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19"/>
  <workbookPr/>
  <mc:AlternateContent xmlns:mc="http://schemas.openxmlformats.org/markup-compatibility/2006">
    <mc:Choice Requires="x15">
      <x15ac:absPath xmlns:x15ac="http://schemas.microsoft.com/office/spreadsheetml/2010/11/ac" url="C:\Users\kmccab01\OneDrive - Temple University\Documents\Katie McCabe\LSC Eviction project\Local dataset\9.15.2021 edits\"/>
    </mc:Choice>
  </mc:AlternateContent>
  <xr:revisionPtr revIDLastSave="0" documentId="11_16DA3AD67958B73ED6863015537DAD9673693FFF" xr6:coauthVersionLast="47" xr6:coauthVersionMax="47" xr10:uidLastSave="{00000000-0000-0000-0000-000000000000}"/>
  <bookViews>
    <workbookView xWindow="0" yWindow="0" windowWidth="28800" windowHeight="14232" xr2:uid="{00000000-000D-0000-FFFF-FFFF00000000}"/>
  </bookViews>
  <sheets>
    <sheet name="Summary Data" sheetId="1" r:id="rId1"/>
    <sheet name="Statistical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Y2" i="1"/>
  <c r="AE2" i="1"/>
  <c r="AH2" i="1"/>
  <c r="AK2" i="1"/>
  <c r="AN2" i="1"/>
  <c r="AQ2" i="1"/>
  <c r="AT2" i="1"/>
  <c r="AW2" i="1"/>
  <c r="AZ2" i="1"/>
  <c r="BC2" i="1"/>
  <c r="BF2" i="1"/>
  <c r="BI2" i="1"/>
  <c r="BR2" i="1"/>
  <c r="BU2" i="1"/>
  <c r="BX2" i="1"/>
  <c r="CA2" i="1"/>
  <c r="CG2" i="1"/>
  <c r="CJ2" i="1"/>
  <c r="CM2" i="1"/>
  <c r="CP2" i="1"/>
  <c r="CS2" i="1"/>
  <c r="CY2" i="1"/>
  <c r="DB2" i="1"/>
  <c r="DH2" i="1"/>
  <c r="DK2" i="1"/>
  <c r="DN2" i="1"/>
  <c r="DT2" i="1"/>
  <c r="DZ2" i="1"/>
  <c r="EC2" i="1"/>
  <c r="EF2" i="1"/>
  <c r="EI2" i="1"/>
  <c r="EL2" i="1"/>
  <c r="EO2" i="1"/>
  <c r="ER2" i="1"/>
  <c r="EU2" i="1"/>
  <c r="M3" i="1"/>
  <c r="Y3" i="1"/>
  <c r="AE3" i="1"/>
  <c r="AH3" i="1"/>
  <c r="AK3" i="1"/>
  <c r="AN3" i="1"/>
  <c r="AQ3" i="1"/>
  <c r="AT3" i="1"/>
  <c r="AW3" i="1"/>
  <c r="AZ3" i="1"/>
  <c r="BC3" i="1"/>
  <c r="BF3" i="1"/>
  <c r="BI3" i="1"/>
  <c r="BO3" i="1"/>
  <c r="BR3" i="1"/>
  <c r="BU3" i="1"/>
  <c r="BX3" i="1"/>
  <c r="CA3" i="1"/>
  <c r="CM3" i="1"/>
  <c r="CP3" i="1"/>
  <c r="CS3" i="1"/>
  <c r="DB3" i="1"/>
  <c r="DH3" i="1"/>
  <c r="DK3" i="1"/>
  <c r="DN3" i="1"/>
  <c r="DT3" i="1"/>
  <c r="DZ3" i="1"/>
  <c r="EC3" i="1"/>
  <c r="EF3" i="1"/>
  <c r="EI3" i="1"/>
  <c r="EL3" i="1"/>
  <c r="EO3" i="1"/>
  <c r="ER3" i="1"/>
  <c r="EU3" i="1"/>
  <c r="FA3" i="1"/>
  <c r="FG3" i="1"/>
  <c r="FJ3" i="1"/>
  <c r="M4" i="1"/>
  <c r="Y4" i="1"/>
  <c r="AE4" i="1"/>
  <c r="AH4" i="1"/>
  <c r="AK4" i="1"/>
  <c r="AN4" i="1"/>
  <c r="AQ4" i="1"/>
  <c r="AT4" i="1"/>
  <c r="AW4" i="1"/>
  <c r="AZ4" i="1"/>
  <c r="BC4" i="1"/>
  <c r="BF4" i="1"/>
  <c r="BI4" i="1"/>
  <c r="BO4" i="1"/>
  <c r="BR4" i="1"/>
  <c r="BU4" i="1"/>
  <c r="BX4" i="1"/>
  <c r="CA4" i="1"/>
  <c r="CM4" i="1"/>
  <c r="CP4" i="1"/>
  <c r="CS4" i="1"/>
  <c r="CY4" i="1"/>
  <c r="DB4" i="1"/>
  <c r="DH4" i="1"/>
  <c r="DK4" i="1"/>
  <c r="DN4" i="1"/>
  <c r="DT4" i="1"/>
  <c r="DZ4" i="1"/>
  <c r="EC4" i="1"/>
  <c r="EF4" i="1"/>
  <c r="EI4" i="1"/>
  <c r="EL4" i="1"/>
  <c r="EO4" i="1"/>
  <c r="ER4" i="1"/>
  <c r="EU4" i="1"/>
  <c r="M5" i="1"/>
  <c r="AE5" i="1"/>
  <c r="AH5" i="1"/>
  <c r="AK5" i="1"/>
  <c r="AN5" i="1"/>
  <c r="AQ5" i="1"/>
  <c r="AT5" i="1"/>
  <c r="AW5" i="1"/>
  <c r="AZ5" i="1"/>
  <c r="BC5" i="1"/>
  <c r="BF5" i="1"/>
  <c r="BI5" i="1"/>
  <c r="BO5" i="1"/>
  <c r="BR5" i="1"/>
  <c r="BU5" i="1"/>
  <c r="BX5" i="1"/>
  <c r="CA5" i="1"/>
  <c r="CG5" i="1"/>
  <c r="CJ5" i="1"/>
  <c r="CM5" i="1"/>
  <c r="CP5" i="1"/>
  <c r="CS5" i="1"/>
  <c r="CY5" i="1"/>
  <c r="DB5" i="1"/>
  <c r="DH5" i="1"/>
  <c r="DK5" i="1"/>
  <c r="DN5" i="1"/>
  <c r="DT5" i="1"/>
  <c r="DZ5" i="1"/>
  <c r="EC5" i="1"/>
  <c r="EF5" i="1"/>
  <c r="EI5" i="1"/>
  <c r="EL5" i="1"/>
  <c r="EO5" i="1"/>
  <c r="ER5" i="1"/>
  <c r="EU5" i="1"/>
  <c r="M6" i="1"/>
  <c r="AE6" i="1"/>
  <c r="AH6" i="1"/>
  <c r="AK6" i="1"/>
  <c r="AN6" i="1"/>
  <c r="AQ6" i="1"/>
  <c r="AT6" i="1"/>
  <c r="AW6" i="1"/>
  <c r="AZ6" i="1"/>
  <c r="BC6" i="1"/>
  <c r="BF6" i="1"/>
  <c r="BI6" i="1"/>
  <c r="BO6" i="1"/>
  <c r="BR6" i="1"/>
  <c r="BU6" i="1"/>
  <c r="BX6" i="1"/>
  <c r="CA6" i="1"/>
  <c r="CG6" i="1"/>
  <c r="CJ6" i="1"/>
  <c r="CM6" i="1"/>
  <c r="CP6" i="1"/>
  <c r="CS6" i="1"/>
  <c r="CY6" i="1"/>
  <c r="DB6" i="1"/>
  <c r="DH6" i="1"/>
  <c r="DK6" i="1"/>
  <c r="DN6" i="1"/>
  <c r="DT6" i="1"/>
  <c r="DZ6" i="1"/>
  <c r="EC6" i="1"/>
  <c r="EF6" i="1"/>
  <c r="EI6" i="1"/>
  <c r="EL6" i="1"/>
  <c r="EO6" i="1"/>
  <c r="ER6" i="1"/>
  <c r="EU6" i="1"/>
  <c r="M7" i="1"/>
  <c r="V7" i="1"/>
  <c r="AE7" i="1"/>
  <c r="AH7" i="1"/>
  <c r="AK7" i="1"/>
  <c r="AN7" i="1"/>
  <c r="AQ7" i="1"/>
  <c r="AT7" i="1"/>
  <c r="AW7" i="1"/>
  <c r="AZ7" i="1"/>
  <c r="BC7" i="1"/>
  <c r="BF7" i="1"/>
  <c r="BI7" i="1"/>
  <c r="BO7" i="1"/>
  <c r="BR7" i="1"/>
  <c r="BU7" i="1"/>
  <c r="BX7" i="1"/>
  <c r="CA7" i="1"/>
  <c r="CM7" i="1"/>
  <c r="CP7" i="1"/>
  <c r="CS7" i="1"/>
  <c r="DB7" i="1"/>
  <c r="DH7" i="1"/>
  <c r="DK7" i="1"/>
  <c r="DN7" i="1"/>
  <c r="DT7" i="1"/>
  <c r="DZ7" i="1"/>
  <c r="EC7" i="1"/>
  <c r="EF7" i="1"/>
  <c r="EI7" i="1"/>
  <c r="EL7" i="1"/>
  <c r="EO7" i="1"/>
  <c r="ER7" i="1"/>
  <c r="EU7" i="1"/>
  <c r="M8" i="1"/>
  <c r="AE8" i="1"/>
  <c r="AH8" i="1"/>
  <c r="AK8" i="1"/>
  <c r="AN8" i="1"/>
  <c r="AQ8" i="1"/>
  <c r="AT8" i="1"/>
  <c r="AW8" i="1"/>
  <c r="AZ8" i="1"/>
  <c r="BC8" i="1"/>
  <c r="BF8" i="1"/>
  <c r="BI8" i="1"/>
  <c r="BO8" i="1"/>
  <c r="BR8" i="1"/>
  <c r="BU8" i="1"/>
  <c r="BX8" i="1"/>
  <c r="CA8" i="1"/>
  <c r="CM8" i="1"/>
  <c r="CP8" i="1"/>
  <c r="CS8" i="1"/>
  <c r="CY8" i="1"/>
  <c r="DB8" i="1"/>
  <c r="DH8" i="1"/>
  <c r="DK8" i="1"/>
  <c r="DN8" i="1"/>
  <c r="DT8" i="1"/>
  <c r="DZ8" i="1"/>
  <c r="EC8" i="1"/>
  <c r="EF8" i="1"/>
  <c r="EI8" i="1"/>
  <c r="EL8" i="1"/>
  <c r="EO8" i="1"/>
  <c r="ER8" i="1"/>
  <c r="EU8" i="1"/>
  <c r="M9" i="1"/>
  <c r="Y9" i="1"/>
  <c r="AE9" i="1"/>
  <c r="AH9" i="1"/>
  <c r="AK9" i="1"/>
  <c r="AN9" i="1"/>
  <c r="AQ9" i="1"/>
  <c r="AT9" i="1"/>
  <c r="AW9" i="1"/>
  <c r="AZ9" i="1"/>
  <c r="BC9" i="1"/>
  <c r="BF9" i="1"/>
  <c r="BI9" i="1"/>
  <c r="BO9" i="1"/>
  <c r="BR9" i="1"/>
  <c r="BU9" i="1"/>
  <c r="BX9" i="1"/>
  <c r="CA9" i="1"/>
  <c r="CM9" i="1"/>
  <c r="CP9" i="1"/>
  <c r="CS9" i="1"/>
  <c r="DB9" i="1"/>
  <c r="DH9" i="1"/>
  <c r="DK9" i="1"/>
  <c r="DN9" i="1"/>
  <c r="DT9" i="1"/>
  <c r="DZ9" i="1"/>
  <c r="EC9" i="1"/>
  <c r="EF9" i="1"/>
  <c r="EI9" i="1"/>
  <c r="EL9" i="1"/>
  <c r="EO9" i="1"/>
  <c r="ER9" i="1"/>
  <c r="EU9" i="1"/>
  <c r="M10" i="1"/>
  <c r="V10" i="1"/>
  <c r="Y10" i="1"/>
  <c r="AE10" i="1"/>
  <c r="AH10" i="1"/>
  <c r="AK10" i="1"/>
  <c r="AN10" i="1"/>
  <c r="AQ10" i="1"/>
  <c r="AT10" i="1"/>
  <c r="AW10" i="1"/>
  <c r="AZ10" i="1"/>
  <c r="BC10" i="1"/>
  <c r="BF10" i="1"/>
  <c r="BI10" i="1"/>
  <c r="BO10" i="1"/>
  <c r="BR10" i="1"/>
  <c r="BU10" i="1"/>
  <c r="BX10" i="1"/>
  <c r="CA10" i="1"/>
  <c r="CM10" i="1"/>
  <c r="CP10" i="1"/>
  <c r="CS10" i="1"/>
  <c r="CY10" i="1"/>
  <c r="DB10" i="1"/>
  <c r="DH10" i="1"/>
  <c r="DK10" i="1"/>
  <c r="DN10" i="1"/>
  <c r="DT10" i="1"/>
  <c r="DZ10" i="1"/>
  <c r="EC10" i="1"/>
  <c r="EF10" i="1"/>
  <c r="EI10" i="1"/>
  <c r="EL10" i="1"/>
  <c r="EO10" i="1"/>
  <c r="ER10" i="1"/>
  <c r="EU10" i="1"/>
  <c r="M11" i="1"/>
  <c r="V11" i="1"/>
  <c r="Y11" i="1"/>
  <c r="AE11" i="1"/>
  <c r="AH11" i="1"/>
  <c r="AK11" i="1"/>
  <c r="AN11" i="1"/>
  <c r="AQ11" i="1"/>
  <c r="AT11" i="1"/>
  <c r="AW11" i="1"/>
  <c r="AZ11" i="1"/>
  <c r="BC11" i="1"/>
  <c r="BF11" i="1"/>
  <c r="BI11" i="1"/>
  <c r="BO11" i="1"/>
  <c r="BR11" i="1"/>
  <c r="BU11" i="1"/>
  <c r="BX11" i="1"/>
  <c r="CA11" i="1"/>
  <c r="CM11" i="1"/>
  <c r="CP11" i="1"/>
  <c r="CS11" i="1"/>
  <c r="CY11" i="1"/>
  <c r="DB11" i="1"/>
  <c r="DH11" i="1"/>
  <c r="DK11" i="1"/>
  <c r="DN11" i="1"/>
  <c r="DT11" i="1"/>
  <c r="DZ11" i="1"/>
  <c r="EC11" i="1"/>
  <c r="EF11" i="1"/>
  <c r="EI11" i="1"/>
  <c r="EL11" i="1"/>
  <c r="EO11" i="1"/>
  <c r="ER11" i="1"/>
  <c r="EU11" i="1"/>
  <c r="M12" i="1"/>
  <c r="AE12" i="1"/>
  <c r="AH12" i="1"/>
  <c r="AK12" i="1"/>
  <c r="AN12" i="1"/>
  <c r="AQ12" i="1"/>
  <c r="AT12" i="1"/>
  <c r="AW12" i="1"/>
  <c r="AZ12" i="1"/>
  <c r="BC12" i="1"/>
  <c r="BF12" i="1"/>
  <c r="BI12" i="1"/>
  <c r="BO12" i="1"/>
  <c r="BR12" i="1"/>
  <c r="BU12" i="1"/>
  <c r="BX12" i="1"/>
  <c r="CA12" i="1"/>
  <c r="CG12" i="1"/>
  <c r="CJ12" i="1"/>
  <c r="CM12" i="1"/>
  <c r="CP12" i="1"/>
  <c r="CS12" i="1"/>
  <c r="DB12" i="1"/>
  <c r="DH12" i="1"/>
  <c r="DK12" i="1"/>
  <c r="DN12" i="1"/>
  <c r="DT12" i="1"/>
  <c r="DZ12" i="1"/>
  <c r="EC12" i="1"/>
  <c r="EF12" i="1"/>
  <c r="EI12" i="1"/>
  <c r="EL12" i="1"/>
  <c r="EO12" i="1"/>
  <c r="ER12" i="1"/>
  <c r="EU12" i="1"/>
  <c r="M13" i="1"/>
  <c r="V13" i="1"/>
  <c r="Y13" i="1"/>
  <c r="AE13" i="1"/>
  <c r="AH13" i="1"/>
  <c r="AK13" i="1"/>
  <c r="AN13" i="1"/>
  <c r="AQ13" i="1"/>
  <c r="AT13" i="1"/>
  <c r="AW13" i="1"/>
  <c r="AZ13" i="1"/>
  <c r="BC13" i="1"/>
  <c r="BF13" i="1"/>
  <c r="BI13" i="1"/>
  <c r="BO13" i="1"/>
  <c r="BR13" i="1"/>
  <c r="BU13" i="1"/>
  <c r="BX13" i="1"/>
  <c r="CA13" i="1"/>
  <c r="CM13" i="1"/>
  <c r="CP13" i="1"/>
  <c r="CS13" i="1"/>
  <c r="CY13" i="1"/>
  <c r="DB13" i="1"/>
  <c r="DH13" i="1"/>
  <c r="DK13" i="1"/>
  <c r="DN13" i="1"/>
  <c r="DT13" i="1"/>
  <c r="DZ13" i="1"/>
  <c r="EC13" i="1"/>
  <c r="EF13" i="1"/>
  <c r="EI13" i="1"/>
  <c r="EL13" i="1"/>
  <c r="EO13" i="1"/>
  <c r="ER13" i="1"/>
  <c r="EU13" i="1"/>
  <c r="M14" i="1"/>
  <c r="Y14" i="1"/>
  <c r="AE14" i="1"/>
  <c r="AH14" i="1"/>
  <c r="AK14" i="1"/>
  <c r="AN14" i="1"/>
  <c r="AQ14" i="1"/>
  <c r="AT14" i="1"/>
  <c r="AW14" i="1"/>
  <c r="AZ14" i="1"/>
  <c r="BC14" i="1"/>
  <c r="BF14" i="1"/>
  <c r="BI14" i="1"/>
  <c r="BO14" i="1"/>
  <c r="BR14" i="1"/>
  <c r="BU14" i="1"/>
  <c r="BX14" i="1"/>
  <c r="CA14" i="1"/>
  <c r="CG14" i="1"/>
  <c r="CJ14" i="1"/>
  <c r="CM14" i="1"/>
  <c r="CP14" i="1"/>
  <c r="CS14" i="1"/>
  <c r="CY14" i="1"/>
  <c r="DB14" i="1"/>
  <c r="DH14" i="1"/>
  <c r="DK14" i="1"/>
  <c r="DN14" i="1"/>
  <c r="DZ14" i="1"/>
  <c r="EC14" i="1"/>
  <c r="EF14" i="1"/>
  <c r="EI14" i="1"/>
  <c r="EL14" i="1"/>
  <c r="EO14" i="1"/>
  <c r="ER14" i="1"/>
  <c r="EU14" i="1"/>
  <c r="M15" i="1"/>
  <c r="Y15" i="1"/>
  <c r="AE15" i="1"/>
  <c r="AH15" i="1"/>
  <c r="AK15" i="1"/>
  <c r="AN15" i="1"/>
  <c r="AQ15" i="1"/>
  <c r="AT15" i="1"/>
  <c r="AW15" i="1"/>
  <c r="AZ15" i="1"/>
  <c r="BC15" i="1"/>
  <c r="BF15" i="1"/>
  <c r="BI15" i="1"/>
  <c r="BO15" i="1"/>
  <c r="BR15" i="1"/>
  <c r="BU15" i="1"/>
  <c r="BX15" i="1"/>
  <c r="CA15" i="1"/>
  <c r="CM15" i="1"/>
  <c r="CP15" i="1"/>
  <c r="CS15" i="1"/>
  <c r="CY15" i="1"/>
  <c r="DB15" i="1"/>
  <c r="DH15" i="1"/>
  <c r="DK15" i="1"/>
  <c r="DN15" i="1"/>
  <c r="DT15" i="1"/>
  <c r="DZ15" i="1"/>
  <c r="EC15" i="1"/>
  <c r="EF15" i="1"/>
  <c r="EI15" i="1"/>
  <c r="EL15" i="1"/>
  <c r="EO15" i="1"/>
  <c r="ER15" i="1"/>
  <c r="EU15" i="1"/>
  <c r="M16" i="1"/>
  <c r="V16" i="1"/>
  <c r="Y16" i="1"/>
  <c r="AE16" i="1"/>
  <c r="AH16" i="1"/>
  <c r="AK16" i="1"/>
  <c r="AN16" i="1"/>
  <c r="AQ16" i="1"/>
  <c r="AT16" i="1"/>
  <c r="AW16" i="1"/>
  <c r="AZ16" i="1"/>
  <c r="BC16" i="1"/>
  <c r="BF16" i="1"/>
  <c r="BI16" i="1"/>
  <c r="BO16" i="1"/>
  <c r="BR16" i="1"/>
  <c r="BU16" i="1"/>
  <c r="BX16" i="1"/>
  <c r="CA16" i="1"/>
  <c r="CM16" i="1"/>
  <c r="CP16" i="1"/>
  <c r="CS16" i="1"/>
  <c r="CY16" i="1"/>
  <c r="DB16" i="1"/>
  <c r="DH16" i="1"/>
  <c r="DK16" i="1"/>
  <c r="DN16" i="1"/>
  <c r="DT16" i="1"/>
  <c r="DZ16" i="1"/>
  <c r="EC16" i="1"/>
  <c r="EF16" i="1"/>
  <c r="EI16" i="1"/>
  <c r="EL16" i="1"/>
  <c r="EO16" i="1"/>
  <c r="ER16" i="1"/>
  <c r="EU16" i="1"/>
  <c r="M17" i="1"/>
  <c r="Y17" i="1"/>
  <c r="AE17" i="1"/>
  <c r="AH17" i="1"/>
  <c r="AK17" i="1"/>
  <c r="AN17" i="1"/>
  <c r="AQ17" i="1"/>
  <c r="AT17" i="1"/>
  <c r="AW17" i="1"/>
  <c r="AZ17" i="1"/>
  <c r="BC17" i="1"/>
  <c r="BF17" i="1"/>
  <c r="BI17" i="1"/>
  <c r="BO17" i="1"/>
  <c r="BR17" i="1"/>
  <c r="BU17" i="1"/>
  <c r="BX17" i="1"/>
  <c r="CA17" i="1"/>
  <c r="CG17" i="1"/>
  <c r="CJ17" i="1"/>
  <c r="CM17" i="1"/>
  <c r="CP17" i="1"/>
  <c r="CS17" i="1"/>
  <c r="DB17" i="1"/>
  <c r="DH17" i="1"/>
  <c r="DK17" i="1"/>
  <c r="DN17" i="1"/>
  <c r="DT17" i="1"/>
  <c r="DZ17" i="1"/>
  <c r="EC17" i="1"/>
  <c r="EF17" i="1"/>
  <c r="EI17" i="1"/>
  <c r="EL17" i="1"/>
  <c r="EO17" i="1"/>
  <c r="ER17" i="1"/>
  <c r="EU17" i="1"/>
  <c r="FA17" i="1"/>
  <c r="FG17" i="1"/>
  <c r="FJ17" i="1"/>
  <c r="M18" i="1"/>
  <c r="V18" i="1"/>
  <c r="AE18" i="1"/>
  <c r="AH18" i="1"/>
  <c r="AK18" i="1"/>
  <c r="AN18" i="1"/>
  <c r="AQ18" i="1"/>
  <c r="AT18" i="1"/>
  <c r="AW18" i="1"/>
  <c r="AZ18" i="1"/>
  <c r="BC18" i="1"/>
  <c r="BF18" i="1"/>
  <c r="BI18" i="1"/>
  <c r="BO18" i="1"/>
  <c r="BR18" i="1"/>
  <c r="BU18" i="1"/>
  <c r="BX18" i="1"/>
  <c r="CA18" i="1"/>
  <c r="CM18" i="1"/>
  <c r="CP18" i="1"/>
  <c r="CS18" i="1"/>
  <c r="DB18" i="1"/>
  <c r="DH18" i="1"/>
  <c r="DK18" i="1"/>
  <c r="DN18" i="1"/>
  <c r="DZ18" i="1"/>
  <c r="EC18" i="1"/>
  <c r="EF18" i="1"/>
  <c r="EI18" i="1"/>
  <c r="EL18" i="1"/>
  <c r="EO18" i="1"/>
  <c r="ER18" i="1"/>
  <c r="EU18" i="1"/>
  <c r="FA18" i="1"/>
  <c r="FG18" i="1"/>
  <c r="FJ18" i="1"/>
  <c r="M19" i="1"/>
  <c r="AE19" i="1"/>
  <c r="AH19" i="1"/>
  <c r="AK19" i="1"/>
  <c r="AQ19" i="1"/>
  <c r="AT19" i="1"/>
  <c r="AW19" i="1"/>
  <c r="AZ19" i="1"/>
  <c r="BC19" i="1"/>
  <c r="BF19" i="1"/>
  <c r="BI19" i="1"/>
  <c r="BO19" i="1"/>
  <c r="BR19" i="1"/>
  <c r="BU19" i="1"/>
  <c r="BX19" i="1"/>
  <c r="CA19" i="1"/>
  <c r="CG19" i="1"/>
  <c r="CJ19" i="1"/>
  <c r="CM19" i="1"/>
  <c r="CP19" i="1"/>
  <c r="CS19" i="1"/>
  <c r="CY19" i="1"/>
  <c r="DB19" i="1"/>
  <c r="DH19" i="1"/>
  <c r="DK19" i="1"/>
  <c r="DN19" i="1"/>
  <c r="DZ19" i="1"/>
  <c r="EC19" i="1"/>
  <c r="EF19" i="1"/>
  <c r="EI19" i="1"/>
  <c r="EL19" i="1"/>
  <c r="EO19" i="1"/>
  <c r="ER19" i="1"/>
  <c r="EU19" i="1"/>
  <c r="FA19" i="1"/>
  <c r="FG19" i="1"/>
  <c r="FJ19" i="1"/>
  <c r="M20" i="1"/>
  <c r="Y20" i="1"/>
  <c r="AE20" i="1"/>
  <c r="AH20" i="1"/>
  <c r="AK20" i="1"/>
  <c r="AN20" i="1"/>
  <c r="AQ20" i="1"/>
  <c r="AT20" i="1"/>
  <c r="AW20" i="1"/>
  <c r="AZ20" i="1"/>
  <c r="BC20" i="1"/>
  <c r="BF20" i="1"/>
  <c r="BI20" i="1"/>
  <c r="BO20" i="1"/>
  <c r="BR20" i="1"/>
  <c r="BU20" i="1"/>
  <c r="BX20" i="1"/>
  <c r="CA20" i="1"/>
  <c r="CG20" i="1"/>
  <c r="CJ20" i="1"/>
  <c r="CM20" i="1"/>
  <c r="CP20" i="1"/>
  <c r="CS20" i="1"/>
  <c r="CY20" i="1"/>
  <c r="DB20" i="1"/>
  <c r="DH20" i="1"/>
  <c r="DK20" i="1"/>
  <c r="DN20" i="1"/>
  <c r="DZ20" i="1"/>
  <c r="EC20" i="1"/>
  <c r="EF20" i="1"/>
  <c r="EI20" i="1"/>
  <c r="EL20" i="1"/>
  <c r="EO20" i="1"/>
  <c r="ER20" i="1"/>
  <c r="EU20" i="1"/>
  <c r="M21" i="1"/>
  <c r="V21" i="1"/>
  <c r="Y21" i="1"/>
  <c r="AE21" i="1"/>
  <c r="AH21" i="1"/>
  <c r="AK21" i="1"/>
  <c r="AN21" i="1"/>
  <c r="AQ21" i="1"/>
  <c r="AT21" i="1"/>
  <c r="AW21" i="1"/>
  <c r="AZ21" i="1"/>
  <c r="BC21" i="1"/>
  <c r="BF21" i="1"/>
  <c r="BI21" i="1"/>
  <c r="BR21" i="1"/>
  <c r="BU21" i="1"/>
  <c r="BX21" i="1"/>
  <c r="CA21" i="1"/>
  <c r="CM21" i="1"/>
  <c r="CP21" i="1"/>
  <c r="CS21" i="1"/>
  <c r="CY21" i="1"/>
  <c r="DB21" i="1"/>
  <c r="DH21" i="1"/>
  <c r="DK21" i="1"/>
  <c r="DN21" i="1"/>
  <c r="DT21" i="1"/>
  <c r="DZ21" i="1"/>
  <c r="EC21" i="1"/>
  <c r="EF21" i="1"/>
  <c r="EI21" i="1"/>
  <c r="EL21" i="1"/>
  <c r="EO21" i="1"/>
  <c r="ER21" i="1"/>
  <c r="EU21" i="1"/>
  <c r="FA21" i="1"/>
  <c r="FG21" i="1"/>
  <c r="FJ21" i="1"/>
  <c r="M22" i="1"/>
  <c r="V22" i="1"/>
  <c r="Y22" i="1"/>
  <c r="AE22" i="1"/>
  <c r="AH22" i="1"/>
  <c r="AK22" i="1"/>
  <c r="AN22" i="1"/>
  <c r="AQ22" i="1"/>
  <c r="AT22" i="1"/>
  <c r="AW22" i="1"/>
  <c r="AZ22" i="1"/>
  <c r="BC22" i="1"/>
  <c r="BF22" i="1"/>
  <c r="BI22" i="1"/>
  <c r="BO22" i="1"/>
  <c r="BR22" i="1"/>
  <c r="BU22" i="1"/>
  <c r="BX22" i="1"/>
  <c r="CA22" i="1"/>
  <c r="CG22" i="1"/>
  <c r="CJ22" i="1"/>
  <c r="CM22" i="1"/>
  <c r="CP22" i="1"/>
  <c r="CS22" i="1"/>
  <c r="CY22" i="1"/>
  <c r="DB22" i="1"/>
  <c r="DH22" i="1"/>
  <c r="DK22" i="1"/>
  <c r="DN22" i="1"/>
  <c r="DT22" i="1"/>
  <c r="DZ22" i="1"/>
  <c r="EC22" i="1"/>
  <c r="EF22" i="1"/>
  <c r="EI22" i="1"/>
  <c r="EL22" i="1"/>
  <c r="EO22" i="1"/>
  <c r="ER22" i="1"/>
  <c r="EU22" i="1"/>
  <c r="FA22" i="1"/>
  <c r="FG22" i="1"/>
  <c r="FJ22" i="1"/>
  <c r="M23" i="1"/>
  <c r="V23" i="1"/>
  <c r="Y23" i="1"/>
  <c r="AE23" i="1"/>
  <c r="AH23" i="1"/>
  <c r="AK23" i="1"/>
  <c r="AN23" i="1"/>
  <c r="AQ23" i="1"/>
  <c r="AT23" i="1"/>
  <c r="AW23" i="1"/>
  <c r="AZ23" i="1"/>
  <c r="BC23" i="1"/>
  <c r="BF23" i="1"/>
  <c r="BI23" i="1"/>
  <c r="BO23" i="1"/>
  <c r="BR23" i="1"/>
  <c r="BU23" i="1"/>
  <c r="BX23" i="1"/>
  <c r="CA23" i="1"/>
  <c r="CM23" i="1"/>
  <c r="CP23" i="1"/>
  <c r="CS23" i="1"/>
  <c r="CY23" i="1"/>
  <c r="DB23" i="1"/>
  <c r="DH23" i="1"/>
  <c r="DK23" i="1"/>
  <c r="DN23" i="1"/>
  <c r="DT23" i="1"/>
  <c r="DZ23" i="1"/>
  <c r="EC23" i="1"/>
  <c r="EF23" i="1"/>
  <c r="EI23" i="1"/>
  <c r="EL23" i="1"/>
  <c r="EO23" i="1"/>
  <c r="ER23" i="1"/>
  <c r="EU23" i="1"/>
  <c r="M24" i="1"/>
  <c r="V24" i="1"/>
  <c r="AE24" i="1"/>
  <c r="AH24" i="1"/>
  <c r="AK24" i="1"/>
  <c r="AN24" i="1"/>
  <c r="AQ24" i="1"/>
  <c r="AT24" i="1"/>
  <c r="AW24" i="1"/>
  <c r="AZ24" i="1"/>
  <c r="BC24" i="1"/>
  <c r="BF24" i="1"/>
  <c r="BI24" i="1"/>
  <c r="BO24" i="1"/>
  <c r="BR24" i="1"/>
  <c r="BU24" i="1"/>
  <c r="BX24" i="1"/>
  <c r="CA24" i="1"/>
  <c r="CM24" i="1"/>
  <c r="CP24" i="1"/>
  <c r="CS24" i="1"/>
  <c r="DB24" i="1"/>
  <c r="DH24" i="1"/>
  <c r="DK24" i="1"/>
  <c r="DN24" i="1"/>
  <c r="DT24" i="1"/>
  <c r="DZ24" i="1"/>
  <c r="EC24" i="1"/>
  <c r="EF24" i="1"/>
  <c r="EI24" i="1"/>
  <c r="EL24" i="1"/>
  <c r="EO24" i="1"/>
  <c r="ER24" i="1"/>
  <c r="EU24" i="1"/>
  <c r="M25" i="1"/>
  <c r="V25" i="1"/>
  <c r="Y25" i="1"/>
  <c r="AE25" i="1"/>
  <c r="AH25" i="1"/>
  <c r="AK25" i="1"/>
  <c r="AN25" i="1"/>
  <c r="AQ25" i="1"/>
  <c r="AT25" i="1"/>
  <c r="AW25" i="1"/>
  <c r="AZ25" i="1"/>
  <c r="BC25" i="1"/>
  <c r="BF25" i="1"/>
  <c r="BI25" i="1"/>
  <c r="BO25" i="1"/>
  <c r="BR25" i="1"/>
  <c r="BU25" i="1"/>
  <c r="BX25" i="1"/>
  <c r="CA25" i="1"/>
  <c r="CM25" i="1"/>
  <c r="CP25" i="1"/>
  <c r="CS25" i="1"/>
  <c r="CY25" i="1"/>
  <c r="DB25" i="1"/>
  <c r="DH25" i="1"/>
  <c r="DK25" i="1"/>
  <c r="DN25" i="1"/>
  <c r="DT25" i="1"/>
  <c r="DZ25" i="1"/>
  <c r="EC25" i="1"/>
  <c r="EF25" i="1"/>
  <c r="EI25" i="1"/>
  <c r="EL25" i="1"/>
  <c r="EO25" i="1"/>
  <c r="ER25" i="1"/>
  <c r="EU25" i="1"/>
  <c r="M26" i="1"/>
  <c r="AE26" i="1"/>
  <c r="AH26" i="1"/>
  <c r="AK26" i="1"/>
  <c r="AQ26" i="1"/>
  <c r="AT26" i="1"/>
  <c r="AW26" i="1"/>
  <c r="AZ26" i="1"/>
  <c r="BC26" i="1"/>
  <c r="BF26" i="1"/>
  <c r="BI26" i="1"/>
  <c r="BO26" i="1"/>
  <c r="BR26" i="1"/>
  <c r="BU26" i="1"/>
  <c r="BX26" i="1"/>
  <c r="CA26" i="1"/>
  <c r="CG26" i="1"/>
  <c r="CJ26" i="1"/>
  <c r="CM26" i="1"/>
  <c r="CP26" i="1"/>
  <c r="CS26" i="1"/>
  <c r="CY26" i="1"/>
  <c r="DB26" i="1"/>
  <c r="DH26" i="1"/>
  <c r="DK26" i="1"/>
  <c r="DN26" i="1"/>
  <c r="DZ26" i="1"/>
  <c r="EC26" i="1"/>
  <c r="EF26" i="1"/>
  <c r="EI26" i="1"/>
  <c r="EL26" i="1"/>
  <c r="EO26" i="1"/>
  <c r="ER26" i="1"/>
  <c r="EU26" i="1"/>
  <c r="FA26" i="1"/>
  <c r="FG26" i="1"/>
  <c r="FJ26" i="1"/>
  <c r="Y27" i="1"/>
  <c r="AE27" i="1"/>
  <c r="AH27" i="1"/>
  <c r="AK27" i="1"/>
  <c r="AN27" i="1"/>
  <c r="AQ27" i="1"/>
  <c r="AT27" i="1"/>
  <c r="AW27" i="1"/>
  <c r="BI27" i="1"/>
  <c r="BR27" i="1"/>
  <c r="BU27" i="1"/>
  <c r="BX27" i="1"/>
  <c r="CA27" i="1"/>
  <c r="CM27" i="1"/>
  <c r="CP27" i="1"/>
  <c r="CS27" i="1"/>
  <c r="DB27" i="1"/>
  <c r="DH27" i="1"/>
  <c r="DK27" i="1"/>
  <c r="DN27" i="1"/>
  <c r="DZ27" i="1"/>
  <c r="EC27" i="1"/>
  <c r="EF27" i="1"/>
  <c r="EI27" i="1"/>
  <c r="EL27" i="1"/>
  <c r="EO27" i="1"/>
  <c r="ER27" i="1"/>
  <c r="EU27" i="1"/>
  <c r="M28" i="1"/>
  <c r="AE28" i="1"/>
  <c r="AH28" i="1"/>
  <c r="AK28" i="1"/>
  <c r="AQ28" i="1"/>
  <c r="AT28" i="1"/>
  <c r="AW28" i="1"/>
  <c r="AZ28" i="1"/>
  <c r="BC28" i="1"/>
  <c r="BF28" i="1"/>
  <c r="BI28" i="1"/>
  <c r="BO28" i="1"/>
  <c r="BR28" i="1"/>
  <c r="BU28" i="1"/>
  <c r="BX28" i="1"/>
  <c r="CA28" i="1"/>
  <c r="CG28" i="1"/>
  <c r="CJ28" i="1"/>
  <c r="CM28" i="1"/>
  <c r="CP28" i="1"/>
  <c r="CS28" i="1"/>
  <c r="DB28" i="1"/>
  <c r="DH28" i="1"/>
  <c r="DK28" i="1"/>
  <c r="DN28" i="1"/>
  <c r="DT28" i="1"/>
  <c r="DZ28" i="1"/>
  <c r="EC28" i="1"/>
  <c r="EF28" i="1"/>
  <c r="EI28" i="1"/>
  <c r="EL28" i="1"/>
  <c r="EO28" i="1"/>
  <c r="ER28" i="1"/>
  <c r="EU28" i="1"/>
  <c r="FA28" i="1"/>
  <c r="FG28" i="1"/>
  <c r="FJ28" i="1"/>
  <c r="M29" i="1"/>
  <c r="AE29" i="1"/>
  <c r="AH29" i="1"/>
  <c r="AK29" i="1"/>
  <c r="AN29" i="1"/>
  <c r="AQ29" i="1"/>
  <c r="AT29" i="1"/>
  <c r="AW29" i="1"/>
  <c r="AZ29" i="1"/>
  <c r="BC29" i="1"/>
  <c r="BF29" i="1"/>
  <c r="BI29" i="1"/>
  <c r="BO29" i="1"/>
  <c r="BR29" i="1"/>
  <c r="BU29" i="1"/>
  <c r="BX29" i="1"/>
  <c r="CA29" i="1"/>
  <c r="CG29" i="1"/>
  <c r="CJ29" i="1"/>
  <c r="CM29" i="1"/>
  <c r="CP29" i="1"/>
  <c r="CS29" i="1"/>
  <c r="CY29" i="1"/>
  <c r="DB29" i="1"/>
  <c r="DH29" i="1"/>
  <c r="DK29" i="1"/>
  <c r="DN29" i="1"/>
  <c r="DT29" i="1"/>
  <c r="DZ29" i="1"/>
  <c r="EC29" i="1"/>
  <c r="EF29" i="1"/>
  <c r="EI29" i="1"/>
  <c r="EL29" i="1"/>
  <c r="EO29" i="1"/>
  <c r="ER29" i="1"/>
  <c r="EU29" i="1"/>
  <c r="M30" i="1"/>
  <c r="Y30" i="1"/>
  <c r="AE30" i="1"/>
  <c r="AH30" i="1"/>
  <c r="AK30" i="1"/>
  <c r="AN30" i="1"/>
  <c r="AQ30" i="1"/>
  <c r="AT30" i="1"/>
  <c r="AW30" i="1"/>
  <c r="AZ30" i="1"/>
  <c r="BC30" i="1"/>
  <c r="BF30" i="1"/>
  <c r="BI30" i="1"/>
  <c r="BO30" i="1"/>
  <c r="BR30" i="1"/>
  <c r="BU30" i="1"/>
  <c r="BX30" i="1"/>
  <c r="CA30" i="1"/>
  <c r="CM30" i="1"/>
  <c r="CP30" i="1"/>
  <c r="CS30" i="1"/>
  <c r="CY30" i="1"/>
  <c r="DB30" i="1"/>
  <c r="DH30" i="1"/>
  <c r="DK30" i="1"/>
  <c r="DN30" i="1"/>
  <c r="DT30" i="1"/>
  <c r="DZ30" i="1"/>
  <c r="EC30" i="1"/>
  <c r="EF30" i="1"/>
  <c r="EI30" i="1"/>
  <c r="EL30" i="1"/>
  <c r="EO30" i="1"/>
  <c r="ER30" i="1"/>
  <c r="EU30" i="1"/>
  <c r="M31" i="1"/>
  <c r="Y31" i="1"/>
  <c r="AE31" i="1"/>
  <c r="AH31" i="1"/>
  <c r="AK31" i="1"/>
  <c r="AN31" i="1"/>
  <c r="AQ31" i="1"/>
  <c r="AT31" i="1"/>
  <c r="AW31" i="1"/>
  <c r="AZ31" i="1"/>
  <c r="BC31" i="1"/>
  <c r="BF31" i="1"/>
  <c r="BI31" i="1"/>
  <c r="BO31" i="1"/>
  <c r="BR31" i="1"/>
  <c r="BU31" i="1"/>
  <c r="BX31" i="1"/>
  <c r="CA31" i="1"/>
  <c r="CG31" i="1"/>
  <c r="CJ31" i="1"/>
  <c r="CM31" i="1"/>
  <c r="CP31" i="1"/>
  <c r="CS31" i="1"/>
  <c r="CY31" i="1"/>
  <c r="DB31" i="1"/>
  <c r="DH31" i="1"/>
  <c r="DK31" i="1"/>
  <c r="DN31" i="1"/>
  <c r="DZ31" i="1"/>
  <c r="EC31" i="1"/>
  <c r="EF31" i="1"/>
  <c r="EI31" i="1"/>
  <c r="EL31" i="1"/>
  <c r="EO31" i="1"/>
  <c r="ER31" i="1"/>
  <c r="EU31" i="1"/>
</calcChain>
</file>

<file path=xl/sharedStrings.xml><?xml version="1.0" encoding="utf-8"?>
<sst xmlns="http://schemas.openxmlformats.org/spreadsheetml/2006/main" count="2441" uniqueCount="1346">
  <si>
    <t>Jurisdictions</t>
  </si>
  <si>
    <t>Effective Date</t>
  </si>
  <si>
    <t>Valid Through Date</t>
  </si>
  <si>
    <t>EL_Law</t>
  </si>
  <si>
    <t>_citation_EL_Law</t>
  </si>
  <si>
    <t>_caution_EL_Law</t>
  </si>
  <si>
    <t>EL_pre</t>
  </si>
  <si>
    <t>_citation_EL_pre</t>
  </si>
  <si>
    <t>_caution_EL_pre</t>
  </si>
  <si>
    <t>EL_type</t>
  </si>
  <si>
    <t>_citation_EL_type</t>
  </si>
  <si>
    <t>_caution_EL_type</t>
  </si>
  <si>
    <t>EL_type_reg</t>
  </si>
  <si>
    <t>_citation_EL_type_reg</t>
  </si>
  <si>
    <t>_caution_EL_type_reg</t>
  </si>
  <si>
    <t>EL_reg_leg</t>
  </si>
  <si>
    <t>_citation_EL_reg_leg</t>
  </si>
  <si>
    <t>_caution_EL_reg_leg</t>
  </si>
  <si>
    <t>EL_fee</t>
  </si>
  <si>
    <t>_citation_EL_fee</t>
  </si>
  <si>
    <t>_caution_EL_fee</t>
  </si>
  <si>
    <t>EL_fee_max__</t>
  </si>
  <si>
    <t>_citation_EL_fee_max__</t>
  </si>
  <si>
    <t>_caution_EL_fee_max__</t>
  </si>
  <si>
    <t>EL_cause</t>
  </si>
  <si>
    <t>_citation_EL_cause</t>
  </si>
  <si>
    <t>_caution_EL_cause</t>
  </si>
  <si>
    <t>EL_justcause</t>
  </si>
  <si>
    <t>_citation_EL_justcause</t>
  </si>
  <si>
    <t>_caution_EL_justcause</t>
  </si>
  <si>
    <t>EL_cause_cure</t>
  </si>
  <si>
    <t>_citation_EL_cause_cure</t>
  </si>
  <si>
    <t>_caution_EL_cause_cure</t>
  </si>
  <si>
    <t>EL_unlaw</t>
  </si>
  <si>
    <t>_citation_EL_unlaw</t>
  </si>
  <si>
    <t>_caution_EL_unlaw</t>
  </si>
  <si>
    <t>EL_partial</t>
  </si>
  <si>
    <t>_citation_EL_partial</t>
  </si>
  <si>
    <t>_caution_EL_partial</t>
  </si>
  <si>
    <t>EL_unlawbasis</t>
  </si>
  <si>
    <t>_citation_EL_unlawbasis</t>
  </si>
  <si>
    <t>_caution_EL_unlawbasis</t>
  </si>
  <si>
    <t>EL_sell</t>
  </si>
  <si>
    <t>_citation_EL_sell</t>
  </si>
  <si>
    <t>_caution_EL_sell</t>
  </si>
  <si>
    <t>EL_foreclose</t>
  </si>
  <si>
    <t>_citation_EL_foreclose</t>
  </si>
  <si>
    <t>_caution_EL_foreclose</t>
  </si>
  <si>
    <t>EL_notice</t>
  </si>
  <si>
    <t>_citation_EL_notice</t>
  </si>
  <si>
    <t>_caution_EL_notice</t>
  </si>
  <si>
    <t>EL_notice_minnonpay</t>
  </si>
  <si>
    <t>_citation_EL_notice_minnonpay</t>
  </si>
  <si>
    <t>_caution_EL_notice_minnonpay</t>
  </si>
  <si>
    <t>EL_notice_minother</t>
  </si>
  <si>
    <t>_citation_EL_notice_minother</t>
  </si>
  <si>
    <t>_caution_EL_notice_minother</t>
  </si>
  <si>
    <t>EL_notice_what</t>
  </si>
  <si>
    <t>_citation_EL_notice_what</t>
  </si>
  <si>
    <t>_caution_EL_notice_what</t>
  </si>
  <si>
    <t>EL_lease</t>
  </si>
  <si>
    <t>_citation_EL_lease</t>
  </si>
  <si>
    <t>_caution_EL_lease</t>
  </si>
  <si>
    <t>EL_BackRent</t>
  </si>
  <si>
    <t>_citation_EL_BackRent</t>
  </si>
  <si>
    <t>_caution_EL_BackRent</t>
  </si>
  <si>
    <t>EL_minback_much</t>
  </si>
  <si>
    <t>_citation_EL_minback_much</t>
  </si>
  <si>
    <t>_caution_EL_minback_much</t>
  </si>
  <si>
    <t>EL_filingfee</t>
  </si>
  <si>
    <t>_citation_EL_filingfee</t>
  </si>
  <si>
    <t>_caution_EL_filingfee</t>
  </si>
  <si>
    <t>EL_court</t>
  </si>
  <si>
    <t>_citation_EL_court</t>
  </si>
  <si>
    <t>_caution_EL_court</t>
  </si>
  <si>
    <t>EL_service</t>
  </si>
  <si>
    <t>_citation_EL_service</t>
  </si>
  <si>
    <t>_caution_EL_service</t>
  </si>
  <si>
    <t>EL_service_secondary</t>
  </si>
  <si>
    <t>_citation_EL_service_secondary</t>
  </si>
  <si>
    <t>_caution_EL_service_secondary</t>
  </si>
  <si>
    <t>EL_respond</t>
  </si>
  <si>
    <t>_citation_EL_respond</t>
  </si>
  <si>
    <t>_caution_EL_respond</t>
  </si>
  <si>
    <t>EL_respond_forfeit</t>
  </si>
  <si>
    <t>_citation_EL_respond_forfeit</t>
  </si>
  <si>
    <t>_caution_EL_respond_forfeit</t>
  </si>
  <si>
    <t>EL_respond_forfeit_result</t>
  </si>
  <si>
    <t>_citation_EL_respond_forfeit_result</t>
  </si>
  <si>
    <t>_caution_EL_respond_forfeit_result</t>
  </si>
  <si>
    <t>EL_served</t>
  </si>
  <si>
    <t>_citation_EL_served</t>
  </si>
  <si>
    <t>_caution_EL_served</t>
  </si>
  <si>
    <t>EL_summons</t>
  </si>
  <si>
    <t>_citation_EL_summons</t>
  </si>
  <si>
    <t>_caution_EL_summons</t>
  </si>
  <si>
    <t>EL_halt</t>
  </si>
  <si>
    <t>_citation_EL_halt</t>
  </si>
  <si>
    <t>_caution_EL_halt</t>
  </si>
  <si>
    <t>EL_rebutt</t>
  </si>
  <si>
    <t>_citation_EL_rebutt</t>
  </si>
  <si>
    <t>_caution_EL_rebutt</t>
  </si>
  <si>
    <t>EL_rebutt_what</t>
  </si>
  <si>
    <t>_citation_EL_rebutt_what</t>
  </si>
  <si>
    <t>_caution_EL_rebutt_what</t>
  </si>
  <si>
    <t>EL_attorney</t>
  </si>
  <si>
    <t>_citation_EL_attorney</t>
  </si>
  <si>
    <t>_caution_EL_attorney</t>
  </si>
  <si>
    <t>EL_counsel</t>
  </si>
  <si>
    <t>_citation_EL_counsel</t>
  </si>
  <si>
    <t>_caution_EL_counsel</t>
  </si>
  <si>
    <t>EL_staywrit</t>
  </si>
  <si>
    <t>_citation_EL_staywrit</t>
  </si>
  <si>
    <t>_caution_EL_staywrit</t>
  </si>
  <si>
    <t>EL_appeal</t>
  </si>
  <si>
    <t>_citation_EL_appeal</t>
  </si>
  <si>
    <t>_caution_EL_appeal</t>
  </si>
  <si>
    <t>EL_bond</t>
  </si>
  <si>
    <t>_citation_EL_bond</t>
  </si>
  <si>
    <t>_caution_EL_bond</t>
  </si>
  <si>
    <t>EL_stayappeal</t>
  </si>
  <si>
    <t>_citation_EL_stayappeal</t>
  </si>
  <si>
    <t>_caution_EL_stayappeal</t>
  </si>
  <si>
    <t>EL_staylength</t>
  </si>
  <si>
    <t>_citation_EL_staylength</t>
  </si>
  <si>
    <t>_caution_EL_staylength</t>
  </si>
  <si>
    <t>EL_staryrequest</t>
  </si>
  <si>
    <t>_citation_EL_staryrequest</t>
  </si>
  <si>
    <t>_caution_EL_staryrequest</t>
  </si>
  <si>
    <t>EL_writterm</t>
  </si>
  <si>
    <t>_citation_EL_writterm</t>
  </si>
  <si>
    <t>_caution_EL_writterm</t>
  </si>
  <si>
    <t>EL_writmin</t>
  </si>
  <si>
    <t>_citation_EL_writmin</t>
  </si>
  <si>
    <t>_caution_EL_writmin</t>
  </si>
  <si>
    <t>EL_postpone</t>
  </si>
  <si>
    <t>_citation_EL_postpone</t>
  </si>
  <si>
    <t>_caution_EL_postpone</t>
  </si>
  <si>
    <t>EL_writminex</t>
  </si>
  <si>
    <t>_citation_EL_writminex</t>
  </si>
  <si>
    <t>_caution_EL_writminex</t>
  </si>
  <si>
    <t>EL_entity</t>
  </si>
  <si>
    <t>_citation_EL_entity</t>
  </si>
  <si>
    <t>_caution_EL_entity</t>
  </si>
  <si>
    <t>EL_cancel</t>
  </si>
  <si>
    <t>_citation_EL_cancel</t>
  </si>
  <si>
    <t>_caution_EL_cancel</t>
  </si>
  <si>
    <t>EL_dispose</t>
  </si>
  <si>
    <t>_citation_EL_dispose</t>
  </si>
  <si>
    <t>_caution_EL_dispose</t>
  </si>
  <si>
    <t>EL_mediation</t>
  </si>
  <si>
    <t>_citation_EL_mediation</t>
  </si>
  <si>
    <t>_caution_EL_mediation</t>
  </si>
  <si>
    <t>EL_access</t>
  </si>
  <si>
    <t>_citation_EL_access</t>
  </si>
  <si>
    <t>_caution_EL_access</t>
  </si>
  <si>
    <t>EL_access_reg</t>
  </si>
  <si>
    <t>_citation_EL_access_reg</t>
  </si>
  <si>
    <t>_caution_EL_access_reg</t>
  </si>
  <si>
    <t>EL_access_in</t>
  </si>
  <si>
    <t>_citation_EL_access_in</t>
  </si>
  <si>
    <t>_caution_EL_access_in</t>
  </si>
  <si>
    <t>EL_access_when</t>
  </si>
  <si>
    <t>_citation_EL_access_when</t>
  </si>
  <si>
    <t>_caution_EL_access_when</t>
  </si>
  <si>
    <t>EL_access_auto</t>
  </si>
  <si>
    <t>_citation_EL_access_auto</t>
  </si>
  <si>
    <t>_caution_EL_access_auto</t>
  </si>
  <si>
    <t>EL_mask_request</t>
  </si>
  <si>
    <t>_citation_EL_mask_request</t>
  </si>
  <si>
    <t>_caution_EL_mask_request</t>
  </si>
  <si>
    <t>Atlanta</t>
  </si>
  <si>
    <t>Ga. Code § 44-7-10. Delivery of possession</t>
  </si>
  <si>
    <t>Ga. Code § 44-7-59. Removal of tenant’s manufactured home, etc., after writ of possession has been entered</t>
  </si>
  <si>
    <t>Ga. Code § 44-7-59. Removal of tenant’s manufactured home, etc., after writ of possession has been entered; Ga. Code § 44-7-50. Demand for possession; proceedings on tenant’s refusal to deliver</t>
  </si>
  <si>
    <t>Ga. Code § 44-7-50. Demand for possession; proceedings on tenant’s refusal to deliver; Ga. Code § 44-7-10. Delivery of possession; Ga. Code § 44-7-24. Residential tenant; prima-facie case of retaliation</t>
  </si>
  <si>
    <t>Ga. Code § 44-7-14.1. Landlord's duties as to utilities; Ga. Code § 44-7-24. Residential tenant; prima-facie case of retaliation</t>
  </si>
  <si>
    <t>For retaliatory evictions, a tenant may recover one months' rent plus $500 and attorney's fees. Ga. Code § 44-7-24(e). For unlawful evictions where the landlord suspended utilities, the landlord shall pay a fine of up to $500 if convicted. Ga. Code § 44-7-14.1(c).</t>
  </si>
  <si>
    <t>Atlanta Code of Ordinances § 94-94. Unlawful practices in selling or renting dwellings.; Ga. Code § 8-3-202. Unlawful practices in selling or renting dwellings; exceptions</t>
  </si>
  <si>
    <t>Ga. Code § 44-7-50. Demand for possession; proceedings on tenant’s refusal to deliver; Ga. Code § 44-7-7. Tenancy at will -- Notice required for termination</t>
  </si>
  <si>
    <t>See the caution note in question 13.2 for instances where notice is not specified.</t>
  </si>
  <si>
    <t>Ga. Code § 44-7-7. Tenancy at will -- Notice required for termination</t>
  </si>
  <si>
    <t>Sixty days' notice is required to terminate month-to-month and other at-will tenancies. Ga. Code § 44-7-7. The minimum amount of notice is not specified for other causes.</t>
  </si>
  <si>
    <t>Fulton County, GA Magistrate Court Filing Fees</t>
  </si>
  <si>
    <t>Ga. Code § 44-7-50. Demand for possession; proceedings on tenant’s refusal to deliver; Ga. Code § 44-7-51. Summons to be served on defendant; time to answer; defenses and counterclaims</t>
  </si>
  <si>
    <t>Ga. Code § 44-7-51. Summons to be served on defendant; time to answer; defenses and counterclaims</t>
  </si>
  <si>
    <t>Ga. Code § 44-7-51. Summons to be served on defendant; time to answer; defenses and counterclaims; Ga. Code § 44-7-53. Failure to answer; issuance of writ of possession; answer and trial</t>
  </si>
  <si>
    <t>Ga. Code § 44-7-50. Demand for possession; proceedings on tenant’s refusal to deliver; Ga. Code § 44-7-51. Summons to be served on defendant; time to answer; defenses and counterclaims; Ga. Code § 44-7-51. Summons to be served on defendant; time to answer; defenses and counterclaims</t>
  </si>
  <si>
    <t>Ga. Code § 44-7-52. Offer of payment by the tenant</t>
  </si>
  <si>
    <t>Ga. Code § 44-7-24. Residential tenant; prima-facie case of retaliation; Ga. Code § 44-7-51. Summons to be served on defendant; time to answer; defenses and counterclaims</t>
  </si>
  <si>
    <t>Ga. Code § 44-7-51. Summons to be served on defendant; time to answer; defenses and counterclaims; Ga. Code § 44-7-24. Residential tenant; prima-facie case of retaliation; Ga. Code § 44-7-24. Residential tenant; prima-facie case of retaliation</t>
  </si>
  <si>
    <t>Retaliation is not a defense to evictions based on nonpayment of rent, breach, criminal activity, holdover, or where the tenant intentionally damaged the property or threatened the personal safety of another. Ga. Code § 44-7-24(d)(2).</t>
  </si>
  <si>
    <t>Ga. Code § 44-7-56. Appeal</t>
  </si>
  <si>
    <t>A tenant does not explicitly have to request the stay, but must pay all the rent due and all future rent as it becomes due in order to remain in possession of the premises pending appeal. Ga. Code § 44-7-56.</t>
  </si>
  <si>
    <t>Ga. Code § 44-7-49. Writ of possession; limitations</t>
  </si>
  <si>
    <t>Ga. Code § 44-7-55. Judgment and satisfaction; Ga. Code § 44-7-55. Judgment and satisfaction</t>
  </si>
  <si>
    <t>Ga. Code § 44-7-55. Judgment and satisfaction</t>
  </si>
  <si>
    <t>Aurora</t>
  </si>
  <si>
    <t>Colo. Rev. Stat. § 13-40-104. Unlawful detention defined</t>
  </si>
  <si>
    <t>Colo. Rev. Stat. § 38-12-507. Breach of warranty of habitability--tenant's remedies; Col. Rev. Stat. § 38-12-201.5. Definitions; Colo. Rev. Stat. § 13-40-104. Unlawful detention defined</t>
  </si>
  <si>
    <t>Col. Rev. Stat. § 38-12-201.5. Definitions; Colo. Rev. Stat. § 38-12-507. Breach of warranty of habitability--tenant's remedies; Colo. Rev. Stat. § 13-40-104. Unlawful detention defined</t>
  </si>
  <si>
    <t>Colo. Rev. Stat. § 13-40-104. Unlawful detention defined; Col. Rev. Stat. § 38-12-201.5. Definitions</t>
  </si>
  <si>
    <t>Colo. Rev. Stat. § 13-40-104. Unlawful detention defined; Colo. Rev. Stat. § 13-40-104. Unlawful detention defined; Colo. Rev. Stat. § 13-40-104. Unlawful detention defined; Colo. Rev. Stat. § 13-40-104. Unlawful detention defined; Colo. Rev. Stat. § 13-40-104. Unlawful detention defined; Aurora, CO Local Code § 62-28. Affirmative defenses regarding property owners</t>
  </si>
  <si>
    <t>Colo. Rev. Stat. § 13-40-104. Unlawful detention defined; Colo. Rev. Stat. § 13-40-104. Unlawful detention defined; Colo. Rev. Stat. § 13-40-104. Unlawful detention defined</t>
  </si>
  <si>
    <t>A landlord need not accept a cure for repeat breaches. Colo. Rev. Stat. § 13-40-104(1)(e.5)(II).</t>
  </si>
  <si>
    <t>Colo. Rev. Stat. § 13-40-123. Damages; Colo. Rev. Stat. § 38-12-510. Unlawful removal or exclusion; Colo. Rev. Stat. § 38-12-1205. Remedies</t>
  </si>
  <si>
    <t>Generally, tenants are entitled to attorney fees only if the rental agreement contained a provision entitling them to such fees. Colo. Rev. Stat. § 13-40-123. Fines applicable only to evictions based on immigration status. Colo. Rev. Stat. § 38-12-1205(1).</t>
  </si>
  <si>
    <t>Colo. Rev. Stat. § 24-34-502. Unfair housing practices prohibited; Colo. Rev. Stat. § 24-34-502. Unfair housing practices prohibited; Colo. Rev. Stat. § 24-34-502. Unfair housing practices prohibited; Colo. Rev. Stat. § 24-34-502. Unfair housing practices prohibited; Colo. Rev. Stat. § 24-34-502. Unfair housing practices prohibited; Colo. Rev. Stat. § 24-34-502.2. Unfair or discriminatory housing practices against individuals with disabilities prohibited; Colo. Rev. Stat. § 28-3-1404. Actions for rent or possession by landlord; Colo. Rev. Stat. § 38-12-402. Protection for victims of unlawful sexual behavior, stalking, or domestic violence; Colo. Rev. Stat. § 38-12-1203. Prohibition on activities related to a tenant's immigration or citizenship status; Aurora, CO Local Code § 82-58. Discrimination in housing</t>
  </si>
  <si>
    <t>For military status, a landlord may not evict a tenant, their spouse, or their dependents during the tenant's period of service or duty and for 30 days thereafter, so long as the tenant gave the landlord 30 days' notice. Colo. Rev. Stat. § 28-3-1404(1)(a). For calls for emergency assistance, a landlord cannot terminate a tenancy if the tenant calls for emergency assistance due to a domestic violence situation. Colo. Rev. Stat. § 38-12-402(1).</t>
  </si>
  <si>
    <t>Colo. Rev. Stat. § 13-40-107.5. Termination of tenancy for substantial violation--definition--legislative declaration; Colo. Rev. Stat. § 13-40-107. Notice to quit; Colo. Rev. Stat. § 13-40-104. Unlawful detention defined</t>
  </si>
  <si>
    <t>Colo. Rev. Stat. § 13-40-107.5. Termination of tenancy for substantial violation--definition--legislative declaration; Colo. Rev. Stat. § 13-40-104. Unlawful detention defined; Colo. Rev. Stat. § 13-40-107. Notice to quit</t>
  </si>
  <si>
    <t>Three days' notice is required for termination based on criminal activity and endangerment to person or property. Colo. Rev. Stat. § 13-40-107.5(4)(a). Ten days' notice is required for termination based on breach. Colo. Rev. Stat. § 13-40-104(e). Twenty-one days' notice is required for terminating a month-to-month tenancy that was less than 6 months. Colo. Rev. Stat. § 13-40-107(1)(c). Twenty-eight days' notice is required for terminating a month-to-month tenancy that was between 6 months to 1 year. Colo. Rev. Stat. § 13-40-107(1)(b). Ninety-one days' notice is required for terminating a month-to-month tenancy that was 1 year or longer. Colo. Rev. Stat. § 13-40-107(1)(a).</t>
  </si>
  <si>
    <t>Colo. Rev. Stat. § 13-40-107.5. Termination of tenancy for substantial violation--definition--legislative declaration; Colo. Rev. Stat. § 13-40-106. Written demand</t>
  </si>
  <si>
    <t>A tenant cannot waive their right to notice for nonpayment of rent. Colo. Rev. Stat. § 13-40-104(1)(d). Waiver of notice is not specified for other causes of eviction.</t>
  </si>
  <si>
    <t>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 Colo. Rev. Stat. § 13-32-101. Docket fees in civil actions--judicial stabilization cash fund--justice center cash fund--justice center maintenance fund--created--legislative declaration—report</t>
  </si>
  <si>
    <t>For actions filed in county court, where the judgment amount sought is less than $1000, the fee is $85; for actions seeking a judgment between $1000-$15,000, the fee is $105; for actions seeking a judgment between $15,000-$25,000, the fee is $135. Colo. Rev. Stat. § 13-32-101(1)(c)(III.5)(A), (C), (E). For actions filed in district court, the fee is $250. Colo. Rev. Stat. § 13-32-101(1)(d).</t>
  </si>
  <si>
    <t>Colo. Rev. Stat. § 13–6–104. Original civil jurisdiction; Colo. Rev. Stat. § 13-40-109. Jurisdiction of courts</t>
  </si>
  <si>
    <t>Colo. Rev. Stat. § 13-40-112. Service</t>
  </si>
  <si>
    <t>Colo. Rev. Stat. § 13-40-111. Issuance and return of summons; Colo. Rev. Stat. § 13-40-111. Issuance and return of summons; Colo. Rev. Stat. § 13-40-110. Action - how commenced; Colo. Rev. Stat. § 13-40-112. Service</t>
  </si>
  <si>
    <t>Colo. Rev. Stat. § 13-40-104. Unlawful detention defined; Colo. Rev. Stat. § 13-40-107.5. Termination of tenancy for substantial violation--definition--legislative declaration; Colo. Rev. Stat. § 13-40-107.5. Termination of tenancy for substantial violation--definition--legislative declaration; Colo. Rev. Stat. § 13-40-111. Issuance and return of summons; Colo. Rev. Stat. § 38-12-507. Breach of warranty of habitability--tenant's remedies</t>
  </si>
  <si>
    <t>Landlord refused to complete requested repairs, Landlord non-compliance with statutory duty, Tenant experienced domestic violence , Property is uninhabitable, Tenant lawfully deducted costs from rent, Tenant was unaware of criminal activity</t>
  </si>
  <si>
    <t>Colo. Rev. Stat. § 38-12-507. Breach of warranty of habitability--tenant's remedies; Colo. Rev. Stat. § 13-40-107.5. Termination of tenancy for substantial violation--definition--legislative declaration; Colo. Rev. Stat. § 13-40-107.5. Termination of tenancy for substantial violation--definition--legislative declaration; Colo. Rev. Stat. § 13-40-111. Issuance and return of summons; Colo. Rev. Stat. § 38-12-508. Landlord's defenses to a claim of breach of warranty--limitations on claiming a breach</t>
  </si>
  <si>
    <t>Domestic violence is only a rebuttal to evictions based on criminal activity, breach, or endangerment to person or property. Colo. Rev. Stat. § 13-40-104(4)(a). Landlord noncompliance and other repair-related rebuttals are defenses only to evictions based on nonpayment. Colo. Rev. Stat. § 13-40-111(1), § 38-12-503(c)-(e), § 38-12-508(4).</t>
  </si>
  <si>
    <t>Colorado has established a fund to provide counsel to indigent tenants facing eviction, but there is no right to counsel. Colo. Rev. Stat. § 13-40-127.</t>
  </si>
  <si>
    <t>Colo. Rev. Stat. § 13–6–311. Appeals from county court—simplified procedure; Colo. Rev. Stat. § 13-40-117. Appeals</t>
  </si>
  <si>
    <t>If the judgment was entered by a county court, either party may appeal to district court within 14 days. Colo. Rev. Stat. § 13-6-311(1)(a).</t>
  </si>
  <si>
    <t>Colo. Rev. Stat. § 13-40-118. Deposit of rent; Colo. Rev. Stat. § 13-40-120. Appellate review</t>
  </si>
  <si>
    <t>Colo. Rev. Stat. § 13-40-117. Appeals</t>
  </si>
  <si>
    <t>Colo. Rev. Stat. § 13-40-122. Writ of restitution after judgment</t>
  </si>
  <si>
    <t>Colo. Rev. Stat. § 13-40-110.5.  Automatic suppression of court records—definition</t>
  </si>
  <si>
    <t>Colo. Rev. Stat. § 13-40-110.5.  Automatic suppression of court records—definition; Colo. Rev. Stat. § 13-40-110.5.  Automatic suppression of court records—definition</t>
  </si>
  <si>
    <t>Records are immediately suppressed; however, if judgment is entered in favor of the landlord, the records become public unless the parties agree to keep the records suppressed. Colo. Rev. Stat. § 13-40-110.5(3).</t>
  </si>
  <si>
    <t>All eviction action records are immediately suppressed; however, if judgment is entered in favor of the landlord, the records become public unless the parties agree to keep the records suppressed. Colo. Rev. Stat. § 13-40-110.5(3).</t>
  </si>
  <si>
    <t>If judgment is entered in favor of the landlord, the records become public unless the parties agree to keep the records suppressed. Colo. Rev. Stat. § 13-40-110.5(3).</t>
  </si>
  <si>
    <t>Battle Creek</t>
  </si>
  <si>
    <t>Mich. Comp. Laws § 600.2918. Unlawful ejectment or interference with possessory interest; action for damages, possession, and injunctive relief; conditions and exceptions; limitation of actions</t>
  </si>
  <si>
    <t>Mich. Comp. Laws § 600.5775. Just cause for termination; Mich. Comp. Laws § 600.2918. Unlawful ejectment or interference with possessory interest; action for damages, possession, and injunctive relief; conditions and exceptions; limitation of actions</t>
  </si>
  <si>
    <t>Mich. Comp. Laws § 600.5775. Just cause for termination; Mich. Comp. Laws § 600.2918. Unlawful ejectment or interference with possessory interest; action for damages, possession, and injunctive relief; conditions and exceptions; limitation of actions; Mich. Court Rule 4.201. Summary proceedings to recover possession of premises</t>
  </si>
  <si>
    <t>Mich. Comp. Laws § 600.5714. Summary proceedings to recover possession of premises; circumstances; Mich. Comp. Laws § 554.134. Termination of estate at will or by sufferance of tenancy from year to year; Mich. Comp. Laws § 600.5714. Summary proceedings to recover possession of premises; circumstances; Mich. Comp. Laws § 600.5714. Summary proceedings to recover possession of premises; circumstances; Mich. Comp. Laws § 600.5714. Summary proceedings to recover possession of premises; circumstances; Mich. Comp. Laws § 600.5714. Summary proceedings to recover possession of premises; circumstances; Battle Creek, MI Local Code § 1462.24. Order to vacate or condemn.; Mich. Comp. Laws § 554.134. Termination of estate at will or by sufferance of tenancy from year to year</t>
  </si>
  <si>
    <t>Mich. Comp. Laws § 600.5714. Summary proceedings to recover possession of premises; circumstances; Mich. Comp. Laws § 600.5714. Summary proceedings to recover possession of premises; circumstances</t>
  </si>
  <si>
    <t>Mich. Court Rule 4.201. Summary proceedings to recover possession of premises</t>
  </si>
  <si>
    <t>Mich. Comp. Laws § 554.601b. Rental agreements; release from payment obligations; Mich. Comp. Laws § 554.633. Prohibited provisions in rental agreements; Mich. Comp. Laws §37.2102. Recognition and declaration of civil right; action arising out of discrimination based on sex or familial status; Mich. Comp. Laws §37.1102. Opportunity guaranteed; civil right; accommodation of person with disability; undue hardship; Battle Creek, MI Local Code § 214.02. Definitions.; Battle Creek, MI Local Code § 214.03. Discriminatory housing practices.</t>
  </si>
  <si>
    <t>Mich. Comp. Laws § 554.134. Termination of estate at will or by sufferance of tenancy from year to year; Mich. Comp. Laws § 554.134. Termination of estate at will or by sufferance of tenancy from year to year; Mich. Comp. Laws § 554.134. Termination of estate at will or by sufferance of tenancy from year to year; Mich. Comp. Laws § 554.134. Termination of estate at will or by sufferance of tenancy from year to year; Mich. Comp. Laws § 554.134. Termination of estate at will or by sufferance of tenancy from year to year; Mich. Comp. Laws § 600.5716. Demand for possession or payment; form, contents</t>
  </si>
  <si>
    <t>Mich. Comp. Laws § 554.134. Termination of estate at will or by sufferance of tenancy from year to year</t>
  </si>
  <si>
    <t>Mich. Comp. Laws § 554.134. Termination of estate at will or by sufferance of tenancy from year to year; Mich. Comp. Laws § 600.5714. Summary proceedings to recover possession of premises; circumstances; Mich. Comp. Laws § 600.5714. Summary proceedings to recover possession of premises; circumstances</t>
  </si>
  <si>
    <t>Twenty-four hours’ notice is required to terminate a tenancy based on accusations of drug manufacture or delivery. Mich. Comp. Laws §554.134. Seven days’ notice is required after service of demand for possession of premises or to substantially restore or repair the premises, or after a demand for possession following a threat of injury. Mich. Comp. Laws § 600.5714.</t>
  </si>
  <si>
    <t>Mich. Comp. Laws § 600.5716. Demand for possession or payment; form, contents</t>
  </si>
  <si>
    <t>Mich. Comp. Laws § 554.633. Prohibited provisions in rental agreements</t>
  </si>
  <si>
    <t>Mich. Comp. Laws § 600.5756. Filing and supplemental filing fee for action involving claim for recovery of premises; amount; disposition</t>
  </si>
  <si>
    <t>Mich. Comp. Laws § 600.5704. Jurisdiction; Mich. Comp. Laws § 554.615. Enforcement actions; jurisdiction and venue; Mich. Comp. Laws § 600.5773. Jurisdiction; venue; Mich. Comp. Laws § 600.5706. Venue; Mich. Comp. Laws § 600.5756. Filing and supplemental filing fee for action involving claim for recovery of premises; amount; disposition</t>
  </si>
  <si>
    <t>Mich. Court Rule 4.201. Summary proceedings to recover possession of premises; Mich. Court Rule 2.105. Process; manner of service</t>
  </si>
  <si>
    <t>Mich. Court Rule 2.105. Process; manner of service; Mich. Court Rule 4.201. Summary proceedings to recover possession of premises</t>
  </si>
  <si>
    <t>Mich. Comp. Laws § 600.5735. Summons; issuance, service, contents, time summons remains in effect; hearing, time; Mich. Court Rule 4.201. Summary proceedings to recover possession of premises</t>
  </si>
  <si>
    <t>Mich. Court Rule 4.201. Summary proceedings to recover possession of premises; Mich. Court Rule 2.102. Summons; expiration of summons; dismissal of action for failure to serve</t>
  </si>
  <si>
    <t>Mich. Comp. Laws § 600.5720. Circumstances precluding entry of judgment for possession; retaliatory termination of tenancy defense, presumptions, burden of proof; Mich. Comp. Laws § 554.601b. Rental agreements; release from payment obligations; Mich. Comp. Laws § 600.2918. Unlawful ejectment or interference with possessory interest; action for damages, possession, and injunctive relief; conditions and exceptions; limitation of actions; Mich. Comp. Laws § 600.2918. Unlawful ejectment or interference with possessory interest; action for damages, possession, and injunctive relief; conditions and exceptions; limitation of actions</t>
  </si>
  <si>
    <t>Mich. Comp. Laws § 600.5720. Circumstances precluding entry of judgment for possession; retaliatory termination of tenancy defense, presumptions, burden of proof; Mich. Comp. Laws § 554.601b. Rental agreements; release from payment obligations; Mich. Comp. Laws § 600.2918. Unlawful ejectment or interference with possessory interest; action for damages, possession, and injunctive relief; conditions and exceptions; limitation of actions; Mich. Comp. Laws §125.530. Certificate withheld; premises not to be occupied; conditions of issuance; suspension of rent payments, escrow; account for rent and possession</t>
  </si>
  <si>
    <t>Mich. Court Rule 4.201. Summary proceedings to recover possession of premises; Mich. Comp. Laws § 600.5744. Issuance of writ to remove occupants and personal property from premises; service and execution; writ of restitution; conditions; foreclosure of equitable right of redemption</t>
  </si>
  <si>
    <t>There is a requirement to file a bond before appeal, but not to  pay  money before appeal. (Mich. Court Rule 4.201. Summary proceedings to recover possession of premises)</t>
  </si>
  <si>
    <t>Mich. Comp. Laws § 600.5744. Issuance of writ to remove occupants and personal property from premises; service and execution; writ of restitution; conditions; foreclosure of equitable right of redemption</t>
  </si>
  <si>
    <t>Mich. Comp. Laws § 600.5741. Judgment for possession; entry, enforcement by writ of restitution; determination of amount payable to preclude issuance of writ; costs</t>
  </si>
  <si>
    <t>Mich. Comp. Laws § 600.5744. Issuance of writ to remove occupants and personal property from premises; service and execution; writ of restitution; conditions; foreclosure of equitable right of redemption; Mich. Court Rule 3.106. Procedures regarding orders for the seizure of property and orders of eviction</t>
  </si>
  <si>
    <t>Bozeman</t>
  </si>
  <si>
    <t>Mont. Code § 70-24-104. Exclusions from application of chapter; Mont. Code § 70-24-107. Territorial application</t>
  </si>
  <si>
    <t>Mont. Code § 70-24-103. General definitions; Mont. Code § 70-24-103. General definitions; Mont. Code § 70-24-103. General definitions; Mont. Code § 70-33-103. Definitions; Mont. Code § 70-33-104. Applicability</t>
  </si>
  <si>
    <t>Mont. Code § 70-33-103. Definitions; Mont. Code § 70-24-103. General definitions; Mont. Code § 70-33-104. Applicability; Mont. Code § 70-24-103. General definitions; Mont. Code § 70-24-103. General definitions</t>
  </si>
  <si>
    <t>Mont. Code § 70-24-103. General definitions; Mont. Code § 70-24-103. General definitions; Mont. Code § 3-10-302. Jurisdiction over forcible entry, unlawful detainer, rent deposit, and residential and residential mobile home landlord-tenant disputes; Mont. Code § 25-33-102. Time for appeal</t>
  </si>
  <si>
    <t>Nonpayment of rent, Breach, Criminal activity, Nuisance activity, Property is uninhabitable, Remaining on property after expiration of lease, Statutory tenant obligations, Endangering property, Substantial damage to property, Unauthorized occupant</t>
  </si>
  <si>
    <t>Mont. Code § 70-24-321. Tenant to maintain dwelling unit; Mont. Code § 70-24-429. Holdover remedies—consent to continued occupancy—tenant’s response to service in action for possession; Mont. Code § 70-24-422. Noncompliance of tenant generally—landlord’s right of termination—damages—injunction</t>
  </si>
  <si>
    <t>Mont. Code § 70-24-422. Noncompliance of tenant generally—landlord’s right of termination—damages—injunction</t>
  </si>
  <si>
    <t>Mont. Code § 70-24-411. Unlawful ouster, exclusion, or diminution of service—tenant’s remedies; Mont. Code § 70-24-442. Attorney fees-- costs; Mont. Code § 70-24-422. Noncompliance of tenant generally—landlord’s right of termination—damages—injunction</t>
  </si>
  <si>
    <t>Mont. Code § 70-24-423. Waiver of landlord’s right to terminate for breach</t>
  </si>
  <si>
    <t>Mont. Code § 49-2-305. Discrimination in housing- exemptions; Bozeman, MT Code of Ordinances § 24.10.030. Definitions.; Bozeman, MT Code of Ordinances § 24.10.060. Housing discrimination prohibited.; Mont. Code § 49-2-305. Discrimination in housing- exemptions</t>
  </si>
  <si>
    <t>Mont. Code § 70-24-441. Termination by landlord or tenant; Mont. Code § 70-24-422. Noncompliance of tenant generally—landlord’s right of termination—damages—injunction</t>
  </si>
  <si>
    <t>Three days' notice is required for noncompliance involving unauthorized pets or unauthorized persons residing in a unit, damage to the premises, or if a reasonable potential of damage exists. Five days' notice is required for repeated noncompliance within 6 months. Fourteen days' notice is required generally for other noncompliance issues. Mont. Code § 70-24-422. A month-to-month tenancy may be terminated with 30 days notice. Mont. Code § 70-24-441</t>
  </si>
  <si>
    <t>If a tenant "... destroys, defaces, damages, impairs, or removes any part of the premises..." or if the tenant "... creates a reasonable potential that the premises may be damaged or destroyed or that neighboring tenants may be injured..." the requirement for including a date of termination is not required. Mont. Code § 70-24-422.(3) and (4).</t>
  </si>
  <si>
    <t>Mont. Code § 70-24-202. Prohibited provisions in rental agreements</t>
  </si>
  <si>
    <t>Gallatin County Civil Complaints Procedure</t>
  </si>
  <si>
    <t>Mont. Code § 70-24-103. General definitions; Mont. Code § 3-11-102. Concurrent jurisdiction; Mont. Code § 3-10-302. Jurisdiction over forcible entry, unlawful detainer, rent deposit, and residential and residential mobile home landlord-tenant disputes; Mont. Code § 3-6-103. Jurisdiction; Mont. Code § 3-5-302. Original jurisdiction</t>
  </si>
  <si>
    <t>Mont. Justice and City Court Rules of Civil Procedure, Rule 4. Persons Subject to Jurisdiction; Process; Service; Mont. Justice and City Court Rules of Civil Procedure, Rule 4. Persons Subject to Jurisdiction; Process; Service; Mont. Rules of Civil Procedure, Rule 4. Persons Subject to Jurisdiction; Process; Service</t>
  </si>
  <si>
    <t>Mont. Rules of Civil Procedure, Rule 4. Persons Subject to Jurisdiction; Process; Service; Mont. Rules of Civil Procedure, Rule 4. Persons Subject to Jurisdiction; Process; Service</t>
  </si>
  <si>
    <t>Mont. Code § 70-24-429. Holdover remedies—consent to continued occupancy—tenant’s response to service in action for possession; Mont. Justice and City Court Rules of Civil Procedure, Rule 4. Persons Subject to Jurisdiction; Process; Service</t>
  </si>
  <si>
    <t>Mont. Justice and City Court Rules of Civil Procedure, Rule 4. Persons Subject to Jurisdiction; Process; Service</t>
  </si>
  <si>
    <t>The court may request a tenant to pay into court all or part of rent. If both parties agree to transfer of funds, there may be judgment for the tenant in an action for possession if no rent remains due. Mont. Code § 70-24-421</t>
  </si>
  <si>
    <t>Mont. Code § 70-24-431. Retaliatory conduct by landlord prohibited</t>
  </si>
  <si>
    <t>Mont. Code § 49-2-305. Discrimination in housing- exemptions; Mont. Code § 70-24-411. Unlawful ouster, exclusion, or diminution of service—tenant’s remedies; Mont. Code § 70-24-303. Landlord to maintain premises- agreement that tenant perform duties- limitation of landlord’s liability for failure of smoke detector or carbon monoxide detector; Mont. Code § 70-24-407. Damages for minor violations by landlord; Mont. Code § 70-24-408. Purposeful or negligent failure to provide essential services -- tenant's remedies; Mont. Code § 70-24-406. Failure of landlord to maintain premises -- tenant's remedies; Mont. Code § 70-24-431. Retaliatory conduct by landlord prohibited</t>
  </si>
  <si>
    <t>The court may stay any action based on determination of a defendant's mental health (unsound mind). (Mont. Rules of Civil Procedure, Rule 4. Persons Subject to Jurisdiction; Process; Service).</t>
  </si>
  <si>
    <t>Mont. Justice and City Court Rules of Civil Procedure, Rule 24. Appeal to district court; Mont. Code § 25-33-102. Time for appeal</t>
  </si>
  <si>
    <t>Mont. Code § 25-33-205. Deposit of money in lieu of undertaking; Mont. Code § 25-33-201. Undertaking on appeal</t>
  </si>
  <si>
    <t>Money may be deposited with the court when an undertaking is required for appeal, or sureties may be filed. Mont. Code § 25-33-205, Mont. Code § 25-33-201.</t>
  </si>
  <si>
    <t>Mont. Code § 25-33-204. Stay of execution when undertaking filed</t>
  </si>
  <si>
    <t>The tenant does not specifically have to pay to request a stay but must pay for the undertaking. Mont. Code § 25-33-204.</t>
  </si>
  <si>
    <t>Mont. Code § 70-24-427. Landlord’s remedies after termination—action of possession</t>
  </si>
  <si>
    <t>Charleston</t>
  </si>
  <si>
    <t>S.C. Code § 27-37-10. Ground for ejectment of tenant.; S.C. Code § 27-37-20. Ejectment proceedings.</t>
  </si>
  <si>
    <t>S.C. Code § 27-37-10. Ground for ejectment of tenant.; S.C. Code § 27-47-530. Grounds for eviction; notice of eviction; sale of manufactured home left on lot following eviction</t>
  </si>
  <si>
    <t>Nonpayment of rent, Breach, Criminal activity, Nuisance activity, Property is uninhabitable, Remaining on property after expiration of lease, Statutory tenant obligations, Substantial damage to property</t>
  </si>
  <si>
    <t>S.C. Code § 27-37-10. Ground for ejectment of tenant.; S.C. Code § 27-40-430. Landlord to deliver possession of dwelling unit; S.C. Code § 27-40-710. Noncompliance with rental agreement; failure to pay rent; removal of evicted tenant’s personal property; S.C. Code § 27-40-710. Noncompliance with rental agreement; failure to pay rent; removal of evicted tenant’s personal property; S.C. Code § 27-40-910. Retaliatory conduct prohibited; S.C. Code § 27-40-540. Tenant to use and occupy.</t>
  </si>
  <si>
    <t>S.C. Code § 27-40-710. Noncompliance with rental agreement; failure to pay rent; removal of evicted tenant’s personal property; S.C. Code § 27-40-710. Noncompliance with rental agreement; failure to pay rent; removal of evicted tenant’s personal property</t>
  </si>
  <si>
    <t>S.C. Code § 27-40-910. Retaliatory conduct prohibited; S.C. Code § 27-40-660. Tenant's remedies for landlord's unlawful ouster or exclusion.</t>
  </si>
  <si>
    <t>S.C. Code § 27-37-150. Accrual of rent after institution of proceedings</t>
  </si>
  <si>
    <t>S.C. Code Ann. Regs. 65-211. Discriminatory Housing Practices; Charleston, SC Code of Ordinances § 16-20. Unlawful housing practices</t>
  </si>
  <si>
    <t>S.C. Code § 27-37-10. Ground for ejectment of tenant.; S.C. Code § 27-37-20. Ejectment proceedings.; S.C. Code § 27-40-710. Noncompliance with rental agreement; failure to pay rent; removal of evicted tenant’s personal property; S.C. Code § 27-40-710. Noncompliance with rental agreement; failure to pay rent; removal of evicted tenant’s personal property; S.C. Code § 27-40-770. Periodic tenancy; holdover remedies</t>
  </si>
  <si>
    <t>See the caution note in question 13.2 for instances where the amount of notice is not specified.</t>
  </si>
  <si>
    <t>S.C. Code § 27-37-10. Ground for ejectment of tenant.; S.C. Code § 27-40-710. Noncompliance with rental agreement; failure to pay rent; removal of evicted tenant’s personal property</t>
  </si>
  <si>
    <t>S.C. Code § 27-37-20. Ejectment proceedings.; S.C. Code § 27-40-710. Noncompliance with rental agreement; failure to pay rent; removal of evicted tenant’s personal property</t>
  </si>
  <si>
    <t>Fourteen days' notice is required for termination based on noncompliance with the rental agreement or statutory obligations, or for nuisance activity. S.C. Code § 27-40-710(A). However, if a tenant’s noncompliance materially affects health and safety, and the situation is an emergency, the landlord may evict the tenant sooner than 14 days if the tenant fails to comply as promptly as conditions require.  S.C. Code § 27-40-720(b). Thirty days' notice is required for termination of a month-to-month tenancy. S.C. Code § 27-40-770(b). The amount of notice is not clearly specified for termination for criminal activity. S.C. Code § 27-40-710(A), (B).</t>
  </si>
  <si>
    <t>S.C. Code § 27-40-710. Noncompliance with rental agreement; failure to pay rent; removal of evicted tenant’s personal property</t>
  </si>
  <si>
    <t>For nonpayment of rent, the notice requirement can be fulfilled by including language in the lease stating: “IF YOU DO NOT PAY YOUR RENT ON TIME - This is your notice. If you do not pay your rent within five days of the due date, the landlord can start to have you evicted. You will get no other notice as long as you live in this rental unit.” S.C. Code § 27-40-710.</t>
  </si>
  <si>
    <t>S.C. Code § 8-21-1010. Schedule of fees and costs to be collected by magistrates; S.C. Code § 22-3-340. Assessments on filings</t>
  </si>
  <si>
    <t>S.C. Code § 27-37-20. Ejectment proceedings.</t>
  </si>
  <si>
    <t>S.C. Code § 27-37-30. Service of rule; posting and mailing requirements.; S.C. Rules of Magistrates Court, Rule 6. Summons; Service; S.C. Rules of Magistrates Court, Rule 6. Summons; Service</t>
  </si>
  <si>
    <t>S.C. Code § 27-37-30. Service of rule; posting and mailing requirements.</t>
  </si>
  <si>
    <t>S.C. Code § 27-37-40. Tenant ejected on failure to show cause</t>
  </si>
  <si>
    <t>S.C. Rules of Magistrates Court, Rule 5. Complaint; S.C. Rules of Magistrates Court, Rule 6. Summons; Service; S.C. Rules of Magistrates Court, Rule 6. Summons; Service</t>
  </si>
  <si>
    <t>S.C. Code § 27-40-640. Landlord’s noncompliance as defense to action for possession or rent; S.C. Code § 27-40-910. Retaliatory conduct prohibited</t>
  </si>
  <si>
    <t>S.C. Code § 27-40-640. Landlord’s noncompliance as defense to action for possession or rent; S.C. Code § 27-40-440. Landlord to maintain premises; S.C. Code § 27-40-910. Retaliatory conduct prohibited</t>
  </si>
  <si>
    <t>Rebuttals concerning repairs and landlord noncompliance only act as defenses in evictions for nonpayment of rent. S.C. Code § 27-40-640(a). The tenant must have fulfilled certain notice requirements in order to utilize failure of landlord to fulfill obligations as a defense in an action for nonpayment of rent. S.C. Code § 27-40-640(b).</t>
  </si>
  <si>
    <t>S.C. Code § 27-37-120. Appeal; S.C. Rules of Magistrates Court, Rule 18. Appeals.</t>
  </si>
  <si>
    <t>S.C. Code § 27-37-130. Bond required to stay ejectment on appeal</t>
  </si>
  <si>
    <t>S.C. Code § 27-37-130. Bond required to stay ejectment on appeal; S.C. Code § 27-40-800. Undertaking an appeal and order staying execution</t>
  </si>
  <si>
    <t>S.C. Code § 27-40-800. Undertaking an appeal and order staying execution; S.C. Code § 27-40-800. Undertaking an appeal and order staying execution</t>
  </si>
  <si>
    <t>A tenant does not explicitly have to request the stay, but must pay a bond and sign an undertaking to receive a stay. S.C. Code § 27-37-130, § 27-40-800(f)(1).</t>
  </si>
  <si>
    <t>S.C. Code § 27-37-100. Effect of verdict for plaintiff; S.C. Code § 27-37-40. Tenant ejected on failure to show cause</t>
  </si>
  <si>
    <t>S.C. Code § 27-37-100. Effect of verdict for plaintiff</t>
  </si>
  <si>
    <t>The sheriff or constable may exercise discretion in delaying dispossession of ill or elderly tenants. S.C. Code § 27-37-160.</t>
  </si>
  <si>
    <t>S.C. Code § 27-37-100. Effect of verdict for plaintiff; S.C. Code § 27-37-160. Execution of writ of ejectment</t>
  </si>
  <si>
    <t>The writ can be executed 24 hours after it is delivered to the tenant or posted to premises. S.C. Code § 27-37-160.</t>
  </si>
  <si>
    <t>Although both entities can execute the writ, only the deputy sheriff (not the constable) can enter the premises by force. S.C. Code § 27-37-160.</t>
  </si>
  <si>
    <t>A landlord can immediately place property on the street or highway for trash collection (and the trash collection can pick it up at any time during its normal course of trash collection), or the landlord can schedule pickup 48 hours later. S.C. Code § 27-40-710(D).</t>
  </si>
  <si>
    <t>Cincinnati</t>
  </si>
  <si>
    <t>Ohio Rev. Code § 1923.01. Jurisdiction in forcible entry and detainer; definitions.</t>
  </si>
  <si>
    <t>Ohio Rev. Code § 5321.19. Effect of chapter on municipal ordinances, township resolutions.</t>
  </si>
  <si>
    <t>Ohio Rev. Code § 1923.01. Jurisdiction in forcible entry and detainer; definitions.; Ohio Rev. Code § 1923.01. Jurisdiction in forcible entry and detainer; definitions.; Ohio Rev. Code § 5321.01. Definitions.</t>
  </si>
  <si>
    <t>Ohio Rev. Code § 1923.01. Jurisdiction in forcible entry and detainer; definitions.; Ohio Rev. Code § 1923.01. Jurisdiction in forcible entry and detainer; definitions.</t>
  </si>
  <si>
    <t>Cincinnati, OH Code of Ordinances § 871-9. Obligations of Landlords and Tenants.</t>
  </si>
  <si>
    <t>If a rental agreement provides for a late fee, "the total amount of that late payment fee for any month may not exceed fifty dollars ($50.00) or five percent (5%) of the monthly contract rent, whichever amount is greater." Cincinnati, OH Code of Ordinances § 871-9(a)(10).</t>
  </si>
  <si>
    <t>Nonpayment of rent, Breach, Criminal activity, Nuisance activity, Property is uninhabitable, Remaining on property after expiration of lease, Statutory tenant obligations, Personal use of owner, Removal of unit from market, Substantial damage to property</t>
  </si>
  <si>
    <t>Ohio Rev. Code § 1923.02. Persons subject to forcible entry and detainer action.; Ohio Rev. Code § 1923.02. Persons subject to forcible entry and detainer action.; Ohio Rev. Code § 5321.03. Actions by landlord authorized.; Ohio Rev. Code § 5311.19. Deed restrictions; eviction proceedings.; Ohio Rev. Code § 5321.03. Actions by landlord authorized.; Ohio Rev. Code § 1923.02. Persons subject to forcible entry and detainer action.; Cincinnati, OH Code of Ordinances § 761.14. Eviction or Retaliation Prohibited.; Cincinnati, OH Code of Ordinances § 871-9. Obligations of Landlords and Tenants.; Cincinnati, OH Code of Ordinances § 911-5. Permitting Drug Abuse.; Ohio Rev. Code § 5321.05. Obligations of tenant.; Ohio Rev. Code § 5321.05. Obligations of tenant.; Ohio Rev. Code § 5321.05. Obligations of tenant.</t>
  </si>
  <si>
    <t>Ohio Rev. Code § 5321.11. Termination of agreement for noncompliance by tenant.; Ohio Rev. Code § 5321.05. Obligations of tenant.; Ohio Rev. Code § 5321.05. Obligations of tenant.; Ohio Rev. Code § 5321.05. Obligations of tenant.</t>
  </si>
  <si>
    <t>Ohio Rev. Code § 5321.02. Retaliation of landlord prohibited; relief.; Cincinnati, OH Code of Ordinances § 761.14. Eviction or Retaliation Prohibited.</t>
  </si>
  <si>
    <t>Ohio Rev. Code § 4112.02. Unlawful discriminatory practices.; Cincinnati, OH Code of Ordinances § 740-11. Discrimination Against Government Housing Allowance Recipients Forbidden.; Cincinnati, OH Code of Ordinances § 914-1-D1. Discriminate.; Cincinnati, OH Code of Ordinances § 914-3. Housing Discrimination Prohibited.</t>
  </si>
  <si>
    <t>Ohio Rev. Code § 1923.04. Notice; content; service; alternatives in special instances.; Ohio Rev. Code § 5321.17. Termination of periodic tenancies; inapplicability where termination based on breach of condition or duty.; Ohio Rev. Code § 5311.19. Deed restrictions; eviction proceedings.; Ohio Rev. Code § 1923.02. Persons subject to forcible entry and detainer action.; Ohio Rev. Code § 5321.11. Termination of agreement for noncompliance by tenant.</t>
  </si>
  <si>
    <t>Ohio Rev. Code § 1923.04. Notice; content; service; alternatives in special instances.</t>
  </si>
  <si>
    <t>Ohio Rev. Code § 1923.04. Notice; content; service; alternatives in special instances.; Ohio Rev. Code § 5311.19. Deed restrictions; eviction proceedings.; Ohio Rev. Code § 5321.17. Termination of periodic tenancies; inapplicability where termination based on breach of condition or duty.; Ohio Rev. Code § 5321.17. Termination of periodic tenancies; inapplicability where termination based on breach of condition or duty.; Ohio Rev. Code § 5321.05. Obligations of tenant.</t>
  </si>
  <si>
    <t>Three days' notice applies to: criminal activity (controlled substances), certain breaches of rental agreement, sex offender (Ohio Rev. Code § 5321.17. Termination of tenancy) (Ohio Rev. Code § 1923.02. Persons subject to forcible entry and detainer action). Ten days' notice applies to: breach of condo covenants (Ohio Rev. Code § 5311.19. Compliance with deed restrictions, declaration, bylaws and administrative rules and regulations). Thirty days' notice applies to: statutory tenant obligations; terminating month-to-month tenancy (Ohio Rev. Code § 5321.17. Termination of tenancy)</t>
  </si>
  <si>
    <t>Ohio Rev. Code § 1923.04. Notice; content; service; alternatives in special instances.; Ohio Rev. Code § 5321.11. Termination of agreement for noncompliance by tenant.; Ohio Rev. Code § 5321.17. Termination of periodic tenancies; inapplicability where termination based on breach of condition or duty.</t>
  </si>
  <si>
    <t>Reason for eviction is required for evictions for nuisance and statutory tenant obligations. Ohio Rev. Code § 5321.11. Reason for eviction is not required in certain scenarios, like criminal activity. Ohio Rev. Code § 1923.04.</t>
  </si>
  <si>
    <t>Ohio Rev. Code § 5321.13. Terms barred from rental agreements.</t>
  </si>
  <si>
    <t>The notice requirements set forth in Chapter 5321 of the Ohio Revenue Code may not be waived in a lease Ohio Rev. Code § 5321.13 (A). Waiver provisions for other notice requirements are not specified.</t>
  </si>
  <si>
    <t>Municipal Civil Fees - Hamilton County; Common Pleas Civil Fees - Hamilton County</t>
  </si>
  <si>
    <t>The filing fee is $110 for cases in the Municipal court (https://www.courtclerk.org/review-court-fees/municipal-civil-fees) and $150 for cases in a the Court of Common Pleas (https://www.courtclerk.org/review-court-fees/common-pleas-civil-fees).</t>
  </si>
  <si>
    <t>Ohio Rev. Code § 1923.06. Summons; content; service.</t>
  </si>
  <si>
    <t>Ohio Rev. Code § 5321.02. Retaliation of landlord prohibited; relief.; Ohio Rev. Code § 5321.04. Obligations of landlord.; Ohio Rev. Code § 5321.12 Recovery of damages; Cincinnati, OH Code of Ordinances § 871-9. Obligations of Landlords and Tenants.</t>
  </si>
  <si>
    <t>Landlord retaliation, Landlord refused to complete requested repairs, Landlord non-compliance with statutory duty, Property is uninhabitable, Tenant lawfully deducted costs from rent, Landlord committed breach</t>
  </si>
  <si>
    <t>Ohio Rev. Code § 5321.02. Retaliation of landlord prohibited; relief.; Ohio Rev. Code § 5321.07. Notice to remedy conditions; rent withholding; other remedies; exceptions.; Ohio Rev. Code § 5321.04. Obligations of landlord.; Ohio Rev. Code § 5321.12 Recovery of damages; Cincinnati, OH Code of Ordinances § 871-9. Obligations of Landlords and Tenants.</t>
  </si>
  <si>
    <t>Following a landlord's failure to comply with an official order to make repairs, the tenant may make "necessary repairs and deduct the reasonable cost thereof, including the cost of all necessary permits, from the rent due and owing in the next two consecutive 30 day rental periods. No tenant shall deduct more than two months' rent for the cost of repairs in any six-month period." Cincinnati, OH Code of Ordinances § 871-9(b)(2)(B). Tenant must comply with all necessary permitting and building code requirements. Id.</t>
  </si>
  <si>
    <t>Ohio Rev. Code § 1923.14. Enforcement of writ of execution; stay pending appeal.</t>
  </si>
  <si>
    <t>Execution is stayed if tenant obtains a stay and pays any required bond. Ohio Rev. Code § 1923.14.</t>
  </si>
  <si>
    <t>Ohio Rev. Code § 1923.13. Form of writ of execution.</t>
  </si>
  <si>
    <t>Cleveland</t>
  </si>
  <si>
    <t>Ohio Rev. Code § 1923.02. Persons subject to forcible entry and detainer action.; Ohio Rev. Code § 5321.03. Actions by landlord authorized.</t>
  </si>
  <si>
    <t>Ohio Rev. Code § 5321.19. Conflicting ordinances and resolutions prohibited.</t>
  </si>
  <si>
    <t>Ohio Rev. Code § 1923.02. Persons subject to forcible entry and detainer action.</t>
  </si>
  <si>
    <t>Nonpayment of rent, Breach, Criminal activity, Nuisance activity, Property is uninhabitable, Remaining on property after expiration of lease, Statutory tenant obligations, Removal of unit from market, Substantial damage to property</t>
  </si>
  <si>
    <t>Ohio Rev. Code § 1923.02. Persons subject to forcible entry and detainer action.; Ohio Rev. Code § 1923.02. Persons subject to forcible entry and detainer action.; Ohio Rev. Code § 5321.03. Actions by landlord authorized.; Cleveland, OH Code of Ordinances § 375.08. Retaliation of Landlord Prohibited; Relief.; Ohio Rev. Code § 5321.05. Obligations of tenant.; Ohio Rev. Code § 5321.11. Termination of agreement for noncompliance by tenant.</t>
  </si>
  <si>
    <t>Ohio Rev. Code § 5321.11. Termination of agreement for noncompliance by tenant.; Ohio Rev. Code § 5321.05. Obligations of tenant.</t>
  </si>
  <si>
    <t>Ohio Rev. Code § 5321.02. Retaliation of landlord prohibited; relief.; Ohio Rev. Code § 5321.15. Landlord of residential premises denied certain remedies.; Cleveland City Code § 375.07. Landlord denied certain remedies</t>
  </si>
  <si>
    <t>Ohio Rev. Code § 4112.02. Unlawful discriminatory practices.</t>
  </si>
  <si>
    <t>Ohio Rev. Code § 1923.04. Notice; content; service; alternatives in special instances.; Ohio Rev. Code § 5321.17. Termination of periodic tenancies; inapplicability where termination based on breach of condition or duty.</t>
  </si>
  <si>
    <t>Three days' notice applies to: criminal activity (controlled substances) and certain breaches of a rental agreement Ohio Rev. Code § 5321.17, Ohio Rev. Code § 1923.02. Ten days' notice applies to breach of condo covenants. Ohio Rev. Code § 5311.19. Thirty days' notice applies to statutory tenant obligations and terminating a month-to-month tenancy. Ohio Rev. Code § 5321.17</t>
  </si>
  <si>
    <t>Cleveland Municipal Court Civil Cost Schedule; Cuyahoga County Civil Fee Schedule</t>
  </si>
  <si>
    <t>A filing for Forcible Entry and Detainer in Cleveland Municipal Court is $110, plus $7 for each additional defendant (https://clevelandmunicipalcourt.org/clerk-of-courts/civil-division/civil-cost-schedule). A civil complaint in Cuyahoga County courts has a $250 filing fee (https://coc.cuyahogacounty.us/en-us/filing-fees.aspx).</t>
  </si>
  <si>
    <t>Ohio Rev. Code § 1923.06. Summons; content; service.; Ohio Rev. Code § 1923.06. Summons; content; service.</t>
  </si>
  <si>
    <t>Ohio Rev. Code § 1923.06. Summons; content; service.; Ohio Rev. Code § 1923.05. Complaint filed and recorded.</t>
  </si>
  <si>
    <t>Ohio Rev. Code § 1923.061. Defenses; counterclaim.; Ohio Rev. Code § 5321.02. Retaliation of landlord prohibited; relief.; Cleveland, OH Code of Ordinances § 375.08. Retaliation of Landlord Prohibited; Relief.</t>
  </si>
  <si>
    <t>Ohio Rev. Code § 5321.02. Retaliation of landlord prohibited; relief.; Cleveland, OH Code of Ordinances § 375.08. Retaliation of Landlord Prohibited; Relief.; Ohio Rev. Code § 5321.07. Notice to remedy conditions; rent withholding; other remedies; exceptions.</t>
  </si>
  <si>
    <t>Cleveland, OH Code of Ordinances § 375.12. Legal Representation in Housing Court.</t>
  </si>
  <si>
    <t>Cleveland provides legal representation for specific defendants ("any person who occupies a dwelling, with at least one (1) child in the City under a claim of legal right other than the owner, whose annual gross income is not in excess of one-hundred percent (100%) of the federal poverty guidelines") through a set up with a contracted legal services partner. Cleveland, OH Code of Ordinances § 375.12(b).</t>
  </si>
  <si>
    <t>Ohio Rev. Code § 1923.14. Enforcement of writ of execution; stay pending appeal.; Ohio Rev. Code § 1923.13. Form of writ of execution.</t>
  </si>
  <si>
    <t>Cleveland City Code § 375.10. Abandonment of dwelling unit by tenant; landlord remedies</t>
  </si>
  <si>
    <t>Detroit</t>
  </si>
  <si>
    <t>Mich. Comp. Laws § 600.5714. Summary proceedings to recover possession of premises; circumstances; Mich. Comp. Laws § 600.2918. Unlawful ejectment or interference with possessory interest; action for damages, possession, and injunctive relief; conditions and exceptions; limitation of actions</t>
  </si>
  <si>
    <t>Mich. Comp. Laws § 600.5714. Summary proceedings to recover possession of premises; circumstances; Mich. Comp. Laws § 554.134. Termination of estate at will or by sufferance of tenancy from year to year; Mich. Comp. Laws § 554.134. Termination of estate at will or by sufferance of tenancy from year to year</t>
  </si>
  <si>
    <t>Mich. Comp. Laws § 600.5744. Issuance of writ to remove occupants and personal property from premises; service and execution; writ of restitution; conditions; foreclosure of equitable right of redemption; Mich. Comp. Laws § 600.5714. Summary proceedings to recover possession of premises; circumstances</t>
  </si>
  <si>
    <t>Mich. Comp. Laws § 600.2918. Unlawful ejectment or interference with possessory interest; action for damages, possession, and injunctive relief; conditions and exceptions; limitation of actions; Mich. Comp. Laws § 600.2918. Unlawful ejectment or interference with possessory interest; action for damages, possession, and injunctive relief; conditions and exceptions; limitation of actions</t>
  </si>
  <si>
    <t>Mich. Comp. Laws § 554.601b. Rental agreements; release from payment obligations; Mich. Comp. Laws § 554.633. Prohibited provisions in rental agreements; Mich. Comp. Laws §37.2102. Recognition and declaration of civil right; action arising out of discrimination based on sex or familial status; Mich. Comp. Laws §37.1102. Opportunity guaranteed; civil right; accommodation of person with disability; undue hardship</t>
  </si>
  <si>
    <t>Mich. Comp. Laws § 600.5714. Summary proceedings to recover possession of premises; circumstances</t>
  </si>
  <si>
    <t>Mich. Comp. Laws § 554.134. Termination of estate at will or by sufferance of tenancy from year to year; Mich. Comp. Laws § 600.5714. Summary proceedings to recover possession of premises; circumstances</t>
  </si>
  <si>
    <t>Mich. Comp. Laws § 600.5735. Summons; issuance, service, contents, time summons remains in effect; hearing, time</t>
  </si>
  <si>
    <t>Mich. Court Rule 4.201. Summary proceedings to recover possession of premises; Mich. Court Rule 4.201. Summary proceedings to recover possession of premises</t>
  </si>
  <si>
    <t>Mich. Comp. Laws § 600.5720. Circumstances precluding entry of judgment for possession; retaliatory termination of tenancy defense, presumptions, burden of proof</t>
  </si>
  <si>
    <t xml:space="preserve">Landlord retaliation, Landlord refused to complete requested repairs, Landlord non-compliance with statutory duty, Tenant experienced domestic violence , Tenant lawfully withheld rent, Landlord did not pay utilities  </t>
  </si>
  <si>
    <t>Mich. Comp. Laws § 600.5720. Circumstances precluding entry of judgment for possession; retaliatory termination of tenancy defense, presumptions, burden of proof; Mich. Comp. Laws § 600.5739. Joinder of claims and counterclaims for damages, for breach of lease or contract, or for waste or malicious destruction; separate disposition of claim for possession; limitation on claim for money judgment; award of damages for physical injury to premises, compensation for labor expended in repairing premises; Detroit Code § 48-3-27. Tenant eviction prohibited; Mich. Comp. Laws § 554.601b. Rental agreements; release from payment obligations; Mich. Comp. Laws § 600.2918. Unlawful ejectment or interference with possessory interest; action for damages, possession, and injunctive relief; conditions and exceptions; limitation of actions; Mich. Comp. Laws §125.530. Certificate withheld; premises not to be occupied; conditions of issuance; suspension of rent payments, escrow; account for rent and possession</t>
  </si>
  <si>
    <t>There is a requirement to file a bond before appeal, but not to pay money before appeal. Mich. Court Rule 4.201.</t>
  </si>
  <si>
    <t>Mich. Comp. Laws § 600.6002. Execution; indorsement; date; return; death or incapacity of officer serving execution; certificate; jurisdiction as to joint or joint and several obligors; Mich. Comp. Laws § 600.5744. Issuance of writ to remove occupants and personal property from premises; service and execution; writ of restitution; conditions; foreclosure of equitable right of redemption; Mich. Court Rule 3.106. Procedures regarding orders for the seizure of property and orders of eviction</t>
  </si>
  <si>
    <t>Durham</t>
  </si>
  <si>
    <t>N.C. Gen. Stat. § 42-38. Application</t>
  </si>
  <si>
    <t>N.C. Gen. Stat. § 42-40. Definitions</t>
  </si>
  <si>
    <t>N.C. Gen. Stat. § 42-40. Definitions; N.C. Gen. Stat. § 42-14. Notice to quit in certain tenancies</t>
  </si>
  <si>
    <t>N.C. Gen. Stat. § 42-14. Notice to quit in certain tenancies; N.C. Gen. Stat. § 42-36.1. Lease or rental of manufactured homes; N.C. Gen. Stat. § 42-14. Notice to quit in certain tenancies; N.C. Gen. Stat. § 42-14.3. Notice of conversion of manufactured home communities</t>
  </si>
  <si>
    <t>N.C. Gen. Stat. § 42-46. Authorized late fees and eviction fees</t>
  </si>
  <si>
    <t>For rent due monthly, the late fee cannot exceed $15 or 5% of the monthly rent, whichever is greater. N.C. Gen. Stat. § 42-46(a)(1).</t>
  </si>
  <si>
    <t>N.C. Gen. Stat. § 42-3. Term forfeited for nonpayment of rent; N.C. Gen. Stat. § 42-26. Tenant holding over may be dispossessed in certain cases; N.C. Gen. Stat. § 42-37.1. Defense of retaliatory eviction; N.C. Gen. Stat. § 42-63. Remedies and judicial orders</t>
  </si>
  <si>
    <t>N.C. Gen. Stat. § 42-3. Term forfeited for nonpayment of rent</t>
  </si>
  <si>
    <t>N.C. Gen. Stat. § 42-25.9. Remedies</t>
  </si>
  <si>
    <t>N.C. Gen. Stat. § 41A-4. Unlawful discriminatory housing practices; N.C. Gen. Stat. § 42-42.2. Victim protection—nondiscrimination</t>
  </si>
  <si>
    <t>N.C. Gen. Stat. § 45-21.17. Posting and publishing notice of sale of real property</t>
  </si>
  <si>
    <t>Tenants of residential properties containing less than 15 rental units are entitled to 20-day notice of foreclosure sale. N.C. Gen. Stat. § 45-21.17(4). The 20-day notice requirement is longer than some notice periods and shorter than others. This protection applies to power of sale foreclosures. N.C. Gen. Stat. § 45-21.17(4).</t>
  </si>
  <si>
    <t>N.C. Gen. Stat. § 42-3. Term forfeited for nonpayment of rent; N.C. Gen. Stat. § 42-14. Notice to quit in certain tenancies</t>
  </si>
  <si>
    <t>See the caution note in question 13.2 for instances where the notice period is not specified.</t>
  </si>
  <si>
    <t>N.C. Gen. Stat. § 42-14. Notice to quit in certain tenancies</t>
  </si>
  <si>
    <t>Seven days' notice is required for terminating a month-to-month tenancy. N.C. Gen. Stat. § 42-14. One month's notice is required for terminating a year-to-year tenancy. N.C. Gen. Stat. § 42-14. All other causes (e.g. material breach, criminal activity) do not have a specified notice requirement.</t>
  </si>
  <si>
    <t>N.C. Gen. Stat. § 42-25.8. Contrary lease provisions</t>
  </si>
  <si>
    <t>N.C. Gen. Stat. § 7A-305. Costs in civil actions</t>
  </si>
  <si>
    <t>The filing fee is $96 if filing in small claims court before a magistrate and $150 if filing in the district court. N.C. Gen. Stat. § 7A-305(a).</t>
  </si>
  <si>
    <t>N.C. Gen. Stat. § 7A-210. Small claim action defined; N.C. Gen. Stat. § 7A-222. General trial practice and procedure; N.C. Gen. Stat. § 7A-223. Practice and procedure in small claim actions for summary ejectment; N.C. Gen. Stat. § 42-68. Expedited proceedings; N.C. Gen. Stat. § 7A-305. Costs in civil actions</t>
  </si>
  <si>
    <t>N.C. Gen. Stat. § 42-29. Service of summons</t>
  </si>
  <si>
    <t>Generally, a tenant need not file an answer before the appearance date specified on the summons. N.C. Gen. Stat. § 42-28. However, if an eviction based on criminal activity is brought in district court in the first instance (rather than small claims court), the tenant must file an answer within 20 days of service of the summons. N.C. Gen. Stat. § 42-68(3).</t>
  </si>
  <si>
    <t>N.C. Gen. Stat. § 42-28. Summons issued by clerk; N.C. Gen. Stat. § 42-29. Service of summons</t>
  </si>
  <si>
    <t>N.C. Gen. Stat. § 42-33. Rent and costs tendered by tenant; Executive Order No. 171; Executive Order No. 184</t>
  </si>
  <si>
    <t>During the pandemic, if a tenant files a CDC Declaration (describing their financial circumstances in light of the COVID-19 pandemic and showing they are eligible for relief) in response to an eviction based on nonpayment of rent, the landlord is not entitled to the writ, but may respond to the declaration and the court may determine whether the eviction should proceed. Executive Order No. 171(2)(E), extended by Executive Order No. 184(1).</t>
  </si>
  <si>
    <t>N.C. Gen. Stat. § 42-37.1. Defense of retaliatory eviction; N.C. Gen. Stat. § 42-64. Affirmative defense or exemption to a complete eviction</t>
  </si>
  <si>
    <t>N.C. Gen. Stat. § 42-64. Affirmative defense or exemption to a complete eviction; N.C. Gen. Stat. § 42-37.1. Defense of retaliatory eviction</t>
  </si>
  <si>
    <t>N.C. Gen. Stat. § 7A-222. General trial practice and procedure; N.C. Gen. Stat. § 7A-228. New trial before magistrate; appeal for trial de novo; how appeal perfected; oral notice; dismissal</t>
  </si>
  <si>
    <t>N.C. Gen. Stat. § 7A-228. New trial before magistrate; appeal for trial de novo; how appeal perfected; oral notice; dismissal; N.C. Gen. Stat. § 42-34.1. Rent pending execution of judgment; post bond pending appeal</t>
  </si>
  <si>
    <t>For evictions heard in the small claims division, the tenant has 10 days to appeal. N.C. Gen. Stat. § 7A-228(a). For evictions heard in the district court generally, the tenant has 30 days to appeal. N.C. Gen. Stat. § 42-34.1(a).</t>
  </si>
  <si>
    <t>N.C. Gen. Stat. § 7A-228. New trial before magistrate; appeal for trial de novo; how appeal perfected; oral notice; dismissal</t>
  </si>
  <si>
    <t>N.C. Gen. Stat. § 42-34. Undertaking on appeal and order staying execution; N.C. Gen. Stat. § 7A-227. Stay of execution on appeal; N.C. Gen. Stat. § 42-34.1. Rent pending execution of judgment; post bond pending appeal</t>
  </si>
  <si>
    <t>N.C. Gen. Stat. § 42-34. Undertaking on appeal and order staying execution</t>
  </si>
  <si>
    <t>N.C. Gen. Stat. § 42-34. Undertaking on appeal and order staying execution; N.C. Gen. Stat. § 42-34.1. Rent pending execution of judgment; post bond pending appeal</t>
  </si>
  <si>
    <t>A tenant does not explicitly have to request the stay, but must file an undertaking with sureties and pay all rent due in order to obtain a stay. N.C. Gen. Stat. § 7A-227; § 42-34(b).</t>
  </si>
  <si>
    <t>N.C. Gen. Stat. § 42-36.2. Notice to tenant of execution of writ for possession of property; storage of evicted tenant's personal property</t>
  </si>
  <si>
    <t>The sheriff must give the tenant notice of the approximate time the writ will be executed, which must be "no more than five days from the sheriff's receipt thereof." N.C. Gen. Stat. § 42-36.2(a).</t>
  </si>
  <si>
    <t>N.C. Gen. Stat. § 42-14.4. Notice to State Bar of attorney default on lease; N.C. Gen. Stat. § 42-25.9. Remedies; N.C. Gen. Stat. § 42-36.2. Notice to tenant of execution of writ for possession of property; storage of evicted tenant's personal property</t>
  </si>
  <si>
    <t>In most cases, the landlord must store the tenant's property for 7 days, and then may dispose of the property. N.C. Gen. Stat. § 42-25.9(g); § 42-36.2. However, if the total value of the property is less than $500, the landlord may dispose of the property after 5 days. N.C. Gen. Stat. § 42-25.9(h). If the landlord knows that the tenant is an attorney, the landlord must store any potentially confidential materials and provide notice to the State Bar at least 15 days before disposing of those materials. N.C. Gen. Stat. § 42-14.4(a).</t>
  </si>
  <si>
    <t>Fort Worth</t>
  </si>
  <si>
    <t>Tex. Property Code § 24.002. Forcible Detainer; Tex. Property Code § 92.332. Nonretaliation</t>
  </si>
  <si>
    <t>Texas Local Government Code § 250.007. Regulation of Rental or Leasing of Housing Accommodations</t>
  </si>
  <si>
    <t>Tex. Property Code § 94.203. Eviction Procedures Generally</t>
  </si>
  <si>
    <t>Tex. Property Code § 94.203. Eviction Procedures Generally; Tex. Property Code § 24.002. Forcible Detainer</t>
  </si>
  <si>
    <t>Tex. Property Code § 92.019. Late Payment of Rent; Fees; Tex. Property Code § 92.019. Late Payment of Rent; Fees</t>
  </si>
  <si>
    <t>Tex. Property Code § 92.019. Late Payment of Rent; Fees</t>
  </si>
  <si>
    <t>Tex. Property Code § 91.003. Termination of Lease Because of Public Indecency Conviction; Tex. Property Code § 92.332. Nonretaliation; Tex. Property Code § 24.002. Forcible Detainer; Fort Worth, TX Code of Ordinances § 7-410. Crime Prevention Standards; Tex. Property Code § 94.206. Termination and Eviction for Nonpayment of Rent</t>
  </si>
  <si>
    <t>Tex. Property Code § 94.206. Termination and Eviction for Nonpayment of Rent</t>
  </si>
  <si>
    <t>Tex. Prop. Code Ann. § 92.0081 . Removal of Property and Exclusion of Residential Tenant; Tex. Prop. Code Ann. § 92.0081 . Removal of Property and Exclusion of Residential Tenant</t>
  </si>
  <si>
    <t>Tex. Property Code § 301.021. Sale or Rental.; Tex. Property Code § 92.015. Tenant’s Right to Summon Police or Emergency Assistance</t>
  </si>
  <si>
    <t>Tex. Property Code § 24.005. Notice to Vacate Prior to Filing Eviction Suit</t>
  </si>
  <si>
    <t>Tex. Property Code § 24.005. Notice to Vacate Prior to Filing Eviction Suit; Tex. Property Code § 91.001. Notice for Terminating Certain Tenancies</t>
  </si>
  <si>
    <t>Tex. Property Code § 91.001. Notice for Terminating Certain Tenancies; Tex. Property Code § 24.005. Notice to Vacate Prior to Filing Eviction Suit</t>
  </si>
  <si>
    <t>Tenants under a written lease or oral rental agreement may contract for a shorter or longer notice period. Tex. Property Code § 24.005(a). A monthly or month to month tenancy however may have a signed agreement that the notice requirement may be waived completely. Tex. Property Code § 91.001(e)(1).</t>
  </si>
  <si>
    <t>Tarrant County Justice of the Peace Fees</t>
  </si>
  <si>
    <t>Tex. Property Code § 24.004. Jurisdiction; Dismissal</t>
  </si>
  <si>
    <t>Tex. Property Code § 24.0051. Procedures Applicable in Suit to Evict and Recover Unpaid Rent; Tex. R. Civ. P. 510.4. Issuance, Service, and Return of Citation</t>
  </si>
  <si>
    <t>Tex. Property Code § 24.0051. Procedures Applicable in Suit to Evict and Recover Unpaid Rent; Tex. R. Civ. P. 510.4. Issuance, Service, and Return of Citation; Tex. R. Civ. P. 510.4. Issuance, Service, and Return of Citation</t>
  </si>
  <si>
    <t>Tex. R. Civ. P. 510.4. Issuance, Service, and Return of Citation; Tex. R. Civ. P. 510.7. Trial</t>
  </si>
  <si>
    <t>Tex. Property Code § 92.331. Retaliation by Landlord; Tex. Property Code § 92.335. Eviction Suits</t>
  </si>
  <si>
    <t>Tex. Property Code § 92.331. Retaliation by Landlord; Tex. Property Code § 92.335. Eviction Suits; Tex. Prop. Code § 92.0561 . Tenant’s Repair and Deduct Remedies</t>
  </si>
  <si>
    <t>Tex. R. Civ. P. 510.13. Writ of Possession on Appeal</t>
  </si>
  <si>
    <t>Tex. Property Code § 24.00511. Appeal Bond for Certain Eviction Suits; Tex. Property Code § 24.007. Appeal</t>
  </si>
  <si>
    <t>Tex. Property Code § 24.007. Appeal; Tex. R. Civ. P. 510.8. Judgment; Writ; No New Trial</t>
  </si>
  <si>
    <t>Tex. Property Code § 24.007. Appeal; Tex. Property Code § 24.0054. Tenant’s Failure to Pay Rent During Appeal</t>
  </si>
  <si>
    <t>Tenant must pay supersedeas bond. Tex. Property Code §§ 24.007, 24.0053</t>
  </si>
  <si>
    <t>Tex. Property Code § 24.0061. Writ of Possession; Tex. R. Civ. P. 510.8. Judgment; Writ; No New Trial</t>
  </si>
  <si>
    <t>For nonpayment of rent, execution may not be executed before the 6th day after the writ is issued in cases of nonpayment of rent. Tex. Property Code § 24.0054. Immediate possession may be issued if plaintiff files for immediate possession and where judgment is rendered by default. Tex. R. Civ. P. 510.5</t>
  </si>
  <si>
    <t>Hot Springs</t>
  </si>
  <si>
    <t>Ark. Code § 18-17-201. Territorial application</t>
  </si>
  <si>
    <t>Ark. Code § 18-16-111. Manufactured homes and mobile homes on leased land — Definitions; Ark Code § 18-17-301. General definitions</t>
  </si>
  <si>
    <t>Ark. Code § 18-16-111. Manufactured homes and mobile homes on leased land — Definitions</t>
  </si>
  <si>
    <t>Nonpayment of rent, Breach, Criminal activity, Nuisance activity, Remaining on property after expiration of lease, Statutory tenant obligations, Substantial damage to property, Refusal to allow landlord lawful access to unit, Committing domestic violence</t>
  </si>
  <si>
    <t>Ark. Code § 18-16-101. Failure to pay rent — Refusal to vacate upon notice — Penalty; Ark. Code §18-16-112. Protection for victims of domestic abuse — Definitions; Ark. Code § 18-16-501. Common nuisance — Criminal offense; Ark. Code § 18-17-601. Tenant to maintain dwelling unit; Ark. Code § 18-17-601. Tenant to maintain dwelling unit; Ark. Code § 18-17-701. Noncompliance with rental agreement — Failure to pay rent — Removal of evicted tenant's personal property.; Ark. Code § 18-17-701. Noncompliance with rental agreement — Failure to pay rent — Removal of evicted tenant's personal property.; Ark. Code § 18-17-702. Noncompliance affecting health and safety; Ark. Code § 18-17-704. Periodic tenancy — Holdover remedies; Ark. Code § 18-17-705. Landlord remedies for refusal of access to rental property; Ark. Code § 18-17-901. Grounds for eviction of tenant; Ark. Code § 18-60-304. Actions constituting unlawful detainer</t>
  </si>
  <si>
    <t>Ark. Code § 18-17-701. Noncompliance with rental agreement — Failure to pay rent — Removal of evicted tenant's personal property.; Ark. Code § 18-17-701. Noncompliance with rental agreement — Failure to pay rent — Removal of evicted tenant's personal property.; Ark. Code § 18-17-702. Noncompliance affecting health and safety</t>
  </si>
  <si>
    <t>Breaches are curable if remediable by repairs or otherwise. Ark. Code § 18-17-701(a)(2).</t>
  </si>
  <si>
    <t>Ark. Code § 16-123-314. Disability — Definition; Ark. Code § 16-123-310. Discrimination in sale or rental of housing; Ark. Code § 12-62-714. Eviction or distress of dependents of state active military service members; Ark. Code §18-16-112. Protection for victims of domestic abuse — Definitions; Hot Springs, Arkansas, Municipal Code § 2-7-6. Fair housing policy</t>
  </si>
  <si>
    <t>A landlord cannot evict a military service member (or their dependents) for nonpayment of rent during the service member's period of service, if the rent is less than $1200 per month. Ark. Code § 12-62-714(a)(1).</t>
  </si>
  <si>
    <t>Ark. Code § 18-16-101. Failure to pay rent — Refusal to vacate upon notice — Penalty; Ark. Code § 18-17-701. Noncompliance with rental agreement — Failure to pay rent — Removal of evicted tenant's personal property.; Ark. Code § 18-17-704. Periodic tenancy — Holdover remedies; Ark. Code § 18-60-304. Actions constituting unlawful detainer</t>
  </si>
  <si>
    <t>See caution note for question 13.2 for instances where notice is not required.</t>
  </si>
  <si>
    <t>Ark. Code § 18-16-101. Failure to pay rent — Refusal to vacate upon notice — Penalty; Ark. Code § 18-17-701. Noncompliance with rental agreement — Failure to pay rent — Removal of evicted tenant's personal property.; Ark. Code § 18-17-901. Grounds for eviction of tenant; Ark. Code § 18-60-304. Actions constituting unlawful detainer</t>
  </si>
  <si>
    <t>Three days' notice is required for civil eviction ("unlawful detainer") actions. Ark. Code § 18-60-304(3). Ten days' notice is required for criminal eviction actions. Ark. Code § 18-16-101(a)-(b).</t>
  </si>
  <si>
    <t>Ark. Code § 18-16-505. Summons—Notice; Ark. Code § 18-17-701. Noncompliance with rental agreement — Failure to pay rent — Removal of evicted tenant's personal property.; Ark. Code § 18-17-702. Noncompliance affecting health and safety; Ark. Code § 18-17-704. Periodic tenancy — Holdover remedies</t>
  </si>
  <si>
    <t>Fourteen days' notice is required for terminations based on breach of the rental agreement and non-emergent statutory tenant obligations (including nuisance). Ark. Code § 18-17-701(a)(1), § 18-17-702(b). Thirty days' notice is required for terminating a month-to-month tenancy. Ark. Code § 18-17-704(b). No prior notice is required for terminations based on criminal activity. Ark. Code § 18-16-501, § 18-16-505. Notice periods for other reasons for eviction are not specified.</t>
  </si>
  <si>
    <t>Ark. Code § 18-17-701. Noncompliance with rental agreement — Failure to pay rent — Removal of evicted tenant's personal property.</t>
  </si>
  <si>
    <t>Notices for breach must include reason for eviction, date rental agreement will terminate, and repercussions for failure to cure. Ark. Code § 18-17-701(a)(1). Notice contents for other types of eviction are not specified.</t>
  </si>
  <si>
    <t>Ark. Code § 18-17-901. Grounds for eviction of tenant; Ark. Code § 18-16-101. Failure to pay rent — Refusal to vacate upon notice — Penalty; Ark. Code § 18-60-304. Actions constituting unlawful detainer</t>
  </si>
  <si>
    <t>Three days is the minimum for civil eviction ("unlawful detainer") actions. Ark. Code § 18-60-304(3). Five days is the minimum under the Residential Landlord-Tenant Act. Ark. Code § 18-17-901(b). Ten days is the minimum for criminal eviction actions. Ark. Code § 18-16-101(a)-(b).</t>
  </si>
  <si>
    <t>Ark. Code § 16-17-705. Filing fees and costs; Ark. Code § 18-17-902. Eviction proceeding</t>
  </si>
  <si>
    <t>The fee is $65 in district court. Ark. Code § 16-17-705(b)(1). The fee for filing in circuit court is not specified.</t>
  </si>
  <si>
    <t>Ark. Code § 18-16-503. Complaint—Jurisdiction—Definition; Ark. Code § 18-17-203. Jurisdiction and service of process; Ark. Code § 18-17-701. Noncompliance with rental agreement — Failure to pay rent — Removal of evicted tenant's personal property.; Ark. Code § 18-60-306. Jurisdiction — Definition</t>
  </si>
  <si>
    <t>Ark. Code § 18-17-903. Service of order — Posting and mailing requirements; Ark. R. Civ. P. 4. Summons and Service of Process</t>
  </si>
  <si>
    <t>Ark. Code § 18-16-505. Summons—Notice; Ark. Code § 18-17-706. Payment of rent into court; Ark. Code § 18-60-307. Proceedings in court</t>
  </si>
  <si>
    <t>Ark. Code § 18-16-505. Summons—Notice; Ark. Code § 18-60-307. Proceedings in court</t>
  </si>
  <si>
    <t>Ark. Code § 18-60-307. Proceedings in court</t>
  </si>
  <si>
    <t>Ark. Code § 18-16-504. Form of complaint; Ark. Code § 18-16-505. Summons—Notice; Ark. Code § 18-60-307. Proceedings in court</t>
  </si>
  <si>
    <t>Ark. District Court Rule 9. Appeals to Circuit Court</t>
  </si>
  <si>
    <t>Ark. Code § 18-17-910. Bond required to stay eviction on appeal</t>
  </si>
  <si>
    <t>Ark. Code § 18-17-707. Bond on appeal and order staying execution; Ark. Code § 18-17-910. Bond required to stay eviction on appeal; Ark. District Court Rule 9. Appeals to Circuit Court</t>
  </si>
  <si>
    <t>Execution of the writ is stayed so long as the tenant pays the required appeal bond. Ark. Code § 18-17-707(b).</t>
  </si>
  <si>
    <t>Ark. Code § 18-16-506. Written objection</t>
  </si>
  <si>
    <t>Ark. Code § 18-16-506. Written objection; Ark. Code § 18-16-506. Written objection; Ark. Code § 18-17-706. Payment of rent into court; Ark. Code § 18-17-907. Effect of judgment for plaintiff; Ark. Code § 18-60-307. Proceedings in court; Ark. Code § 18-60-309. Judgment for plaintiff — Assessment of damages — Writs of possession and restitution</t>
  </si>
  <si>
    <t>Ark. Code § 18-16-507. Writ of possession— Definition; Ark. Code § 18-60-307. Proceedings in court; Ark. Code § 18-60-310. Execution of writ of possession</t>
  </si>
  <si>
    <t>The writ can be executed 24 hours after service of the writ. Ark. Code § 18-16-507(c)(1)(A); § 18-60-310(c)(1).</t>
  </si>
  <si>
    <t>Ark. Code § 18-16-507. Writ of possession— Definition; Ark. Code § 18-17-706. Payment of rent into court; Ark. Code § 18-60-309. Judgment for plaintiff — Assessment of damages — Writs of possession and restitution</t>
  </si>
  <si>
    <t>Ark. Code § 18-17-911. Accrual of rent after institution of proceedings</t>
  </si>
  <si>
    <t>Ark. Code § 18-16-108. Property left on premises after termination of lease; Ark. Code § 18-16-507. Writ of possession— Definition; Ark. Code § 18-16-507. Writ of possession— Definition</t>
  </si>
  <si>
    <t>A landlord may dispose of property immediately after termination of a rental agreement. Ark. Code § 18-16-108(a). However, a sheriff or police chief executing a writ of possession (for an eviction based on criminal activity) must store the tenant's property for 7 days (and then may dispose of the property if the tenant does not recover it). Ark. Code § 18-16-507(c)(1)(A)-(B).</t>
  </si>
  <si>
    <t>Houston</t>
  </si>
  <si>
    <t>Tex. Property Code § 24.002. Forcible Detainer</t>
  </si>
  <si>
    <t>Tex. Property Code § 94.203. Eviction Procedures Generally; Tex. Property Code § 94.001. Definitions</t>
  </si>
  <si>
    <t>Tex. Property Code § 94.001. Definitions</t>
  </si>
  <si>
    <t>Tex. Property Code § 94.205. Termination and Eviction for Violation of Lease</t>
  </si>
  <si>
    <t>Tex. Property Code § 91.003. Termination of Lease Because of Public Indecency Conviction; Tex. Property Code § 92.332. Nonretaliation; Tex. Property Code § 94.206. Termination and Eviction for Nonpayment of Rent</t>
  </si>
  <si>
    <t>Tex. Prop. Code Ann. § 92.0081 . Removal of Property and Exclusion of Residential Tenant</t>
  </si>
  <si>
    <t>Tex. Property Code § 301.021. Sale or Rental.; Tex. Property Code § 92.015. Tenant’s Right to Summon Police or Emergency Assistance; Houston, TX Code of Ordinances § 17-12. Discriminatory housing practices</t>
  </si>
  <si>
    <t>Tex. Property Code § 24.005. Notice to Vacate Prior to Filing Eviction Suit; Tex. Property Code § 94.206. Termination and Eviction for Nonpayment of Rent</t>
  </si>
  <si>
    <t>Harris County Justice Courts - Court Costs</t>
  </si>
  <si>
    <t>Tex. R. Civ. P. 510.4. Issuance, Service, and Return of Citation</t>
  </si>
  <si>
    <t>Tex. Property Code § 92.335. Eviction Suits; Tex. Property Code § 94.256. Eviction Suits</t>
  </si>
  <si>
    <t>Tex. Property Code § 24.007. Appeal; Tex. Property Code § 24.0053. Payment of Rent During Appeal of Eviction</t>
  </si>
  <si>
    <t>Tenant must pay supersedeas bond. Tex. Property Code § 24.007 and Tex. Property Code § 24.0053</t>
  </si>
  <si>
    <t>Tex. Property Code § 24.0061. Writ of Possession</t>
  </si>
  <si>
    <t>Jacksonville</t>
  </si>
  <si>
    <t>Fla. Stat. § 34.011. Jurisdiction in landlord and tenant case</t>
  </si>
  <si>
    <t>Fla. Stat. § 83.43. Definitions; Fla. Stat. § 723.003. Definitions</t>
  </si>
  <si>
    <t>Fla. Stat. § 83.43. Definitions; Fla. Stat. § 723.002. Application of chapter</t>
  </si>
  <si>
    <t>Fla. Stat. § 723.002. Application of chapter</t>
  </si>
  <si>
    <t>Fla. Stat. § 83.58. Remedies; tenant holding over; Fla. Stat. § 83.56. Termination of rental agreement; Fla. Stat. § 83.56. Termination of rental agreement; Fla. Stat. § 83.51. Landlord’s obligations to maintain premises; Fla. Stat. § 83.56. Termination of rental agreement</t>
  </si>
  <si>
    <t>Fla. Stat. § 83.56. Termination of rental agreement; Fla. Stat. § 83.60. Defenses to action for rent or possession; procedure</t>
  </si>
  <si>
    <t>Only certain breaches, tenant obligations, and nuisances are curable. Fla. Stat. § 83.56.</t>
  </si>
  <si>
    <t>Fla. Stat. § 83.625. Power to award possession and enter money judgment; Fla. Stat. § 83.55. Right of action for damages</t>
  </si>
  <si>
    <t>Fla. Stat. § 83.56. Termination of rental agreement</t>
  </si>
  <si>
    <t>Fla. Stat. § 760.23. Discrimination in the sale or rental of housing and other prohibited practices; Jacksonville, Fla Code of Ordinances § 408-401. Sale or rental; Jacksonville, Fla Code of Ordinances § 408-105. Definitions.; Jacksonville, Fla Code of Ordinances § 408.207. Prohibited discrimination in housing provided to persons with a disability or disability-related need for an emotional support animal.; Jacksonville, Fla Code of Ordinances § 408-405. Handicap.</t>
  </si>
  <si>
    <t>Fla. Stat. § 83.56. Termination of rental agreement; Fla. Stat. § 83.56. Termination of rental agreement; Fla. Stat. § 83.57. Termination of tenancy without specific term</t>
  </si>
  <si>
    <t>Seven days' notice applies to evictions based on material breach, statutory tenant obligations, nuisance; 15 days' notice applies to terminating month-to-month tenancy; 30 days' notice applies to terminating quarter-to-quarter tenancy; and 60 days' notice applies to terminating year-to-year tenancy. Fla. Stat. §§ 83.56, 83.57.</t>
  </si>
  <si>
    <t>For evictions for nonpayment of rent, the amount owed must be specified in the notice.  Fla. Stat. § 83.625.</t>
  </si>
  <si>
    <t>Duval County Clerk of Courts - Landlord Tenant Forms</t>
  </si>
  <si>
    <t>The filing fee for an eviction action is $185.00 and $10.00 per defendant, and an additional $2.50 each if there are more than 5 defendants.</t>
  </si>
  <si>
    <t>Eviction cases are heard in circuit courts if amount in controversy exceeds county court limit. Fla. Stat. § 34.011.</t>
  </si>
  <si>
    <t>Fla. Sm. Cl. R. 7.070.  Method of service of process; Fla. Rules for Civil Procedure 1.070. Process; Fla. Stat. § 48.183. Service of process in action for possession of premises</t>
  </si>
  <si>
    <t>Fla. Sm. Cl. R. 7.070.  Method of service of process</t>
  </si>
  <si>
    <t>Fla. Stat. § 51.011. Summary procedure; Fla. Rules for Civil Procedure Form 1.923. Eviction Summons/Residential</t>
  </si>
  <si>
    <t>Fla. Rules for Civil Procedure Form 1.923. Eviction Summons/Residential</t>
  </si>
  <si>
    <t>Fla. Stat. § 48.183. Service of process in action for possession of premises</t>
  </si>
  <si>
    <t>Fla. Rules for Civil Procedure Form 1.923. Eviction Summons/Residential; Fla. Rules for Civil Procedure Form 1.923. Eviction Summons/Residential; Fla. Rules for Civil Procedure Form 1.923. Eviction Summons/Residential</t>
  </si>
  <si>
    <t>Fla. Stat. § 83.60. Defenses to action for rent or possession; procedure; Fla. Stat. § 83.60. Defenses to action for rent or possession; procedure</t>
  </si>
  <si>
    <t>Fla. Stat. § 51.011. Summary procedure</t>
  </si>
  <si>
    <t>Fla. Stat. § 83.60. Defenses to action for rent or possession; procedure</t>
  </si>
  <si>
    <t>Fla. Stat. § 83.62. Restoration of possession to landlord</t>
  </si>
  <si>
    <t>Fla. Stat. § 715.104. Notification of former tenant of personal property remaining on premises after tenancy has terminated</t>
  </si>
  <si>
    <t>Notice by advertisement shall be published once a week for 2 weeks. The sale must take place 10 days after first publication. Fla. Stat. § 715.109. The date specified in the notice shall be a date not fewer than 10 days after the notice is personally delivered or, if mailed, not fewer than 15 days after the notice is deposited in the mail. Fla. Stat. § 715.104.</t>
  </si>
  <si>
    <t>Junction City</t>
  </si>
  <si>
    <t>Kan. Stat. § 58-25,120. Material noncompliance by tenant; notice; termination of rental agreement; limitations; nonpayment of rent; remedies</t>
  </si>
  <si>
    <t>Kan. Stat. § 58-2543 Definitions; Kan. Stat. § 58-25,103. Definitions</t>
  </si>
  <si>
    <t>Kan. Stat. § 58-25,103. Definitions; Kan. Stat. § 58-2543 Definitions</t>
  </si>
  <si>
    <t>Kan. Stat. § 58-2555 Duties of tenant; Kan. Stat. § 58-2572 Certain retaliatory actions by landlord prohibited; remedies; increased rent, when; action for possession, when; Kan. Stat. § 58-25,120. Material noncompliance by tenant; notice; termination of rental agreement; limitations; nonpayment of rent; remedies; Kan. Stat. § 58-25,123. Termination of tenancy; holdover by tenant; remedies; Kan. Stat. § 58-2512. Same; re-entry upon violation of 58-2511; Kan. Stat. § 58-2511. Assignment or transfer by tenant, when; Kan. Stat. § 58-2509. Notice to quit not necessary, when</t>
  </si>
  <si>
    <t>Kan. Stat. § 58-2507. Termination of lease for three months or longer; notice; effect of payment of rent; Kan. Stat. § 58-2508. Termination of tenancy of less than three months for nonpayment of rent; notice; Kan. Stat. § 58-2564 Material noncompliance by tenant; notice; termination of rental agreement; limitations; nonpayment of rent; remedies; Kan. Stat. § 58-2566 Acceptance of late rent; effect</t>
  </si>
  <si>
    <t>A landlord need not accept a cure for repeat material breaches, repeat violations of statutory tenant obligations, or repeat nuisances. Kan. Stat. § 58-2564(a).</t>
  </si>
  <si>
    <t>Kan. Stat. § 58-2559 Material noncompliance by landlord; notice; termination of rental agreement; limitations; remedies; security deposit; Kan. Stat. § 58-2563 Unlawful removal or exclusion of tenant; diminished services; damages; security deposit</t>
  </si>
  <si>
    <t>Kan. Stat. § 58-2566 Acceptance of late rent; effect</t>
  </si>
  <si>
    <t>A landlord waives their right to evict for nonpayment by accepting payment of rent, but the law does not specify whether acceptance of full or partial payment is required for the waiver. Kan. Stat. § 58-2566.</t>
  </si>
  <si>
    <t>Kan. Stat. § 44-1016 Same; unlawful acts in connection with sale or rental property; Kan. Stat. § 58-25,137. Housing protections for persons affected by domestic violence, sexual assault, human trafficking or stalking; Junction City, KS Local Code § 110.270. Unlawful discriminatory housing practices</t>
  </si>
  <si>
    <t>Kan. Stat. § 58-2507. Termination of lease for three months or longer; notice; effect of payment of rent; Kan. Stat. § 58-2508. Termination of tenancy of less than three months for nonpayment of rent; notice; Kan. Stat. § 58-2509. Notice to quit not necessary, when; Kan. Stat. § 58-2512. Same; re-entry upon violation of 58-2511; Kan. Stat. § 58-2564 Material noncompliance by tenant; notice; termination of rental agreement; limitations; nonpayment of rent; remedies; Kan. Stat. § 58-2564 Material noncompliance by tenant; notice; termination of rental agreement; limitations; nonpayment of rent; remedies; Kan. Stat. § 58-2570 Termination of tenancy; notice; holdoverby tenant; remedies; notice obligating tenant beyond terms of lease agreement, form; Kan. Stat. § 61-3803. Notice to leave premises</t>
  </si>
  <si>
    <t>Kan. Stat. § 58-2507. Termination of lease for three months or longer; notice; effect of payment of rent; Kan. Stat. § 58-2508. Termination of tenancy of less than three months for nonpayment of rent; notice; Kan. Stat. § 58-2564 Material noncompliance by tenant; notice; termination of rental agreement; limitations; nonpayment of rent; remedies; Kan. Stat. § 61-3803. Notice to leave premises</t>
  </si>
  <si>
    <t>Kan. Stat. § 58-2564 Material noncompliance by tenant; notice; termination of rental agreement; limitations; nonpayment of rent; remedies; Kan. Stat. § 58-2509. Notice to quit not necessary, when; Kan. Stat. § 58-2570 Termination of tenancy; notice; holdoverby tenant; remedies; notice obligating tenant beyond terms of lease agreement, form; Kan. Stat. § 61-3803. Notice to leave premises</t>
  </si>
  <si>
    <t>No notice is needed for holdover or waste. Kan. Stat. § 58-2509; § 58-2570(c). Ten days' notice is required for sublet or assignment without the landlord's permission. Kan. Stat. § 58-2512. Thirty days' notice is required for material breach, statutory tenant obligations, and nuisance, Kan. Stat. § 58-2564(a). Thirty days' notice is also required for terminating a month-to-month tenancy, Kan. Stat. § 58-2570(b).</t>
  </si>
  <si>
    <t>Kan. Stat. § 58-2564 Material noncompliance by tenant; notice; termination of rental agreement; limitations; nonpayment of rent; remedies; Kan. Stat. § 58-2564 Material noncompliance by tenant; notice; termination of rental agreement; limitations; nonpayment of rent; remedies</t>
  </si>
  <si>
    <t>Kan. Stat. § 58-2547 Same; prohibited terms and conditions; damages</t>
  </si>
  <si>
    <t>Kan. Stat. § 58-2564 Material noncompliance by tenant; notice; termination of rental agreement; limitations; nonpayment of rent; remedies</t>
  </si>
  <si>
    <t>Kan. Stat. § 61-4001. Docket fee; authorized only by legislative enactment; poverty affidavit; additional court costs; exemptions; Kan. Stat. § 61-2704 Commencement of action; fees and costs; authorized only by legislative enactment; limit on number of claims</t>
  </si>
  <si>
    <t>If the amount in controversy is $500 or less the fee is $35; $55 if the amount in controversy is $501-$5000; $101 if the amount in controversy is greater than $5000. Kan. Stat. § 61-4001(a)(1).</t>
  </si>
  <si>
    <t>Kan. Stat. § 58-2542 Jurisdiction of courts; procedure</t>
  </si>
  <si>
    <t>Kan. Stat. § 61-3003. Methods of service of process</t>
  </si>
  <si>
    <t>Kan. Stat. § 61-3003. Methods of service of process; Kan. Stat. § 61-3003. Methods of service of process</t>
  </si>
  <si>
    <t>If the tenant refuses to accept delivery (via certified mail or personal delivery service), service may be completed through regular mail. Kan. Stat. § 61-3003(c)(5). If personal service fails, service may be completed through posting and mail. Kan. Stat. § 61-3003(d)(1).</t>
  </si>
  <si>
    <t>Kan. Stat. § 61-3805 states "[t]he time stated in the summons requiring the defendant to appear in response to the petition shall be determined by the court" and that "[s]uch time shall be not less than three nor more than 14 days after the date the summons is issued," however, such timeline is dependent on Kan. Stat. § 61-3002 which requires that "[t]he summons shall state the time when the law requires the defendant to appear or file an answer in response to the petition, and shall notify such defendant that in case of such defendant's failure to appear or file an answer," further noting that "[t]he time stated in the summons requiring the defendant to appear in response to the petition shall be determined by the court. Such time shall be not less than 14 nor more than 50 days after the date the summons is issued."</t>
  </si>
  <si>
    <t>Kan. Stat. § 61-3002. Same; time for appearance; form; Kan. Stat. § 61-2904. Appearance; answer; counter-claim; affirmative defenses</t>
  </si>
  <si>
    <t>Kan. Stat. § 58-2572 Certain retaliatory actions by landlord prohibited; remedies; increased rent, when; action for possession, when; Kan. Stat. § 58-2572 Certain retaliatory actions by landlord prohibited; remedies; increased rent, when; action for possession, when; Kan. Stat. § 58-25,117. Material noncompliance by landlord; notice; termination of rental agreement; limitations; remedies; security deposit</t>
  </si>
  <si>
    <t>Kan. Stat. § 58-2572 Certain retaliatory actions by landlord prohibited; remedies; increased rent, when; action for possession, when; Kan. Stat. § 58-2572 Certain retaliatory actions by landlord prohibited; remedies; increased rent, when; action for possession, when; Kan. Stat. § 58-2561 Action for possession for nonpayment ofrent; counterclaim, waiver; accrued rent, payment into court; disposition; when judgment for tenant; Kan. Stat. § 58-2559 Material noncompliance by landlord; notice; termination of rental agreement; limitations; remedies; security deposit; Kan. Stat. § 58-25,137. Housing protections for persons affected by domestic violence, sexual assault, human trafficking or stalking; Kan. Stat. § 58-2553 Duties of landlord; agreement that tenant perform landlord's duties; limitations</t>
  </si>
  <si>
    <t>Kan. Stat. § 61-3902 Appeals procedure; Kan. Stat. § 60-2103. Appellate procedure; Kan. Stat. §60-2103a. Appeals from district magistrate judges not regularly admitted to practice law</t>
  </si>
  <si>
    <t>Although parties typically have 30 days (or 14 days) to appeal, see Kan. Stat. § 60-2103(a), § 60-2103a(a), tenants appealing judgments for restitution of the premises only have 7 days to appeal, Kan. Stat. § 61-3902(a).</t>
  </si>
  <si>
    <t>Kan. Stat. § 61-3905 Stay of proceedings on appeal; bond</t>
  </si>
  <si>
    <t>Kan. Stat. § 60-2103. Appellate procedure; Kan. Stat. § 61-3904 Execution of judgment pending appeal without bond</t>
  </si>
  <si>
    <t>Tenant must file supersedeas bond. Kan. Stat. § 60-2103(d), § 61-3904.</t>
  </si>
  <si>
    <t>Kan. Stat. § 61-3808. Writ of restitution</t>
  </si>
  <si>
    <t>Kan. Stat. § 58-2570 Termination of tenancy; notice; holdoverby tenant; remedies; notice obligating tenant beyond terms of lease agreement, form; Kan. Stat. § 61-3601. Stay of proceedings to enforce judgments; Kan. Stat. § 61-3808. Writ of restitution</t>
  </si>
  <si>
    <t>Landlord can request an order for immediate possession prior to judgment, which the court can grant if it finds immediate possession is in the interest of judgment. Kan. Stat. § 58-2570(d). After judgment, the court "shall" issue the writ and the judgment may be enforced "as soon as it is entered." Kan. Stat. § 61-3601, § 61-3808(a).</t>
  </si>
  <si>
    <t>Kan. Stat. § 61-3601. Stay of proceedings to enforce judgments; Kan. Stat. § 61-3808. Writ of restitution</t>
  </si>
  <si>
    <t>Kan. Stat. § 60-1001. Actions for possession; ejectment</t>
  </si>
  <si>
    <t>Kan.Stat. § 58-2565 Extended absence of tenant; damages; entry by landlord; abandonment by tenant, when; reasonable effort to rent required; termination of rental agreement, when; personal property of tenant; disposition, procedure; proceeds; rights of person receiving property</t>
  </si>
  <si>
    <t>Killeen</t>
  </si>
  <si>
    <t>Tex. Property Code § 24.002. Forcible Detainer; Tex. Property Code § 94.001. Definitions</t>
  </si>
  <si>
    <t>Tex. Property Code § 301.021. Sale or Rental.; Tex. Property Code § 92.015. Tenant’s Right to Summon Police or Emergency Assistance; Killeen, TX Code of Ordinances § 14-62. Refusal to sell, rent; Killeen, TX Code of Ordinances § 14-66. Handicap</t>
  </si>
  <si>
    <t>Eviction Court Filing Fees</t>
  </si>
  <si>
    <t>Tex. Property Code § 92.335. Eviction Suits</t>
  </si>
  <si>
    <t>Las Vegas</t>
  </si>
  <si>
    <t>Nev. Rev. Stat. § 40.240. Forcible detainer defined; recovery of possession following forcible detainer; treble damages</t>
  </si>
  <si>
    <t>Nev. Rev. Stat. § 118A.515. Adverse action by landlord based solely upon request for emergency assistance prohibited; request for emergency assistance may not be deemed nuisance; exceptions; remedies</t>
  </si>
  <si>
    <t>Nev. Rev. Stat. § 40.250. Unlawful detainer: possession after expiration of term; Nev. Rev. Stat. § 118B.014. “Landlord” defined</t>
  </si>
  <si>
    <t>Nev. Rev. Stat. § 118B.014. “Landlord” defined; Nev. Rev. Stat. § 40.250. Unlawful detainer: possession after expiration of term</t>
  </si>
  <si>
    <t>Nev. Rev. Stat. § 40.250. Unlawful detainer: possession after expiration of term; Nev. Rev. Stat. § 40.2512. Unlawful detainer: possession after default in payment of rent; exception; Nev. Rev. Stat. § 40.2514. Unlawful detainer: assignment or subletting contrary to lease; waste; unlawful business; nuisance; violations of controlled substances laws; Nev. Rev. Stat. § 40.2516. Unlawful detainer: possession after failure to perform conditions of lease; saving lease from forfeiture; recovery of possession following unlawful detainer; Nev. Rev. Stat. § 118A.430. Failure of tenant to comply with rental agreement or perform basic obligations: Termination of rental agreement</t>
  </si>
  <si>
    <t>Nev. Rev. Stat. § 40.2512. Unlawful detainer: possession after default in payment of rent; exception; Nev. Rev. Stat. § 40.2516. Unlawful detainer: possession after failure to perform conditions of lease; saving lease from forfeiture; recovery of possession following unlawful detainer; Nev. Rev. Stat. § 118A.430. Failure of tenant to comply with rental agreement or perform basic obligations: Termination of rental agreement; Nev. Rev. Stat. § 40.2514. Unlawful detainer: assignment or subletting contrary to lease; waste; unlawful business; nuisance; violations of controlled substances laws</t>
  </si>
  <si>
    <t>A breach is only curable if the terms of the lease can be performed after the breach occurred. Nev. Rev. Stat. § 40.2516(1).</t>
  </si>
  <si>
    <t>Nev. Rev. Stat. § 118A.390. Unlawful removal or exclusion of tenant of willful interruption of essential items or services; procedure for expedited relief</t>
  </si>
  <si>
    <t>Nev. Rev. Stat. § 118A.510. Retaliatory conduct by landlord against tenant prohibited; remedies; exceptions; Nev. Rev. Stat. § 118.100. Prohibited acts and practices</t>
  </si>
  <si>
    <t>Nev. Rev. Stat. § 40.2512. Unlawful detainer: possession after default in payment of rent; exception</t>
  </si>
  <si>
    <t>Nev. Rev. Stat. § 118A.430. Failure of tenant to comply with rental agreement or perform basic obligations: Termination of rental agreement; Nev. Rev. Stat. § 40.2514. Unlawful detainer: assignment or subletting contrary to lease; waste; unlawful business; nuisance; violations of controlled substances laws; Nev. Rev. Stat. § 40.251. Unlawful detainer: possession of property leased for indefinite time after notice to surrender; older person or person with a disability entitled to extension of period of possession upon request; federal worker, tribal worker, state worker, or household member of such worker may request extension of period possession</t>
  </si>
  <si>
    <t>No notice needed for incurable breach. Nev. Rev. Stat. § 40.2516(1). Three days' notice required for impermissible sublet, waste, nuisance, criminal activity, Nev. Rev. Stat. § 40.2514. Five days' notice required for breach (if curable) and statutory tenant obligations. Nev. Rev. Stat. § 40.2516(1). Thirty days' notice required for terminating month-to-month tenancy, Nev. Rev. Stat. § 40.251(1)(a)(2), (b)(1)(II).</t>
  </si>
  <si>
    <t>Nev. Rev. Stat. § 40.253. Unlawful detainer: supplemental remedy of summary eviction and exclusion of tenant for default in payment of rent; Nev. St. J. CTS R. 101. Notice requirements; Nev. Rev. Stat. § 40.254. Unlawful detainer: supplemental remedy of summary eviction and exclusion of tenant from certain types of property</t>
  </si>
  <si>
    <t>For summary evictions due to nonpayment, the notice must include: a demand to pay rent or surrender the premises, a statement of specific rights a tenant has, and repercussions of failure to pay (including timing of the order for removal). Nev. Rev. Stat. § 40.253(3). For summary evictions based on all other causes, the notice must advise the tenant of their right to contest the notice by filing an affidavit in court, and to request a stay of execution. Nev. Rev. Stat. § 40.254(1).</t>
  </si>
  <si>
    <t>Nev. Rev. Stat. § 40.252. Unlawful detainer: contractual provisions void if contrary to specified periods of notice; notice to surrender by colessor is valid unless showing other colessors did not authorize notice</t>
  </si>
  <si>
    <t>Las Vegas Justice Court Fee Schedule; Las Vegas Justice Court Fee Schedule</t>
  </si>
  <si>
    <t>There are separate filing fees depending on whether the action is for unlawful detainer or summary eviction. For unlawful detainer actions, there are further differences in filing fee depending on the claim amount and whether or not notice was served.</t>
  </si>
  <si>
    <t>Nev. Rev. Stat. § 40.253. Unlawful detainer: supplemental remedy of summary eviction and exclusion of tenant for default in payment of rent; Nev. Rev. Stat. § 40.414. Forcible entry or forcible detainer: when owner or occupant may recover possession; notice required; response by unlawful or unauthorized occupant; complaint for eviction; actions by court; disposal of abandoned personal property</t>
  </si>
  <si>
    <t>Nev. Rev. Stat. § 40.280. Services of notice to surrender; proof required before issuance of order to remove or writ of restitution; Nev. Rev. Stat. § 40.300. Contents of complaint; issuance and service of summons; temporary writ of restitution; notice, hearing, and bond; Nev. Rev. Stat. § 40.414. Forcible entry or forcible detainer: when owner or occupant may recover possession; notice required; response by unlawful or unauthorized occupant; complaint for eviction; actions by court; disposal of abandoned personal property</t>
  </si>
  <si>
    <t>The service of summons for an unlawful detainer action shall be completed through personal service or personal service to other suitable person at tenant's dwelling. Nev. St. J. Cts. R. 4(d)(6). The service of notice for summary evictions shall be completed through personal service. Nev. Rev. Stat. § 40.280(b).</t>
  </si>
  <si>
    <t>The service of summons for unlawful detainer action shall be completed through publication. Nev. St. J. Cts. R. 4(e)(1)(ii). The service of notice for summary evictions shall be completed through posting and mail if the place of residence or business cannot be ascertained and person of suitable age or discretion cannot be found. Nev. Rev. Stat. § 40.280(1)(c).</t>
  </si>
  <si>
    <t>Nev. Rev. Stat. § 40.414. Forcible entry or forcible detainer: when owner or occupant may recover possession; notice required; response by unlawful or unauthorized occupant; complaint for eviction; actions by court; disposal of abandoned personal property</t>
  </si>
  <si>
    <t>Tenants must file an affidavit in answer to a summary eviction notice. See Nev. Rev. Stat. § 40.253, § 40.254; Nev. St. J. Cts. R. 103. Requirements are not specified for unlawful detainer.</t>
  </si>
  <si>
    <t>The court has discretion to issue a default judgment for landlord. Nev. Rev. Stat. § 40.253(6).</t>
  </si>
  <si>
    <t>Nev. St. J. CTS. R. 108. Shortening time to answer pursuant to NRS 40.300(2); Nev. St. J. CTS R. 109. Setting of trial in actions pursuant to NRS 40.290; Nev. St. J. CTS R. 104. Notice of hearing</t>
  </si>
  <si>
    <t>The 10 day requirement only applies to unlawful detainer actions. Nev. St. J. Cts. R. 108. The amount of time between service and a hearing is not specified for summary eviction proceedings.</t>
  </si>
  <si>
    <t>Nev. St. J. CTS R. 4. Process</t>
  </si>
  <si>
    <t>The amount owed is required to be included on the summons if it is served by publication. Nev. St. J. CTS R. 4(b).</t>
  </si>
  <si>
    <t>Nev. St. J CT LV R. 6.3. Rent deposits relating to claims of uninhabitability under NRS 118A.355; Nev. Rev. Stat. § 118A.510. Retaliatory conduct by landlord against tenant prohibited; remedies; exceptions</t>
  </si>
  <si>
    <t>Discriminatory eviction, Landlord retaliation, Landlord refused to complete requested repairs, Landlord non-compliance with statutory duty, Tenant experienced domestic violence , Property is uninhabitable, Tenant lawfully withheld rent, Calls for emergency assistance</t>
  </si>
  <si>
    <t>Nev. Rev. Stat. § 118A.275. Disclosure of foreclosure proceedings on premises to prospective tenant; willful violation constitutes deceptive trade practice by landlord; Nev. Rev. Stat. § 118A.510. Retaliatory conduct by landlord against tenant prohibited; remedies; exceptions; Nev. Rev. Stat. § 118A.490. Actions based upon nonpayment of rent: Counterclaim by tenant; deposit of rent with court; judgment for eviction; Nev. Rev. Stat. § 118A.515. Adverse action by landlord based solely upon request for emergency assistance prohibited; request for emergency assistance may not be deemed nuisance; exceptions; remedies; Nev. Rev. Stat. § 118A.350. Failure of landlord to comply with rental agreement; Nev. Rev. Stat. § 118A.355. Failure of landlord to maintain dwelling unit in habitable condition</t>
  </si>
  <si>
    <t>Counterclaims related to landlord noncompliance and failure to repair are limited only to nonpayment actions. Nev. Rev. Stat. § 118A.490(1).</t>
  </si>
  <si>
    <t>Nev. St. J CT LV R. 6.5. Motions to set aside in eviction cases; Nev. St. J CT LV R. 6.5. Motions to set aside in eviction cases; Nev. Rev. Stat. § 40.380. Provisions governing appeals</t>
  </si>
  <si>
    <t>Nev. Rev. Stat. § 40.380. Provisions governing appeals</t>
  </si>
  <si>
    <t>Nev. Rev. Stat. § 40.380. Provisions governing appeals; Nev. Rev. Stat. § 70.010. Execution may issue at any time within 6 years; stay of execution of judgment; Nev. St. J. CTS R. 110. Motion to stay enforcement of a summary eviction order</t>
  </si>
  <si>
    <t>Execution of the judgment is stayed only if the tenant files a $250 bond (in appeals of summary eviction) Nev. Rev. Stat. § 40.385(2), or an undertaking with two or more sureties in an amount fixed by the court (in appeals of unlawful detainer actions). Nev. Rev. Stat. § 40.380.</t>
  </si>
  <si>
    <t>Nev. Rev. Stat. § 40.420. Form of writ of restitution; Nev. Rev. Stat. § 40.253. Unlawful detainer: supplemental remedy of summary eviction and exclusion of tenant for default in payment of rent</t>
  </si>
  <si>
    <t>Nev. Rev. Stat. § 40.360. Judgment; damages; execution and enforcement; Nev. Rev. Stat. § 40.360. Judgment; damages; execution and enforcement</t>
  </si>
  <si>
    <t>Summary eviction orders (including nonpayment summary evictions) can be issued immediately. See Nev. Rev. Stat. § 40.253(3)(b)(2), § 40.253(5), § 40.254(1). Writs of restitution in unlawful detainer actions based on nonpayment of rent cannot be issued until 5 days after judgment. Nev. Rev. Stat. § 40.360(3). Writs of restitution in unlawful detainer actions based on other cause can be issued immediately. Nev. Rev. Stat. § 40.360(3).</t>
  </si>
  <si>
    <t>Nev. Rev. Stat. § 40.253. Unlawful detainer: supplemental remedy of summary eviction and exclusion of tenant for default in payment of rent</t>
  </si>
  <si>
    <t>Summary eviction orders of removal must be executed 24-36 hours after posting the order on the premises. Nev. Rev. Stat. § 40.253(3)(b)(2), § 40.253(5), § 40.254(1). However, the number of days is not specified for unlawful detainer actions.</t>
  </si>
  <si>
    <t>Nev. Rev. Stat. § 40.420. Form of writ of restitution</t>
  </si>
  <si>
    <t>Nev. Rev. Stat. § 40.360. Judgment; damages; execution and enforcement</t>
  </si>
  <si>
    <t>Nev. St. J CT LV R. 48.5: Mandatory Small Claims Mediation Program; Nev. St. FMR R. 6. Court order setting summary eviction hearing when mediation requested</t>
  </si>
  <si>
    <t>If landlord or tenant request mediation of the summary eviction action, the court will order mediation. Nev. St. FMR R. 6</t>
  </si>
  <si>
    <t>Nev. Rev. Stat. § 40.2545. Unlawful detainer: sealing of eviction case court file under certain circumstances; notice to surrender must not be made available for public inspection</t>
  </si>
  <si>
    <t>Nev. Rev. Stat. § 40.2545. Unlawful detainer: sealing of eviction case court file under certain circumstances; notice to surrender must not be made available for public inspection; Nev. Rev. Stat. § 40.2545. Unlawful detainer: sealing of eviction case court file under certain circumstances; notice to surrender must not be made available for public inspection</t>
  </si>
  <si>
    <t>Records are automatically sealed upon entry of judgment of dismissal, 10 days after judgment denying the action, or 31 days after landlord fails to file an affidavit to rebut the tenant's affidavit challenging the eviction. Nev. Rev. Stat. § 40.2545(1). Additionally, the court may order sealing upon written stipulation of the parties or upon motion by the tenant. Nev. Rev. Stat. § 40.2545(2).</t>
  </si>
  <si>
    <t>Nev. Rev. Stat. § 40.2545. Unlawful detainer: sealing of eviction case court file under certain circumstances; notice to surrender must not be made available for public inspection; Nev. St. J CT LV R. 6.6. Motions to rescind and dismiss in eviction cases</t>
  </si>
  <si>
    <t>Records are sealed 31 days after landlord fails to file an affidavit to rebut the tenant's affidavit challenging the eviction. Nev. Rev. Stat. § 40.2545(1).</t>
  </si>
  <si>
    <t>Lewiston</t>
  </si>
  <si>
    <t>Me. Rev. Stat. tit. 14, § 6001. Availability of remedy</t>
  </si>
  <si>
    <t>Me. Rev. Stat. tit. 10, § 9091. Definitions.</t>
  </si>
  <si>
    <t>Me. Rev. Stat. tit. 10, § 9091. Definitions.; Me. Rev. Stat. tit. 14, § 6001. Availability of remedy; Me. Rev. Stat. tit. 10, § 9091. Definitions.</t>
  </si>
  <si>
    <t>Me. Rev. Stat. tit. 14, § 6028. Penalties for late payment of rent</t>
  </si>
  <si>
    <t>Me. Rev. Stat. tit. 14, § 6028. Penalties for late payment of rent; Me. Rev. Stat. tit. 14, § 6028. Penalties for late payment of rent</t>
  </si>
  <si>
    <t>Nonpayment of rent, Criminal activity, Nuisance activity, Remaining on property after expiration of lease, Statutory tenant obligations, Substantial damage to property, Endangering another person, Refusal to allow landlord lawful access to unit, Committing domestic violence, Unauthorized occupant</t>
  </si>
  <si>
    <t>Me. Rev. Stat. tit. 14, § 6001. Availability of remedy; Me. Rev. Stat. tit. 14, § 6001. Availability of remedy; Me. Rev. Stat. tit. 14, § 6002. Tenancy at will; buildings on land of another; Me. Rev. Stat. tit. 14, § 6002. Tenancy at will; buildings on land of another; Me. Rev. Stat. tit. 14, § 6002. Tenancy at will; buildings on land of another; Me. Rev. Stat. tit. 14, § 6002. Tenancy at will; buildings on land of another; Me. Rev. Stat. tit. 14, § 6011. House of ill fame; lease void at landlord's option; Me. Rev. Stat. tit. 14, § 6025. Access to premises; Me. Rev. Stat. tit. 17, § 2743. Lease void; remedy of owner; Lewiston, ME City Ordinance § 50-17. Owners failure to prevent a second nuisance party.</t>
  </si>
  <si>
    <t>The causes for eviction stated in 14 M.R.S.A. § 6002(1) (nonpayment of rent, statutory tenant obligations, substantial damage to property, endangering another person, committing domestic violence, and unauthorized occupant) apply to tenancies where the lease does not include a provision to terminate the tenancy or does not provide for any written notice of termination in the event of a material breach of the lease. 14 M.R.S.A. § 6001(1-B).</t>
  </si>
  <si>
    <t>Me. Rev. Stat. tit. 14, § 6002. Tenancy at will; buildings on land of another</t>
  </si>
  <si>
    <t>The statutory requirement for a landlord to accept a tenant’s attempt to cure nonpayment of rent applies to tenancies where the lease does not include a provision to terminate the tenancy or does not provide for any written notice of termination in the event of a material breach of the lease. 14 M.R.S.A. § 6001(1-B); Me. Rev. Stat. tit. 14, § 6002(1)(F).</t>
  </si>
  <si>
    <t>Me. Rev. Stat. tit. 14, § 6014. Remedies for illegal evictions</t>
  </si>
  <si>
    <t>Me. Rev. Stat. tit. 5, § 4581-A. Unlawful housing discrimination; Me. Rev. Stat. tit. 14, § 6001. Availability of remedy</t>
  </si>
  <si>
    <t>Me. Rev. Stat. tit. 14, § 6001. Availability of remedy; Me. Rev. Stat. tit. 14, § 6322-A. Notice to tenants of foreclosure judgment</t>
  </si>
  <si>
    <t>Me. Rev. Stat. tit. 14, § 6002. Tenancy at will; buildings on land of another; Me. Rev. Stat. tit. 14, § 6002. Tenancy at will; buildings on land of another; Me. Rev. Stat. tit. 14, § 6002. Tenancy at will; buildings on land of another</t>
  </si>
  <si>
    <t>Me. Rev. Stat. tit. 14, § 6002. Tenancy at will; buildings on land of another; Maine Executive Order 5 FY 20/21. AN ORDER EXPANDING RENT SUPPORTS AND CONTINUING HOUSING PROTECTIONS</t>
  </si>
  <si>
    <t>The statutory requirement for 7 days' notice prior to termination for nonpayment of rent applies to tenancies where the lease does not include a provision to terminate the tenancy or does not provide for any written notice of termination in the event of a material breach of the lease. 14 M.R.S.A. § 6001(1-B); Me. Rev. Stat. tit. 14, § 6002(1)(C). However, the notice period has been extended to 30 days due to the COVID-19 pandemic. Maine Executive Order 5 FY 20/21(I)(D).</t>
  </si>
  <si>
    <t>Me. Rev. Stat. tit. 14, § 6002. Tenancy at will; buildings on land of another; Me. Rev. Stat. tit. 14, § 6002. Tenancy at will; buildings on land of another; Me. Rev. Stat. tit. 14, § 6002. Tenancy at will; buildings on land of another; Me. Rev. Stat. tit. 14, § 6002. Tenancy at will; buildings on land of another; Me. Rev. Stat. tit. 14, § 6025. Access to premises</t>
  </si>
  <si>
    <t>The seven days' notice required for termination based on substantial damage to property, nuisance, statutory tenant obligations, committing domestic violence, perpetrating violence, or being an unauthorized occupant applies to tenancies where the lease does not include a provision to terminate the tenancy or does not provide for any written notice of termination in the event of a material breach of the lease. 14 M.R.S.A. § 6001(1-B); Me. Rev. Stat. tit. 14, § 6002(1). No notice is required for criminal activity. Me. Rev. Stat. tit. 14, § 6011; Me. Rev. Stat. tit. 17, § 2743.</t>
  </si>
  <si>
    <t>Me. Rev. Stat. tit. 14, § 6002. Tenancy at will; buildings on land of another; Me. Rev. Stat. tit. 14, § 6002. Tenancy at will; buildings on land of another</t>
  </si>
  <si>
    <t>All notices must include the reason for termination and a statement that the tenant has the right to contest termination in court. Me. Rev. Stat. tit. 14, § 6002. Nonpayment notices must also include the amount owed and how to cure. Me. Rev. Stat. tit. 14, § 6002(2). The statutory requirements for notice contents apply to tenancies where the lease does not include a provision to terminate the tenancy or does not provide for any written notice of termination in the event of a material breach of the lease. 14 M.R.S.A. § 6001(1-B); Me. Rev. Stat. tit. 14, § 6002.</t>
  </si>
  <si>
    <t>Me. Rev. Stat. tit. 14, § 6030. Unfair agreements</t>
  </si>
  <si>
    <t>The statutory requirement that a tenant must be 7 days or more in arrears before a landlord can evict for nonpayment of rent applies to tenancies where the lease does not include a provision to terminate the tenancy or does not provide for any written notice of termination in the event of a material breach of the lease. 14 M.R.S.A. § 6001(1-B); Me. Rev. Stat. tit. 14, § 6002(1)(C).</t>
  </si>
  <si>
    <t>Lewiston Filing Fees</t>
  </si>
  <si>
    <t>Me. Rev. Stat. tit. 14, § 6003. Jurisdiction</t>
  </si>
  <si>
    <t>Me. Rev. Stat. tit. 14, § 6004. Commencement of action; Me. R. Civ. P. 4. Process; Me. R. Civ. P. 4. Process</t>
  </si>
  <si>
    <t>Me. Rev. Stat. tit. 14, § 6004. Commencement of action</t>
  </si>
  <si>
    <t>Me. R. Civ. P. 80D. Forcible Entry and Detainer; Me. R. Civ. P. 80D. Forcible Entry and Detainer</t>
  </si>
  <si>
    <t>Me. R. Civ. P. 80D. Forcible Entry and Detainer</t>
  </si>
  <si>
    <t>Me. Rev. Stat. tit. 14, § 6001. Availability of remedy; Me. Rev. Stat. tit. 14, § 6001. Availability of remedy; Me. Rev. Stat. tit. 14, § 6001. Availability of remedy; Me. Rev. Stat. tit. 14, § 6002. Tenancy at will; buildings on land of another; Me. Rev. Stat. tit. 14, § 6024-A. Landlord failure to pay for utility service; Me. Rev. Stat. tit. 14, § 6026. Dangerous conditions requiring minor repairs</t>
  </si>
  <si>
    <t>Landlord retaliation, Landlord refused to complete requested repairs, Landlord non-compliance with statutory duty, Tenant experienced domestic violence , Property is uninhabitable, Tenant lawfully deducted costs from rent</t>
  </si>
  <si>
    <t>Me. Rev. Stat. tit. 14, § 6001. Availability of remedy; Me. Rev. Stat. tit. 14, § 6001. Availability of remedy; Me. Rev. Stat. tit. 14, § 6001. Availability of remedy; Me. Rev. Stat. tit. 14, § 6002. Tenancy at will; buildings on land of another; Me. Rev. Stat. tit. 14, § 6024-A. Landlord failure to pay for utility service; Me. Rev. Stat. tit. 14, § 6026. Dangerous conditions requiring minor repairs; Me. Rev. Stat. tit. 14, § 6024-A. Landlord failure to pay for utility service</t>
  </si>
  <si>
    <t>Retaliation is not a defense to evictions based on nonpayment, nuisance, damage to the property, unauthorized occupancy, or the tenant being a perpetrator of violence. Me. Rev. Stat. tit. 14, § 6001(3); § 6002(1). Defenses related to landlord neglect or failure to repair only act as a defense to nonpayment evictions. Me. Rev. Stat. tit. 14, § 6002(3). In addition, a tenant may raise as an affirmative defense the failure of a landlord to provide a reasonable accommodation under the federal Fair Housing Act. Me. Rev. Stat. tit. 14, § 6001(5).</t>
  </si>
  <si>
    <t>Me. Rev. Stat. tit. 4 § 807. Unauthorized practice of law; Me. Rev. Stat. tit. 4 § 807. Unauthorized practice of law</t>
  </si>
  <si>
    <t>The requirement for corporate landlords to be represented by an attorney in an eviction case does not apply to closely held limited liability companies. 4 M.R.S.A. § 807(3)(S).</t>
  </si>
  <si>
    <t>Me. Rev. Stat. tit. 14, § 6005. Writ of possession; service; Me. Rev. Stat. tit. 14, § 6008. Appeal</t>
  </si>
  <si>
    <t>Parties may appeal either prior to issuance of the writ (which can occur 7 days after judgment) or 30 days after judgment--whichever occurs first. Me. Rev. Stat. tit. 14, § 6008(1).</t>
  </si>
  <si>
    <t>Me. Rev. Stat. tit. 14, § 6008. Appeal; Me. Rev. Stat. tit. 14, § 6008. Appeal</t>
  </si>
  <si>
    <t>The appellate court "may" stay issuance of the writ pending appeal if the tenant pays rent and meets other conditions imposed by the court. Me. Rev. Stat. tit. 14, § 6008(2). Issuance of the writ will be stayed temporarily until the court makes a determination regarding a stay pending the appeal. Me. R. Civ. P. 80D(j)(3).</t>
  </si>
  <si>
    <t>Me. Rev. Stat. tit. 14, § 6005. Writ of possession; service</t>
  </si>
  <si>
    <t>If the tenant pays all rent due plus costs before the writ issues (not before execution), the tenancy is reinstated (and no writ will issue). Me. Rev. Stat. tit. 14, § 6002(2)(A)(2). This statutory provision applies to tenancies where the lease does not include a provision to terminate the tenancy or does not provide for any written notice of termination in the event of a material breach of the lease. 14 M.R.S.A. § 6001(1-B); Me. Rev. Stat. tit. 14, § 6002(2).</t>
  </si>
  <si>
    <t>Me. Rev. Stat. tit. 14, § 6002. Tenancy at will; buildings on land of another; Me. Rev. Stat. tit. 14, § 6005. Writ of possession; service; Me. Rev. Stat. tit. 14, § 6013. Property unclaimed by tenant</t>
  </si>
  <si>
    <t>A landlord may dispose of property 7 days after notice if the tenant fails to respond to the notice; or 14 days after notice if the tenant responds to the notice but fails to take possession. Me. Rev. Stat. tit. 14, § 6013.</t>
  </si>
  <si>
    <t>Me. Rev. Stat. tit. 14, § 6004–A. Mediation; Me. R. Civ. P. 80D. Forcible Entry and Detainer</t>
  </si>
  <si>
    <t>Maine Rules of Electronic Court Systems Rule 4. Civil Cases</t>
  </si>
  <si>
    <t>Court records in forcible entry and detainer cases are accessible by the public at a courthouse, but are accessible remotely only if and after a judgment has been entered against a defendant. Maine Rules of Electronic Court Systems Rule 4 (C).</t>
  </si>
  <si>
    <t>Los Angeles</t>
  </si>
  <si>
    <t>L.A.M.C. § 151.09. Evictions</t>
  </si>
  <si>
    <t>Cal. Civil Procedure Code § 1179.05. City and county ordinances, resolutions, regulations, or administrative actions adopted in response to the COVID-19 pandemic; requirements; one-year limitation; legislative intent</t>
  </si>
  <si>
    <t>Cal. Civil Code § 1940. Application of chapter; “persons who hire” and “dwelling unit”; Cal. Civil code § 798.56. Authorized reasons for termination; Cal. Civil code § 800.2. Management</t>
  </si>
  <si>
    <t>Cal. Civil Code § 1940. Application of chapter; “persons who hire” and “dwelling unit”; Cal. Civil code § 798.56. Authorized reasons for termination; Cal. Civil code § 800.71. Termination of tenancy</t>
  </si>
  <si>
    <t>Nonpayment of rent, Material breach , Criminal activity, Nuisance activity, Property is uninhabitable, Remaining on property after expiration of lease, Statutory tenant obligations, Personal use of owner, Removal of unit from market, Waste, Refusal to allow landlord lawful access to unit, Refusal of new lease terms</t>
  </si>
  <si>
    <t>L.A.M.C. § 151.09. Evictions; L.A.M.C. § 151.09. Evictions; L.A.M.C. § 151.09. Evictions; L.A.M.C. § 151.09. Evictions; L.A.M.C. § 151.09. Evictions; L.A.M.C. § 151.09. Evictions; L.A.M.C. § 151.09. Evictions; L.A.M.C. § 151.09. Evictions; L.A.M.C. § 151.09. Evictions</t>
  </si>
  <si>
    <t>Cal. Civ. Pro. § 1946.2. Termination of tenancy after continuous and lawful occupation of residential real property for 12 months; just cause required; notice; additional tenants; opportunity to cure violation; relocation assistance or rent waiver; application of section</t>
  </si>
  <si>
    <t>Just cause is required only if the tenant has occupied the premises for 12 months or more. Otherwise, no cause is required for overstay. Cal. Civil Code § 1946.2(a).</t>
  </si>
  <si>
    <t>Cal. Civ. Pro. § 1946.2. Termination of tenancy after continuous and lawful occupation of residential real property for 12 months; just cause required; notice; additional tenants; opportunity to cure violation; relocation assistance or rent waiver; application of section; Cal. Civil Code § 1946.2. Termination of tenancy after continuous and lawful occupation of residential real property for 12 months; just cause required; notice; additional tenants; opportunity to cure violation; relocation assistance or rent waiver; application of section.; Cal. Civ. Pro. § 1161.5. Notice stating lessor or landlord may elect to declare forfeiture of lease or rental agreement; nullification; performance by lessee or tenant; Cal. Civ. Pro. § 1161. “Unlawful detainer” defined</t>
  </si>
  <si>
    <t>No cure opportunity is required for breaches that cannot afterward be performed. Cal. Civil Procedure Code § 1161(3).</t>
  </si>
  <si>
    <t>Cal. Civil Code § 1942.5. Retaliation; prohibited acts; violations; remedies; penalties; L.A.M.C. 49.99.8. Penalties; L.A.M.C. § 49.99.7. Private right of action for residential tenants</t>
  </si>
  <si>
    <t>Multiple protected classes under Federal Fair Housing Act, Tenant experienced domestic violence, Age, Source of income, Marital status, Sexual orientation, Gender identity, Military status, Ancestry, Immigration status, Calls for emergency services</t>
  </si>
  <si>
    <t>L.A.M.C. § 51.03. Discrimination prohibited; Cal. Civ. Pro. § 1161.3. Termination of lease prohibited based upon acts of domestic violence, sexual assault, stalking, human trafficking, or abuse of elder or dependent adult; documentation; exceptions; limitation of landlord liability to other tenants; disclosure to third parties; forms; Cal. Civ. Pro. § 1161.3. Termination of lease prohibited based upon acts of domestic violence, sexual assault, stalking, human trafficking, or abuse of elder or dependent adult; documentation; exceptions; limitation of landlord liability to other tenants; disclosure to third parties; forms; Cal. Civ. Pro. § 1161.4. Immigration or citizenship status; prohibited landlord actions; affirmative defense; rebuttable presumptions; Cal. Government code § 12955. Unlawful practices</t>
  </si>
  <si>
    <t>Tenants receive protections for domestic violence and calling for emergency assistance only if they meet certain documentation requirements. Cal. Civil Procedure Code § 1161.3(a)-(b), § 1946.8.</t>
  </si>
  <si>
    <t>Cal. Civil Code § 1946.1. Renewal and termination with respect to hiring of residential real property for a term not specified by the parties; notice.</t>
  </si>
  <si>
    <t>The extended notice (30 days) is longer than some notice periods but shorter than others. Cal. Civil Code § 1946.1.</t>
  </si>
  <si>
    <t>Cal. Civ. P. § 1161b. Tenants in possession of rental housing units during foreclosure sale; notice to vacate; rights of possession.; Cal. Civ. P. § 1161b. Tenants in possession of rental housing units during foreclosure sale; notice to vacate; rights of possession.</t>
  </si>
  <si>
    <t>Cal. Civ. Pro. § 1161. “Unlawful detainer” defined; Cal. Civ. Pro. § 1161. “Unlawful detainer” defined; Cal. Civ. P. § 1161b. Tenants in possession of rental housing units during foreclosure sale; notice to vacate; rights of possession.; Cal. Civ. Pro. § 1161. “Unlawful detainer” defined</t>
  </si>
  <si>
    <t>Cal. Civ. Pro. § 1161. “Unlawful detainer” defined</t>
  </si>
  <si>
    <t>Typically, the notice period is 3 days for nonpayment. Cal. Civ. P. Code § 1161(2). However, if the rent payment came due between September 1, 2020, and January 31, 2021, the notice period is 15 days. Cal. Civ. P. Code § 1179.02(i), § 1179.03(c)(1).</t>
  </si>
  <si>
    <t>Cal. Civ. Pro. § 1161. “Unlawful detainer” defined; Cal. Civ. Pro. § 1161. “Unlawful detainer” defined; Cal. Civil Code § 1946. Renewable hiring; notice of termination; Cal. Civil Code § 1946.1. Renewal and termination with respect to hiring of residential real property for a term not specified by the parties; notice.</t>
  </si>
  <si>
    <t>Three days' notice is required for terminations based on breach of the agreement (including sublet/assignment), nuisance, criminal activity, and statutory tenant obligations. Cal. Civil Procedure Code § 1161(3)-(4). Thirty days' notice is required for terminating periodic tenancies where the tenant lived at the premises for less than one year, and for terminating a tenancy due to the good faith sale of property. Cal. Civil code § 1946.1(c)-(d). Sixty days' notice is required for terminating a periodic tenancy where the tenant lived at the premises for more than one year. Cal. Civil code § 1946.1(a)-(b).</t>
  </si>
  <si>
    <t>Cal. Civ. Pro. § 1161.2. Case court records; public access; defendant notice; filing fee; mobilehome park tenancy</t>
  </si>
  <si>
    <t>Typically, nonpayment notices must contain the reason for eviction, how to cure, and the amount owed. Cal. Civ. P. Code § 1161(2). However, nonpayment notices for rent that came due between September 1, 2020 and January 31, 2021 must also contain notice about the tenant’s right to file a COVID-19-related financial distress declaration to avoid eviction, and information on legal services. Cal. Civ. P. Code § 1179.03(c)(4). Notice contents for reasons other than nonpayment are not specified.</t>
  </si>
  <si>
    <t>Typically, no waiver provision is specified. However, tenants cannot waive their right to notice for nonpayment where the rent payment came due during the COVID-19 pandemic. Cal. Civ. P. Code § 1179.06.</t>
  </si>
  <si>
    <t>L.A.M.C. § 151.09. Evictions; Cal. Civ. Pro. § 1161.2. Case court records; public access; defendant notice; filing fee; mobilehome park tenancy; Cal. Government code § 70603. Statewide uniformity of fees; exceptions; courthouse construction surcharge; Cal. Government Code § 70613. Uniform fee for filing first papers in specified cases; application; waiver</t>
  </si>
  <si>
    <t>The uniform filing fee is $205 if the amount at issue is $10,000 or less, and $330 if amount is over $10,000, Cal. Government Code § 70613(a)-(b), plus a $15 fee, Cal. Civil Procedure Code § 1161.2(d).Where the eviction is for the purpose of recovering possession of the unit for use and occupancy as a primary place of residence by: (a)   The landlord; or (b)   The landlord's spouse, grandchildren, children, parents or grandparents; or (c)   A resident manage, an additional $75 fee is required. L.A.M.C. § 151.09(C))(2).</t>
  </si>
  <si>
    <t>Cal. Civil Procedure code § 392. Venue of actions involving real property</t>
  </si>
  <si>
    <t>Cal. Civ. Pro. § 1162. Notice; methods of service; service upon commercial tenants; Cal. Civil Procedure code § 415.10. Personal delivery of copy of summons and complaint; date; Cal. Civil Procedure code § 415.30. Service by mail; Cal. Civil Procedure code § 415.47. Unlawful detainer; intent of lessee not to abandon premises; service; Cal. Civil Procedure Code § 1011. Personal service; service upon attorney; service at party's residence; electronic service</t>
  </si>
  <si>
    <t>Cal. Civil Procedure code § 415.50. Service by publication; Cal. Civil Procedure Code § 415.45. Unlawful detainer; service by posting and mailing or other manner</t>
  </si>
  <si>
    <t>Cal. Civ. Pro. § 1167.3. Answer or amendment; time allowed; Cal. Civ. Pro. § 1170. Appearance; answer or demurrer; Cal. Civ. Pro. § 1170.5. Time of trial; extension; trial not within time; order of payment; amount of damages</t>
  </si>
  <si>
    <t>A tenant may answer on or before the first appearance date. Cal. Civil Procedure § 1170.</t>
  </si>
  <si>
    <t>Cal. Civ. P. § 1169. Entry of default; application for relief.</t>
  </si>
  <si>
    <t>Cal. Civ. Pro. § 1167. Summons; form; issuance; service and return; Cal. Civil Procedure code § 412.20. Summons; formalities; contents</t>
  </si>
  <si>
    <t>L.A.M.C. § 151.09. Evictions; L.A.M.C. § 151.09. Evictions; L.A.M.C. § 51.03. Discrimination prohibited; L.A.M.C. § 51.04.  Retaliation prohibited; Cal. Civil code § 1941.3. Buildings intended for human habitation; landlord's duties; tenants' duties; violations; exempt buildings; Cal. Government code § 12955. Unlawful practices; Cal. Government code § 7060.6. Unlawful detainer proceedings; Cal. Civil code § 3486.5. Application of Section 3486 to City of Long Beach, City of Sacramento, and City of Oakland; information provided to California Research Bureau; Cal. Civil code § 3485. Illegal conduct involving unlawful weapons or ammunition purpose; unlawful detainer action by city prosecutor or city attorney to abate nuisance; notice; application; information provided to California Research Bureau; Cal. Civil code § 3485. Illegal conduct involving unlawful weapons or ammunition purpose; unlawful detainer action by city prosecutor or city attorney to abate nuisance; notice; application; information provided to California Research Bureau; Cal. Civil code § 1942.4. Demand, collection or increase of rent under certain enumerated conditions; landlord liability; attorney's fees; abatement and repair; additional remedies; Cal. Civil Code § 1942.5. Retaliation; prohibited acts; violations; remedies; penalties; Cal. Civil Code § 1942.5. Retaliation; prohibited acts; violations; remedies; penalties; Cal. Civil Code § 1942.5. Retaliation; prohibited acts; violations; remedies; penalties; L.A.M.C. § 49.99.2. Prohibition on residential evictions; L.A.M.C. § 49.99.6. Affirmative defense</t>
  </si>
  <si>
    <t>Cal. Rules of Court, Rule 8.822. Time to Appeal</t>
  </si>
  <si>
    <t>Cal. Civ. P. § 1176. Stay on appeal: petition for extraordinary writ; conditions of stay; reasonable rental value; new cause of action rental of real property</t>
  </si>
  <si>
    <t>Judgment is stayed pending appeal only if tenant gives an undertaking in an amount set by the trial court or pays a bond, and the court finds extreme hardship. Cal. Civil Procedure Code § 917.4, § 1176(a),</t>
  </si>
  <si>
    <t>Cal. Civ. P. § 1169. Entry of default; application for relief.; Cal. Civ. Pro. § 1174. Judgment for possession of premises; forfeiture of lease or agreement; rental payments; damages; enforcement; personal property; notice; release; disposal; liability</t>
  </si>
  <si>
    <t>Cal. Civ. Pro. § 1170.5. Time of trial; extension; trial not within time; order of payment; amount of damages</t>
  </si>
  <si>
    <t>No time is prescribed from when the writ can be executed (i.e. served) after filing. However, tenants cannot be removed until 5 days after service or posting (i.e. "execution") of the writ. See Cal. Civil Procedure code § 715.020(a)-(c).</t>
  </si>
  <si>
    <t>Cal. Civil Procedure code § 715.040. Execution of writ by registered process server; filing with levying officer; duties of levying officer; fees; Cal. Civil Procedure code § 712.030. Execution of writ; time for levy or seizure</t>
  </si>
  <si>
    <t>A registered process server may execute the writ if the sheriff or marshal fails to do so. Cal. Civil Procedure code § 715.040(a).</t>
  </si>
  <si>
    <t>Cal. Civ. Pro. § 1174. Judgment for possession of premises; forfeiture of lease or agreement; rental payments; damages; enforcement; personal property; notice; release; disposal; liability</t>
  </si>
  <si>
    <t>Cal. Civ. Pro. § 1174. Judgment for possession of premises; forfeiture of lease or agreement; rental payments; damages; enforcement; personal property; notice; release; disposal; liability; Cal. Civil code § 1983. Notice to former tenant and owner of property; description; delivery; Cal. Civil Procedure code § 715.010. Writ of possession of real property; application; contents; service</t>
  </si>
  <si>
    <t>A landlord may dispose of a tenant's property 15 days after personal service of notice, or 18 days after mailing the notice. Cal. Civil Code § 1983(b).</t>
  </si>
  <si>
    <t>Cal. Civ. Pro. § 1161.2. Case court records; public access; defendant notice; filing fee; mobilehome park tenancy; Cal. Civ. Pro. § 1161.2.5. Access to civil case records for actions seeking recovery of COVID-19 rental debt; persons allowed access</t>
  </si>
  <si>
    <t>The law limits inclusion of eviction records in consumer credit reports and investigative consumer reports where the tenant prevails or where the parties settled (unless the parties agreed to reporting in the settlement agreement). Cal. Civil code § 1785.13(a)(3), § 1786.18(a)(4).</t>
  </si>
  <si>
    <t>Cal. Civ. Pro. § 1161.2.5. Access to civil case records for actions seeking recovery of COVID-19 rental debt; persons allowed access; Cal. Civ. Pro. § 1161.2. Case court records; public access; defendant notice; filing fee; mobilehome park tenancy</t>
  </si>
  <si>
    <t>Access to records is restricted to certain parties until after 60 days, then any person may access the records if the landlord prevailed. Cal. Civil Procedure Code § 1161.2(a)(1). However, in COVID-19 rental debt cases, access is always restricted to certain parties (restrictions are not lifted after 60 days). Cal. Civil Procedure Code § 1161.2.5(a)(1).</t>
  </si>
  <si>
    <t>Cal. Civ. Pro. § 1161.2. Case court records; public access; defendant notice; filing fee; mobilehome park tenancy; Cal. Civil code § 1785.13. Items of information prohibited; exceptions; Cal. Civil code § 1786.18. Items of information prohibited</t>
  </si>
  <si>
    <t>Access to records is restricted to certain parties until after 60 days, then any person may access the records if the landlord prevailed. Cal. Civil Procedure Code § 1161.2(a)(1). Access to COVID-19 rental debt cases is always restricted. Cal. Civil Procedure Code § 1161.2.5(a)(1).</t>
  </si>
  <si>
    <t>The court may order records inaccessible if the parties so stipulate. Cal. Civil Procedure Code § 1161.2(a)(2).</t>
  </si>
  <si>
    <t>Miami</t>
  </si>
  <si>
    <t>Fla. Stat. § 723.003. Definitions; Fla. Stat. § 83.43. Definitions</t>
  </si>
  <si>
    <t>Fla. Stat. § 83.56. Termination of rental agreement; Fla. Stat. § 83.58. Remedies; tenant holding over; Fla. Stat. § 83.56. Termination of rental agreement; Fla. Stat. § 83.56. Termination of rental agreement; Fla. Stat. § 83.51. Landlord’s obligations to maintain premises; Miami-Dade County, Florida Code of Ordinances § 17.83. Tenant’s obligation to maintain dwelling unit; Miami-Dade County, Florida Code of Ordinances §17.84. Termination</t>
  </si>
  <si>
    <t>Fla. Stat. § 83.55. Right of action for damages; Fla. Stat. § 83.625. Power to award possession and enter money judgment</t>
  </si>
  <si>
    <t>Fla. Stat. § 760.23. Discrimination in the sale or rental of housing and other prohibited practices; Miami-Dade County Code of Ordinances § 11A-12. Unlawful housing practices</t>
  </si>
  <si>
    <t>Seven days' notice applies to evictions based on material breach, statutory tenant obligations, nuisance. Fla. Stat. §§ 83.51, 83.56. Fifteen days' notice applies to terminating month-to-month tenancy, 30 days' notice applies to terminating quarter-to-quarter tenancy, and 60 days' notice applies to terminating year-to-year tenancy. Fla. Stat. § 83.57.</t>
  </si>
  <si>
    <t>Fees and Procedures for Court Services</t>
  </si>
  <si>
    <t>Fla. Sm. Cl. R. 7.070.  Method of service of process; Fla. Stat. § 48.183. Service of process in action for possession of premises; Fla. Rules for Civil Procedure 1.070. Process</t>
  </si>
  <si>
    <t>Fla. Stat. § 48.183. Service of process in action for possession of premises; Fla. Stat. § 48.183. Service of process in action for possession of premises</t>
  </si>
  <si>
    <t>Fla. Rules for Civil Procedure Form 1.923. Eviction Summons/Residential; Fla. Stat. § 51.011. Summary procedure</t>
  </si>
  <si>
    <t>Fla. Stat. § 83.62. Restoration of possession to landlord; Miami-Dade County, Florida Code of Ordinances § 2-92.1. Docketing and service or process in civil cases; surfees</t>
  </si>
  <si>
    <t>Minneapolis</t>
  </si>
  <si>
    <t>Minn. Stat. § 504B.171 Covenant of landlord and tenant not to allow unlawful activities; Minn. Stat. § 504B.171 Covenant of landlord and tenant not to allow unlawful activities</t>
  </si>
  <si>
    <t>Minn. Stat. § 504B.001 Definitions</t>
  </si>
  <si>
    <t>Minn. Stat. § 504B.001 Definitions; Minn. Stat. § 327C.01. Definitions; Minn. Stat. § 327C.02. Rental agreements</t>
  </si>
  <si>
    <t>Minn. Stat. § 327C.02. Rental agreements</t>
  </si>
  <si>
    <t>Minn. Stat. § 504B.177 Late fees</t>
  </si>
  <si>
    <t>Minn. Stat. § 504B.171 Covenant of landlord and tenant not to allow unlawful activities; Minn. Stat. § 504B.171 Covenant of landlord and tenant not to allow unlawful activities; Minn. Stat. § 504B.285 Eviction actions; grounds; retaliation defense; combined allegations; Minn. Stat. § 504B.291 Eviction for nonpayment; redemption; other rights; Minn. Stat. § 504B.301 Eviction for unlawful detention; Minn. Stat. § 504B.161 Covenants of landlord or licensor; Minn. Stat. § 504B.285 Eviction actions; grounds; retaliation defense; combined allegations; Minn. Stat. § 504B.205. Residential tenant's right to seek police and emergency assistance; Minn. Stat. § 504B.315 Restrictions on eviction due to familial status; Minn. Stat. § 504B.285 Eviction actions; grounds; retaliation defense; combined allegations; Minn. Stat. § 504B.285 Eviction actions; grounds; retaliation defense; combined allegations; Minneapolis, MN Local Code § 244.2020. Conduct on licensed premises.; Minneapolis, MN Local Code § 244.2020. Conduct on licensed premises.</t>
  </si>
  <si>
    <t>Due to Executive Order 20-79, a landlord cannot evict a tenant for: holdover, material breach, foreclosure, or nonpayment of rent.</t>
  </si>
  <si>
    <t>Generally, no just cause required for residential tenants. However, due to Executive Order 20-79, a landlord cannot evict a tenant for holding over after the expiration of the lease.</t>
  </si>
  <si>
    <t>Minn. Stat. § 504B.231. Damages for ouster; Minneapolis, MN Local Code § 244.1950. Tenant relocation assistance required.</t>
  </si>
  <si>
    <t>For unlawful evictions based on tenant's calling cops or emergency assistance (for domestic abuse or any other reason): actual damages or $250 (whichever is greater) plus attorney's fees. Minn. Stat. § 504B.205(5). For other unlawful evictions, treble damages or $500 (whichever is greater) plus attorney's fees, Minn. Stat. § 504B.221(a), § 504B.231(a). For unlawful evictions through the termination of utilities, the landlord is also guilty of a misdemeanor, Minn. Stat. § 504B.225. For unlawful evictions under Executive Order 20-79 (i.e. evictions that are suspended due to the COVID-19 pandemic), the landlord is guilty of a misdemeanor punishable by either a $1000 fine or 90 days' imprisonment.Minneapolis, MN Local Code § 244.1950 requires that when tenant must relocate due to revocation, denial, or cancelation of landlord's rental license, landlord must pay out for relocation assistance for tenant. Failure to do so results in an administrative fine equal to the owed amount of relocation assistance, plus $500 per each affected dwelling unit.</t>
  </si>
  <si>
    <t>Minn. Stat. § 504B.291 Eviction for nonpayment; redemption; other rights</t>
  </si>
  <si>
    <t>A landlord and tenant may agree in writing that partial payment does not waive a landlord's right to evict. Minn. Stat. § 504B.291(1)(c).</t>
  </si>
  <si>
    <t>Minn. Stat. § 363A.09 Unfair discriminatory practices relating to real property; Minn. Stat. § 504B.315 Restrictions on eviction due to familial status; Minneapolis, MN Local Code § 139.40. Acts of discrimination specified.</t>
  </si>
  <si>
    <t>Minn. Stat. § 504B.285 Eviction actions; grounds; retaliation defense; combined allegations</t>
  </si>
  <si>
    <t>Extended notice of two months applies only if the lease was entered into after the contract for deed was executed but before the time for termination. Minn. Stat. § 504B.285(1b).</t>
  </si>
  <si>
    <t>Minn. Stat. § 504B.285 Eviction actions; grounds; retaliation defense; combined allegations; Minn.Stat. § 504B.151 Restriction on residential lease terms for buildings in financial distress; required notice of pending foreclosure</t>
  </si>
  <si>
    <t>Minn. Stat. § 504B.135 Terminating tenancy at will; Minn. Stat. § 504B.147 Time period for notice to quit or rent increase</t>
  </si>
  <si>
    <t>Generally, notice for termination for nonpayment is not required. However, such notice is required for tenancies at will. Minn. Stat. § 504B.135. Additionally, due to the COVID-19 pandemic and Executive Order 20-79, a landlord must provide 7 days' notice before filing an eviction action. See the caution note in question 12.2 for instances where notice is not required.</t>
  </si>
  <si>
    <t>Generally, there is no notice prescribed by law, and a landlord must comply with any notice requirement provided in the lease. However, for a tenancy at will, a minimum notice of 14 days is required. Minn. Stat. § 504B.135. Minn. Stat. § 504B.147.</t>
  </si>
  <si>
    <t>Minn. Stat. § 504B.171 Covenant of landlord and tenant not to allow unlawful activities</t>
  </si>
  <si>
    <t>A tenancy at will may be terminated at notice intervals of less than three months based on the time that rent is due. Minn. Stat. § 504B.135. Although notice is not typically required, due to the COVID-19 pandemic and Executive Order 20-79, a landlord must provide 7 days' notice before filing an eviction action.</t>
  </si>
  <si>
    <t>Minn. Stat. § 504B.147 Time period for notice to quit or rent increase</t>
  </si>
  <si>
    <t>Generally, the law does not require notice for tenants with a written lease. However, if the lease has a notice provision, the tenant cannot waive their right to that notice. Minn. Stat. § 504B.147(4).</t>
  </si>
  <si>
    <t>Generally, notice to terminate a tenancy for nonpayment of rent is not prescribed by law, and a landlord must comply with any notice requirement provided in the lease. However, for a tenancy at will, a minimum notice of 14 days is required. Minn. Stat. § 504B.135. Minn. Stat. § 504B.147.</t>
  </si>
  <si>
    <t>Minnesota District Court Fees</t>
  </si>
  <si>
    <t>Minn. Stat. § 504B.375 Unlawful exclusion or removal; action for recovery of possession</t>
  </si>
  <si>
    <t>Minn. Stat. § 504B.331 Summons; how served; Minn. R. Civ. P. 4.03. Personal Service</t>
  </si>
  <si>
    <t>Minn. Stat. § 504B.331 Summons; how served</t>
  </si>
  <si>
    <t>Minn. Stat. § 504B.321 Complaint and summons; Minn. Stat. § 504B.361 Forms of summons and writ</t>
  </si>
  <si>
    <t>Minn. Stat. § 504B.115 Tenant to be given copy of lease; Minn. Stat. § 504B.115 Tenant to be given copy of lease</t>
  </si>
  <si>
    <t>Minn. Stat. § 504B.115 Tenant to be given copy of lease; Minn. Stat. § 504B.285 Eviction actions; grounds; retaliation defense; combined allegations; Minn. Stat. § 504B.231. Damages for ouster; Minn. Stat. § 504B.206. Right of victims of violence to terminate lease; Minn. Stat. § 504B.161 Covenants of landlord or licensor; Minn. Stat. § 504B.285 Eviction actions; grounds; retaliation defense; combined allegations; Minn. Stat. § 504B.285 Eviction actions; grounds; retaliation defense; combined allegations</t>
  </si>
  <si>
    <t>Minn. Stat. § 504B.345 Judgment; execution</t>
  </si>
  <si>
    <t>In certain instances that immediate restitution of the premises would "work a substantial hardship" upon the defendant, the writ may be stayed. Minn. Stat. § 504B.345(d).</t>
  </si>
  <si>
    <t>Minn. Stat. § 504B.371 Appeals</t>
  </si>
  <si>
    <t>Generally, the filing of an appeal stays the execution of a writ. However, there is no stay when the eviction is based on holdover after expiration of the lease or termination of the lease by a notice to quit, if the landlord pays a bond. Minn. Stat. § 504B.371(7).</t>
  </si>
  <si>
    <t>Minn. Stat. § 504B.375 Unlawful exclusion or removal; action for recovery of possession; Minn. Stat. § 504B.171 Covenant of landlord and tenant not to allow unlawful activities</t>
  </si>
  <si>
    <t>Minn. Stat. § 504B.271. Tenant's personal property remaining in premises; Minn. Stat. § 504B.365 Execution of writ of recovery of premises and order to vacate</t>
  </si>
  <si>
    <t>If the property is stored somewhere other than the premises, the landlord may sell the property after 60 days. Minn. Stat. § 504B.365(3)(c). If the property is stored at the premises, the landlord may sell or dispose the property after 28 days. Minn. Stat. § 504B.365(3)(d); § 504B.271(1)(b).</t>
  </si>
  <si>
    <t>Minn. Stat. § 504B.345 Judgment; execution; Minneapolis, MN Local Code § 244.2030. Applicant screening criteria for prospective tenants.</t>
  </si>
  <si>
    <t>Minn. Stat. § 504B.345 allows for the court to expunge records relating to an eviction action in instances where there tenant wins. Minneapolis, MN Local Code § 244.2030 prohibits a landlord from considering eviction actions that were settled with no judgment or writ of recovery that was entered on the record one or more years before applicant submits application, or from considering eviction actions that did result in a judgment against the applicant when entered three or more years before submission of a rental application.</t>
  </si>
  <si>
    <t>New York</t>
  </si>
  <si>
    <t>N.Y. Real Prop. Acts. Law § 711. Grounds where landlord-tenant relationship exists</t>
  </si>
  <si>
    <t>N.Y. Real Prop. Law § 233. Manufactured home parks; duties, responsibilities; N.Y. Real Prop. Acts. Law § 711. Grounds where landlord-tenant relationship exists</t>
  </si>
  <si>
    <t>N.Y. Real Prop. Law § 238-a. Limitation on fees</t>
  </si>
  <si>
    <t>The late fee cannot exceed $50 or 5% of the monthly rent, whichever is less. N.Y. Real Prop. Law § 238-a.</t>
  </si>
  <si>
    <t>N.Y. Real Prop. Law § 232-c. Holding over by a tenant after expiration of a term longer than one month; effect of acceptance of rent; N.Y. Real Prop. Acts. Law § 711. Grounds where landlord-tenant relationship exists; N.Y. Real Prop. Acts. Law § 715. Grounds and procedure where use or occupancy is illegal; N.Y. Comp. Codes R. &amp; Regs. tit. 9 § 2204.8. Demolition; N.Y. Comp. Codes R. &amp; Regs. tit. 9 § 2204.4. Proceedings for eviction with certificate; N.Y. Comp. Codes R. &amp; Regs. tit. 9 § 2204.7. Alteration or remodeling; N.Y. Comp. Codes R. &amp; Regs. tit. 9 § 2204.5. Occupancy by landlord or immediate family; N.Y. Comp. Codes R. &amp; Regs. tit. 9 § 2204.9. Withdrawal of occupied housing accommodations from rental market; N.Y. Real Prop. Law § 231. Lease, when void; liability of landlord where premises are occupied for unlawful purpose; N.Y.C. Admin. Code § 26-408. Evictions; N.Y. Comp. Codes R. &amp; Regs. tit. 9 § 2204.2. Proceedings for eviction without certificate</t>
  </si>
  <si>
    <t>N.Y.C. Admin. Code § 26-408. Evictions</t>
  </si>
  <si>
    <t>Just cause is required if the tenant is in housing subject to rent control. N.Y.C. Admin. Code § 26-408(a).</t>
  </si>
  <si>
    <t>N.Y. Real Prop. Acts. Law § 731. Commencement; notice of petition</t>
  </si>
  <si>
    <t>N.Y. Comp. Codes R. &amp; Regs. tit. 9 § 2206.3. Civil penalties; N.Y.C. Admin. Code § 26-523. Criminal and civil penalties; N.Y.C. Admin. Code § 26-521. Unlawful eviction; N.Y. Real Prop. Law § 223-b. Retaliation by landlord against tenant</t>
  </si>
  <si>
    <t>For retaliatory evictions, a tenant may recover damages, attorney's fees and costs, and injunctive relief. N.Y. Real Prop. Law § 223-b(3). For evictions based on domestic violence, the landlord may be convicted of a misdemeanor and fined, and the tenant may receive damages, attorney's fees, and injunctive relief. N.Y. Real Prop. Law § 227-d(2)-(3). For unlawful evictions using threats, force, nuisance, etc., the landlord may be convicted of a misdemeanor and fined. N.Y. Real Prop. Acts. § 768(2)(a)-(b). A tenant may also recover treble damages if unlawfully evicted by force or violence. N.Y. Real Prop. Acts. Law § 853.</t>
  </si>
  <si>
    <t>N.Y. Real Prop. Acts. Law § 744. Eviction based on domestic violence victim status prohibited; N.Y.C. Admin. Code § 26-412. Prohibitions; N.Y.C. Admin. Code § 26-412. Prohibitions; N.Y. Real Prop. Law § 227-d. Discrimination based on domestic violence status; prohibited; N.Y. Exec. Law § 296. Unlawful discriminatory practices</t>
  </si>
  <si>
    <t>N.Y. Real Prop. Acts. Law § 757. Eviction as the result of foreclosure</t>
  </si>
  <si>
    <t>N.Y. Real Prop. Acts. Law § 731. Commencement; notice of petition; N.Y. Real Prop. Acts. Law § 732. Special provisions applicable in non-payment proceeding if the rules so provide; N.Y. Real Prop. Acts. Law § 733 Time of service; order to show cause.; N.Y. Comp. Codes R. &amp; Regs. tit. 9 § 2524.2. Termination notices; N.Y. Real Prop. Law § 232-a. Notice to terminate monthly tenancy or tenancy from month to month in the city of New York; N.Y. Comp. Codes R. &amp; Regs. tit. 9 § 2204.3. Notices required in proceedings under section 2204.2</t>
  </si>
  <si>
    <t>N.Y. Real Prop. Acts. Law § 732. Special provisions applicable in non-payment proceeding if the rules so provide; N.Y. Comp. Codes R. &amp; Regs. tit. 9 § 2204.3. Notices required in proceedings under section 2204.2</t>
  </si>
  <si>
    <t>N.Y. Real Prop. Law § 226-c. Notice of rent increase or non-renewal of residential tenancy</t>
  </si>
  <si>
    <t>Thirty days' notice is required for terminating a month-to-month tenancy of less than 1 year. N.Y. Real Prop. § 226-c(2)(b). Sixty days' notice is required for terminating a month-to-month tenancy of 1-2 years. N.Y. Real Prop. § 226-c(2)(c). Ninety days' notice is required for terminating a month-to-month tenancy of more than 2 years. N.Y. Real Prop. § 226-c(2)(d). No notice period is specified for criminal activity, breach, or remaining on the property after the expiration of the lease.</t>
  </si>
  <si>
    <t>N.Y. City Civ. Ct. Act § 1911. Fees payable to the clerk</t>
  </si>
  <si>
    <t>N.Y. Comp. Codes R. &amp; Regs. tit. 22 § 208.42. Proceedings Under Article 7 of the Real Property Actions and Proceedings Law; N.Y. Comp. Codes R. &amp; Regs. tit. 22 § 208.42. Proceedings Under Article 7 of the Real Property Actions and Proceedings Law; N.Y. City Civ. Ct. Act § 204. Summary Proceedings</t>
  </si>
  <si>
    <t>N.Y. Real Prop. Acts. Law § 735. Manner of service; filling; when service complete.</t>
  </si>
  <si>
    <t>N.Y. Real Prop. Acts. Law § 732. Special provisions applicable in non-payment proceeding if the rules so provide</t>
  </si>
  <si>
    <t>Generally, a tenant may answer at the time of the hearing. N.Y. Real Prop. Acts. Law § 743. However, the tenant must file a written response before any hearing is scheduled for evictions based on nonpayment. N.Y. Real Prop. Acts. Law § 732(1)-(3).</t>
  </si>
  <si>
    <t>N.Y. Real Prop. Acts. Law § 732. Special provisions applicable in non-payment proceeding if the rules so provide; N.Y. Real Prop. Acts. Law § 743. Answer</t>
  </si>
  <si>
    <t>N.Y. Real Prop. Acts. Law § 733 Time of service; order to show cause.</t>
  </si>
  <si>
    <t>In actions for reasons other than nonpayment, the petition must be served 10-17 days before the hearing. N.Y. Real Prop. Acts. Law § 733(1). In actions based on nonpayment, the petition must be answered 10 days after service, and once the answer is received, the trial is set 3-8 days later. N.Y. Real Prop. Acts. Law § 732(2). In actions based on holdover after the term has expired, where the action is brought within 1 day of the term's expiration, the landlord may seek an order to show cause which must be served 2 hours before the petition will be heard. N.Y. Real Prop. Acts. Law § 733(2).</t>
  </si>
  <si>
    <t>N.Y. Real Prop. Acts. Law § 741. Contents of petition; N.Y. Real Prop. Acts. Law § 731. Commencement; notice of petition; N.Y. Real Prop. Acts. Law § 732. Special provisions applicable in non-payment proceeding if the rules so provide</t>
  </si>
  <si>
    <t>Every petition must include the reason for eviction and the relief sought (including amount due). N.Y. Real Prop. Acts. Law § 741(1)-(5). Additionally, petitions for eviction for reasons other than nonpayment must include the time and place of the hearing and repercussions of failure to appear. N.Y. Prop. Acts. Law § 731(2). Petitions for evictions for nonpayment must include repercussions of failure to answer. N.Y. Real Prop. Acts. Law § 732.</t>
  </si>
  <si>
    <t>N.Y. Real Prop. Acts. Law § 744. Eviction based on domestic violence victim status prohibited; N.Y. Real Prop. Law § 223-b. Retaliation by landlord against tenant</t>
  </si>
  <si>
    <t>N.Y. Real Prop. Acts. Law § 744. Eviction based on domestic violence victim status prohibited; N.Y. Real Prop. Law § 223-b. Retaliation by landlord against tenant; N.Y. Real Prop. Law § 223-b. Retaliation by landlord against tenant; N.Y. Mult. Dwell. Law § 302-a. Abatement of rent in the case of serious violations; N.Y. Mult. Dwell. Law § 302-a. Abatement of rent in the case of serious violations; N.Y. Real Prop. § 235-a. Tenant right to offset payments and entitlements to damages in certain cases; N.Y. Real Prop. § 235-b. Warranty of habitability; N.Y. Real Prop. Acts. Law § 743. Answer</t>
  </si>
  <si>
    <t>N.Y.C. Admin. Code § 26-1302. Provision of legal services</t>
  </si>
  <si>
    <t>New York City provides access to legal services in administrative proceedings of the New York City housing authority for buildings operated by the New York City housing authority. No later than July 31, 2022, NYC is tasked with establishing a program for legal services for all covered and income-eligible individuals. N.Y.C. Admin. Code § 26-1302</t>
  </si>
  <si>
    <t>N.Y. Real Prop. Acts. Law § 753. Stay in premises occupied for dwelling purposes</t>
  </si>
  <si>
    <t>N.Y. C.P.L.R. § 5513. Time to appeal, cross-appeal or move for permission to appeal</t>
  </si>
  <si>
    <t>N.Y. C.P.L.R. 5519. Stay of enforcement</t>
  </si>
  <si>
    <t>A tenant must promise not to commit waste, in addition to filing an undertaking and paying rent. N.Y. C.P.L.R. § 5519(a)(6).</t>
  </si>
  <si>
    <t>A tenant does not explicitly have to request the stay, but must file an undertaking, pay rent, and promise not to commit waste to obtain a stay. N.Y. C.P.L.R. 5519(a)(6).</t>
  </si>
  <si>
    <t>N.Y. Real Prop. Acts. Law § 749. Warrant.</t>
  </si>
  <si>
    <t>N.Y. Real Prop. Acts. Law § 749. Warrant.; N.Y. Real Prop. Acts. Law § 753. Stay in premises occupied for dwelling purposes</t>
  </si>
  <si>
    <t>N.Y. Real Prop. Acts. Law § 757. Eviction as the result of foreclosure; N.Y. Comp. Codes R. &amp; Regs. tit. 22 § 216.1. Sealing of Court Records</t>
  </si>
  <si>
    <t>All documentation is made inaccessible in eviction actions based on foreclosure. N.Y. Real Prop. Acts. Law § 757.</t>
  </si>
  <si>
    <t>N.Y. Comp. Codes R. &amp; Regs. tit. 22 § 216.1. Sealing of Court Records</t>
  </si>
  <si>
    <t>In court actions generally, a court may seal court records upon a finding of good cause. N.Y. Comp. Codes R. &amp; Regs. tit. 22 § 216.1.</t>
  </si>
  <si>
    <t>Newport News City</t>
  </si>
  <si>
    <t>Va. Code § 8.01-126. Summons for unlawful detainer issued by magistrate or clerk or judge of a general district court.; Va. Code § 55.1-1245. Noncompliance with rental agreement; monetary penalty.</t>
  </si>
  <si>
    <t>VA Code § 55.1-1201. Applicability of chapter; local authority.</t>
  </si>
  <si>
    <t>Va. Code § 55.1-1245. Noncompliance with rental agreement; monetary penalty.; Va. Code § 55.1-1300. Definitions.</t>
  </si>
  <si>
    <t>Va. Code § 55.1-1308.2. Notice of intent to sell.</t>
  </si>
  <si>
    <t>Va. Code § 55.1-1204. Terms and conditions of rental agreement; payment of rent; copy of rental agreement for tenant.</t>
  </si>
  <si>
    <t>Va. Code § 55.1-1258. Retaliatory conduct prohibited.; Va. Code § 55.1-1245. Noncompliance with rental agreement; monetary penalty.; Va. Code § 55.1-1253. Periodic tenancy; holdover remedies.</t>
  </si>
  <si>
    <t>Va. Code § 55.1-1245. Noncompliance with rental agreement; monetary penalty.</t>
  </si>
  <si>
    <t>A material breach may be cured if the breach is remediable. Va. Code § 55.1-1245(A)-(B).</t>
  </si>
  <si>
    <t>Va. Code § 55.1-1210. Landlord and tenant remedies for abuse of access.</t>
  </si>
  <si>
    <t>Va. Code § 55.1-1250. Landlord’s acceptance of rent with reservation.</t>
  </si>
  <si>
    <t>Va. Code § 55.1-1245. Noncompliance with rental agreement; monetary penalty.; Newport News, VA Code of Ordinances § 15.1-6. Unlawful discriminatory housing practices – Unlawful practices by persons selling, leasing, etc., dwellings.; Va. Code § 36-96.3. Unlawful discriminatory housing practices</t>
  </si>
  <si>
    <t>Tenants who are victims of family abuse is subject to specific requirements must either provide landlord with written documentation or provide landlord with notice that perpetrator is on the premises. Va. Code § 55.1-1245.</t>
  </si>
  <si>
    <t>Va. Code § 55.1-1245. Noncompliance with rental agreement; monetary penalty.; Va. Code § 55.1-1245. Noncompliance with rental agreement; monetary penalty.; Va. Code § 55.1-1253. Periodic tenancy; holdover remedies.</t>
  </si>
  <si>
    <t>See the caution note in question 13.2 for instances where notice is not required.</t>
  </si>
  <si>
    <t>If rent payment has been rejected due to insufficient funds, the tenant must pay within five days after written notice. Va. Code § 55.1-1245. Pursuant to the non-COVID related law that is effective July 1, 2021, the notice required for nonpayment is 5 days. Va. Code § 55.1-1245.</t>
  </si>
  <si>
    <t>Nonremedial criminal offenses do not require giving notice. The rental agreement may be terminated immediately, followed by proceedings to recover possession. Va. Code § 55.1-1245.</t>
  </si>
  <si>
    <t>Va. Code § 55.1-1245. Noncompliance with rental agreement; monetary penalty.; Va. Code § 55.1-1245. Noncompliance with rental agreement; monetary penalty.</t>
  </si>
  <si>
    <t>Information on how to cure and the amount owed are only required in a notice for termination based on nonpayment. Va. Code § 55.1-1245.</t>
  </si>
  <si>
    <t>Va. Code § 55.1-1208. Prohibited provisions in rental agreements.; Va. Code § 55.1-1245. Noncompliance with rental agreement; monetary penalty.</t>
  </si>
  <si>
    <t>If rent payment has been rejected due to insufficient funds, the tenant must pay within five days after written notice. Pursuant to the non-COVID related law that is effective July 1, 2021, the amount of time is 5 days. Va. Code § 55.1-1245.</t>
  </si>
  <si>
    <t>General District Court Civil Filing Fee Calculation</t>
  </si>
  <si>
    <t>Va. Code § 8.01-126. Summons for unlawful detainer issued by magistrate or clerk or judge of a general district court.</t>
  </si>
  <si>
    <t>Va. Code. § 8.01-296. Manner of serving process upon natural persons</t>
  </si>
  <si>
    <t>Va. Code § 8.01-126. Summons for unlawful detainer issued by magistrate or clerk or judge of a general district court.; Va. Code § 8.01-126. Summons for unlawful detainer issued by magistrate or clerk or judge of a general district court.</t>
  </si>
  <si>
    <t>Landlord may proceed with an eviction but the court may dismiss the action if tenant has paid rent. Va. Code § 55.1-1250(A)-(B).</t>
  </si>
  <si>
    <t>Va. Code § 55.1-1258. Retaliatory conduct prohibited.; Va. Code § 55.1-1241. Landlord’s noncompliance as defense to action for possession for nonpayment of rent.; Newport News Code of Ordinances Sec. 15.1-11. - Interference with enjoyment of rights under this chapter.</t>
  </si>
  <si>
    <t>Va. Code § 55.1-1258. Retaliatory conduct prohibited.; Va. Code § 55.1-1241. Landlord’s noncompliance as defense to action for possession for nonpayment of rent.; Newport News Code of Ordinances Sec. 15.1-11. - Interference with enjoyment of rights under this chapter.; Newport News Code of Ordinances Sec. 20-44. - Landlord or owner not to evict occupants to avoid order under article.</t>
  </si>
  <si>
    <t>Noncompliance is a defense for action for possession of nonpayment of rent. Va. Code § 55.1-1241.</t>
  </si>
  <si>
    <t>Va. Code § 8.01-129. Appeal from judgment of general district court.</t>
  </si>
  <si>
    <t>Va. Code § 8.01-129. Appeal from judgment of general district court.; Va. Code § 8.01-129. Appeal from judgment of general district court.</t>
  </si>
  <si>
    <t>Va. Code § 8.01-129. Appeal from judgment of general district court.; Va. Code § 8.01-470. Writs on judgments for specific property.</t>
  </si>
  <si>
    <t>Va. Code § 8.01-470. Writs on judgments for specific property.</t>
  </si>
  <si>
    <t>Va. Code § 55.1-1254. Disposal of property abandoned by tenants.</t>
  </si>
  <si>
    <t>Phoenix</t>
  </si>
  <si>
    <t>Arizona Stat. § 33-1307. Territorial application</t>
  </si>
  <si>
    <t>Ariz. Rev. Stat. § 33-1476. Termination or nonrenewal of rental agreement by landlord; noncompliance with rental agreement by tenant; failure to pay rent; Arizona Stat. § 33-1307. Territorial application</t>
  </si>
  <si>
    <t>AZ. R. Civ. P. for Evictions 13. Entry of Judgment and Relief Granted</t>
  </si>
  <si>
    <t>Late fees are restricted to reasonable amounts specified in the written rental agreement. Ariz. R. Civ. P. for Evictions 13(c)(2)(C).</t>
  </si>
  <si>
    <t>Nonpayment of rent, Material breach , Criminal activity, Nuisance activity, Remaining on property after expiration of lease, Statutory tenant obligations, Endangering property, Substantial damage to property, Endangering another person, Material falsification of rental application</t>
  </si>
  <si>
    <t>Phoenix City Code § 23-61. Disorderly houses—owners.;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33-1381. Retaliatory conduct prohibited; Ariz. Rev. Stat. § 33-1341. Tenant to maintain dwelling unit; Ariz. Rev. Stat. § 33-1341. Tenant to maintain dwelling unit; Ariz. Rev. Stat. § 33-1375. Periodic tenancy; hold-over remedies</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</si>
  <si>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t>
  </si>
  <si>
    <t>Material breaches and violations of statutory tenant obligations are curable only if remediable by repair or payment of damages. Ariz. Rev. Stat. § 33-1368(A).</t>
  </si>
  <si>
    <t>Ariz. Rev. Stat. § 33-1367. Tenant's remedies for landlord's unlawful ouster, exclusion or diminution of services; AZ. R. Civ. P. for Evictions 13. Entry of Judgment and Relief Granted</t>
  </si>
  <si>
    <t>Ariz. Rev. Stat. § 33-1371. Acceptance of partial payments; Ariz. Rev. Stat. § 33-1371. Acceptance of partial payments; AZ. R. Civ. P. for Evictions 13. Entry of Judgment and Relief Granted</t>
  </si>
  <si>
    <t>Acceptance of partial payment constitutes a waiver unless the landlord and tenant enter into a contemporaneous writing to the terms and conditions of the partial payment. Ariz. Rev. Stat. § 33-1371(A).</t>
  </si>
  <si>
    <t>Arizona Stat. § 33-1317. Discrimination by landlord or lessor against tenant with children prohibited; classification; exceptions; civil remedy; applicability; Phoenix, AZ City Code § 18-11. Declaration of policy.; Phoenix, AZ City Code § 18-11.02. Discrimination due to familial status.; Phoenix, AZ City Code § 18-11.16. Discrimination in sale or rental.; Phoenix, AZ City Code § 18-11.21. Discrimination due to disability; definition.; Ariz. Rev. Stat. § 41-1491.14. Discrimination in sale or rental.</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</si>
  <si>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33-1375. Periodic tenancy; hold-over remedies</t>
  </si>
  <si>
    <t>No prior notice is required for criminal activity, jeopardizing the health/safety/welfare of the landlord or other tenant, or imminent or actual serious property damage. Ariz. Rev. Stat. § 33-1368(A).</t>
  </si>
  <si>
    <t>Ariz. Rev. Stat. § 33-1368. Noncompliance with rental agreement by tenant; failure to pay rent; utility discontinuation; liability for guests; definition</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</si>
  <si>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33-1375. Periodic tenancy; hold-over remedies</t>
  </si>
  <si>
    <t>Five days' notice is required for statutory tenant obligations and nuisance. Ten days' notice is required for material breach and material falsification on rental application. Ariz. Rev. Stat. § 33-1368(A). Thirty days' notice is required for ending a month-to-month tenancy. Ariz. Rev. Stat. § 33-1375(A). No prior notice is required for criminal activity, jeopardizing the health/safety/welfare of the landlord or other tenant, or imminent or actual serious property damage. Ariz. Rev. Stat. § 33-1368(A).</t>
  </si>
  <si>
    <t>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 Ariz. Rev. Stat. § 33-1368. Noncompliance with rental agreement by tenant; failure to pay rent; utility discontinuation; liability for guests; definition</t>
  </si>
  <si>
    <t>Ariz. Rev. Stat. § 33-1315. Prohibited provisions in rental agreements</t>
  </si>
  <si>
    <t>Ariz. Rev. Stat. § 22-281. Fees and deposits; Arizona Code of Judicial Admin. Section 4-303: Justice Court Fees</t>
  </si>
  <si>
    <t>Ariz. Rev. Stat. § 12-1179. Appeal to superior court; notice; bond</t>
  </si>
  <si>
    <t>Ariz. Rev. Stat. § 33-1377. Special detainer actions; service; trial postponement; Ariz. R. Civ. P. for Eviction Actions 5. Summons and Complaint. Issuance, Content and Service of Process</t>
  </si>
  <si>
    <t>Ariz. R. Civ. P. for Eviction Actions 5. Summons and Complaint. Issuance, Content and Service of Process; Ariz. Rev. Stat. § 33-1377. Special detainer actions; service; trial postponement</t>
  </si>
  <si>
    <t>Arizona Rule of Procedure for Eviction Actions. Rule 11. Initial Appearance and Trial Procedures</t>
  </si>
  <si>
    <t>Ariz. Rev. Stat. § 12-1175. Complaint and answer; service and return; notice and pleading requirements; Ariz. Rev. Stat. § 33-1377. Special detainer actions; service; trial postponement</t>
  </si>
  <si>
    <t>Ariz. Rev. Stat. § 33-1377. Special detainer actions; service; trial postponement; Ariz. R. Civ. P. for Eviction Actions 5. Summons and Complaint. Issuance, Content and Service of Process; Ariz. R. P. for Eviction Actions Appendix A. RESIDENTIAL EVICTION INFORMATION SHEET.; Ariz. R. Civ. P. for Eviction Actions 5. Summons and Complaint. Issuance, Content and Service of Process; Ariz. R. Civ. P. for Eviction Actions 5. Summons and Complaint. Issuance, Content and Service of Process; Ariz. R. Civ. P. for Eviction Actions 5. Summons and Complaint. Issuance, Content and Service of Process</t>
  </si>
  <si>
    <t>Ariz. Rev. Stat. § 33-1365. Landlord’s noncompliance as defense to action for possession or rent; definition; Ariz. Rev. Stat. § 33-1381. Retaliatory conduct prohibited</t>
  </si>
  <si>
    <t>Landlord retaliation, Landlord refused to complete requested repairs, Landlord non-compliance with statutory duty, Property is uninhabitable, Landlord accepted partial payment , Landlord committed breach</t>
  </si>
  <si>
    <t>Ariz. Rev. Stat. § 33-1381. Retaliatory conduct prohibited; AZ. R. Civ. P. for Evictions 13. Entry of Judgment and Relief Granted; Ariz. Rev. Stat. § 33-1365. Landlord’s noncompliance as defense to action for possession or rent; definition; Arizona Stat. § 33-1324. Landlord to maintain fit premises</t>
  </si>
  <si>
    <t>Most counterclaims only apply to evictions based on nonpayment of rent. Ariz. Rev. Stat. § 33-1365(A). However, a defense based on retaliation applies to all types of evictions. Ariz. Rev. Stat. § 33-1381(B).</t>
  </si>
  <si>
    <t>Ariz. Rev. Stat. § 12-1179. Appeal to superior court; notice; bond; Ariz. Rev. Stat. § 12-1180. Stay of proceedings on judgment; record on appeal; Ariz. Rev. Stat. § 12-1179. Appeal to superior court; notice; bond</t>
  </si>
  <si>
    <t>Ariz. Rev. Stat. § 12-1179. Appeal to superior court; notice; bond; Ariz. Rev. Stat. § 12-1179. Appeal to superior court; notice; bond; Ariz. Rev. Stat. § 12-1179. Appeal to superior court; notice; bond</t>
  </si>
  <si>
    <t>Ariz. Rev. Stat. § 12-1179. Appeal to superior court; notice; bond; Ariz. Rev. Stat. § 12-1179. Appeal to superior court; notice; bond</t>
  </si>
  <si>
    <t>A tenant must file a supersedeas bond and pay rent as it becomes due to obtain a stay. Ariz. Rev. Stat. § 12-1179(C)-(D).</t>
  </si>
  <si>
    <t>Ariz. Rev. Stat. § 12-1178. Judgment; writ of restitution; limitation on issuance; criminal violation; notice</t>
  </si>
  <si>
    <t>Ariz. Rev. Stat. § 12-1178. Judgment; writ of restitution; limitation on issuance; criminal violation; notice; AZ. R. Civ. P. for Evictions 13. Entry of Judgment and Relief Granted; Ariz. Rev. Stat. § 33-1377. Special detainer actions; service; trial postponement</t>
  </si>
  <si>
    <t>In most cases, the writ cannot be issued until 5 days after judgment. Ariz. Rev. Stat. § 12-1178(C). However, for an "immediate and irreparable breach pursuant to § 33-1368, subsection A," the writ must be issued 12-24 hours later. Ariz. Rev. Stat. § 33-1377(E), Ariz. R. Civ. P. for Evictions 13(c)(1)(B).</t>
  </si>
  <si>
    <t>Ariz. R. P. for Eviction Actions 14. Writs of Restitution</t>
  </si>
  <si>
    <t>Reinstatement of rental agreement (and thus cancellation of writ) is at the discretion of landlord post-judgment. Ariz. Rev. Stat. § 33-1368(B).</t>
  </si>
  <si>
    <t>Ariz. Rev. Stat. § 33-1368. Noncompliance with rental agreement by tenant; failure to pay rent; utility discontinuation; liability for guests; definition; Ariz. Rev. Stat. § 13-1370. Abandonment; notice; remedies; personal property; definition; Ariz. Rev. Stat. § 13-1370. Abandonment; notice; remedies; personal property; definition</t>
  </si>
  <si>
    <t>Richmond City</t>
  </si>
  <si>
    <t>Va. Code § 55.1-1308.2. Notice of intent to sell.; Va. Code § 55.1-1245. Noncompliance with rental agreement; monetary penalty.</t>
  </si>
  <si>
    <t>A charge for late payment of rent must be provided for in the written rental agreement, and no such late charge shall exceed the lesser of 10 percent of the periodic rent or 10 percent of the remaining balance due and owed by the tenant. Va. Code § 55.1-1204 (E).</t>
  </si>
  <si>
    <t>Va. Code § 55.1-1227. Tenant to maintain dwelling unit; Va. Code § 55.1-1229. Access; consent; correction of nonemergency conditions; relocation of tenant; security systems.; Va. Code § 55.1-1233. Tenant to surrender possession of dwelling unit.; Va. Code § 55.1-1245. Noncompliance with rental agreement; monetary penalty.; Va. Code § 55.1-1245. Noncompliance with rental agreement; monetary penalty.; Va. Code § 55.1-1245. Noncompliance with rental agreement; monetary penalty.; Va. Code § 55.1-1315. Eviction of tenant.</t>
  </si>
  <si>
    <t>Va. Code § 55.1-1243. Tenant’s remedies for landlord’s unlawful ouster, exclusion, or diminution of service; Va. Code § 55.1-1258. Retaliatory conduct prohibited.; Richmond, VA Code § 17-27. Persons adversely affected; filing of civil action or complaint</t>
  </si>
  <si>
    <t>Va. Code § 55.1-1245. Noncompliance with rental agreement; monetary penalty.; Richmond, VA Code of Ordinances § 17-21. Unlawful discriminatory housing practices.</t>
  </si>
  <si>
    <t>Tenants who are victims of family abuse must either provide their landlord with written documentation or provide their landlord with notice that the perpetrator is on the premises. Va. Code § 55.1-1245.</t>
  </si>
  <si>
    <t>Va. Code § 55.1-1208. Prohibited provisions in rental agreements.</t>
  </si>
  <si>
    <t>Va. Code § 55.1-1200. Definitions.; Va. Code. § 8.01-296. Manner of serving process upon natural persons</t>
  </si>
  <si>
    <t>Landlord may proceed with an eviction but the court may dismiss the action if tenant has paid rent. Va. Code § 55.1-1250(A)-(B) .</t>
  </si>
  <si>
    <t>Va. Code § 55.1-1210. Landlord and tenant remedies for abuse of access.; Va. Code § 55.1-1241. Landlord’s noncompliance as defense to action for possession for nonpayment of rent.; Va. Code § 55.1-1258. Retaliatory conduct prohibited.</t>
  </si>
  <si>
    <t>Sacramento</t>
  </si>
  <si>
    <t>Cal. Civil Code § 1940. Application of chapter; “persons who hire” and “dwelling unit”</t>
  </si>
  <si>
    <t>Cal. Civil code § 798.56. Authorized reasons for termination; Cal. Civil Code § 1940. Application of chapter; “persons who hire” and “dwelling unit”; Cal. Civil code § 800.2. Management</t>
  </si>
  <si>
    <t>Cal. Civil code § 798.56. Authorized reasons for termination; Cal. Civil Code § 1940. Application of chapter; “persons who hire” and “dwelling unit”; Cal. Civil code § 800.71. Termination of tenancy</t>
  </si>
  <si>
    <t>Nonpayment of rent, Material breach , Criminal activity, Nuisance activity, Property is uninhabitable, Remaining on property after expiration of lease, Statutory tenant obligations, Personal use of owner, Removal of unit from market, Waste, Refusal to allow landlord lawful access to unit</t>
  </si>
  <si>
    <t>Cal. Civ. Pro. § 1946.2. Termination of tenancy after continuous and lawful occupation of residential real property for 12 months; just cause required; notice; additional tenants; opportunity to cure violation; relocation assistance or rent waiver; application of section; Cal. Civil code § 1995.320. Transfer by tenant of interest in violation of lease; Cal. Civil code § 3485. Illegal conduct involving unlawful weapons or ammunition purpose; unlawful detainer action by city prosecutor or city attorney to abate nuisance; notice; application; information provided to California Research Bureau; Cal. Civil code § 3486. Illegal conduct involving controlled substance purpose; unlawful detainer action by city prosecutor or city attorney to abate nuisance in City of Los Angeles; notice; waiver of testimony costs; information provided to California Research Bureau; Cal. Civ. Pro. § 1161. “Unlawful detainer” defined; Cal. Civ. Pro. § 1161. “Unlawful detainer” defined; Cal. Civ. Pro. § 1161. “Unlawful detainer” defined; Sacramento City Code 5.156.090. Tenant eviction protections; Sacramento City Code § 17.716.050. Condominium conversions</t>
  </si>
  <si>
    <t>Remaining on property after end of term applies only to tenants who have lived on the premises for less than 12 months. Cal. Civil code § 1946.2(a). Several causes for eviction were limited to certain circumstances during the COVID-19 pandemic. See Cal. Civ. P. Code § 1179.03.5.</t>
  </si>
  <si>
    <t>Cal. Civ. Pro. § 1946.2. Termination of tenancy after continuous and lawful occupation of residential real property for 12 months; just cause required; notice; additional tenants; opportunity to cure violation; relocation assistance or rent waiver; application of section; Cal. Civ. Pro. § 1946.2. Termination of tenancy after continuous and lawful occupation of residential real property for 12 months; just cause required; notice; additional tenants; opportunity to cure violation; relocation assistance or rent waiver; application of section; Cal. Civ. Pro. § 1161. “Unlawful detainer” defined; Sacramento City Code 5.156.090. Tenant eviction protections</t>
  </si>
  <si>
    <t>Just cause is required only if the tenant has occupied the premises for 12 months or more. Otherwise, no cause is required for overstay. Cal. Civil code § 1946.2(a). In some instances, the premises will be subject to a local ordinance regarding just cause (rather than the state law). Cal. Civil code § 1940.2(g)(1)-(3).</t>
  </si>
  <si>
    <t>Cal. Civ. Pro. § 1161.5. Notice stating lessor or landlord may elect to declare forfeiture of lease or rental agreement; nullification; performance by lessee or tenant; Cal. Civ. Pro. § 1161. “Unlawful detainer” defined; Cal. Civil Code § 1946.2. Termination of tenancy after continuous and lawful occupation of residential real property for 12 months; just cause required; notice; additional tenants; opportunity to cure violation; relocation assistance or rent waiver; application of section.; Sacramento City Code 5.156.090. Tenant eviction protections</t>
  </si>
  <si>
    <t>Cal. Civil Code § 1942.5. Retaliation; prohibited acts; violations; remedies; penalties; Cal. Civil Code § 789.3. Utility services; prevention of access to property; removal of doors, windows or personalty; intent to terminate occupancy; liability of landlord; injunctive relief</t>
  </si>
  <si>
    <t>Multiple protected classes under Federal Fair Housing Act, Tenant experienced domestic violence, Source of income, Marital status, Sexual orientation, Gender identity, Military status, Ancestry, Immigration status, Calls for emergency services</t>
  </si>
  <si>
    <t>Cal. Civ. Pro. § 1161.3. Termination of lease prohibited based upon acts of domestic violence, sexual assault, stalking, human trafficking, or abuse of elder or dependent adult; documentation; exceptions; limitation of landlord liability to other tenants; disclosure to third parties; forms; Cal. Civ. Pro. § 1161.3. Termination of lease prohibited based upon acts of domestic violence, sexual assault, stalking, human trafficking, or abuse of elder or dependent adult; documentation; exceptions; limitation of landlord liability to other tenants; disclosure to third parties; forms; Cal. Civ. Pro. § 1161.4. Immigration or citizenship status; prohibited landlord actions; affirmative defense; rebuttable presumptions; Cal. Government code § 12955. Unlawful practices; Sacramento City Code § 9.24.050. Unlawful housing practices</t>
  </si>
  <si>
    <t>Cal. Civil Code § 1946.1. Renewal and termination with respect to hiring of residential real property for a term not specified by the parties; notice.; Sacramento City Code § 17.716.050. Condominium conversions; Sacramento City Code § 17.716.050. Condominium conversions; Sacramento City Code § 17.716.050. Condominium conversions</t>
  </si>
  <si>
    <t>Cal. Civ. Pro. § 1161. “Unlawful detainer” defined; Cal. Civ. Pro. § 1161. “Unlawful detainer” defined; Cal. Civ. P. § 1161b. Tenants in possession of rental housing units during foreclosure sale; notice to vacate; rights of possession.; Cal. Civ. Pro. § 1161. “Unlawful detainer” defined; Sacramento City Code 5.156.090. Tenant eviction protections</t>
  </si>
  <si>
    <t>Cal. Civ. Pro. § 1161. “Unlawful detainer” defined; Sacramento City Code 5.156.090. Tenant eviction protections</t>
  </si>
  <si>
    <t>Cal. Civ. Pro. § 1161. “Unlawful detainer” defined; Cal. Civ. Pro. § 1161. “Unlawful detainer” defined; Cal. Civil Code § 1946. Renewable hiring; notice of termination; Cal. Civil Code § 1946.1. Renewal and termination with respect to hiring of residential real property for a term not specified by the parties; notice.; Cal. Civil Code § 1946.1. Renewal and termination with respect to hiring of residential real property for a term not specified by the parties; notice.; Sacramento City Code 5.156.090. Tenant eviction protections</t>
  </si>
  <si>
    <t>Three days' notice is required for terminations based on breach of the agreement (including sublet/assignment), nuisance, criminal activity, and statutory tenant obligations. Cal. Civil Procedure Code § 1161(3)-(4). Thirty days' notice is required for terminating periodic tenancies where the tenant lived at the premises for less than one year, and for terminating a tenancy due to the good faith sale of property. Cal. Civil code § 1946.1(c)-(d). Sixty days' notice is required for terminating a periodic tenancy where the tenant lived at the premises for more than one year. Cal. Civil code § 1946.1(a)-(b). Sacramento requires 120 days notice when the owner seeks to recover possession for personal use or to withdraw the rental unit from the market.  Sacramento permits evictions where the tenant, after receiving three dates for access, continues to refuse access. Sacramento City Code 5.156.090.</t>
  </si>
  <si>
    <t>Cal. Civ. Pro. § 1161.2. Case court records; public access; defendant notice; filing fee; mobilehome park tenancy; Cal. Government code § 26720.9. Fee amounts for specified sections; Cal. Government Code § 70613. Uniform fee for filing first papers in specified cases; application; waiver; Cal. Government code § 70603. Statewide uniformity of fees; exceptions; courthouse construction surcharge</t>
  </si>
  <si>
    <t>The uniform filing fee is $205 if the amount at issue is $10,000 or less, and $330 if amount is over $10,000, Cal. Government Code § 70613(a)-(b), plus a $15 fee, Cal. Civil Procedure Code § 1161.2(d).</t>
  </si>
  <si>
    <t>Cal. Civ. Pro. § 1170. Appearance; answer or demurrer; Cal. Civ. Pro. § 1167.3. Answer or amendment; time allowed; Cal. Civ. Pro. § 1170.5. Time of trial; extension; trial not within time; order of payment; amount of damages</t>
  </si>
  <si>
    <t>Cal. Civ. Pro. § 1167. Summons; form; issuance; service and return; Cal. Civil Procedure code § 412.20. Summons; formalities; contents; Cal. Civ. Pro. § 1167. Summons; form; issuance; service and return</t>
  </si>
  <si>
    <t>Cal. Civil code § 1941.3. Buildings intended for human habitation; landlord's duties; tenants' duties; violations; exempt buildings; Cal. Civil code § 1942.4. Demand, collection or increase of rent under certain enumerated conditions; landlord liability; attorney's fees; abatement and repair; additional remedies; Cal. Civil Code § 1942.5. Retaliation; prohibited acts; violations; remedies; penalties</t>
  </si>
  <si>
    <t>Cal. Civil code § 1941.3. Buildings intended for human habitation; landlord's duties; tenants' duties; violations; exempt buildings; Cal. Government code § 12955. Unlawful practices; Cal. Government code § 7060.6. Unlawful detainer proceedings; Cal. Civil code § 3486.5. Application of Section 3486 to City of Long Beach, City of Sacramento, and City of Oakland; information provided to California Research Bureau; Cal. Civil code § 3485. Illegal conduct involving unlawful weapons or ammunition purpose; unlawful detainer action by city prosecutor or city attorney to abate nuisance; notice; application; information provided to California Research Bureau; Cal. Civil code § 3485. Illegal conduct involving unlawful weapons or ammunition purpose; unlawful detainer action by city prosecutor or city attorney to abate nuisance; notice; application; information provided to California Research Bureau; Cal. Civil code § 1942.4. Demand, collection or increase of rent under certain enumerated conditions; landlord liability; attorney's fees; abatement and repair; additional remedies; Cal. Civil Code § 1942.5. Retaliation; prohibited acts; violations; remedies; penalties; Cal. Civil Code § 1942.5. Retaliation; prohibited acts; violations; remedies; penalties; Cal. Civil Code § 1942.5. Retaliation; prohibited acts; violations; remedies; penalties; Cal. Civ. Pro. § 1946.8. Summoning law enforcement assistance or emergency assistance; lease or rental agreement provisions prohibiting or limiting right void; penalties prohibited; establishing belief; waiver void and unenforceable; affirmative defense; remedies; Cal. Civ. Pro. § 1946.8. Summoning law enforcement assistance or emergency assistance; lease or rental agreement provisions prohibiting or limiting right void; penalties prohibited; establishing belief; waiver void and unenforceable; affirmative defense; remedies; Sacramento City Code § 5.156.110. Failure to comply; Sacramento County Code § 16.20.1008. Escrow Account</t>
  </si>
  <si>
    <t>Cal. Civ. P. § 1176. Stay on appeal: petition for extraordinary writ; conditions of stay; reasonable rental value; new cause of action rental of real property; Cal. Civil Procedure code § 917.4. Judgment or order directing sale or delivery of realty; undertaking to stay enforcement; conditions; Cal. Civil Procedure code § 995.210. Bond in lieu of undertaking; undertaking in lieu of bond</t>
  </si>
  <si>
    <t>Judgment is stayed pending appeal only if tenant gives an undertaking in an amount set by the trial court or pays a bond, and the court finds extreme hardship. Cal. Civil Procedure Code § 917.4, § 1176(a).</t>
  </si>
  <si>
    <t>Cal. Civ. Pro. § 1174. Judgment for possession of premises; forfeiture of lease or agreement; rental payments; damages; enforcement; personal property; notice; release; disposal; liability; Cal. Civil Procedure code § 712.010. Issuance of writ of possession or sale; Cal. Civil Procedure code § 712.030. Execution of writ; time for levy or seizure; Cal. Civ. P. § 1169. Entry of default; application for relief.</t>
  </si>
  <si>
    <t>Cal. Civ. Pro. § 1161.2. Case court records; public access; defendant notice; filing fee; mobilehome park tenancy; Cal. Civ. Pro. § 1161.2.5. Access to civil case records for actions seeking recovery of COVID-19 rental debt; persons allowed access; Cal. Civil Code § 1785.13. Items of information prohibited; exceptions; Cal. Civil code § 1786.18. Items of information prohibited</t>
  </si>
  <si>
    <t>Access to records are restricted to certain parties until after 60 days, then any person may access the records if the landlord prevailed. Cal. Civil Procedure Code § 1161.2(a)(1). However, in COVID rental debt cases, access is restricted to certain parties (restrictions are not lifted after 60 days). Cal. Civil Procedure Code § 1161.2.5(a)(1).</t>
  </si>
  <si>
    <t>Cal. Civil code § 1786.18. Items of information prohibited; Cal. Civil Code § 1785.13. Items of information prohibited; exceptions; Cal. Civil Code § 1786.18. Items of information prohibited; Cal. Civ. Pro. § 1161.2. Case court records; public access; defendant notice; filing fee; mobilehome park tenancy; Cal. Civ. Pro. § 1161.2. Case court records; public access; defendant notice; filing fee; mobilehome park tenancy</t>
  </si>
  <si>
    <t>Access to records is restricted to certain parties until after 60 days, then any person may access the records if the landlord prevailed. Cal. Civil Procedure Code § 1161.2(a)(1). Access to COVID rental debt cases is always restricted. Cal. Civil Procedure Code § 1161.2.5(a)(1). Evictions can only be included in consumer credit reports where the landlord was the prevailing party or the parties settled and the settlement agreement states that the action may be reported. Cal. Civil code § 1785.13(a)(3). Evictions can only be included in investigative consumer reports where defendant was the prevailing party or the action was settled. Cal. Civil Code § 1786.18(a)(4).</t>
  </si>
  <si>
    <t>San Juan</t>
  </si>
  <si>
    <t>32 L. P. R. A. § 2823. Jurisdiction; appearance</t>
  </si>
  <si>
    <t>32 L. P. R. A. § 2829. Proof in action for nonpayment of rent; 31 L.P.R.A. § 4066. Causes for dispossession of lessee by lessor; 31 L.P.R.A. § 4052. Obligations of lessee</t>
  </si>
  <si>
    <t>33 L. P. R. A. § 4819. Illegal discriminations</t>
  </si>
  <si>
    <t>San Juan Filing Fees</t>
  </si>
  <si>
    <t>Municipal courts have jurisdiction when the legal claim does not exceed $5000; in all other cases, the Court of First Instance of the Judicial Region will have jurisdiction. 32 L. P. R. A. § 2823.</t>
  </si>
  <si>
    <t>32 L. P. R. A. § 2825. Summons; 32a L.P.R.A. App. I. § 4.4. Personal service</t>
  </si>
  <si>
    <t>32 L. P. R. A. § 2825. Summons; 32a L.P.R.A. App. I. § 4.5. Service by edicts and publication thereof</t>
  </si>
  <si>
    <t>32 L. P. R. A. § 2831. Term to appeal</t>
  </si>
  <si>
    <t>32 L. P. R. A. § 2832. Bond or consignment by defendant upon appeal</t>
  </si>
  <si>
    <t>32a L.P.R.A. App. I § 53.9. Stay of proceedings</t>
  </si>
  <si>
    <t>The appeal will not stay the effects of an appealed judgment, unless the court orders upon its own initiative or upon petition by a party. 32a L.P.R.A. App. I § 53.9.</t>
  </si>
  <si>
    <t>32a L.P.R.A. App. I § 51.3. Proceedings in cases of judgments for specific acts; foreclosure of mortgages and other liens</t>
  </si>
  <si>
    <t>32 L. P. R. A. § 2836. Periods for eviction after judgment</t>
  </si>
  <si>
    <t>32 L. P. R. A. § 2836. Periods for eviction after judgment; 32a L.P.R.A. App. I § 51.5. Manner of execution</t>
  </si>
  <si>
    <t>When the family is financially insolvent, the term for eviction shall be 20 days counted from the date the notice is served. No eviction of any family of financial insolvency can be carried out unless an official of the Department of Family and the Department of Housing is present to ensure the physical and emotional safety of the family. 32 L. P. R. A. § 2836.Writ of executions obtained under summary proceedings may not be executed on weekends, holidays, or after working hours, unless urgency is proved. 32a L.P.R.A. App. I § 51.5.</t>
  </si>
  <si>
    <t>32a L.P.R.A. App. I § 51.1. Time for executing</t>
  </si>
  <si>
    <t>32 L. P. R. A. § 2837. Ejectment by the marshall</t>
  </si>
  <si>
    <t>Seattle</t>
  </si>
  <si>
    <t>Wash. Rev. Code § 59.12.030. Unlawful detainer defined</t>
  </si>
  <si>
    <t>Wash. Rev. Code § 59.18.030. Definitions; Wash. Rev. Code § 59.20.030. Definitions</t>
  </si>
  <si>
    <t>Wash. Rev. Code § 59.18.030. Definitions; Wash. Rev. Code § 59.20.030. Definitions; Seattle, Washington, Municipal Code § 7.20.040. Lawful reasons for giving notice to remove floating home; Seattle, Washington, Municipal Code § 22.904.410. Eviction notices for change of use or closure of a mobile home park</t>
  </si>
  <si>
    <t>Wash. Rev. Code § 59.18.030. Definitions; Wash. Rev. Code § 59.20.030. Definitions; Seattle, Washington, Municipal Code § 22.904.410. Eviction notices for change of use or closure of a mobile home park; Seattle, Washington, Municipal Code § 7.20.040. Lawful reasons for giving notice to remove floating home</t>
  </si>
  <si>
    <t>Landlords are prohibited from assessing late fees for nonpayment of rent or late payment of rent  occurring on or after February 29, 2020. Proclamation by the Governor 20-19.5.</t>
  </si>
  <si>
    <t>Nonpayment of rent, Breach, Material breach , Criminal activity, Nuisance activity, Property is uninhabitable, Remaining on property after expiration of lease, Statutory tenant obligations, Personal use of owner, Removal of unit from market, Waste</t>
  </si>
  <si>
    <t>Wash. Rev. Code § 59.12.030. Unlawful detainer defined; Wash. Rev. Code § 59.18.180. Tenant's failure to comply with statutory duties--Landlord to give tenant written notice of noncompliance--Landlord's remedies; Wash. Rev. Code § 59.18.200. Tenancy from month to month or for rental period--Termination--Armed forces exception--Exclusion of children--Conversion to condominium--Demolition, substantial rehabilitation of the premises--Notice—Penalties; Seattle, Washington, Municipal Code § 22.206.160. Duties of owners; Seattle, Washington, Municipal Code § 10.09.035. Owner cooperation</t>
  </si>
  <si>
    <t>Under Seattle law, landlords may also evict if the tenant's occupancy is conditioned upon employment on the property and the employment relationship is terminated and when the landlord seeks to reduce the number of individuals residing in the dwelling unit to comply with the legal limit. For evictions for nonpayment of rent, the owner must notify the tenant in writing of late rent four or more times in a 12 month period. Seattle, Washington, Municipal Code § 22.206.160(C)(1)(b). Under Seattle law, "criminal activity" is defined as drug-related activity or activity that substantially affects the health or safety of other tenants or the owner. 22.206.160(C)(1)(p). Due to the COVID-19 pandemic, in Seattle there is a moratorium on residential evictions for non-payment of rent. City of Seattle, Civil Emergency Order, Moratorium on Residential Evictions.Additionally, the state issued an emergency proclamation in response to COVID-19 prohibiting all landlords from evicting tenants except where the eviction is necessary to respond to an immediate and significant risk to the health, safety, or property of others, or where the landlord provides 60 days' notice of their intent to sell the property or personally occupy the property as their primary residence. Proclamation by the Governor 20-19.5.</t>
  </si>
  <si>
    <t>Wash. Rev. Code § 59.12.030. Unlawful detainer defined; Seattle, Washington, Municipal Code § 20.84.115. Eviction for cause; Seattle, Washington, Municipal Code § 22.206.160. Duties of owners</t>
  </si>
  <si>
    <t>Wash. Rev. Code § 59.12.030. Unlawful detainer defined; Wash. Rev. Code § 59.18.180. Tenant's failure to comply with statutory duties--Landlord to give tenant written notice of noncompliance--Landlord's remedies</t>
  </si>
  <si>
    <t>Statutory tenant obligations can be cured only if remediable via repair, replacement, or cleaning. Wash. Rev. Code § 59.18.180(1).</t>
  </si>
  <si>
    <t>Wash. Rev. Code § 59.18.240. Reprisals or retaliatory actions by landlord—Prohibited; Wash. Rev. Code § 59.18.290. Removal or exclusion of tenant from premises--Holding over or excluding landlord from premises after termination date--Attorneys' fees</t>
  </si>
  <si>
    <t>For retaliatory evictions, the tenant may recover costs and attorney fees. Wash. Rev. Code § 59.18.250. For unlawful evictions (without a court order), the tenant may receive injunctive relief, actual damages, costs, and attorney fees. Wash. Rev. Code § 59.18.290(1).</t>
  </si>
  <si>
    <t>Multiple protected classes under Federal Fair Housing Act, Tenant experienced domestic violence, Age, Source of income, Marital status, Sexual orientation, Gender identity, Military status, Ancestry, Immigration status, Creed, Prior landlord-tenant action, Political affiliation, Criminal record</t>
  </si>
  <si>
    <t>Wash. Rev. Code § 49.60.222. Unfair practices with respect to real estate transactions, facilities, or services; Wash. Rev. Code § 49.60.222. Unfair practices with respect to real estate transactions, facilities, or services; Wash. Rev. Code § 59.18.580. Victim protection--Limitation on tenant screening service provider disclosures and landlord's rental decisions; Seattle, Washington, Municipal Code § 14.09.026. Prohibited use of COVID-19-related eviction history; Seattle, Washington, Municipal Code § 14.08.015. Seattle Open Housing poster; Seattle, Washington, Municipal Code § 14.08.020. Definitions; Seattle, Washington, Municipal Code § 14.08.040. Unfair practices—generally; Seattle, Washington, Municipal Code § 14.08.060. Discrimination in real estate-related transactions; Seattle, Washington, Municipal Code § 14.08.190. Exclusions; Seattle, Washington, Municipal Code § 14.09.025. Prohibited use of criminal history</t>
  </si>
  <si>
    <t>Seattle landlords are prohibited from taking adverse action against tenants based on eviction history occurring during or within six months after the end of the civil emergency proclaimed by the mayor on March 3, 2020. Seattle, Washington, Municipal Code § 14.09.026</t>
  </si>
  <si>
    <t>Seattle, Washington, Municipal Code § 22.210.050. Tenant relocation license—required; Seattle, Washington, Municipal Code § 22.210.060. Issuance of tenant relocation license; Seattle, Washington, Municipal Code § 22.210.040. Application of chapter; Seattle, Washington, Municipal Code § 22.210.120. Ninety-day tenant notice; Seattle, Washington, Municipal Code § 22.902.080. Purchase rights of tenants whose units are offered for sale prior to effective date; Seattle, Washington, Municipal Code § 22.907.030. Notice of proposed sale of low-income multi-family rental building</t>
  </si>
  <si>
    <t>During the COVID-19 pandemic, landlords must provide 60 days' notice if planning to sell the property. Proclamation by the Governor 20-19.5.</t>
  </si>
  <si>
    <t>Wash. Rev. Code § 59.12.030. Unlawful detainer defined; Wash. Rev. Code § 59.18.200. Tenancy from month to month or for rental period--Termination--Armed forces exception--Exclusion of children--Conversion to condominium--Demolition, substantial rehabilitation of the premises--Notice—Penalties</t>
  </si>
  <si>
    <t>Wash. Rev. Code § 59.12.030. Unlawful detainer defined; Wash. Rev. Code § 59.12.030. Unlawful detainer defined</t>
  </si>
  <si>
    <t>Wash. Rev. Code § 59.12.030. Unlawful detainer defined; Wash. Rev. Code § 59.18.180. Tenant's failure to comply with statutory duties--Landlord to give tenant written notice of noncompliance--Landlord's remedies; Wash. Rev. Code § 59.18.200. Tenancy from month to month or for rental period--Termination--Armed forces exception--Exclusion of children--Conversion to condominium--Demolition, substantial rehabilitation of the premises--Notice—Penalties</t>
  </si>
  <si>
    <t>No notice required in cases of criminal activity. Wash. Rev. Code § 59.12.030(7), § 59.18.180(3)-(5). Three days' notice is required in cases of waste, illegal business, and nuisance. Wash. Rev. Code § 59.12.030(5). Ten days' notice is required in cases of  breach. Wash. Rev. Code § 59.12.030(4). Twenty days' notice is required to terminate periodic tenancy (construed as month-to-month). Wash. Rev. Code § 59.12.030(2), § 59.18.200(1)(a). Thirty days' notice is required in cases of violation of statutory tenant obligations (if curable). Wash. Rev. Code § 59.18.180(1). Ninety days' notice is required for change in policy of excluding children. Wash. Rev. Code § 59.18.200(2)(a). One hundred twenty (120) days' notice is required for changing apartments to condominium ownership, demolition, rehabilitation, or change in use of the premises. Wash. Rev. Code § 59.18.200(2). Sixty days' notice is required for terminating a tenancy during the COVID-19 pandemic so that the landlord can sell the property or occupy the property as their primary residence. Proclamation by the Governor 20-19.5.</t>
  </si>
  <si>
    <t>Wash. Rev. Code § 59.18.057. Notice—Form</t>
  </si>
  <si>
    <t>Information on rights is required in Seattle for eviction notices for nonpayment of rent that take issue within six months after the termination of the city's COVID residential eviction moratorium. Seattle, Washington, Municipal Code § 22.206.160(C)(9)(c).Notices for nonpayment of rent must include: reason for eviction, amount owed, how to cure, repercussions of failure to cure or vacate, and information on legal services. Wash. Rev. Code § 59.18.057(1). Notices for noncompliance of statutory tenant obligations must specify the noncompliance. Wash. Rev. Code § 59.18.180(1). Notice contents are not specified for other types of notices.</t>
  </si>
  <si>
    <t>Wash. Rev. Code § 59.18.230. Waiver of chapter provisions prohibited--Provisions prohibited from rental agreement--Distress for rent abolished--Detention of personal property for rent—Remedies; Seattle, Washington, Municipal Code § 22.206.160. Duties of owners</t>
  </si>
  <si>
    <t>Seattle, Washington, Municipal Code § 22.206.160. Duties of owners</t>
  </si>
  <si>
    <t>Wash. Rev. Code § 36.18.020. Clerk's fees, surcharges</t>
  </si>
  <si>
    <t>Wash. Rev. Code § 59.12.050. Jurisdiction of proceedings</t>
  </si>
  <si>
    <t>Wash. Rev. Code § 59.12.085. Alternative service of summons--Limitation on jurisdiction</t>
  </si>
  <si>
    <t>Wash. Rev. Code § 59.18.365. Unlawful detainer action--Summons—Form</t>
  </si>
  <si>
    <t>The court may issue a default judgment for landlord. Wash. Rev. Code § 59.18.365.</t>
  </si>
  <si>
    <t>Wash. Rev. Code § 59.12.070. Complaint—Summons</t>
  </si>
  <si>
    <t>Typically, the summons must be served 7-30 days before the return day. Wash. Rev. Code § 59.12.070. However, if the summons is served by publication, it only needs to be served 5 days before the return day. Wash. Rev. Code § 59.12.080.</t>
  </si>
  <si>
    <t>Wash. Rev. Code § 59.12.080. Summons--Contents—Service; Wash. Rev. Code § 59.18.365. Unlawful detainer action--Summons—Form</t>
  </si>
  <si>
    <t>Wash. Rev. Code § 59.18.100. Landlord's failure to carry out duties--Repairs effected by tenant--Procedure--Deduction of cost from rent—Limitations; Wash. Rev. Code § 59.18.250. Reprisals or retaliatory actions by landlord--Presumptions--Rebuttal—Costs; Wash. Rev. Code § 59.18.380. Forcible entry or detainer or unlawful detainer actions--Writ of restitution--Answer--Order--Stay—Bond; Seattle, Washington, Municipal Code § 22.206.160. Duties of owners; Seattle, Washington, Municipal Code § 22.206.160. Duties of owners; Seattle, Washington, Municipal Code § 22.206.160. Duties of owners</t>
  </si>
  <si>
    <t>Discriminatory eviction, Landlord retaliation, Landlord refused to complete requested repairs, Landlord non-compliance with statutory duty, Tenant experienced domestic violence , Landlord did not show adequate cause for eviction, Any legal defense, Any equitable defense</t>
  </si>
  <si>
    <t>Wash. Rev. Code § 59.18.100. Landlord's failure to carry out duties--Repairs effected by tenant--Procedure--Deduction of cost from rent—Limitations; Wash. Rev. Code § 59.18.240. Reprisals or retaliatory actions by landlord—Prohibited; Wash. Rev. Code § 59.18.250. Reprisals or retaliatory actions by landlord--Presumptions--Rebuttal—Costs; Wash. Rev. Code § 59.18.380. Forcible entry or detainer or unlawful detainer actions--Writ of restitution--Answer--Order--Stay—Bond; Wash. Rev. Code § 59.18.580. Victim protection--Limitation on tenant screening service provider disclosures and landlord's rental decisions; Seattle, Washington, Municipal Code § 22.206.160. Duties of owners; Seattle, Washington, Municipal Code § 22.206.160. Duties of owners; Seattle, Washington, Municipal Code § 22.206.160. Duties of owners; Seattle, Washington, Municipal Code § 14.09.030. Retaliation prohibited</t>
  </si>
  <si>
    <t>It is a defense to eviction if (a) the eviction would result in a tenant vacating the unit between December 1 and March 1; (b) the tenant household is a moderate-income household; and (c) the housing unit that the tenant would have to vacate is owned by a person who owns more than four rental housing units in Seattle. Seattle Municipal Code 22.206.160(C)(5). It is also a defense to eviction if the eviction would result in having to vacate a housing unit within six months after the termination of the Mayor's eviction moratorium.</t>
  </si>
  <si>
    <t>Wash. Rev. Code § 59.18.410. Forcible entry or detainer or unlawful detainer actions--Notice of default--Writ of restitution--Judgment—Execution</t>
  </si>
  <si>
    <t>The court may stay issuance or execution of the writ (in actions based on nonpayment) for good cause. Wash. Rev. Code § 59.18.410(3)(a).</t>
  </si>
  <si>
    <t>Wash. Rev. Code § 59.12.200. Appellate review--Stay bond</t>
  </si>
  <si>
    <t>Execution is stayed only if the tenant files a bond with two or more sureties. Wash. Rev. Code § 59.12.200.</t>
  </si>
  <si>
    <t>Wash. Rev. Code § 59.12.170. Judgment—Execution; Wash. Rev. Code § 59.12.220. Writ of restitution suspended pending appeal</t>
  </si>
  <si>
    <t>Wash. Rev. Code § 59.12.170. Judgment—Execution</t>
  </si>
  <si>
    <t>In most cases, the writ can be issued immediately. However, if the eviction is due to nonpayment of rent, and the tenant has complied with the requirement to pay rent as it becomes due while the action is pending, the execution does not issue until 5 days after judgment. Wash. Rev. Code § 59.12.170, § 59.18.375(2)-(4), § 59.18.410(2). If the tenant fails to comply with that requirement, the writ may be issued immediately (even before the eviction hearing). Wash. Rev. Code § 59.18.375(4).</t>
  </si>
  <si>
    <t>Wash. Rev. Code § 59.18.390. Forcible entry or detainer or unlawful detainer actions--Writ of restitution--Service--Tenant's bond—Notice</t>
  </si>
  <si>
    <t>The writ is cancelled if all back rent is paid. Wash. Rev. Code § 59.12.170. The landlord's acceptance of partial payment after issuance of the writ will also invalidate the writ if both the landlord and tenant have signed a written agreement to that effect. Wash. Rev. Code § 59.18.390(1)</t>
  </si>
  <si>
    <t>Wash. Rev. Code § 59.18.312. Writ of restitution--Storage and sale of tenant's property--Use of proceeds from sale--Service by sheriff, form</t>
  </si>
  <si>
    <t>The landlord only has to store the tenant's property after eviction of the tenant provides a written request for storage within 3 days after the eviction. If the tenant does not provide such notice, the landlord may place the property on the nearest public property. If the tenant requests storage, the landlord must store the property and, if the property is worth $250 or less, the landlord may sell the property after 7 days' notice. If the property is worth more $250, the landlord may sell the property after 30 days' notice. Wash. Rev. Code § 59.18.312(3).</t>
  </si>
  <si>
    <t>Wash. Rev. Code § 59.18.315. Mediation of disputes by independent third party</t>
  </si>
  <si>
    <t>Wash. Rev. Code § 59.18.367. Unlawful detainer action--Limited dissemination authorized, when</t>
  </si>
  <si>
    <t>The state law governs disclosure of tenant screener reports. Wash. Rev. Code § 59.18.367. Seattle's municipal law provides that landlords may not take adverse action against a prospective tenant based on eviction history occurring during or within six months after the end of the civil emergency proclaimed by Mayor Durkan on March 3, 2020 [COVID-19 Residential Eviction Moratorium]." Seattle, Washington, Municipal Code § 14.09.020</t>
  </si>
  <si>
    <t>A court may order an unlawful detainer action to be of limited dissemination for one or more persons if: (a) The court finds that the plaintiff's case was sufficiently without basis in fact or law; (b) the tenancy was reinstated under RCW 59.18.410 or other law; or (c) other good cause exists for limiting dissemination of the unlawful detainer action. Wash. Rev. Code § 59.18.367.</t>
  </si>
  <si>
    <t>St. Andrews</t>
  </si>
  <si>
    <t>S.C. Code § 27-40-110. Territorial application</t>
  </si>
  <si>
    <t>S.C. Code § 27-47-110. Applicability of this chapter and Chapter 40 of Title 27; S.C. Code § 27-40-210. General definitions</t>
  </si>
  <si>
    <t>S.C. Code § 27-40-210. General definitions; S.C. Code § 27-47-110. Applicability of this chapter and Chapter 40 of Title 27</t>
  </si>
  <si>
    <t>S.C. Code § 27-47-110. Applicability of this chapter and Chapter 40 of Title 27</t>
  </si>
  <si>
    <t>S.C. Code § 27-37-10. Grounds for ejectment of tenant; S.C. Code § 27-40-710. Noncompliance with rental agreement; failure to pay rent; removal of evicted tenant’s personal property; S.C. Code § 27-40-770. Periodic tenancy; holdover remedies; S.C. Code § 27-40-910. Retaliatory conduct prohibited; S.C. Code § 27-40-510. Tenant to maintain dwelling unit.; S.C. Code § 27-40-510. Tenant to maintain dwelling unit.; S.C. Code § 27-40-540. Tenant to use and occupy.; Columbia, SC Code of Ordinances § 5-331. Revocation of permit.</t>
  </si>
  <si>
    <t>S.C. Code § 27-40-660. Tenant’s remedies for landlord’s unlawful ouster or exclusion</t>
  </si>
  <si>
    <t>S.C. Code Ann. Regs. 65-211. Discriminatory Housing Practices</t>
  </si>
  <si>
    <t>S.C. Code § 27-37-10. Grounds for ejectment of tenant; S.C. Code § 27-40-710. Noncompliance with rental agreement; failure to pay rent; removal of evicted tenant’s personal property; S.C. Code § 27-40-770. Periodic tenancy; holdover remedies; S.C. Code § 27-40-710. Noncompliance with rental agreement; failure to pay rent; removal of evicted tenant’s personal property</t>
  </si>
  <si>
    <t>S.C. Code § 27-40-710. Noncompliance with rental agreement; failure to pay rent; removal of evicted tenant’s personal property; S.C. Code § 27-37-10. Grounds for ejectment of tenant</t>
  </si>
  <si>
    <t>S.C. Code § 27-40-710. Noncompliance with rental agreement; failure to pay rent; removal of evicted tenant’s personal property; S.C. Code § 27-40-770. Periodic tenancy; holdover remedies; S.C. Code § 27-40-710. Noncompliance with rental agreement; failure to pay rent; removal of evicted tenant’s personal property</t>
  </si>
  <si>
    <t>Fourteen days' notice is required for termination for noncompliance with rental agreement or statutory obligations, or for nuisance activity. S.C. Code § 27-40-710(A). However, if a tenant’s noncompliance materially affects health and safety, and the situation is an emergency, the landlord may evict the tenant sooner than 14 days if the tenant fails to comply as promptly as conditions require.  S.C. Code § 27-40-720(b). Thirty days' notice is required for termination of month-to-month tenancy. S.C. Code § 27-40-770(b). The amount of notice is not clearly specified for termination for criminal activity. S.C. Code § 27-40-710(A), (B).</t>
  </si>
  <si>
    <t>S.C. Code § 27-40-330. Prohibited provisions in rental agreements; S.C. Code § 27-40-710. Noncompliance with rental agreement; failure to pay rent; removal of evicted tenant’s personal property</t>
  </si>
  <si>
    <t>For nonpayment of rent, the notice requirement can be fulfilled by including language in the lease stating that “IF YOU DO NOT PAY YOUR RENT ON TIME - This is your notice. If you do not pay your rent within five days of the due date, the landlord can start to have you evicted. You will get no other notice as long as you live in this rental unit.” S.C. Code § 27-40-710.</t>
  </si>
  <si>
    <t>S.C. Code § 27-37-10. Grounds for ejectment of tenant; S.C. Code § 27-40-710. Noncompliance with rental agreement; failure to pay rent; removal of evicted tenant’s personal property</t>
  </si>
  <si>
    <t>S.C. Code § 27-37-30. Service of rule; posting and mailing requirements; S.C. Rules of Magistrates Court, Rule 6. Summons; Service</t>
  </si>
  <si>
    <t>S.C. Code § 27-37-30. Service of rule; posting and mailing requirements; S.C. Code § 27-37-30. Service of rule; posting and mailing requirements</t>
  </si>
  <si>
    <t>S.C. Code § 27-40-910. Retaliatory conduct prohibited; S.C. Rules of Magistrates Court, Rule 6. Summons; Service; S.C. Code § 27-37-40. Tenant ejected on failure to show cause; S.C. Code § 27-37-20. Ejectment proceedings.</t>
  </si>
  <si>
    <t>S.C. Rules of Magistrates Court, Rule 6. Summons; Service; S.C. Code § 27-37-40. Tenant ejected on failure to show cause</t>
  </si>
  <si>
    <t>S.C. Rules of Magistrates Court, Rule 6. Summons; Service</t>
  </si>
  <si>
    <t>S.C. Rules of Magistrates Court, Rule 6. Summons; Service; S.C. Rules of Magistrates Court, Rule 6. Summons; Service; S.C. Rules of Magistrates Court, Rule 5. Complaint</t>
  </si>
  <si>
    <t>S.C. Code § 27-40-640. Landlord’s noncompliance as defense to action for possession or rent.; S.C. Code § 27-40-660. Tenant’s remedies for landlord’s unlawful ouster or exclusion; S.C. Code § 27-40-910. Retaliatory conduct prohibited</t>
  </si>
  <si>
    <t>S.C. Code § 27-40-640. Landlord’s noncompliance as defense to action for possession or rent.; S.C. Code § 27-40-660. Tenant’s remedies for landlord’s unlawful ouster or exclusion; S.C. Code § 27-40-910. Retaliatory conduct prohibited; S.C. Code § 27-40-440. Landlord to maintain premises</t>
  </si>
  <si>
    <t>S.C. Code § 27-37-130. Bond required to stay ejectment on appeal; S.C. Code § 27-40-800. Undertaking on appeal and order staying execution</t>
  </si>
  <si>
    <t>S.C. Code § 27-37-130. Bond required to stay ejectment on appeal; S.C. Code § 27-40-800. Undertaking on appeal and order staying execution; S.C. Code § 27-40-800. Undertaking on appeal and order staying execution</t>
  </si>
  <si>
    <t>S.C. Code § 27-40-800. Undertaking on appeal and order staying execution; S.C. Code § 27-40-800. Undertaking on appeal and order staying execution</t>
  </si>
  <si>
    <t>S.C. Code § 27-37-40. Tenant ejected on failure to show cause; S.C. Code § 27-37-100. Effect of verdict for plaintiff; S.C. Code § 27-40-710. Noncompliance with rental agreement; failure to pay rent; removal of evicted tenant’s personal property</t>
  </si>
  <si>
    <t>S.C. Code § 27-37-160. Execution of writ of ejectment</t>
  </si>
  <si>
    <t>St. Louis</t>
  </si>
  <si>
    <t>Mo. Rev. Stat. § 213.040 Unlawfulhousingpractices--discriminationinhousing--sufficient compliance with other standards--local government compliance--construction of law--housingfor older persons, defined--conviction for controlled substances, effect--religious organizations, effect of; Mo. Rev. Stat. § 441.740 Immediate eviction ordered, when--immediate removal ordered, when</t>
  </si>
  <si>
    <t>Mo. Rev. Stat. § 700.600. Notice required before landlord may evict, when--landlord prohibited from increasing rent, when</t>
  </si>
  <si>
    <t>Mo. Rev. Stat. § 700.600. Notice required before landlord may evict, when--landlord prohibited from increasing rent, when; Mo.Rev. Stat. § 441.005. Definitions</t>
  </si>
  <si>
    <t>Mo. Rev. Stat. § 441.020 Illegal use of premises render lease void; Mo. Rev. Stat. § 441.740 Immediate eviction ordered, when--immediate removal ordered, when; Mo. Rev. Stat. § 534.030 Unlawful detainer defined--foreclosure, notice to tenants, procedure; Mo. Rev. Stat. § 535.010 If rent be not paid as agreed, landlord may recover possession, how; Mo. Rev. Stat. § 441.030 Tenant not to assign without consent--nor violate conditions--nor commit waste; Mo. Rev. Stat. § 441.070 No notice necessary, when; Mo. Rev. Stat. § 535.020 Procedure to recover possession--filing of statement--issuance of summons--procedure; St. Louis, MO Local Code § 15.42.050. Administrative hearings.; St. Louis City Circuit Court COVID-19 Administration Order 37.</t>
  </si>
  <si>
    <t>A St. Louis City Circuit Court order suspends evictions for reasons related to nonpayment or late payment or rent or other rent-related costs. St. Louis City Circuit Court COVID-19 Administration Order 37. Evictions</t>
  </si>
  <si>
    <t>Mo. Rev. Stat. § 535.160 Tender of rent and costs on judgment date, effect--not bar to landlord's appeal--no stay of execution if no money judgment, exceptions</t>
  </si>
  <si>
    <t>St. Louis, MO Local Code § 11.105.060. Penalty for violation.; St. Louis, MO Local Code § 11.105.040. Nonexclusivity of remedy</t>
  </si>
  <si>
    <t>Mo. Rev. Stat. § 213.040 Unlawfulhousingpractices--discriminationinhousing--sufficient compliance with other standards--local government compliance--construction of law--housingfor older persons, defined--conviction for controlled substances, effect--religious organizations, effect of; Mo. Rev. Stat. § 441.920  Victims of domestic violence, sexual assault, or stalking--no discrimination against applicants, tenants, or lessees for residential properties; St. Louis County, MO Local Code § 717.020. Discrimination in the Sale or Rental of Housing.</t>
  </si>
  <si>
    <t>Mo. Rev. Stat. § 441.040 Landlord may take possession, when--landlord liable, when, burden of proof; Mo. Rev. Stat. § 441.060 Tenancy at will, sufferance, month to month, how terminated--judgment of eviction, how effectuated, landlord's liability; Mo. Rev. Stat. § 441.780  Notice not required in certain eviction actions, when; Mo. Rev. Stat. § 535.020 Procedure to recover possession--filing of statement--issuance of summons--procedure; Mo. Rev. Stat. § 441.050 Tenancy from year to year, how terminated; Mo. Rev. Stat. § 441.060 Tenancy at will, sufferance, month to month, how terminated--judgment of eviction, how effectuated, landlord's liability; Mo. Rev. Stat. § 441.030 Tenant not to assign without consent--nor violate conditions--nor commit waste</t>
  </si>
  <si>
    <t>See caution note in 13.2 for instances where notice is not required.</t>
  </si>
  <si>
    <t>Mo. Rev. Stat. § 441.040 Landlord may take possession, when--landlord liable, when, burden of proof; Mo. Rev. Stat. § 441.030 Tenant not to assign without consent--nor violate conditions--nor commit waste</t>
  </si>
  <si>
    <t>Mo. Rev. Stat. § 441.040 Landlord may take possession, when--landlord liable, when, burden of proof; Mo. Rev. Stat. § 441.050 Tenancy from year to year, how terminated; Mo. Rev. Stat. § 441.060 Tenancy at will, sufferance, month to month, how terminated--judgment of eviction, how effectuated, landlord's liability; Mo. Rev. Stat. § 441.750 Immediate eviction, not granted when--tenant's burden of proof; Mo. Rev. Stat. § 441.780  Notice not required in certain eviction actions, when</t>
  </si>
  <si>
    <t>No notice is required for immediate evictions of tenant (i.e., emergency situations caused by tenant or tenant's drug-related activity), Mo. Rev. Stat. § 441.780. Five days' notice is required for immediate evictions where someone other than the tenant is involved in drug-related activity or caused an emergency situation. Mo. Rev. Stat. § 441.750(2). Ten days' notice is required for terminating a tenancy based on criminal activity, breach, waste, or subletting without permission. Mo. Rev. Stat. § 441.040. One month's notice is required for terminating a month-to-month tenancy, Mo. Rev. Stat. § 441.060(4)(1). Sixty days' notice is required for terminating a year-to-year tenancy. Mo. Rev. Stat. § 441.050.</t>
  </si>
  <si>
    <t>Mo. Rev. Stat. § 535.020 Procedure to recover possession--filing of statement--issuance of summons--procedure; Mo. Rev. Stat. § 535.120 Action brought, when; Mo. Rev. Stat. § 441.040 Landlord may take possession, when--landlord liable, when, burden of proof</t>
  </si>
  <si>
    <t>Per Mo. Rev. Stat. § 535.020 no explicit amount of time is indicated, but Mo. Rev. Stat. § 535.120 states that "[w]henever one month's rent or more is in arrear from a tenant, the landlord, if he has a subsisting right by law to reenter for the nonpayment of such rent, may bring an action to recover the possession of the demised premises."However, Mo. Rev. Stat. § 441.040 states that a landlord must give 10 days notice to vacate for any violation of Mo. Rev. Stat. §§ 441.020 and 441.030 which includes violating "any of the conditions of his written lease." Mo. Rev. Stat. § 441.030.</t>
  </si>
  <si>
    <t>Mo. Rev. Stat. § 441.040 Landlord may take possession, when--landlord liable, when, burden of proof</t>
  </si>
  <si>
    <t>Court Costs and Sheriff's Fees</t>
  </si>
  <si>
    <t>Mo. Rev. Stat. § 441.720 Expedited eviction actions, where filed, when continued or stayed</t>
  </si>
  <si>
    <t>Mo. Rev. Stat. § 506.150. Summons and petition, how served--service by mail, authorized when--notice by mail and acknowledgment form</t>
  </si>
  <si>
    <t>Mo. Rev. Stat. § 534.090. Serving of summons--service by mail--publication of notice; Mo. Rev. Stat. § 535.130 Summons in such action, how served</t>
  </si>
  <si>
    <t>Mo. Rev. Stat. § 534.090. Serving of summons--service by mail--publication of notice</t>
  </si>
  <si>
    <t>For evictions based on reasons other than nonpayment, 4 days of notice is required. Mo. Rev. Stat. § 534.090(1). For evictions based on nonpayment, no minimum amount of notice is specified. See Mo. Rev. Stat. § 535.040.</t>
  </si>
  <si>
    <t>Mo. Rev. Stat. § 534.080. Form of summons; Mo. Rev. Stat. § 535.020 Procedure to recover possession--filing of statement--issuance of summons--procedure</t>
  </si>
  <si>
    <t>Summons for nonpayment actions must direct the tenant to appear before the judge and show cause why the possession of the property should not be restored to the landlord. Mo. Rev. Stat. § 535.020. Summons content for other types of evictions are not specified.</t>
  </si>
  <si>
    <t>According to Mo. Rev. Stat. § 535.160, "no stay of execution shall be had" if "no money judgment is entered against the defendant and judgment for the plaintiff is limited only to possession of the subject premises."</t>
  </si>
  <si>
    <t>Mo. Rev. Stat. § 441.234 Tenant may deduct cost of repair of rental premises from rent, when--limitations; Mo. Rev. Stat. § 441.750 Immediate eviction, not granted when--tenant's burden of proof; Mo. Rev. Stat. § 441.920  Victims of domestic violence, sexual assault, or stalking--no discrimination against applicants, tenants, or lessees for residential properties; St. Louis, MO Local Code § 11.22.150. Retaliatory eviction.</t>
  </si>
  <si>
    <t>Mo. Rev. Stat. § 535.030 Service of summons--court date included in summons</t>
  </si>
  <si>
    <t>Mo. Rev. Stat. § 534.380. Judgment stay for appeals</t>
  </si>
  <si>
    <t>Mo. Rev. Stat. § 534.350. Execution--when issued and levied; Mo. Rev. Stat. § 512.190. Perfecting right of trial de novo, how; Mo. Rev. Stat. § 534.380. Judgment stay for appeals; Mo. Rev. Stat. § 534.570. Appeals to supreme court—supersedeas; Mo. Rev. Stat. § 535.010 If rent be not paid as agreed, landlord may recover possession, how</t>
  </si>
  <si>
    <t>Execution is stayed only if the tenant pays bond. Mo. Rev. Stat. § 512.190(1), § 534.350, § 535.110.</t>
  </si>
  <si>
    <t>Mo. Rev. Stat. § 534.380. Judgment stay for appeals; Mo. Rev. Stat. § 534.350. Execution--when issued and levied</t>
  </si>
  <si>
    <t>Mo. Rev. Stat. § 534.350. Execution--when issued and levied</t>
  </si>
  <si>
    <t>Mo. Rev. Stat. § 441.880  Stay of execution of eviction order, when--notification of interested parties--probationary tenancy, failure to comply results in removal of stay of execution--prior conduct actionable--compliance with probationary tenancy can result in dismissal of cause of action</t>
  </si>
  <si>
    <t>Mo. Rev. Stat. § 441.770  Court-ordered eviction, when--court-ordered removal of third party from leased premises, when--expedited eviction order--stay of execution of eviction order, when; Mo. Rev. Stat. § 534.350. Execution--when issued and levied; Mo. Rev. Stat. § 441.740 Immediate eviction ordered, when--immediate removal ordered, when; Mo. Rev. Stat. § 535.040 Upon return of summons, cause to be heard--landlord not liable, when--landlord notification of property left by tenant</t>
  </si>
  <si>
    <t>For evictions based on nonpayment of rent, the writ can be executed immediately. Mo. Rev. Stat. § 535.040(1). For "immediate evictions" (based on drug activity or emergency situations), the eviction can be executed 24 hours after issuance of the order. Mo. Rev. Stat. § 441.770(1). For other evictions, the writ cannot be executed until at least 10 days after judgment. Mo. Rev. Stat. § 534.350.Because of COVID-19, an administrative order was issued directing the Minneapolis sheriff's office to refrain from executing any writs that required them to come into direct contact with the general public until further order. St. Louis County Circuit Court, Administrative Order 16.</t>
  </si>
  <si>
    <t>Mo. Rev. Stat. § 534.355. Court may include in judgment of possession an order to sheriff requiring delivery of premises to prevailing party within fifteen days</t>
  </si>
  <si>
    <t>If the tenant pays the full money judgment and costs after the hearing but before the judgment is "final" and executed, the execution is stayed. Mo. Rev. Stat. § 535.160.  However, if the judgment was only for possession (and there was no money judgment), payment of past due rent does not stay the execution. Mo. Rev. Stat. § 535.160.</t>
  </si>
  <si>
    <t>Mo. Rev. Stat. § 441.060 Tenancy at will, sufferance, month to month, how terminated--judgment of eviction, how effectuated, landlord's liability; Mo. Rev. Stat. § 535.040 Upon return of summons, cause to be heard--landlord not liable, when--landlord notification of property left by tenant</t>
  </si>
  <si>
    <t>Tampa</t>
  </si>
  <si>
    <t>Fla. Stat. § 760.23. Discrimination in the sale or rental of housing and other prohibited practices; Fla. Stat. § 760.23. Discrimination in the sale or rental of housing and other prohibited practices; Tampa, Fla. Code of Ordinances § 12-81. Sale or rental; Hillsborough County, Fla. Code of Ordinances § 30-24. Discrimination in real estate transactions and practices</t>
  </si>
  <si>
    <t>Tampa Filing Fee</t>
  </si>
  <si>
    <t>EL_type_regResidential landlords generally</t>
  </si>
  <si>
    <t>EL_type_reg_Landlords with minimal rental properties</t>
  </si>
  <si>
    <t>EL_type_regMobile/manufactured home landlords</t>
  </si>
  <si>
    <t>EL_type_reg_Floating home landlords</t>
  </si>
  <si>
    <t>EL_fee_max___4% of monthly rent amount</t>
  </si>
  <si>
    <t>EL_fee_max___5% of monthly rent amount</t>
  </si>
  <si>
    <t>EL_fee_max___8% of rent due</t>
  </si>
  <si>
    <t>EL_fee_max___10% of rent due</t>
  </si>
  <si>
    <t>EL_fee_max___10% of monthly rent amount</t>
  </si>
  <si>
    <t>EL_fee_max___$15</t>
  </si>
  <si>
    <t>EL_fee_max___$50</t>
  </si>
  <si>
    <t>EL_fee_max___Maximum fee not specified</t>
  </si>
  <si>
    <t>EL_causeNonpayment of rent</t>
  </si>
  <si>
    <t>EL_causeBreach</t>
  </si>
  <si>
    <t xml:space="preserve">EL_cause_Material breach </t>
  </si>
  <si>
    <t>EL_causeCriminal activity</t>
  </si>
  <si>
    <t>EL_cause_Nuisance activity</t>
  </si>
  <si>
    <t>EL_cause_Property is uninhabitable</t>
  </si>
  <si>
    <t>EL_causeRemaining on property after expiration of lease</t>
  </si>
  <si>
    <t>EL_cause_Statutory tenant obligations</t>
  </si>
  <si>
    <t>EL_cause_Personal use of owner</t>
  </si>
  <si>
    <t>EL_cause_Removal of unit from market</t>
  </si>
  <si>
    <t>EL_cause_Endangering property</t>
  </si>
  <si>
    <t>EL_causeSubstantial damage to property</t>
  </si>
  <si>
    <t>EL_causeEndangering another person</t>
  </si>
  <si>
    <t>EL_cause_Waste</t>
  </si>
  <si>
    <t>EL_cause_Refusal to allow landlord lawful access to unit</t>
  </si>
  <si>
    <t>EL_cause_Material falsification of rental application</t>
  </si>
  <si>
    <t>EL_cause_Refusal of new lease terms</t>
  </si>
  <si>
    <t>EL_cause_Committing domestic violence</t>
  </si>
  <si>
    <t>EL_cause_Unauthorized occupant</t>
  </si>
  <si>
    <t>EL_cause_cure_Nonpayment of rent</t>
  </si>
  <si>
    <t>EL_cause_cure_Breach</t>
  </si>
  <si>
    <t xml:space="preserve">EL_cause_cure_Material breach </t>
  </si>
  <si>
    <t>EL_cause_cure_Nuisance activities</t>
  </si>
  <si>
    <t>EL_cause_cure_Statutory tenant obligations</t>
  </si>
  <si>
    <t>EL_cause_cure_Substantial damage to property</t>
  </si>
  <si>
    <t xml:space="preserve">EL_cause_cureCause not specified </t>
  </si>
  <si>
    <t>EL_unlawFine assessed to landlord</t>
  </si>
  <si>
    <t>EL_unlawDamages</t>
  </si>
  <si>
    <t>EL_unlawAttorney fees</t>
  </si>
  <si>
    <t>EL_unlawCriminal charge for landlord</t>
  </si>
  <si>
    <t>EL_unlaw_Injunctive relief</t>
  </si>
  <si>
    <t>EL_unlaw_Remedies not specified</t>
  </si>
  <si>
    <t>EL_unlawbasisMultiple protected classes under Federal Fair Housing Act</t>
  </si>
  <si>
    <t>EL_unlawbasis_Tenant experienced domestic violence</t>
  </si>
  <si>
    <t>EL_unlawbasisAge</t>
  </si>
  <si>
    <t>EL_unlawbasisSource of income</t>
  </si>
  <si>
    <t>EL_unlawbasis_Marital status</t>
  </si>
  <si>
    <t>EL_unlawbasis_Sexual orientation</t>
  </si>
  <si>
    <t>EL_unlawbasis_Gender identity</t>
  </si>
  <si>
    <t>EL_unlawbasis_Military status</t>
  </si>
  <si>
    <t>EL_unlawbasis_Ancestry</t>
  </si>
  <si>
    <t>EL_unlawbasis_Immigration status</t>
  </si>
  <si>
    <t>EL_unlawbasis_Creed</t>
  </si>
  <si>
    <t>EL_unlawbasis_Prior landlord-tenant action</t>
  </si>
  <si>
    <t>EL_unlawbasis_Calls for emergency services</t>
  </si>
  <si>
    <t>EL_unlawbasis_Political affiliation</t>
  </si>
  <si>
    <t>EL_unlawbasis_Physical characteristics</t>
  </si>
  <si>
    <t>EL_unlawbasis_Criminal record</t>
  </si>
  <si>
    <t>EL_unlawbasis_Appalachian regional origin</t>
  </si>
  <si>
    <t>EL_unlawbasis_Basis not specified</t>
  </si>
  <si>
    <t>EL_sell_Extended notices</t>
  </si>
  <si>
    <t>EL_sell_Assistance with relocation costs</t>
  </si>
  <si>
    <t>EL_sell_Tenants’ rights to purchase first</t>
  </si>
  <si>
    <t>EL_sell_Rent waiver</t>
  </si>
  <si>
    <t>EL_sell_Additional notice to local government</t>
  </si>
  <si>
    <t>EL_sellNo protection specified</t>
  </si>
  <si>
    <t>EL_foreclose_Extended notices</t>
  </si>
  <si>
    <t>EL_foreclose_Sealed court records</t>
  </si>
  <si>
    <t>EL_foreclose_Continuing landlord's lease obligation</t>
  </si>
  <si>
    <t>EL_forecloseNo protection specified</t>
  </si>
  <si>
    <t xml:space="preserve">EL_noticeYes, for evictions for nonpayment of rent </t>
  </si>
  <si>
    <t>EL_noticeYes, for evictions for reasons other than nonpayment of rent</t>
  </si>
  <si>
    <t>EL_notice_No</t>
  </si>
  <si>
    <t>EL_notice_minnonpay_3 days</t>
  </si>
  <si>
    <t>EL_notice_minnonpay_5 days</t>
  </si>
  <si>
    <t>EL_notice_minnonpay_7 days</t>
  </si>
  <si>
    <t>EL_notice_minnonpay_10 days</t>
  </si>
  <si>
    <t>EL_notice_minnonpay_14 days</t>
  </si>
  <si>
    <t>EL_notice_minnonpayMinimum amount of notice not specified</t>
  </si>
  <si>
    <t>EL_notice_minnonpay_Landlord not required to give notice if evicting for nonpayment</t>
  </si>
  <si>
    <t>EL_notice_minother_1 day</t>
  </si>
  <si>
    <t>EL_notice_minother_3 days</t>
  </si>
  <si>
    <t>EL_notice_minother_5 days</t>
  </si>
  <si>
    <t>EL_notice_minother_7 days</t>
  </si>
  <si>
    <t>EL_notice_minother_10 days</t>
  </si>
  <si>
    <t>EL_notice_minother_14 days</t>
  </si>
  <si>
    <t>EL_notice_minother_15 days</t>
  </si>
  <si>
    <t>EL_notice_minother_20 days</t>
  </si>
  <si>
    <t>EL_notice_minother_21 days</t>
  </si>
  <si>
    <t>EL_notice_minother_28 days</t>
  </si>
  <si>
    <t>EL_notice_minother_30 days</t>
  </si>
  <si>
    <t>EL_notice_minother60 days</t>
  </si>
  <si>
    <t>EL_notice_minother_90 days</t>
  </si>
  <si>
    <t>EL_notice_minother_91 days</t>
  </si>
  <si>
    <t>EL_notice_minother_120 days</t>
  </si>
  <si>
    <t>EL_notice_minother_Minimum amount of notice not specified</t>
  </si>
  <si>
    <t>EL_notice_minother_Landlord not required to give notice if evicting for reasons other than nonpayment</t>
  </si>
  <si>
    <t>EL_notice_what_Reason for eviction</t>
  </si>
  <si>
    <t>EL_notice_what_Date rental agreement will terminate</t>
  </si>
  <si>
    <t>EL_notice_what_How to cure</t>
  </si>
  <si>
    <t>EL_notice_what_Amount owed</t>
  </si>
  <si>
    <t>EL_notice_what_Repercussions for failure to cure</t>
  </si>
  <si>
    <t>EL_notice_what_Repercussions for failure to vacate</t>
  </si>
  <si>
    <t>EL_notice_what_Information on legal services</t>
  </si>
  <si>
    <t>EL_notice_what_Information on rights</t>
  </si>
  <si>
    <t>EL_notice_whatRequired notice contents not specified</t>
  </si>
  <si>
    <t>EL_minback_much_3 days</t>
  </si>
  <si>
    <t>EL_minback_much_5 days</t>
  </si>
  <si>
    <t>EL_minback_much_7 days</t>
  </si>
  <si>
    <t>EL_minback_much_10 days</t>
  </si>
  <si>
    <t>EL_minback_much_14 days</t>
  </si>
  <si>
    <t>EL_filingfee_$25</t>
  </si>
  <si>
    <t>EL_filingfee_$30</t>
  </si>
  <si>
    <t>EL_filingfee_$35</t>
  </si>
  <si>
    <t>EL_filingfee_$45</t>
  </si>
  <si>
    <t>EL_filingfee_$46</t>
  </si>
  <si>
    <t>EL_filingfee_$50</t>
  </si>
  <si>
    <t>EL_filingfee_$52</t>
  </si>
  <si>
    <t>EL_filingfee_$60</t>
  </si>
  <si>
    <t>EL_filingfee_$65</t>
  </si>
  <si>
    <t>EL_filingfee_$71</t>
  </si>
  <si>
    <t>EL_filingfee$75</t>
  </si>
  <si>
    <t>EL_filingfee_$85</t>
  </si>
  <si>
    <t>EL_filingfee_$96</t>
  </si>
  <si>
    <t>EL_filingfee_$110</t>
  </si>
  <si>
    <t>EL_filingfee_$125</t>
  </si>
  <si>
    <t>EL_filingfee_$148.50</t>
  </si>
  <si>
    <t>EL_filingfee_$150</t>
  </si>
  <si>
    <t>EL_filingfee_$185</t>
  </si>
  <si>
    <t>EL_filingfee_$220</t>
  </si>
  <si>
    <t>EL_filingfee_$250</t>
  </si>
  <si>
    <t>EL_filingfee_$297</t>
  </si>
  <si>
    <t>EL_court_Municipal court</t>
  </si>
  <si>
    <t>EL_court_County courts</t>
  </si>
  <si>
    <t>EL_court_Circuit court</t>
  </si>
  <si>
    <t>EL_court_District court</t>
  </si>
  <si>
    <t>EL_courtState court</t>
  </si>
  <si>
    <t>EL_courtMagistrates court</t>
  </si>
  <si>
    <t>EL_court_Justice of the Peace court</t>
  </si>
  <si>
    <t>EL_courtSuperior court</t>
  </si>
  <si>
    <t>EL_court_Housing court</t>
  </si>
  <si>
    <t>EL_court_Court of common pleas</t>
  </si>
  <si>
    <t>EL_court_Justice court</t>
  </si>
  <si>
    <t>EL_court_High court</t>
  </si>
  <si>
    <t>EL_servicePersonal service</t>
  </si>
  <si>
    <t>EL_service_Mail</t>
  </si>
  <si>
    <t>EL_service_Certified mail</t>
  </si>
  <si>
    <t>EL_service_Delivery by commercial carrier</t>
  </si>
  <si>
    <t>EL_service_Publication</t>
  </si>
  <si>
    <t>EL_service_Personal service and mail</t>
  </si>
  <si>
    <t>EL_service_Certified mail and regular mail</t>
  </si>
  <si>
    <t>EL_service_Personal service to suitable person other than defendant</t>
  </si>
  <si>
    <t>EL_service_Personal service to suitable person other than defendant and mail</t>
  </si>
  <si>
    <t>EL_service_secondary_Personal service</t>
  </si>
  <si>
    <t>EL_service_secondary_Mail</t>
  </si>
  <si>
    <t>EL_service_secondary_Certified mail</t>
  </si>
  <si>
    <t>EL_service_secondary_Delivery by commercial carrier</t>
  </si>
  <si>
    <t>EL_service_secondary_Publication</t>
  </si>
  <si>
    <t>EL_service_secondary_Publication and mail</t>
  </si>
  <si>
    <t>EL_service_secondary_Publication and certified mail</t>
  </si>
  <si>
    <t>EL_service_secondary_Posting</t>
  </si>
  <si>
    <t>EL_service_secondaryPosting and mail</t>
  </si>
  <si>
    <t>EL_service_secondary_Posting and certified mail</t>
  </si>
  <si>
    <t>EL_service_secondaryPersonal service to suitable person other than defendant</t>
  </si>
  <si>
    <t>EL_service_secondary_Personal service to suitable person other than defendant and mail</t>
  </si>
  <si>
    <t>EL_respond_forfeit_resultDefault judgment for landlord</t>
  </si>
  <si>
    <t>EL_served_2 days</t>
  </si>
  <si>
    <t>EL_served_3 days</t>
  </si>
  <si>
    <t>EL_served_4 days</t>
  </si>
  <si>
    <t>EL_served_5 days</t>
  </si>
  <si>
    <t>EL_served_7 days</t>
  </si>
  <si>
    <t>EL_served_10 days</t>
  </si>
  <si>
    <t>EL_servedMinimum number of days not specified</t>
  </si>
  <si>
    <t>EL_summons_Reason for eviction</t>
  </si>
  <si>
    <t>EL_summons_Repercussions for failure to appear</t>
  </si>
  <si>
    <t>EL_summonsWhat a tenant must do to respond</t>
  </si>
  <si>
    <t>EL_summons_Amount owed</t>
  </si>
  <si>
    <t>EL_summons_Information on legal services</t>
  </si>
  <si>
    <t>EL_summons_Information on appeal process</t>
  </si>
  <si>
    <t>EL_summons_Right to jury trial</t>
  </si>
  <si>
    <t>EL_summons_Retaliatory eviction is unlawful</t>
  </si>
  <si>
    <t>EL_halt_Landlord accepts payment of rent</t>
  </si>
  <si>
    <t>EL_haltTenant offers to pay back rent prior to the judgment</t>
  </si>
  <si>
    <t>EL_halt_Reasons requiring landlord to halt the eviction process not specified</t>
  </si>
  <si>
    <t>EL_rebutt_what_Discriminatory eviction</t>
  </si>
  <si>
    <t>EL_rebutt_whatLandlord retaliation</t>
  </si>
  <si>
    <t>EL_rebutt_what_Landlord refused to complete requested repairs</t>
  </si>
  <si>
    <t>EL_rebutt_what_Landlord non-compliance with statutory duty</t>
  </si>
  <si>
    <t xml:space="preserve">EL_rebutt_what_Tenant experienced domestic violence </t>
  </si>
  <si>
    <t>EL_rebutt_what_Property is uninhabitable</t>
  </si>
  <si>
    <t>EL_rebutt_what_Tenant lawfully deducted costs from rent</t>
  </si>
  <si>
    <t>EL_rebutt_what_Tenant lawfully withheld rent</t>
  </si>
  <si>
    <t xml:space="preserve">EL_rebutt_what_Landlord accepted partial payment </t>
  </si>
  <si>
    <t>EL_rebutt_what_Landlord committed breach</t>
  </si>
  <si>
    <t xml:space="preserve">EL_rebutt_what_Landlord did not pay utilities  </t>
  </si>
  <si>
    <t>EL_rebutt_what_Landlord did not show adequate cause for eviction</t>
  </si>
  <si>
    <t>EL_rebutt_what_Calls for emergency assistance</t>
  </si>
  <si>
    <t>EL_rebutt_what_Tenant was unaware of criminal activity</t>
  </si>
  <si>
    <t>EL_rebutt_whatAny legal defense</t>
  </si>
  <si>
    <t>EL_rebutt_whatAny equitable defense</t>
  </si>
  <si>
    <t>EL_attorney_Corporate landlords</t>
  </si>
  <si>
    <t xml:space="preserve">EL_attorney_No landlords </t>
  </si>
  <si>
    <t>EL_attorneyRequired landlord representation not specified</t>
  </si>
  <si>
    <t>EL_staywrit_Request more time to relocate</t>
  </si>
  <si>
    <t>EL_staywrit_Request more time to pay rent</t>
  </si>
  <si>
    <t>EL_staywrit_Tenant is ill</t>
  </si>
  <si>
    <t>EL_staywrit_Good cause</t>
  </si>
  <si>
    <t xml:space="preserve">EL_staywritReason for requesting staying writ issuance not specified </t>
  </si>
  <si>
    <t>EL_bond_Yes</t>
  </si>
  <si>
    <t>EL_bond_No</t>
  </si>
  <si>
    <t>EL_bondAppeal bond requirement not specified</t>
  </si>
  <si>
    <t>EL_writtermWrit of possession</t>
  </si>
  <si>
    <t>EL_writterm_Writ of eviction</t>
  </si>
  <si>
    <t>EL_writterm_Writ of execution</t>
  </si>
  <si>
    <t>EL_writterm_Writ of ejectment</t>
  </si>
  <si>
    <t>EL_writterm_Writ of restitution</t>
  </si>
  <si>
    <t>EL_writterm_Warrant of ejectment</t>
  </si>
  <si>
    <t>EL_writterm_Warrant of eviction</t>
  </si>
  <si>
    <t>EL_writterm_Execution</t>
  </si>
  <si>
    <t>EL_writterm_Writ of recovery of premises and order to vacate</t>
  </si>
  <si>
    <t>EL_writterm_Summary order for removal</t>
  </si>
  <si>
    <t>EL_postpone_Weekend</t>
  </si>
  <si>
    <t>EL_postpone_Holiday</t>
  </si>
  <si>
    <t xml:space="preserve">EL_postpone_Nighttime </t>
  </si>
  <si>
    <t>EL_postpone_Financial insolvency</t>
  </si>
  <si>
    <t>EL_postpone_Good cause</t>
  </si>
  <si>
    <t>EL_postpone_Completion of drug treatment program</t>
  </si>
  <si>
    <t>EL_postponeCircumstances that postpone not specified</t>
  </si>
  <si>
    <t>EL_entity_Municipal police department</t>
  </si>
  <si>
    <t>EL_entityCounty sheriff’s office</t>
  </si>
  <si>
    <t>EL_entityConstable</t>
  </si>
  <si>
    <t>EL_entityMarshal</t>
  </si>
  <si>
    <t>EL_entity_Bailiff</t>
  </si>
  <si>
    <t>EL_entity_Officer of the court</t>
  </si>
  <si>
    <t>EL_entity_Entity not specified</t>
  </si>
  <si>
    <t>EL_access_reg_Sealing of records</t>
  </si>
  <si>
    <t>EL_access_reg_Expungement of records</t>
  </si>
  <si>
    <t>EL_access_reg_Disclosure of tenant screening report</t>
  </si>
  <si>
    <t>EL_access_reg_Inclusion of eviction records in credit reports</t>
  </si>
  <si>
    <t>EL_access_when_Immediately</t>
  </si>
  <si>
    <t>EL_access_when_At time of judgment</t>
  </si>
  <si>
    <t>EL_access_when_10 days after judgment</t>
  </si>
  <si>
    <t>EL_access_when_Time frame not specified</t>
  </si>
  <si>
    <t>EL_access_auto_Judgment for tenant</t>
  </si>
  <si>
    <t>EL_access_auto_Dismissal of case</t>
  </si>
  <si>
    <t>EL_access_auto_Foreclosure cases</t>
  </si>
  <si>
    <t>EL_access_auto_No cases automatically made inaccessible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</si>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</sst>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31"/>
  <sheetViews>
    <sheetView tabSelected="1" workbookViewId="0">
      <pane xSplit="1" topLeftCell="B1" activePane="topRight" state="frozen"/>
      <selection pane="topRight" activeCell="A2" sqref="A2"/>
    </sheetView>
  </sheetViews>
  <sheetFormatPr defaultRowHeight="14.45"/>
  <cols>
    <col min="1" max="1" width="13.28515625" customWidth="1"/>
    <col min="2" max="2" width="11.7109375" customWidth="1"/>
  </cols>
  <sheetData>
    <row r="1" spans="1:171" s="2" customFormat="1" ht="57.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row>
    <row r="2" spans="1:171">
      <c r="A2" t="s">
        <v>171</v>
      </c>
      <c r="B2" s="1">
        <v>44197</v>
      </c>
      <c r="C2" s="1">
        <v>44197</v>
      </c>
      <c r="D2">
        <v>1</v>
      </c>
      <c r="E2" t="s">
        <v>172</v>
      </c>
      <c r="G2">
        <v>0</v>
      </c>
      <c r="J2">
        <v>1</v>
      </c>
      <c r="K2" t="s">
        <v>173</v>
      </c>
      <c r="M2" t="str">
        <f>("Residential landlords generally, Mobile/manufactured home landlords")</f>
        <v>Residential landlords generally, Mobile/manufactured home landlords</v>
      </c>
      <c r="N2" t="s">
        <v>174</v>
      </c>
      <c r="P2">
        <v>1</v>
      </c>
      <c r="Q2" t="s">
        <v>173</v>
      </c>
      <c r="S2">
        <v>0</v>
      </c>
      <c r="Y2" t="str">
        <f>("Nonpayment of rent, Breach, Criminal activity, Remaining on property after expiration of lease, Substantial damage to property, Endangering another person")</f>
        <v>Nonpayment of rent, Breach, Criminal activity, Remaining on property after expiration of lease, Substantial damage to property, Endangering another person</v>
      </c>
      <c r="Z2" t="s">
        <v>175</v>
      </c>
      <c r="AB2">
        <v>0</v>
      </c>
      <c r="AE2" t="str">
        <f>("Cause not specified ")</f>
        <v xml:space="preserve">Cause not specified </v>
      </c>
      <c r="AH2" t="str">
        <f>("Fine assessed to landlord, Damages, Attorney fees, Criminal charge for landlord")</f>
        <v>Fine assessed to landlord, Damages, Attorney fees, Criminal charge for landlord</v>
      </c>
      <c r="AI2" t="s">
        <v>176</v>
      </c>
      <c r="AJ2" t="s">
        <v>177</v>
      </c>
      <c r="AK2" t="str">
        <f>("Waiver not specified")</f>
        <v>Waiver not specified</v>
      </c>
      <c r="AN2" t="str">
        <f>("Multiple protected classes under Federal Fair Housing Act, Age, Source of income")</f>
        <v>Multiple protected classes under Federal Fair Housing Act, Age, Source of income</v>
      </c>
      <c r="AO2" t="s">
        <v>178</v>
      </c>
      <c r="AQ2" t="str">
        <f t="shared" ref="AQ2:AQ18" si="0">("No protection specified")</f>
        <v>No protection specified</v>
      </c>
      <c r="AT2" t="str">
        <f t="shared" ref="AT2:AT9" si="1">("No protection specified")</f>
        <v>No protection specified</v>
      </c>
      <c r="AW2" t="str">
        <f t="shared" ref="AW2:AW20" si="2">("Yes, for evictions for nonpayment of rent , Yes, for evictions for reasons other than nonpayment of rent")</f>
        <v>Yes, for evictions for nonpayment of rent , Yes, for evictions for reasons other than nonpayment of rent</v>
      </c>
      <c r="AX2" t="s">
        <v>179</v>
      </c>
      <c r="AY2" t="s">
        <v>180</v>
      </c>
      <c r="AZ2" t="str">
        <f>("Minimum amount of notice not specified")</f>
        <v>Minimum amount of notice not specified</v>
      </c>
      <c r="BC2" t="str">
        <f>("60 days")</f>
        <v>60 days</v>
      </c>
      <c r="BD2" t="s">
        <v>181</v>
      </c>
      <c r="BE2" t="s">
        <v>182</v>
      </c>
      <c r="BF2" t="str">
        <f>("Required notice contents not specified")</f>
        <v>Required notice contents not specified</v>
      </c>
      <c r="BI2" t="str">
        <f>("Waiver provision not specified")</f>
        <v>Waiver provision not specified</v>
      </c>
      <c r="BL2">
        <v>0</v>
      </c>
      <c r="BR2" t="str">
        <f>("$75")</f>
        <v>$75</v>
      </c>
      <c r="BS2" t="s">
        <v>183</v>
      </c>
      <c r="BU2" t="str">
        <f>("State court, Magistrates court, Superior court")</f>
        <v>State court, Magistrates court, Superior court</v>
      </c>
      <c r="BV2" t="s">
        <v>184</v>
      </c>
      <c r="BX2" t="str">
        <f>("Personal service")</f>
        <v>Personal service</v>
      </c>
      <c r="BY2" t="s">
        <v>185</v>
      </c>
      <c r="CA2" t="str">
        <f>("Posting and mail, Personal service to suitable person other than defendant")</f>
        <v>Posting and mail, Personal service to suitable person other than defendant</v>
      </c>
      <c r="CB2" t="s">
        <v>185</v>
      </c>
      <c r="CD2">
        <v>1</v>
      </c>
      <c r="CE2" t="s">
        <v>185</v>
      </c>
      <c r="CG2" t="str">
        <f>("Yes")</f>
        <v>Yes</v>
      </c>
      <c r="CH2" t="s">
        <v>186</v>
      </c>
      <c r="CJ2" t="str">
        <f>("Default judgment for landlord")</f>
        <v>Default judgment for landlord</v>
      </c>
      <c r="CK2" t="s">
        <v>186</v>
      </c>
      <c r="CM2" t="str">
        <f>("Minimum number of days not specified")</f>
        <v>Minimum number of days not specified</v>
      </c>
      <c r="CP2" t="str">
        <f>("What a tenant must do to respond")</f>
        <v>What a tenant must do to respond</v>
      </c>
      <c r="CQ2" t="s">
        <v>187</v>
      </c>
      <c r="CS2" t="str">
        <f>("Tenant offers to pay back rent prior to the judgment")</f>
        <v>Tenant offers to pay back rent prior to the judgment</v>
      </c>
      <c r="CT2" t="s">
        <v>188</v>
      </c>
      <c r="CV2">
        <v>1</v>
      </c>
      <c r="CW2" t="s">
        <v>189</v>
      </c>
      <c r="CY2" t="str">
        <f>("Landlord retaliation, Any legal defense, Any equitable defense")</f>
        <v>Landlord retaliation, Any legal defense, Any equitable defense</v>
      </c>
      <c r="CZ2" t="s">
        <v>190</v>
      </c>
      <c r="DA2" t="s">
        <v>191</v>
      </c>
      <c r="DB2" t="str">
        <f t="shared" ref="DB2:DB9" si="3">("Required landlord representation not specified")</f>
        <v>Required landlord representation not specified</v>
      </c>
      <c r="DE2">
        <v>0</v>
      </c>
      <c r="DH2" t="str">
        <f t="shared" ref="DH2:DH20" si="4">("Reason for requesting staying writ issuance not specified ")</f>
        <v xml:space="preserve">Reason for requesting staying writ issuance not specified </v>
      </c>
      <c r="DK2" t="str">
        <f>("7 days")</f>
        <v>7 days</v>
      </c>
      <c r="DL2" t="s">
        <v>192</v>
      </c>
      <c r="DN2" t="str">
        <f>("Appeal bond requirement not specified")</f>
        <v>Appeal bond requirement not specified</v>
      </c>
      <c r="DQ2">
        <v>1</v>
      </c>
      <c r="DR2" t="s">
        <v>192</v>
      </c>
      <c r="DT2" t="str">
        <f>("Duration of pending appeal")</f>
        <v>Duration of pending appeal</v>
      </c>
      <c r="DU2" t="s">
        <v>192</v>
      </c>
      <c r="DW2">
        <v>1</v>
      </c>
      <c r="DX2" t="s">
        <v>192</v>
      </c>
      <c r="DY2" t="s">
        <v>193</v>
      </c>
      <c r="DZ2" t="str">
        <f>("Writ of possession")</f>
        <v>Writ of possession</v>
      </c>
      <c r="EA2" t="s">
        <v>194</v>
      </c>
      <c r="EC2" t="str">
        <f>("Minimum amount of time not specified")</f>
        <v>Minimum amount of time not specified</v>
      </c>
      <c r="EF2" t="str">
        <f>("Circumstances that postpone not specified")</f>
        <v>Circumstances that postpone not specified</v>
      </c>
      <c r="EI2" t="str">
        <f>("7 days")</f>
        <v>7 days</v>
      </c>
      <c r="EJ2" t="s">
        <v>195</v>
      </c>
      <c r="EL2" t="str">
        <f>("County sheriff’s office, Constable, Marshal")</f>
        <v>County sheriff’s office, Constable, Marshal</v>
      </c>
      <c r="EM2" t="s">
        <v>194</v>
      </c>
      <c r="EO2" t="str">
        <f>("Cancellation of writ not specified")</f>
        <v>Cancellation of writ not specified</v>
      </c>
      <c r="ER2" t="str">
        <f>("Immediately")</f>
        <v>Immediately</v>
      </c>
      <c r="ES2" t="s">
        <v>196</v>
      </c>
      <c r="EU2" t="str">
        <f t="shared" ref="EU2:EU16" si="5">("No")</f>
        <v>No</v>
      </c>
      <c r="EX2">
        <v>0</v>
      </c>
    </row>
    <row r="3" spans="1:171">
      <c r="A3" t="s">
        <v>197</v>
      </c>
      <c r="B3" s="1">
        <v>44197</v>
      </c>
      <c r="C3" s="1">
        <v>44197</v>
      </c>
      <c r="D3">
        <v>1</v>
      </c>
      <c r="E3" t="s">
        <v>198</v>
      </c>
      <c r="G3">
        <v>0</v>
      </c>
      <c r="J3">
        <v>1</v>
      </c>
      <c r="K3" t="s">
        <v>199</v>
      </c>
      <c r="M3" t="str">
        <f>("Residential landlords generally, Landlords with minimal rental properties, Mobile/manufactured home landlords")</f>
        <v>Residential landlords generally, Landlords with minimal rental properties, Mobile/manufactured home landlords</v>
      </c>
      <c r="N3" t="s">
        <v>200</v>
      </c>
      <c r="P3">
        <v>1</v>
      </c>
      <c r="Q3" t="s">
        <v>201</v>
      </c>
      <c r="S3">
        <v>0</v>
      </c>
      <c r="Y3" t="str">
        <f>("Nonpayment of rent, Breach, Criminal activity, Nuisance activity, Remaining on property after expiration of lease, Endangering property, Endangering another person")</f>
        <v>Nonpayment of rent, Breach, Criminal activity, Nuisance activity, Remaining on property after expiration of lease, Endangering property, Endangering another person</v>
      </c>
      <c r="Z3" t="s">
        <v>202</v>
      </c>
      <c r="AB3">
        <v>0</v>
      </c>
      <c r="AE3" t="str">
        <f>("Nonpayment of rent, Breach")</f>
        <v>Nonpayment of rent, Breach</v>
      </c>
      <c r="AF3" t="s">
        <v>203</v>
      </c>
      <c r="AG3" t="s">
        <v>204</v>
      </c>
      <c r="AH3" t="str">
        <f>("Fine assessed to landlord, Damages, Attorney fees")</f>
        <v>Fine assessed to landlord, Damages, Attorney fees</v>
      </c>
      <c r="AI3" t="s">
        <v>205</v>
      </c>
      <c r="AJ3" t="s">
        <v>206</v>
      </c>
      <c r="AK3" t="str">
        <f>("Waiver not specified")</f>
        <v>Waiver not specified</v>
      </c>
      <c r="AN3" t="str">
        <f>("Multiple protected classes under Federal Fair Housing Act, Source of income, Marital status, Sexual orientation, Military status, Ancestry, Immigration status, Creed, Calls for emergency services")</f>
        <v>Multiple protected classes under Federal Fair Housing Act, Source of income, Marital status, Sexual orientation, Military status, Ancestry, Immigration status, Creed, Calls for emergency services</v>
      </c>
      <c r="AO3" t="s">
        <v>207</v>
      </c>
      <c r="AP3" t="s">
        <v>208</v>
      </c>
      <c r="AQ3" t="str">
        <f t="shared" si="0"/>
        <v>No protection specified</v>
      </c>
      <c r="AT3" t="str">
        <f t="shared" si="1"/>
        <v>No protection specified</v>
      </c>
      <c r="AW3" t="str">
        <f t="shared" si="2"/>
        <v>Yes, for evictions for nonpayment of rent , Yes, for evictions for reasons other than nonpayment of rent</v>
      </c>
      <c r="AX3" t="s">
        <v>209</v>
      </c>
      <c r="AZ3" t="str">
        <f>("10 days")</f>
        <v>10 days</v>
      </c>
      <c r="BA3" t="s">
        <v>198</v>
      </c>
      <c r="BC3" t="str">
        <f>("3 days, 10 days, 21 days, 28 days, 91 days")</f>
        <v>3 days, 10 days, 21 days, 28 days, 91 days</v>
      </c>
      <c r="BD3" t="s">
        <v>210</v>
      </c>
      <c r="BE3" t="s">
        <v>211</v>
      </c>
      <c r="BF3" t="str">
        <f>("Reason for eviction, Date rental agreement will terminate")</f>
        <v>Reason for eviction, Date rental agreement will terminate</v>
      </c>
      <c r="BG3" t="s">
        <v>212</v>
      </c>
      <c r="BI3" t="str">
        <f>("No")</f>
        <v>No</v>
      </c>
      <c r="BJ3" t="s">
        <v>198</v>
      </c>
      <c r="BK3" t="s">
        <v>213</v>
      </c>
      <c r="BL3">
        <v>1</v>
      </c>
      <c r="BM3" t="s">
        <v>198</v>
      </c>
      <c r="BO3" t="str">
        <f>("10 days")</f>
        <v>10 days</v>
      </c>
      <c r="BP3" t="s">
        <v>198</v>
      </c>
      <c r="BR3" t="str">
        <f>("$85, $250")</f>
        <v>$85, $250</v>
      </c>
      <c r="BS3" t="s">
        <v>214</v>
      </c>
      <c r="BT3" t="s">
        <v>215</v>
      </c>
      <c r="BU3" t="str">
        <f>("County courts, District court")</f>
        <v>County courts, District court</v>
      </c>
      <c r="BV3" t="s">
        <v>216</v>
      </c>
      <c r="BX3" t="str">
        <f>("Personal service")</f>
        <v>Personal service</v>
      </c>
      <c r="BY3" t="s">
        <v>217</v>
      </c>
      <c r="CA3" t="str">
        <f>("Posting and mail")</f>
        <v>Posting and mail</v>
      </c>
      <c r="CB3" t="s">
        <v>217</v>
      </c>
      <c r="CD3">
        <v>0</v>
      </c>
      <c r="CM3" t="str">
        <f>("7 days")</f>
        <v>7 days</v>
      </c>
      <c r="CN3" t="s">
        <v>217</v>
      </c>
      <c r="CP3" t="str">
        <f>("Reason for eviction, Repercussions for failure to appear, What a tenant must do to respond")</f>
        <v>Reason for eviction, Repercussions for failure to appear, What a tenant must do to respond</v>
      </c>
      <c r="CQ3" t="s">
        <v>218</v>
      </c>
      <c r="CS3" t="str">
        <f t="shared" ref="CS3:CS9" si="6">("Reasons requiring landlord to halt the eviction process not specified")</f>
        <v>Reasons requiring landlord to halt the eviction process not specified</v>
      </c>
      <c r="CV3">
        <v>1</v>
      </c>
      <c r="CW3" t="s">
        <v>219</v>
      </c>
      <c r="CY3" t="s">
        <v>220</v>
      </c>
      <c r="CZ3" t="s">
        <v>221</v>
      </c>
      <c r="DA3" t="s">
        <v>222</v>
      </c>
      <c r="DB3" t="str">
        <f t="shared" si="3"/>
        <v>Required landlord representation not specified</v>
      </c>
      <c r="DE3">
        <v>0</v>
      </c>
      <c r="DG3" t="s">
        <v>223</v>
      </c>
      <c r="DH3" t="str">
        <f t="shared" si="4"/>
        <v xml:space="preserve">Reason for requesting staying writ issuance not specified </v>
      </c>
      <c r="DK3" t="str">
        <f>("14 days")</f>
        <v>14 days</v>
      </c>
      <c r="DL3" t="s">
        <v>224</v>
      </c>
      <c r="DM3" t="s">
        <v>225</v>
      </c>
      <c r="DN3" t="str">
        <f>("Yes")</f>
        <v>Yes</v>
      </c>
      <c r="DO3" t="s">
        <v>226</v>
      </c>
      <c r="DQ3">
        <v>1</v>
      </c>
      <c r="DR3" t="s">
        <v>227</v>
      </c>
      <c r="DT3" t="str">
        <f>("Length of stay not specified")</f>
        <v>Length of stay not specified</v>
      </c>
      <c r="DU3" t="s">
        <v>227</v>
      </c>
      <c r="DW3">
        <v>0</v>
      </c>
      <c r="DX3" t="s">
        <v>227</v>
      </c>
      <c r="DZ3" t="str">
        <f>("Writ of restitution")</f>
        <v>Writ of restitution</v>
      </c>
      <c r="EA3" t="s">
        <v>228</v>
      </c>
      <c r="EC3" t="str">
        <f>("2 days")</f>
        <v>2 days</v>
      </c>
      <c r="ED3" t="s">
        <v>228</v>
      </c>
      <c r="EF3" t="str">
        <f>("Nighttime ")</f>
        <v xml:space="preserve">Nighttime </v>
      </c>
      <c r="EG3" t="s">
        <v>228</v>
      </c>
      <c r="EI3" t="str">
        <f>("Minimum number of days not specified")</f>
        <v>Minimum number of days not specified</v>
      </c>
      <c r="EL3" t="str">
        <f>("County sheriff’s office")</f>
        <v>County sheriff’s office</v>
      </c>
      <c r="EM3" t="s">
        <v>228</v>
      </c>
      <c r="EO3" t="str">
        <f>("Cancellation of writ not specified")</f>
        <v>Cancellation of writ not specified</v>
      </c>
      <c r="ER3" t="str">
        <f>("Immediately")</f>
        <v>Immediately</v>
      </c>
      <c r="ES3" t="s">
        <v>228</v>
      </c>
      <c r="EU3" t="str">
        <f t="shared" si="5"/>
        <v>No</v>
      </c>
      <c r="EX3">
        <v>1</v>
      </c>
      <c r="EY3" t="s">
        <v>229</v>
      </c>
      <c r="FA3" t="str">
        <f>("Sealing of records")</f>
        <v>Sealing of records</v>
      </c>
      <c r="FB3" t="s">
        <v>229</v>
      </c>
      <c r="FD3">
        <v>1</v>
      </c>
      <c r="FE3" t="s">
        <v>229</v>
      </c>
      <c r="FG3" t="str">
        <f>("Immediately")</f>
        <v>Immediately</v>
      </c>
      <c r="FH3" t="s">
        <v>230</v>
      </c>
      <c r="FI3" t="s">
        <v>231</v>
      </c>
      <c r="FJ3" t="str">
        <f>("Judgment for tenant, Dismissal of case")</f>
        <v>Judgment for tenant, Dismissal of case</v>
      </c>
      <c r="FK3" t="s">
        <v>230</v>
      </c>
      <c r="FL3" t="s">
        <v>232</v>
      </c>
      <c r="FM3">
        <v>1</v>
      </c>
      <c r="FN3" t="s">
        <v>230</v>
      </c>
      <c r="FO3" t="s">
        <v>233</v>
      </c>
    </row>
    <row r="4" spans="1:171">
      <c r="A4" t="s">
        <v>234</v>
      </c>
      <c r="B4" s="1">
        <v>43831</v>
      </c>
      <c r="C4" s="1">
        <v>44197</v>
      </c>
      <c r="D4">
        <v>1</v>
      </c>
      <c r="E4" t="s">
        <v>235</v>
      </c>
      <c r="G4">
        <v>0</v>
      </c>
      <c r="J4">
        <v>1</v>
      </c>
      <c r="K4" t="s">
        <v>236</v>
      </c>
      <c r="M4" t="str">
        <f t="shared" ref="M4:M18" si="7">("Residential landlords generally, Mobile/manufactured home landlords")</f>
        <v>Residential landlords generally, Mobile/manufactured home landlords</v>
      </c>
      <c r="N4" t="s">
        <v>237</v>
      </c>
      <c r="P4">
        <v>1</v>
      </c>
      <c r="Q4" t="s">
        <v>236</v>
      </c>
      <c r="S4">
        <v>0</v>
      </c>
      <c r="Y4" t="str">
        <f>("Nonpayment of rent, Material breach , Criminal activity, Property is uninhabitable, Remaining on property after expiration of lease, Removal of unit from market")</f>
        <v>Nonpayment of rent, Material breach , Criminal activity, Property is uninhabitable, Remaining on property after expiration of lease, Removal of unit from market</v>
      </c>
      <c r="Z4" t="s">
        <v>238</v>
      </c>
      <c r="AB4">
        <v>0</v>
      </c>
      <c r="AE4" t="str">
        <f>("Nonpayment of rent, Material breach ")</f>
        <v xml:space="preserve">Nonpayment of rent, Material breach </v>
      </c>
      <c r="AF4" t="s">
        <v>239</v>
      </c>
      <c r="AH4" t="str">
        <f>("Damages, Injunctive relief")</f>
        <v>Damages, Injunctive relief</v>
      </c>
      <c r="AI4" t="s">
        <v>235</v>
      </c>
      <c r="AK4" t="str">
        <f>("No")</f>
        <v>No</v>
      </c>
      <c r="AL4" t="s">
        <v>240</v>
      </c>
      <c r="AN4" t="str">
        <f>("Multiple protected classes under Federal Fair Housing Act, Tenant experienced domestic violence, Age, Marital status, Sexual orientation, Gender identity, Physical characteristics")</f>
        <v>Multiple protected classes under Federal Fair Housing Act, Tenant experienced domestic violence, Age, Marital status, Sexual orientation, Gender identity, Physical characteristics</v>
      </c>
      <c r="AO4" t="s">
        <v>241</v>
      </c>
      <c r="AQ4" t="str">
        <f t="shared" si="0"/>
        <v>No protection specified</v>
      </c>
      <c r="AT4" t="str">
        <f t="shared" si="1"/>
        <v>No protection specified</v>
      </c>
      <c r="AW4" t="str">
        <f t="shared" si="2"/>
        <v>Yes, for evictions for nonpayment of rent , Yes, for evictions for reasons other than nonpayment of rent</v>
      </c>
      <c r="AX4" t="s">
        <v>242</v>
      </c>
      <c r="AZ4" t="str">
        <f>("7 days")</f>
        <v>7 days</v>
      </c>
      <c r="BA4" t="s">
        <v>243</v>
      </c>
      <c r="BC4" t="str">
        <f>("1 day, 7 days")</f>
        <v>1 day, 7 days</v>
      </c>
      <c r="BD4" t="s">
        <v>244</v>
      </c>
      <c r="BE4" t="s">
        <v>245</v>
      </c>
      <c r="BF4" t="str">
        <f>("Reason for eviction, How to cure, Amount owed")</f>
        <v>Reason for eviction, How to cure, Amount owed</v>
      </c>
      <c r="BG4" t="s">
        <v>246</v>
      </c>
      <c r="BI4" t="str">
        <f>("No")</f>
        <v>No</v>
      </c>
      <c r="BJ4" t="s">
        <v>247</v>
      </c>
      <c r="BL4">
        <v>1</v>
      </c>
      <c r="BM4" t="s">
        <v>243</v>
      </c>
      <c r="BO4" t="str">
        <f>("7 days")</f>
        <v>7 days</v>
      </c>
      <c r="BP4" t="s">
        <v>243</v>
      </c>
      <c r="BR4" t="str">
        <f>("$45")</f>
        <v>$45</v>
      </c>
      <c r="BS4" t="s">
        <v>248</v>
      </c>
      <c r="BU4" t="str">
        <f>("Municipal court, District court, Court of common pleas")</f>
        <v>Municipal court, District court, Court of common pleas</v>
      </c>
      <c r="BV4" t="s">
        <v>249</v>
      </c>
      <c r="BX4" t="str">
        <f>("Personal service, Mail, Certified mail, Delivery by commercial carrier, Personal service to suitable person other than defendant")</f>
        <v>Personal service, Mail, Certified mail, Delivery by commercial carrier, Personal service to suitable person other than defendant</v>
      </c>
      <c r="BY4" t="s">
        <v>250</v>
      </c>
      <c r="CA4" t="str">
        <f>("Personal service, Mail, Delivery by commercial carrier, Posting")</f>
        <v>Personal service, Mail, Delivery by commercial carrier, Posting</v>
      </c>
      <c r="CB4" t="s">
        <v>251</v>
      </c>
      <c r="CD4">
        <v>0</v>
      </c>
      <c r="CE4" t="s">
        <v>240</v>
      </c>
      <c r="CM4" t="str">
        <f>("3 days")</f>
        <v>3 days</v>
      </c>
      <c r="CN4" t="s">
        <v>252</v>
      </c>
      <c r="CP4" t="str">
        <f>("Repercussions for failure to appear, Information on legal services")</f>
        <v>Repercussions for failure to appear, Information on legal services</v>
      </c>
      <c r="CQ4" t="s">
        <v>253</v>
      </c>
      <c r="CS4" t="str">
        <f t="shared" si="6"/>
        <v>Reasons requiring landlord to halt the eviction process not specified</v>
      </c>
      <c r="CV4">
        <v>1</v>
      </c>
      <c r="CW4" t="s">
        <v>254</v>
      </c>
      <c r="CY4" t="str">
        <f>("Landlord retaliation, Landlord refused to complete requested repairs, Landlord non-compliance with statutory duty, Tenant experienced domestic violence , Tenant lawfully withheld rent")</f>
        <v>Landlord retaliation, Landlord refused to complete requested repairs, Landlord non-compliance with statutory duty, Tenant experienced domestic violence , Tenant lawfully withheld rent</v>
      </c>
      <c r="CZ4" t="s">
        <v>255</v>
      </c>
      <c r="DB4" t="str">
        <f t="shared" si="3"/>
        <v>Required landlord representation not specified</v>
      </c>
      <c r="DE4">
        <v>0</v>
      </c>
      <c r="DH4" t="str">
        <f t="shared" si="4"/>
        <v xml:space="preserve">Reason for requesting staying writ issuance not specified </v>
      </c>
      <c r="DK4" t="str">
        <f>("10 days")</f>
        <v>10 days</v>
      </c>
      <c r="DL4" t="s">
        <v>240</v>
      </c>
      <c r="DN4" t="str">
        <f>("Yes")</f>
        <v>Yes</v>
      </c>
      <c r="DO4" t="s">
        <v>256</v>
      </c>
      <c r="DP4" t="s">
        <v>257</v>
      </c>
      <c r="DQ4">
        <v>1</v>
      </c>
      <c r="DR4" t="s">
        <v>240</v>
      </c>
      <c r="DT4" t="str">
        <f>("Duration of pending appeal")</f>
        <v>Duration of pending appeal</v>
      </c>
      <c r="DU4" t="s">
        <v>258</v>
      </c>
      <c r="DW4">
        <v>0</v>
      </c>
      <c r="DZ4" t="str">
        <f>("Writ of restitution")</f>
        <v>Writ of restitution</v>
      </c>
      <c r="EA4" t="s">
        <v>259</v>
      </c>
      <c r="EC4" t="str">
        <f>("Writ can be issued immediately")</f>
        <v>Writ can be issued immediately</v>
      </c>
      <c r="ED4" t="s">
        <v>258</v>
      </c>
      <c r="EF4" t="str">
        <f t="shared" ref="EF4:EF21" si="8">("Circumstances that postpone not specified")</f>
        <v>Circumstances that postpone not specified</v>
      </c>
      <c r="EI4" t="str">
        <f>("Writ can be executed immediately after issuance")</f>
        <v>Writ can be executed immediately after issuance</v>
      </c>
      <c r="EJ4" t="s">
        <v>258</v>
      </c>
      <c r="EL4" t="str">
        <f>("Municipal police department, County sheriff’s office, Bailiff, Officer of the court")</f>
        <v>Municipal police department, County sheriff’s office, Bailiff, Officer of the court</v>
      </c>
      <c r="EM4" t="s">
        <v>260</v>
      </c>
      <c r="EO4" t="str">
        <f>("Yes, if partial back rent is paid")</f>
        <v>Yes, if partial back rent is paid</v>
      </c>
      <c r="EP4" t="s">
        <v>240</v>
      </c>
      <c r="ER4" t="str">
        <f>("Length of time not specified")</f>
        <v>Length of time not specified</v>
      </c>
      <c r="EU4" t="str">
        <f t="shared" si="5"/>
        <v>No</v>
      </c>
      <c r="EX4">
        <v>0</v>
      </c>
    </row>
    <row r="5" spans="1:171">
      <c r="A5" t="s">
        <v>261</v>
      </c>
      <c r="B5" s="1">
        <v>44197</v>
      </c>
      <c r="C5" s="1">
        <v>44197</v>
      </c>
      <c r="D5">
        <v>1</v>
      </c>
      <c r="E5" t="s">
        <v>262</v>
      </c>
      <c r="G5">
        <v>0</v>
      </c>
      <c r="J5">
        <v>1</v>
      </c>
      <c r="K5" t="s">
        <v>263</v>
      </c>
      <c r="M5" t="str">
        <f t="shared" si="7"/>
        <v>Residential landlords generally, Mobile/manufactured home landlords</v>
      </c>
      <c r="N5" t="s">
        <v>264</v>
      </c>
      <c r="P5">
        <v>1</v>
      </c>
      <c r="Q5" t="s">
        <v>265</v>
      </c>
      <c r="S5">
        <v>0</v>
      </c>
      <c r="Y5" t="s">
        <v>266</v>
      </c>
      <c r="Z5" t="s">
        <v>267</v>
      </c>
      <c r="AB5">
        <v>0</v>
      </c>
      <c r="AE5" t="str">
        <f>("Nonpayment of rent, Breach, Statutory tenant obligations")</f>
        <v>Nonpayment of rent, Breach, Statutory tenant obligations</v>
      </c>
      <c r="AF5" t="s">
        <v>268</v>
      </c>
      <c r="AH5" t="str">
        <f>("Damages, Attorney fees, Injunctive relief")</f>
        <v>Damages, Attorney fees, Injunctive relief</v>
      </c>
      <c r="AI5" t="s">
        <v>269</v>
      </c>
      <c r="AK5" t="str">
        <f>("No")</f>
        <v>No</v>
      </c>
      <c r="AL5" t="s">
        <v>270</v>
      </c>
      <c r="AN5" t="str">
        <f>("Multiple protected classes under Federal Fair Housing Act, Age, Marital status, Sexual orientation, Gender identity, Creed")</f>
        <v>Multiple protected classes under Federal Fair Housing Act, Age, Marital status, Sexual orientation, Gender identity, Creed</v>
      </c>
      <c r="AO5" t="s">
        <v>271</v>
      </c>
      <c r="AQ5" t="str">
        <f t="shared" si="0"/>
        <v>No protection specified</v>
      </c>
      <c r="AT5" t="str">
        <f t="shared" si="1"/>
        <v>No protection specified</v>
      </c>
      <c r="AW5" t="str">
        <f t="shared" si="2"/>
        <v>Yes, for evictions for nonpayment of rent , Yes, for evictions for reasons other than nonpayment of rent</v>
      </c>
      <c r="AX5" t="s">
        <v>272</v>
      </c>
      <c r="AZ5" t="str">
        <f>("3 days")</f>
        <v>3 days</v>
      </c>
      <c r="BA5" t="s">
        <v>268</v>
      </c>
      <c r="BC5" t="str">
        <f>("3 days, 5 days, 14 days, 30 days")</f>
        <v>3 days, 5 days, 14 days, 30 days</v>
      </c>
      <c r="BD5" t="s">
        <v>272</v>
      </c>
      <c r="BE5" t="s">
        <v>273</v>
      </c>
      <c r="BF5" t="str">
        <f>("Reason for eviction, Date rental agreement will terminate")</f>
        <v>Reason for eviction, Date rental agreement will terminate</v>
      </c>
      <c r="BG5" t="s">
        <v>268</v>
      </c>
      <c r="BH5" t="s">
        <v>274</v>
      </c>
      <c r="BI5" t="str">
        <f>("No")</f>
        <v>No</v>
      </c>
      <c r="BJ5" t="s">
        <v>275</v>
      </c>
      <c r="BL5">
        <v>1</v>
      </c>
      <c r="BM5" t="s">
        <v>268</v>
      </c>
      <c r="BO5" t="str">
        <f>("3 days")</f>
        <v>3 days</v>
      </c>
      <c r="BP5" t="s">
        <v>268</v>
      </c>
      <c r="BR5" t="str">
        <f>("$50")</f>
        <v>$50</v>
      </c>
      <c r="BS5" t="s">
        <v>276</v>
      </c>
      <c r="BU5" t="str">
        <f>("Municipal court, County courts, District court, Justice of the Peace court")</f>
        <v>Municipal court, County courts, District court, Justice of the Peace court</v>
      </c>
      <c r="BV5" t="s">
        <v>277</v>
      </c>
      <c r="BX5" t="str">
        <f>("Personal service, Mail")</f>
        <v>Personal service, Mail</v>
      </c>
      <c r="BY5" t="s">
        <v>278</v>
      </c>
      <c r="CA5" t="str">
        <f>("Publication and mail")</f>
        <v>Publication and mail</v>
      </c>
      <c r="CB5" t="s">
        <v>279</v>
      </c>
      <c r="CD5">
        <v>1</v>
      </c>
      <c r="CE5" t="s">
        <v>280</v>
      </c>
      <c r="CG5" t="str">
        <f>("Yes")</f>
        <v>Yes</v>
      </c>
      <c r="CH5" t="s">
        <v>281</v>
      </c>
      <c r="CJ5" t="str">
        <f>("Default judgment for landlord")</f>
        <v>Default judgment for landlord</v>
      </c>
      <c r="CK5" t="s">
        <v>281</v>
      </c>
      <c r="CM5" t="str">
        <f>("Minimum number of days not specified")</f>
        <v>Minimum number of days not specified</v>
      </c>
      <c r="CP5" t="str">
        <f>("Repercussions for failure to appear, What a tenant must do to respond")</f>
        <v>Repercussions for failure to appear, What a tenant must do to respond</v>
      </c>
      <c r="CQ5" t="s">
        <v>281</v>
      </c>
      <c r="CS5" t="str">
        <f t="shared" si="6"/>
        <v>Reasons requiring landlord to halt the eviction process not specified</v>
      </c>
      <c r="CU5" t="s">
        <v>282</v>
      </c>
      <c r="CV5">
        <v>1</v>
      </c>
      <c r="CW5" t="s">
        <v>283</v>
      </c>
      <c r="CY5" t="str">
        <f>("Landlord retaliation, Landlord refused to complete requested repairs, Landlord non-compliance with statutory duty, Property is uninhabitable")</f>
        <v>Landlord retaliation, Landlord refused to complete requested repairs, Landlord non-compliance with statutory duty, Property is uninhabitable</v>
      </c>
      <c r="CZ5" t="s">
        <v>284</v>
      </c>
      <c r="DB5" t="str">
        <f t="shared" si="3"/>
        <v>Required landlord representation not specified</v>
      </c>
      <c r="DE5">
        <v>0</v>
      </c>
      <c r="DH5" t="str">
        <f t="shared" si="4"/>
        <v xml:space="preserve">Reason for requesting staying writ issuance not specified </v>
      </c>
      <c r="DJ5" t="s">
        <v>285</v>
      </c>
      <c r="DK5" t="str">
        <f>("30 days")</f>
        <v>30 days</v>
      </c>
      <c r="DL5" t="s">
        <v>286</v>
      </c>
      <c r="DN5" t="str">
        <f>("Yes")</f>
        <v>Yes</v>
      </c>
      <c r="DO5" t="s">
        <v>287</v>
      </c>
      <c r="DP5" t="s">
        <v>288</v>
      </c>
      <c r="DQ5">
        <v>1</v>
      </c>
      <c r="DR5" t="s">
        <v>289</v>
      </c>
      <c r="DT5" t="str">
        <f>("Length of stay not specified")</f>
        <v>Length of stay not specified</v>
      </c>
      <c r="DW5">
        <v>1</v>
      </c>
      <c r="DX5" t="s">
        <v>289</v>
      </c>
      <c r="DY5" t="s">
        <v>290</v>
      </c>
      <c r="DZ5" t="str">
        <f>("Writ of possession")</f>
        <v>Writ of possession</v>
      </c>
      <c r="EA5" t="s">
        <v>291</v>
      </c>
      <c r="EC5" t="str">
        <f>("Minimum amount of time not specified")</f>
        <v>Minimum amount of time not specified</v>
      </c>
      <c r="EF5" t="str">
        <f t="shared" si="8"/>
        <v>Circumstances that postpone not specified</v>
      </c>
      <c r="EI5" t="str">
        <f>("Minimum number of days not specified")</f>
        <v>Minimum number of days not specified</v>
      </c>
      <c r="EL5" t="str">
        <f>("Entity not specified")</f>
        <v>Entity not specified</v>
      </c>
      <c r="EO5" t="str">
        <f>("Cancellation of writ not specified")</f>
        <v>Cancellation of writ not specified</v>
      </c>
      <c r="ER5" t="str">
        <f>("Length of time not specified")</f>
        <v>Length of time not specified</v>
      </c>
      <c r="EU5" t="str">
        <f t="shared" si="5"/>
        <v>No</v>
      </c>
      <c r="EX5">
        <v>0</v>
      </c>
    </row>
    <row r="6" spans="1:171">
      <c r="A6" t="s">
        <v>292</v>
      </c>
      <c r="B6" s="1">
        <v>41395</v>
      </c>
      <c r="C6" s="1">
        <v>44197</v>
      </c>
      <c r="D6">
        <v>1</v>
      </c>
      <c r="E6" t="s">
        <v>293</v>
      </c>
      <c r="G6">
        <v>0</v>
      </c>
      <c r="J6">
        <v>1</v>
      </c>
      <c r="K6" t="s">
        <v>294</v>
      </c>
      <c r="M6" t="str">
        <f t="shared" si="7"/>
        <v>Residential landlords generally, Mobile/manufactured home landlords</v>
      </c>
      <c r="N6" t="s">
        <v>294</v>
      </c>
      <c r="P6">
        <v>1</v>
      </c>
      <c r="Q6" t="s">
        <v>294</v>
      </c>
      <c r="S6">
        <v>0</v>
      </c>
      <c r="Y6" t="s">
        <v>295</v>
      </c>
      <c r="Z6" t="s">
        <v>296</v>
      </c>
      <c r="AB6">
        <v>0</v>
      </c>
      <c r="AE6" t="str">
        <f>("Nonpayment of rent, Breach, Nuisance activities, Statutory tenant obligations, Substantial damage to property")</f>
        <v>Nonpayment of rent, Breach, Nuisance activities, Statutory tenant obligations, Substantial damage to property</v>
      </c>
      <c r="AF6" t="s">
        <v>297</v>
      </c>
      <c r="AH6" t="str">
        <f>("Damages, Attorney fees, Injunctive relief")</f>
        <v>Damages, Attorney fees, Injunctive relief</v>
      </c>
      <c r="AI6" t="s">
        <v>298</v>
      </c>
      <c r="AK6" t="str">
        <f>("No")</f>
        <v>No</v>
      </c>
      <c r="AL6" t="s">
        <v>299</v>
      </c>
      <c r="AN6" t="str">
        <f>("Multiple protected classes under Federal Fair Housing Act")</f>
        <v>Multiple protected classes under Federal Fair Housing Act</v>
      </c>
      <c r="AO6" t="s">
        <v>300</v>
      </c>
      <c r="AQ6" t="str">
        <f t="shared" si="0"/>
        <v>No protection specified</v>
      </c>
      <c r="AT6" t="str">
        <f t="shared" si="1"/>
        <v>No protection specified</v>
      </c>
      <c r="AW6" t="str">
        <f t="shared" si="2"/>
        <v>Yes, for evictions for nonpayment of rent , Yes, for evictions for reasons other than nonpayment of rent</v>
      </c>
      <c r="AX6" t="s">
        <v>301</v>
      </c>
      <c r="AY6" t="s">
        <v>302</v>
      </c>
      <c r="AZ6" t="str">
        <f>("5 days")</f>
        <v>5 days</v>
      </c>
      <c r="BA6" t="s">
        <v>303</v>
      </c>
      <c r="BC6" t="str">
        <f>("14 days, 30 days")</f>
        <v>14 days, 30 days</v>
      </c>
      <c r="BD6" t="s">
        <v>304</v>
      </c>
      <c r="BE6" t="s">
        <v>305</v>
      </c>
      <c r="BF6" t="str">
        <f>("Reason for eviction, Date rental agreement will terminate")</f>
        <v>Reason for eviction, Date rental agreement will terminate</v>
      </c>
      <c r="BG6" t="s">
        <v>306</v>
      </c>
      <c r="BI6" t="str">
        <f>("Yes")</f>
        <v>Yes</v>
      </c>
      <c r="BJ6" t="s">
        <v>306</v>
      </c>
      <c r="BK6" t="s">
        <v>307</v>
      </c>
      <c r="BL6">
        <v>1</v>
      </c>
      <c r="BM6" t="s">
        <v>306</v>
      </c>
      <c r="BO6" t="str">
        <f>("5 days")</f>
        <v>5 days</v>
      </c>
      <c r="BP6" t="s">
        <v>306</v>
      </c>
      <c r="BR6" t="str">
        <f>("$30")</f>
        <v>$30</v>
      </c>
      <c r="BS6" t="s">
        <v>308</v>
      </c>
      <c r="BU6" t="str">
        <f>("Magistrates court")</f>
        <v>Magistrates court</v>
      </c>
      <c r="BV6" t="s">
        <v>309</v>
      </c>
      <c r="BX6" t="str">
        <f>("Personal service, Certified mail, Delivery by commercial carrier, Personal service to suitable person other than defendant")</f>
        <v>Personal service, Certified mail, Delivery by commercial carrier, Personal service to suitable person other than defendant</v>
      </c>
      <c r="BY6" t="s">
        <v>310</v>
      </c>
      <c r="CA6" t="str">
        <f>("Posting and mail")</f>
        <v>Posting and mail</v>
      </c>
      <c r="CB6" t="s">
        <v>311</v>
      </c>
      <c r="CD6">
        <v>1</v>
      </c>
      <c r="CE6" t="s">
        <v>312</v>
      </c>
      <c r="CG6" t="str">
        <f>("Yes")</f>
        <v>Yes</v>
      </c>
      <c r="CH6" t="s">
        <v>312</v>
      </c>
      <c r="CJ6" t="str">
        <f>("Default judgment for landlord")</f>
        <v>Default judgment for landlord</v>
      </c>
      <c r="CK6" t="s">
        <v>312</v>
      </c>
      <c r="CM6" t="str">
        <f>("Minimum number of days not specified")</f>
        <v>Minimum number of days not specified</v>
      </c>
      <c r="CP6" t="str">
        <f>("Reason for eviction, Repercussions for failure to appear, What a tenant must do to respond")</f>
        <v>Reason for eviction, Repercussions for failure to appear, What a tenant must do to respond</v>
      </c>
      <c r="CQ6" t="s">
        <v>313</v>
      </c>
      <c r="CS6" t="str">
        <f t="shared" si="6"/>
        <v>Reasons requiring landlord to halt the eviction process not specified</v>
      </c>
      <c r="CV6">
        <v>1</v>
      </c>
      <c r="CW6" t="s">
        <v>314</v>
      </c>
      <c r="CY6" t="str">
        <f>("Landlord retaliation, Landlord refused to complete requested repairs, Landlord non-compliance with statutory duty, Property is uninhabitable")</f>
        <v>Landlord retaliation, Landlord refused to complete requested repairs, Landlord non-compliance with statutory duty, Property is uninhabitable</v>
      </c>
      <c r="CZ6" t="s">
        <v>315</v>
      </c>
      <c r="DA6" t="s">
        <v>316</v>
      </c>
      <c r="DB6" t="str">
        <f t="shared" si="3"/>
        <v>Required landlord representation not specified</v>
      </c>
      <c r="DE6">
        <v>0</v>
      </c>
      <c r="DH6" t="str">
        <f t="shared" si="4"/>
        <v xml:space="preserve">Reason for requesting staying writ issuance not specified </v>
      </c>
      <c r="DK6" t="str">
        <f>("30 days")</f>
        <v>30 days</v>
      </c>
      <c r="DL6" t="s">
        <v>317</v>
      </c>
      <c r="DN6" t="str">
        <f>("Yes")</f>
        <v>Yes</v>
      </c>
      <c r="DO6" t="s">
        <v>318</v>
      </c>
      <c r="DQ6">
        <v>1</v>
      </c>
      <c r="DR6" t="s">
        <v>319</v>
      </c>
      <c r="DT6" t="str">
        <f>("Duration of pending appeal")</f>
        <v>Duration of pending appeal</v>
      </c>
      <c r="DU6" t="s">
        <v>320</v>
      </c>
      <c r="DW6">
        <v>1</v>
      </c>
      <c r="DX6" t="s">
        <v>319</v>
      </c>
      <c r="DY6" t="s">
        <v>321</v>
      </c>
      <c r="DZ6" t="str">
        <f>("Writ of eviction, Writ of ejectment, Warrant of ejectment")</f>
        <v>Writ of eviction, Writ of ejectment, Warrant of ejectment</v>
      </c>
      <c r="EA6" t="s">
        <v>322</v>
      </c>
      <c r="EC6" t="str">
        <f>("Writ can be issued immediately")</f>
        <v>Writ can be issued immediately</v>
      </c>
      <c r="ED6" t="s">
        <v>323</v>
      </c>
      <c r="EF6" t="str">
        <f t="shared" si="8"/>
        <v>Circumstances that postpone not specified</v>
      </c>
      <c r="EH6" t="s">
        <v>324</v>
      </c>
      <c r="EI6" t="str">
        <f>("1 day")</f>
        <v>1 day</v>
      </c>
      <c r="EJ6" t="s">
        <v>325</v>
      </c>
      <c r="EK6" t="s">
        <v>326</v>
      </c>
      <c r="EL6" t="str">
        <f>("County sheriff’s office, Constable")</f>
        <v>County sheriff’s office, Constable</v>
      </c>
      <c r="EM6" t="s">
        <v>325</v>
      </c>
      <c r="EN6" t="s">
        <v>327</v>
      </c>
      <c r="EO6" t="str">
        <f>("No")</f>
        <v>No</v>
      </c>
      <c r="EP6" t="s">
        <v>299</v>
      </c>
      <c r="ER6" t="str">
        <f>("Immediately")</f>
        <v>Immediately</v>
      </c>
      <c r="ES6" t="s">
        <v>306</v>
      </c>
      <c r="ET6" t="s">
        <v>328</v>
      </c>
      <c r="EU6" t="str">
        <f t="shared" si="5"/>
        <v>No</v>
      </c>
      <c r="EX6">
        <v>0</v>
      </c>
    </row>
    <row r="7" spans="1:171">
      <c r="A7" t="s">
        <v>329</v>
      </c>
      <c r="B7" s="1">
        <v>44197</v>
      </c>
      <c r="C7" s="1">
        <v>44197</v>
      </c>
      <c r="D7">
        <v>1</v>
      </c>
      <c r="E7" t="s">
        <v>330</v>
      </c>
      <c r="G7">
        <v>1</v>
      </c>
      <c r="H7" t="s">
        <v>331</v>
      </c>
      <c r="J7">
        <v>1</v>
      </c>
      <c r="K7" t="s">
        <v>332</v>
      </c>
      <c r="M7" t="str">
        <f t="shared" si="7"/>
        <v>Residential landlords generally, Mobile/manufactured home landlords</v>
      </c>
      <c r="N7" t="s">
        <v>333</v>
      </c>
      <c r="P7">
        <v>1</v>
      </c>
      <c r="Q7" t="s">
        <v>333</v>
      </c>
      <c r="S7">
        <v>1</v>
      </c>
      <c r="T7" t="s">
        <v>334</v>
      </c>
      <c r="V7" t="str">
        <f>("5% of monthly rent amount, $50")</f>
        <v>5% of monthly rent amount, $50</v>
      </c>
      <c r="W7" t="s">
        <v>334</v>
      </c>
      <c r="X7" t="s">
        <v>335</v>
      </c>
      <c r="Y7" t="s">
        <v>336</v>
      </c>
      <c r="Z7" t="s">
        <v>337</v>
      </c>
      <c r="AB7">
        <v>0</v>
      </c>
      <c r="AE7" t="str">
        <f>("Nuisance activities, Statutory tenant obligations")</f>
        <v>Nuisance activities, Statutory tenant obligations</v>
      </c>
      <c r="AF7" t="s">
        <v>338</v>
      </c>
      <c r="AH7" t="str">
        <f>("Fine assessed to landlord, Damages, Attorney fees, Injunctive relief")</f>
        <v>Fine assessed to landlord, Damages, Attorney fees, Injunctive relief</v>
      </c>
      <c r="AI7" t="s">
        <v>339</v>
      </c>
      <c r="AK7" t="str">
        <f>("Waiver not specified")</f>
        <v>Waiver not specified</v>
      </c>
      <c r="AN7" t="str">
        <f>("Multiple protected classes under Federal Fair Housing Act, Age, Source of income, Marital status, Sexual orientation, Gender identity, Military status, Ancestry, Appalachian regional origin")</f>
        <v>Multiple protected classes under Federal Fair Housing Act, Age, Source of income, Marital status, Sexual orientation, Gender identity, Military status, Ancestry, Appalachian regional origin</v>
      </c>
      <c r="AO7" t="s">
        <v>340</v>
      </c>
      <c r="AQ7" t="str">
        <f t="shared" si="0"/>
        <v>No protection specified</v>
      </c>
      <c r="AT7" t="str">
        <f t="shared" si="1"/>
        <v>No protection specified</v>
      </c>
      <c r="AW7" t="str">
        <f t="shared" si="2"/>
        <v>Yes, for evictions for nonpayment of rent , Yes, for evictions for reasons other than nonpayment of rent</v>
      </c>
      <c r="AX7" t="s">
        <v>341</v>
      </c>
      <c r="AZ7" t="str">
        <f>("3 days")</f>
        <v>3 days</v>
      </c>
      <c r="BA7" t="s">
        <v>342</v>
      </c>
      <c r="BC7" t="str">
        <f>("3 days, 10 days, 30 days")</f>
        <v>3 days, 10 days, 30 days</v>
      </c>
      <c r="BD7" t="s">
        <v>343</v>
      </c>
      <c r="BE7" t="s">
        <v>344</v>
      </c>
      <c r="BF7" t="str">
        <f>("Reason for eviction, Date rental agreement will terminate, Repercussions for failure to vacate")</f>
        <v>Reason for eviction, Date rental agreement will terminate, Repercussions for failure to vacate</v>
      </c>
      <c r="BG7" t="s">
        <v>345</v>
      </c>
      <c r="BH7" t="s">
        <v>346</v>
      </c>
      <c r="BI7" t="str">
        <f>("No")</f>
        <v>No</v>
      </c>
      <c r="BJ7" t="s">
        <v>347</v>
      </c>
      <c r="BK7" t="s">
        <v>348</v>
      </c>
      <c r="BL7">
        <v>1</v>
      </c>
      <c r="BM7" t="s">
        <v>342</v>
      </c>
      <c r="BO7" t="str">
        <f>("3 days")</f>
        <v>3 days</v>
      </c>
      <c r="BP7" t="s">
        <v>342</v>
      </c>
      <c r="BR7" t="str">
        <f>("$110, $150")</f>
        <v>$110, $150</v>
      </c>
      <c r="BS7" t="s">
        <v>349</v>
      </c>
      <c r="BT7" t="s">
        <v>350</v>
      </c>
      <c r="BU7" t="str">
        <f>("Municipal court, County courts, Court of common pleas")</f>
        <v>Municipal court, County courts, Court of common pleas</v>
      </c>
      <c r="BV7" t="s">
        <v>330</v>
      </c>
      <c r="BX7" t="str">
        <f>("Personal service and mail, Certified mail and regular mail")</f>
        <v>Personal service and mail, Certified mail and regular mail</v>
      </c>
      <c r="BY7" t="s">
        <v>351</v>
      </c>
      <c r="CA7" t="str">
        <f>("Posting and mail, Personal service to suitable person other than defendant and mail")</f>
        <v>Posting and mail, Personal service to suitable person other than defendant and mail</v>
      </c>
      <c r="CB7" t="s">
        <v>351</v>
      </c>
      <c r="CD7">
        <v>0</v>
      </c>
      <c r="CM7" t="str">
        <f>("7 days")</f>
        <v>7 days</v>
      </c>
      <c r="CN7" t="s">
        <v>351</v>
      </c>
      <c r="CP7" t="str">
        <f>("Reason for eviction, Information on legal services, Right to jury trial, Retaliatory eviction is unlawful")</f>
        <v>Reason for eviction, Information on legal services, Right to jury trial, Retaliatory eviction is unlawful</v>
      </c>
      <c r="CQ7" t="s">
        <v>351</v>
      </c>
      <c r="CS7" t="str">
        <f t="shared" si="6"/>
        <v>Reasons requiring landlord to halt the eviction process not specified</v>
      </c>
      <c r="CV7">
        <v>1</v>
      </c>
      <c r="CW7" t="s">
        <v>352</v>
      </c>
      <c r="CY7" t="s">
        <v>353</v>
      </c>
      <c r="CZ7" t="s">
        <v>354</v>
      </c>
      <c r="DA7" t="s">
        <v>355</v>
      </c>
      <c r="DB7" t="str">
        <f t="shared" si="3"/>
        <v>Required landlord representation not specified</v>
      </c>
      <c r="DE7">
        <v>0</v>
      </c>
      <c r="DH7" t="str">
        <f t="shared" si="4"/>
        <v xml:space="preserve">Reason for requesting staying writ issuance not specified </v>
      </c>
      <c r="DK7" t="str">
        <f>("Appeal procedure not specified")</f>
        <v>Appeal procedure not specified</v>
      </c>
      <c r="DN7" t="str">
        <f>("Appeal bond requirement not specified")</f>
        <v>Appeal bond requirement not specified</v>
      </c>
      <c r="DQ7">
        <v>1</v>
      </c>
      <c r="DR7" t="s">
        <v>356</v>
      </c>
      <c r="DS7" t="s">
        <v>357</v>
      </c>
      <c r="DT7" t="str">
        <f>("Duration of pending appeal")</f>
        <v>Duration of pending appeal</v>
      </c>
      <c r="DU7" t="s">
        <v>356</v>
      </c>
      <c r="DW7">
        <v>1</v>
      </c>
      <c r="DX7" t="s">
        <v>356</v>
      </c>
      <c r="DZ7" t="str">
        <f>("Writ of execution")</f>
        <v>Writ of execution</v>
      </c>
      <c r="EA7" t="s">
        <v>358</v>
      </c>
      <c r="EC7" t="str">
        <f>("Minimum amount of time not specified")</f>
        <v>Minimum amount of time not specified</v>
      </c>
      <c r="EF7" t="str">
        <f t="shared" si="8"/>
        <v>Circumstances that postpone not specified</v>
      </c>
      <c r="EI7" t="str">
        <f>("Writ can be executed immediately after issuance")</f>
        <v>Writ can be executed immediately after issuance</v>
      </c>
      <c r="EJ7" t="s">
        <v>356</v>
      </c>
      <c r="EL7" t="str">
        <f>("Municipal police department, County sheriff’s office, Constable, Bailiff")</f>
        <v>Municipal police department, County sheriff’s office, Constable, Bailiff</v>
      </c>
      <c r="EM7" t="s">
        <v>356</v>
      </c>
      <c r="EO7" t="str">
        <f>("Cancellation of writ not specified")</f>
        <v>Cancellation of writ not specified</v>
      </c>
      <c r="ER7" t="str">
        <f>("Length of time not specified")</f>
        <v>Length of time not specified</v>
      </c>
      <c r="EU7" t="str">
        <f t="shared" si="5"/>
        <v>No</v>
      </c>
      <c r="EX7">
        <v>0</v>
      </c>
    </row>
    <row r="8" spans="1:171">
      <c r="A8" t="s">
        <v>359</v>
      </c>
      <c r="B8" s="1">
        <v>44012</v>
      </c>
      <c r="C8" s="1">
        <v>44197</v>
      </c>
      <c r="D8">
        <v>1</v>
      </c>
      <c r="E8" t="s">
        <v>360</v>
      </c>
      <c r="G8">
        <v>1</v>
      </c>
      <c r="H8" t="s">
        <v>361</v>
      </c>
      <c r="J8">
        <v>1</v>
      </c>
      <c r="K8" t="s">
        <v>360</v>
      </c>
      <c r="M8" t="str">
        <f t="shared" si="7"/>
        <v>Residential landlords generally, Mobile/manufactured home landlords</v>
      </c>
      <c r="N8" t="s">
        <v>360</v>
      </c>
      <c r="P8">
        <v>1</v>
      </c>
      <c r="Q8" t="s">
        <v>362</v>
      </c>
      <c r="S8">
        <v>0</v>
      </c>
      <c r="Y8" t="s">
        <v>363</v>
      </c>
      <c r="Z8" t="s">
        <v>364</v>
      </c>
      <c r="AB8">
        <v>0</v>
      </c>
      <c r="AE8" t="str">
        <f>("Nuisance activities, Statutory tenant obligations")</f>
        <v>Nuisance activities, Statutory tenant obligations</v>
      </c>
      <c r="AF8" t="s">
        <v>365</v>
      </c>
      <c r="AH8" t="str">
        <f>("Damages, Attorney fees, Injunctive relief")</f>
        <v>Damages, Attorney fees, Injunctive relief</v>
      </c>
      <c r="AI8" t="s">
        <v>366</v>
      </c>
      <c r="AK8" t="str">
        <f>("Waiver not specified")</f>
        <v>Waiver not specified</v>
      </c>
      <c r="AN8" t="str">
        <f>("Multiple protected classes under Federal Fair Housing Act, Military status, Ancestry")</f>
        <v>Multiple protected classes under Federal Fair Housing Act, Military status, Ancestry</v>
      </c>
      <c r="AO8" t="s">
        <v>367</v>
      </c>
      <c r="AQ8" t="str">
        <f t="shared" si="0"/>
        <v>No protection specified</v>
      </c>
      <c r="AT8" t="str">
        <f t="shared" si="1"/>
        <v>No protection specified</v>
      </c>
      <c r="AW8" t="str">
        <f t="shared" si="2"/>
        <v>Yes, for evictions for nonpayment of rent , Yes, for evictions for reasons other than nonpayment of rent</v>
      </c>
      <c r="AX8" t="s">
        <v>368</v>
      </c>
      <c r="AZ8" t="str">
        <f>("3 days")</f>
        <v>3 days</v>
      </c>
      <c r="BA8" t="s">
        <v>342</v>
      </c>
      <c r="BC8" t="str">
        <f>("3 days, 10 days, 30 days")</f>
        <v>3 days, 10 days, 30 days</v>
      </c>
      <c r="BD8" t="s">
        <v>342</v>
      </c>
      <c r="BE8" t="s">
        <v>369</v>
      </c>
      <c r="BF8" t="str">
        <f>("Reason for eviction, Date rental agreement will terminate, Repercussions for failure to vacate")</f>
        <v>Reason for eviction, Date rental agreement will terminate, Repercussions for failure to vacate</v>
      </c>
      <c r="BG8" t="s">
        <v>345</v>
      </c>
      <c r="BH8" t="s">
        <v>346</v>
      </c>
      <c r="BI8" t="str">
        <f>("No")</f>
        <v>No</v>
      </c>
      <c r="BJ8" t="s">
        <v>347</v>
      </c>
      <c r="BK8" t="s">
        <v>348</v>
      </c>
      <c r="BL8">
        <v>1</v>
      </c>
      <c r="BM8" t="s">
        <v>342</v>
      </c>
      <c r="BO8" t="str">
        <f>("3 days")</f>
        <v>3 days</v>
      </c>
      <c r="BP8" t="s">
        <v>342</v>
      </c>
      <c r="BR8" t="str">
        <f>("$110, $250")</f>
        <v>$110, $250</v>
      </c>
      <c r="BS8" t="s">
        <v>370</v>
      </c>
      <c r="BT8" t="s">
        <v>371</v>
      </c>
      <c r="BU8" t="str">
        <f>("Municipal court, County courts, Court of common pleas")</f>
        <v>Municipal court, County courts, Court of common pleas</v>
      </c>
      <c r="BV8" t="s">
        <v>330</v>
      </c>
      <c r="BX8" t="str">
        <f>("Personal service and mail, Certified mail and regular mail")</f>
        <v>Personal service and mail, Certified mail and regular mail</v>
      </c>
      <c r="BY8" t="s">
        <v>372</v>
      </c>
      <c r="CA8" t="str">
        <f>("Posting and mail, Personal service to suitable person other than defendant and mail")</f>
        <v>Posting and mail, Personal service to suitable person other than defendant and mail</v>
      </c>
      <c r="CB8" t="s">
        <v>372</v>
      </c>
      <c r="CD8">
        <v>0</v>
      </c>
      <c r="CM8" t="str">
        <f>("7 days")</f>
        <v>7 days</v>
      </c>
      <c r="CN8" t="s">
        <v>351</v>
      </c>
      <c r="CP8" t="str">
        <f>("Reason for eviction, Information on legal services, Right to jury trial, Retaliatory eviction is unlawful")</f>
        <v>Reason for eviction, Information on legal services, Right to jury trial, Retaliatory eviction is unlawful</v>
      </c>
      <c r="CQ8" t="s">
        <v>373</v>
      </c>
      <c r="CS8" t="str">
        <f t="shared" si="6"/>
        <v>Reasons requiring landlord to halt the eviction process not specified</v>
      </c>
      <c r="CV8">
        <v>1</v>
      </c>
      <c r="CW8" t="s">
        <v>374</v>
      </c>
      <c r="CY8" t="str">
        <f>("Landlord retaliation, Landlord refused to complete requested repairs, Landlord non-compliance with statutory duty, Property is uninhabitable, Landlord committed breach")</f>
        <v>Landlord retaliation, Landlord refused to complete requested repairs, Landlord non-compliance with statutory duty, Property is uninhabitable, Landlord committed breach</v>
      </c>
      <c r="CZ8" t="s">
        <v>375</v>
      </c>
      <c r="DB8" t="str">
        <f t="shared" si="3"/>
        <v>Required landlord representation not specified</v>
      </c>
      <c r="DE8">
        <v>1</v>
      </c>
      <c r="DF8" t="s">
        <v>376</v>
      </c>
      <c r="DG8" t="s">
        <v>377</v>
      </c>
      <c r="DH8" t="str">
        <f t="shared" si="4"/>
        <v xml:space="preserve">Reason for requesting staying writ issuance not specified </v>
      </c>
      <c r="DK8" t="str">
        <f>("Appeal procedure not specified")</f>
        <v>Appeal procedure not specified</v>
      </c>
      <c r="DN8" t="str">
        <f>("Appeal bond requirement not specified")</f>
        <v>Appeal bond requirement not specified</v>
      </c>
      <c r="DQ8">
        <v>1</v>
      </c>
      <c r="DR8" t="s">
        <v>356</v>
      </c>
      <c r="DS8" t="s">
        <v>357</v>
      </c>
      <c r="DT8" t="str">
        <f>("Duration of pending appeal")</f>
        <v>Duration of pending appeal</v>
      </c>
      <c r="DU8" t="s">
        <v>356</v>
      </c>
      <c r="DW8">
        <v>1</v>
      </c>
      <c r="DX8" t="s">
        <v>356</v>
      </c>
      <c r="DZ8" t="str">
        <f>("Writ of execution")</f>
        <v>Writ of execution</v>
      </c>
      <c r="EA8" t="s">
        <v>358</v>
      </c>
      <c r="EC8" t="str">
        <f>("Minimum amount of time not specified")</f>
        <v>Minimum amount of time not specified</v>
      </c>
      <c r="EF8" t="str">
        <f t="shared" si="8"/>
        <v>Circumstances that postpone not specified</v>
      </c>
      <c r="EI8" t="str">
        <f>("Writ can be executed immediately after issuance")</f>
        <v>Writ can be executed immediately after issuance</v>
      </c>
      <c r="EJ8" t="s">
        <v>378</v>
      </c>
      <c r="EL8" t="str">
        <f>("Municipal police department, County sheriff’s office, Constable, Bailiff")</f>
        <v>Municipal police department, County sheriff’s office, Constable, Bailiff</v>
      </c>
      <c r="EM8" t="s">
        <v>356</v>
      </c>
      <c r="EO8" t="str">
        <f>("Cancellation of writ not specified")</f>
        <v>Cancellation of writ not specified</v>
      </c>
      <c r="ER8" t="str">
        <f>("30 days")</f>
        <v>30 days</v>
      </c>
      <c r="ES8" t="s">
        <v>379</v>
      </c>
      <c r="EU8" t="str">
        <f t="shared" si="5"/>
        <v>No</v>
      </c>
      <c r="EX8">
        <v>0</v>
      </c>
    </row>
    <row r="9" spans="1:171">
      <c r="A9" t="s">
        <v>380</v>
      </c>
      <c r="B9" s="1">
        <v>43831</v>
      </c>
      <c r="C9" s="1">
        <v>44197</v>
      </c>
      <c r="D9">
        <v>1</v>
      </c>
      <c r="E9" t="s">
        <v>381</v>
      </c>
      <c r="G9">
        <v>0</v>
      </c>
      <c r="J9">
        <v>1</v>
      </c>
      <c r="K9" t="s">
        <v>236</v>
      </c>
      <c r="M9" t="str">
        <f t="shared" si="7"/>
        <v>Residential landlords generally, Mobile/manufactured home landlords</v>
      </c>
      <c r="N9" t="s">
        <v>236</v>
      </c>
      <c r="P9">
        <v>1</v>
      </c>
      <c r="Q9" t="s">
        <v>236</v>
      </c>
      <c r="S9">
        <v>0</v>
      </c>
      <c r="Y9" t="str">
        <f>("Nonpayment of rent, Material breach , Criminal activity, Remaining on property after expiration of lease")</f>
        <v>Nonpayment of rent, Material breach , Criminal activity, Remaining on property after expiration of lease</v>
      </c>
      <c r="Z9" t="s">
        <v>382</v>
      </c>
      <c r="AB9">
        <v>0</v>
      </c>
      <c r="AE9" t="str">
        <f>("Nonpayment of rent, Material breach ")</f>
        <v xml:space="preserve">Nonpayment of rent, Material breach </v>
      </c>
      <c r="AF9" t="s">
        <v>383</v>
      </c>
      <c r="AH9" t="str">
        <f>("Damages, Injunctive relief")</f>
        <v>Damages, Injunctive relief</v>
      </c>
      <c r="AI9" t="s">
        <v>384</v>
      </c>
      <c r="AK9" t="str">
        <f>("No")</f>
        <v>No</v>
      </c>
      <c r="AL9" t="s">
        <v>240</v>
      </c>
      <c r="AN9" t="str">
        <f>("Multiple protected classes under Federal Fair Housing Act, Tenant experienced domestic violence")</f>
        <v>Multiple protected classes under Federal Fair Housing Act, Tenant experienced domestic violence</v>
      </c>
      <c r="AO9" t="s">
        <v>385</v>
      </c>
      <c r="AQ9" t="str">
        <f t="shared" si="0"/>
        <v>No protection specified</v>
      </c>
      <c r="AT9" t="str">
        <f t="shared" si="1"/>
        <v>No protection specified</v>
      </c>
      <c r="AW9" t="str">
        <f t="shared" si="2"/>
        <v>Yes, for evictions for nonpayment of rent , Yes, for evictions for reasons other than nonpayment of rent</v>
      </c>
      <c r="AX9" t="s">
        <v>243</v>
      </c>
      <c r="AZ9" t="str">
        <f>("7 days")</f>
        <v>7 days</v>
      </c>
      <c r="BA9" t="s">
        <v>386</v>
      </c>
      <c r="BC9" t="str">
        <f>("1 day, 7 days")</f>
        <v>1 day, 7 days</v>
      </c>
      <c r="BD9" t="s">
        <v>387</v>
      </c>
      <c r="BE9" t="s">
        <v>245</v>
      </c>
      <c r="BF9" t="str">
        <f>("Reason for eviction, How to cure, Amount owed")</f>
        <v>Reason for eviction, How to cure, Amount owed</v>
      </c>
      <c r="BG9" t="s">
        <v>246</v>
      </c>
      <c r="BI9" t="str">
        <f>("No")</f>
        <v>No</v>
      </c>
      <c r="BJ9" t="s">
        <v>247</v>
      </c>
      <c r="BL9">
        <v>1</v>
      </c>
      <c r="BM9" t="s">
        <v>243</v>
      </c>
      <c r="BO9" t="str">
        <f>("7 days")</f>
        <v>7 days</v>
      </c>
      <c r="BP9" t="s">
        <v>243</v>
      </c>
      <c r="BR9" t="str">
        <f>("$45")</f>
        <v>$45</v>
      </c>
      <c r="BS9" t="s">
        <v>248</v>
      </c>
      <c r="BU9" t="str">
        <f>("Municipal court, District court, Court of common pleas")</f>
        <v>Municipal court, District court, Court of common pleas</v>
      </c>
      <c r="BV9" t="s">
        <v>249</v>
      </c>
      <c r="BX9" t="str">
        <f>("Personal service, Mail, Certified mail, Delivery by commercial carrier, Personal service to suitable person other than defendant")</f>
        <v>Personal service, Mail, Certified mail, Delivery by commercial carrier, Personal service to suitable person other than defendant</v>
      </c>
      <c r="BY9" t="s">
        <v>250</v>
      </c>
      <c r="CA9" t="str">
        <f>("Personal service, Mail, Delivery by commercial carrier, Posting")</f>
        <v>Personal service, Mail, Delivery by commercial carrier, Posting</v>
      </c>
      <c r="CB9" t="s">
        <v>251</v>
      </c>
      <c r="CD9">
        <v>0</v>
      </c>
      <c r="CE9" t="s">
        <v>240</v>
      </c>
      <c r="CM9" t="str">
        <f>("3 days")</f>
        <v>3 days</v>
      </c>
      <c r="CN9" t="s">
        <v>388</v>
      </c>
      <c r="CP9" t="str">
        <f>("Reason for eviction, Information on legal services")</f>
        <v>Reason for eviction, Information on legal services</v>
      </c>
      <c r="CQ9" t="s">
        <v>389</v>
      </c>
      <c r="CS9" t="str">
        <f t="shared" si="6"/>
        <v>Reasons requiring landlord to halt the eviction process not specified</v>
      </c>
      <c r="CV9">
        <v>1</v>
      </c>
      <c r="CW9" t="s">
        <v>390</v>
      </c>
      <c r="CY9" t="s">
        <v>391</v>
      </c>
      <c r="CZ9" t="s">
        <v>392</v>
      </c>
      <c r="DB9" t="str">
        <f t="shared" si="3"/>
        <v>Required landlord representation not specified</v>
      </c>
      <c r="DE9">
        <v>0</v>
      </c>
      <c r="DH9" t="str">
        <f t="shared" si="4"/>
        <v xml:space="preserve">Reason for requesting staying writ issuance not specified </v>
      </c>
      <c r="DK9" t="str">
        <f>("10 days")</f>
        <v>10 days</v>
      </c>
      <c r="DL9" t="s">
        <v>240</v>
      </c>
      <c r="DN9" t="str">
        <f>("Yes")</f>
        <v>Yes</v>
      </c>
      <c r="DO9" t="s">
        <v>240</v>
      </c>
      <c r="DP9" t="s">
        <v>393</v>
      </c>
      <c r="DQ9">
        <v>1</v>
      </c>
      <c r="DR9" t="s">
        <v>240</v>
      </c>
      <c r="DT9" t="str">
        <f>("Duration of pending appeal")</f>
        <v>Duration of pending appeal</v>
      </c>
      <c r="DU9" t="s">
        <v>240</v>
      </c>
      <c r="DW9">
        <v>0</v>
      </c>
      <c r="DZ9" t="str">
        <f>("Writ of restitution")</f>
        <v>Writ of restitution</v>
      </c>
      <c r="EA9" t="s">
        <v>259</v>
      </c>
      <c r="EC9" t="str">
        <f>("Writ can be issued immediately")</f>
        <v>Writ can be issued immediately</v>
      </c>
      <c r="ED9" t="s">
        <v>258</v>
      </c>
      <c r="EF9" t="str">
        <f t="shared" si="8"/>
        <v>Circumstances that postpone not specified</v>
      </c>
      <c r="EI9" t="str">
        <f>("Writ can be executed immediately after issuance")</f>
        <v>Writ can be executed immediately after issuance</v>
      </c>
      <c r="EJ9" t="s">
        <v>240</v>
      </c>
      <c r="EL9" t="str">
        <f>("Municipal police department, County sheriff’s office, Bailiff, Officer of the court")</f>
        <v>Municipal police department, County sheriff’s office, Bailiff, Officer of the court</v>
      </c>
      <c r="EM9" t="s">
        <v>394</v>
      </c>
      <c r="EO9" t="str">
        <f>("Yes, if partial back rent is paid")</f>
        <v>Yes, if partial back rent is paid</v>
      </c>
      <c r="EP9" t="s">
        <v>240</v>
      </c>
      <c r="ER9" t="str">
        <f>("Length of time not specified")</f>
        <v>Length of time not specified</v>
      </c>
      <c r="EU9" t="str">
        <f t="shared" si="5"/>
        <v>No</v>
      </c>
      <c r="EX9">
        <v>0</v>
      </c>
    </row>
    <row r="10" spans="1:171">
      <c r="A10" t="s">
        <v>395</v>
      </c>
      <c r="B10" s="1">
        <v>44196</v>
      </c>
      <c r="C10" s="1">
        <v>44197</v>
      </c>
      <c r="D10">
        <v>1</v>
      </c>
      <c r="E10" t="s">
        <v>396</v>
      </c>
      <c r="G10">
        <v>0</v>
      </c>
      <c r="J10">
        <v>1</v>
      </c>
      <c r="K10" t="s">
        <v>397</v>
      </c>
      <c r="M10" t="str">
        <f t="shared" si="7"/>
        <v>Residential landlords generally, Mobile/manufactured home landlords</v>
      </c>
      <c r="N10" t="s">
        <v>398</v>
      </c>
      <c r="P10">
        <v>1</v>
      </c>
      <c r="Q10" t="s">
        <v>399</v>
      </c>
      <c r="S10">
        <v>1</v>
      </c>
      <c r="T10" t="s">
        <v>400</v>
      </c>
      <c r="V10" t="str">
        <f>("5% of monthly rent amount, $15")</f>
        <v>5% of monthly rent amount, $15</v>
      </c>
      <c r="W10" t="s">
        <v>400</v>
      </c>
      <c r="X10" t="s">
        <v>401</v>
      </c>
      <c r="Y10" t="str">
        <f>("Nonpayment of rent, Material breach , Criminal activity, Property is uninhabitable, Remaining on property after expiration of lease")</f>
        <v>Nonpayment of rent, Material breach , Criminal activity, Property is uninhabitable, Remaining on property after expiration of lease</v>
      </c>
      <c r="Z10" t="s">
        <v>402</v>
      </c>
      <c r="AB10">
        <v>0</v>
      </c>
      <c r="AE10" t="str">
        <f>("Nonpayment of rent")</f>
        <v>Nonpayment of rent</v>
      </c>
      <c r="AF10" t="s">
        <v>403</v>
      </c>
      <c r="AH10" t="str">
        <f>("Damages, Injunctive relief")</f>
        <v>Damages, Injunctive relief</v>
      </c>
      <c r="AI10" t="s">
        <v>404</v>
      </c>
      <c r="AK10" t="str">
        <f>("Waiver not specified")</f>
        <v>Waiver not specified</v>
      </c>
      <c r="AN10" t="str">
        <f>("Multiple protected classes under Federal Fair Housing Act, Tenant experienced domestic violence")</f>
        <v>Multiple protected classes under Federal Fair Housing Act, Tenant experienced domestic violence</v>
      </c>
      <c r="AO10" t="s">
        <v>405</v>
      </c>
      <c r="AQ10" t="str">
        <f t="shared" si="0"/>
        <v>No protection specified</v>
      </c>
      <c r="AT10" t="str">
        <f>("Extended notices")</f>
        <v>Extended notices</v>
      </c>
      <c r="AU10" t="s">
        <v>406</v>
      </c>
      <c r="AV10" t="s">
        <v>407</v>
      </c>
      <c r="AW10" t="str">
        <f t="shared" si="2"/>
        <v>Yes, for evictions for nonpayment of rent , Yes, for evictions for reasons other than nonpayment of rent</v>
      </c>
      <c r="AX10" t="s">
        <v>408</v>
      </c>
      <c r="AY10" t="s">
        <v>409</v>
      </c>
      <c r="AZ10" t="str">
        <f>("10 days")</f>
        <v>10 days</v>
      </c>
      <c r="BA10" t="s">
        <v>403</v>
      </c>
      <c r="BC10" t="str">
        <f>("7 days, 30 days")</f>
        <v>7 days, 30 days</v>
      </c>
      <c r="BD10" t="s">
        <v>410</v>
      </c>
      <c r="BE10" t="s">
        <v>411</v>
      </c>
      <c r="BF10" t="str">
        <f>("Required notice contents not specified")</f>
        <v>Required notice contents not specified</v>
      </c>
      <c r="BI10" t="str">
        <f>("No")</f>
        <v>No</v>
      </c>
      <c r="BJ10" t="s">
        <v>412</v>
      </c>
      <c r="BL10">
        <v>1</v>
      </c>
      <c r="BM10" t="s">
        <v>403</v>
      </c>
      <c r="BO10" t="str">
        <f>("10 days")</f>
        <v>10 days</v>
      </c>
      <c r="BP10" t="s">
        <v>403</v>
      </c>
      <c r="BR10" t="str">
        <f>("$96, $150")</f>
        <v>$96, $150</v>
      </c>
      <c r="BS10" t="s">
        <v>413</v>
      </c>
      <c r="BT10" t="s">
        <v>414</v>
      </c>
      <c r="BU10" t="str">
        <f>("District court")</f>
        <v>District court</v>
      </c>
      <c r="BV10" t="s">
        <v>415</v>
      </c>
      <c r="BX10" t="str">
        <f>("Personal service and mail, Personal service to suitable person other than defendant and mail")</f>
        <v>Personal service and mail, Personal service to suitable person other than defendant and mail</v>
      </c>
      <c r="BY10" t="s">
        <v>416</v>
      </c>
      <c r="CA10" t="str">
        <f>("Posting and mail")</f>
        <v>Posting and mail</v>
      </c>
      <c r="CB10" t="s">
        <v>416</v>
      </c>
      <c r="CD10">
        <v>0</v>
      </c>
      <c r="CF10" t="s">
        <v>417</v>
      </c>
      <c r="CM10" t="str">
        <f>("2 days")</f>
        <v>2 days</v>
      </c>
      <c r="CN10" t="s">
        <v>416</v>
      </c>
      <c r="CP10" t="str">
        <f>("What a tenant must do to respond")</f>
        <v>What a tenant must do to respond</v>
      </c>
      <c r="CQ10" t="s">
        <v>418</v>
      </c>
      <c r="CS10" t="str">
        <f>("Tenant offers to pay back rent prior to the judgment")</f>
        <v>Tenant offers to pay back rent prior to the judgment</v>
      </c>
      <c r="CT10" t="s">
        <v>419</v>
      </c>
      <c r="CU10" t="s">
        <v>420</v>
      </c>
      <c r="CV10">
        <v>1</v>
      </c>
      <c r="CW10" t="s">
        <v>421</v>
      </c>
      <c r="CY10" t="str">
        <f>("Landlord retaliation, Tenant was unaware of criminal activity")</f>
        <v>Landlord retaliation, Tenant was unaware of criminal activity</v>
      </c>
      <c r="CZ10" t="s">
        <v>422</v>
      </c>
      <c r="DB10" t="str">
        <f>("No landlords ")</f>
        <v xml:space="preserve">No landlords </v>
      </c>
      <c r="DC10" t="s">
        <v>423</v>
      </c>
      <c r="DE10">
        <v>0</v>
      </c>
      <c r="DH10" t="str">
        <f t="shared" si="4"/>
        <v xml:space="preserve">Reason for requesting staying writ issuance not specified </v>
      </c>
      <c r="DJ10" t="s">
        <v>420</v>
      </c>
      <c r="DK10" t="str">
        <f>("10 days")</f>
        <v>10 days</v>
      </c>
      <c r="DL10" t="s">
        <v>424</v>
      </c>
      <c r="DM10" t="s">
        <v>425</v>
      </c>
      <c r="DN10" t="str">
        <f>("Yes")</f>
        <v>Yes</v>
      </c>
      <c r="DO10" t="s">
        <v>426</v>
      </c>
      <c r="DQ10">
        <v>1</v>
      </c>
      <c r="DR10" t="s">
        <v>427</v>
      </c>
      <c r="DT10" t="str">
        <f>("Duration of pending appeal")</f>
        <v>Duration of pending appeal</v>
      </c>
      <c r="DU10" t="s">
        <v>428</v>
      </c>
      <c r="DW10">
        <v>1</v>
      </c>
      <c r="DX10" t="s">
        <v>429</v>
      </c>
      <c r="DY10" t="s">
        <v>430</v>
      </c>
      <c r="DZ10" t="str">
        <f>("Writ of possession")</f>
        <v>Writ of possession</v>
      </c>
      <c r="EA10" t="s">
        <v>431</v>
      </c>
      <c r="EC10" t="str">
        <f>("Minimum amount of time not specified")</f>
        <v>Minimum amount of time not specified</v>
      </c>
      <c r="EF10" t="str">
        <f t="shared" si="8"/>
        <v>Circumstances that postpone not specified</v>
      </c>
      <c r="EI10" t="str">
        <f>("Minimum number of days not specified")</f>
        <v>Minimum number of days not specified</v>
      </c>
      <c r="EJ10" t="s">
        <v>431</v>
      </c>
      <c r="EK10" t="s">
        <v>432</v>
      </c>
      <c r="EL10" t="str">
        <f>("County sheriff’s office")</f>
        <v>County sheriff’s office</v>
      </c>
      <c r="EM10" t="s">
        <v>431</v>
      </c>
      <c r="EO10" t="str">
        <f>("Cancellation of writ not specified")</f>
        <v>Cancellation of writ not specified</v>
      </c>
      <c r="ER10" t="str">
        <f>("5 days")</f>
        <v>5 days</v>
      </c>
      <c r="ES10" t="s">
        <v>433</v>
      </c>
      <c r="ET10" t="s">
        <v>434</v>
      </c>
      <c r="EU10" t="str">
        <f t="shared" si="5"/>
        <v>No</v>
      </c>
      <c r="EX10">
        <v>0</v>
      </c>
    </row>
    <row r="11" spans="1:171">
      <c r="A11" t="s">
        <v>435</v>
      </c>
      <c r="B11" s="1">
        <v>43709</v>
      </c>
      <c r="C11" s="1">
        <v>44197</v>
      </c>
      <c r="D11">
        <v>1</v>
      </c>
      <c r="E11" t="s">
        <v>436</v>
      </c>
      <c r="G11">
        <v>1</v>
      </c>
      <c r="H11" t="s">
        <v>437</v>
      </c>
      <c r="J11">
        <v>1</v>
      </c>
      <c r="K11" t="s">
        <v>438</v>
      </c>
      <c r="M11" t="str">
        <f t="shared" si="7"/>
        <v>Residential landlords generally, Mobile/manufactured home landlords</v>
      </c>
      <c r="N11" t="s">
        <v>439</v>
      </c>
      <c r="P11">
        <v>1</v>
      </c>
      <c r="Q11" t="s">
        <v>439</v>
      </c>
      <c r="S11">
        <v>1</v>
      </c>
      <c r="T11" t="s">
        <v>440</v>
      </c>
      <c r="V11" t="str">
        <f>("10% of monthly rent amount")</f>
        <v>10% of monthly rent amount</v>
      </c>
      <c r="W11" t="s">
        <v>441</v>
      </c>
      <c r="Y11" t="str">
        <f>("Nonpayment of rent, Material breach , Criminal activity, Nuisance activity, Remaining on property after expiration of lease, Substantial damage to property, Endangering another person")</f>
        <v>Nonpayment of rent, Material breach , Criminal activity, Nuisance activity, Remaining on property after expiration of lease, Substantial damage to property, Endangering another person</v>
      </c>
      <c r="Z11" t="s">
        <v>442</v>
      </c>
      <c r="AB11">
        <v>0</v>
      </c>
      <c r="AE11" t="str">
        <f>("Nonpayment of rent")</f>
        <v>Nonpayment of rent</v>
      </c>
      <c r="AF11" t="s">
        <v>443</v>
      </c>
      <c r="AH11" t="str">
        <f>("Damages, Attorney fees, Injunctive relief")</f>
        <v>Damages, Attorney fees, Injunctive relief</v>
      </c>
      <c r="AI11" t="s">
        <v>444</v>
      </c>
      <c r="AK11" t="str">
        <f>("Waiver not specified")</f>
        <v>Waiver not specified</v>
      </c>
      <c r="AN11" t="str">
        <f>("Multiple protected classes under Federal Fair Housing Act, Calls for emergency services")</f>
        <v>Multiple protected classes under Federal Fair Housing Act, Calls for emergency services</v>
      </c>
      <c r="AO11" t="s">
        <v>445</v>
      </c>
      <c r="AQ11" t="str">
        <f t="shared" si="0"/>
        <v>No protection specified</v>
      </c>
      <c r="AT11" t="str">
        <f>("Extended notices")</f>
        <v>Extended notices</v>
      </c>
      <c r="AU11" t="s">
        <v>446</v>
      </c>
      <c r="AW11" t="str">
        <f t="shared" si="2"/>
        <v>Yes, for evictions for nonpayment of rent , Yes, for evictions for reasons other than nonpayment of rent</v>
      </c>
      <c r="AX11" t="s">
        <v>447</v>
      </c>
      <c r="AZ11" t="str">
        <f>("3 days")</f>
        <v>3 days</v>
      </c>
      <c r="BA11" t="s">
        <v>446</v>
      </c>
      <c r="BC11" t="str">
        <f>("3 days")</f>
        <v>3 days</v>
      </c>
      <c r="BD11" t="s">
        <v>446</v>
      </c>
      <c r="BF11" t="str">
        <f>("Required notice contents not specified")</f>
        <v>Required notice contents not specified</v>
      </c>
      <c r="BI11" t="str">
        <f>("Yes")</f>
        <v>Yes</v>
      </c>
      <c r="BJ11" t="s">
        <v>448</v>
      </c>
      <c r="BK11" t="s">
        <v>449</v>
      </c>
      <c r="BL11">
        <v>1</v>
      </c>
      <c r="BM11" t="s">
        <v>443</v>
      </c>
      <c r="BO11" t="str">
        <f>("10 days")</f>
        <v>10 days</v>
      </c>
      <c r="BP11" t="s">
        <v>443</v>
      </c>
      <c r="BR11" t="str">
        <f>("$46")</f>
        <v>$46</v>
      </c>
      <c r="BS11" t="s">
        <v>450</v>
      </c>
      <c r="BU11" t="str">
        <f>("Justice of the Peace court")</f>
        <v>Justice of the Peace court</v>
      </c>
      <c r="BV11" t="s">
        <v>451</v>
      </c>
      <c r="BX11" t="str">
        <f>("Personal service, Personal service to suitable person other than defendant")</f>
        <v>Personal service, Personal service to suitable person other than defendant</v>
      </c>
      <c r="BY11" t="s">
        <v>452</v>
      </c>
      <c r="CA11" t="str">
        <f>("Posting and mail")</f>
        <v>Posting and mail</v>
      </c>
      <c r="CB11" t="s">
        <v>453</v>
      </c>
      <c r="CD11">
        <v>0</v>
      </c>
      <c r="CM11" t="str">
        <f>("5 days")</f>
        <v>5 days</v>
      </c>
      <c r="CN11" t="s">
        <v>454</v>
      </c>
      <c r="CP11" t="str">
        <f>("Reason for eviction, Repercussions for failure to appear, Information on legal services, Right to jury trial")</f>
        <v>Reason for eviction, Repercussions for failure to appear, Information on legal services, Right to jury trial</v>
      </c>
      <c r="CQ11" t="s">
        <v>452</v>
      </c>
      <c r="CS11" t="str">
        <f t="shared" ref="CS11:CS20" si="9">("Reasons requiring landlord to halt the eviction process not specified")</f>
        <v>Reasons requiring landlord to halt the eviction process not specified</v>
      </c>
      <c r="CV11">
        <v>1</v>
      </c>
      <c r="CW11" t="s">
        <v>455</v>
      </c>
      <c r="CY11" t="str">
        <f>("Landlord retaliation, Tenant lawfully deducted costs from rent")</f>
        <v>Landlord retaliation, Tenant lawfully deducted costs from rent</v>
      </c>
      <c r="CZ11" t="s">
        <v>456</v>
      </c>
      <c r="DB11" t="str">
        <f t="shared" ref="DB11:DB17" si="10">("Required landlord representation not specified")</f>
        <v>Required landlord representation not specified</v>
      </c>
      <c r="DE11">
        <v>0</v>
      </c>
      <c r="DH11" t="str">
        <f t="shared" si="4"/>
        <v xml:space="preserve">Reason for requesting staying writ issuance not specified </v>
      </c>
      <c r="DK11" t="str">
        <f>("10 days")</f>
        <v>10 days</v>
      </c>
      <c r="DL11" t="s">
        <v>457</v>
      </c>
      <c r="DN11" t="str">
        <f>("Yes")</f>
        <v>Yes</v>
      </c>
      <c r="DO11" t="s">
        <v>458</v>
      </c>
      <c r="DQ11">
        <v>1</v>
      </c>
      <c r="DR11" t="s">
        <v>459</v>
      </c>
      <c r="DT11" t="str">
        <f>("Length of stay not specified")</f>
        <v>Length of stay not specified</v>
      </c>
      <c r="DW11">
        <v>1</v>
      </c>
      <c r="DX11" t="s">
        <v>460</v>
      </c>
      <c r="DY11" t="s">
        <v>461</v>
      </c>
      <c r="DZ11" t="str">
        <f>("Writ of possession")</f>
        <v>Writ of possession</v>
      </c>
      <c r="EA11" t="s">
        <v>462</v>
      </c>
      <c r="EC11" t="str">
        <f>("6 days")</f>
        <v>6 days</v>
      </c>
      <c r="ED11" t="s">
        <v>462</v>
      </c>
      <c r="EF11" t="str">
        <f t="shared" si="8"/>
        <v>Circumstances that postpone not specified</v>
      </c>
      <c r="EI11" t="str">
        <f>("Minimum number of days not specified")</f>
        <v>Minimum number of days not specified</v>
      </c>
      <c r="EK11" t="s">
        <v>463</v>
      </c>
      <c r="EL11" t="str">
        <f>("County sheriff’s office, Constable")</f>
        <v>County sheriff’s office, Constable</v>
      </c>
      <c r="EM11" t="s">
        <v>457</v>
      </c>
      <c r="EO11" t="str">
        <f>("Cancellation of writ not specified")</f>
        <v>Cancellation of writ not specified</v>
      </c>
      <c r="ER11" t="str">
        <f>("Length of time not specified")</f>
        <v>Length of time not specified</v>
      </c>
      <c r="EU11" t="str">
        <f t="shared" si="5"/>
        <v>No</v>
      </c>
      <c r="EX11">
        <v>0</v>
      </c>
    </row>
    <row r="12" spans="1:171">
      <c r="A12" t="s">
        <v>464</v>
      </c>
      <c r="B12" s="1">
        <v>43670</v>
      </c>
      <c r="C12" s="1">
        <v>44197</v>
      </c>
      <c r="D12">
        <v>1</v>
      </c>
      <c r="E12" t="s">
        <v>465</v>
      </c>
      <c r="G12">
        <v>0</v>
      </c>
      <c r="J12">
        <v>1</v>
      </c>
      <c r="K12" t="s">
        <v>466</v>
      </c>
      <c r="M12" t="str">
        <f t="shared" si="7"/>
        <v>Residential landlords generally, Mobile/manufactured home landlords</v>
      </c>
      <c r="N12" t="s">
        <v>466</v>
      </c>
      <c r="P12">
        <v>1</v>
      </c>
      <c r="Q12" t="s">
        <v>467</v>
      </c>
      <c r="S12">
        <v>0</v>
      </c>
      <c r="Y12" t="s">
        <v>468</v>
      </c>
      <c r="Z12" t="s">
        <v>469</v>
      </c>
      <c r="AB12">
        <v>0</v>
      </c>
      <c r="AE12" t="str">
        <f>("Nonpayment of rent, Breach, Nuisance activities, Statutory tenant obligations, Substantial damage to property")</f>
        <v>Nonpayment of rent, Breach, Nuisance activities, Statutory tenant obligations, Substantial damage to property</v>
      </c>
      <c r="AF12" t="s">
        <v>470</v>
      </c>
      <c r="AG12" t="s">
        <v>471</v>
      </c>
      <c r="AH12" t="str">
        <f>("Remedies not specified")</f>
        <v>Remedies not specified</v>
      </c>
      <c r="AK12" t="str">
        <f>("Waiver not specified")</f>
        <v>Waiver not specified</v>
      </c>
      <c r="AN12" t="str">
        <f>("Multiple protected classes under Federal Fair Housing Act, Tenant experienced domestic violence, Military status")</f>
        <v>Multiple protected classes under Federal Fair Housing Act, Tenant experienced domestic violence, Military status</v>
      </c>
      <c r="AO12" t="s">
        <v>472</v>
      </c>
      <c r="AP12" t="s">
        <v>473</v>
      </c>
      <c r="AQ12" t="str">
        <f t="shared" si="0"/>
        <v>No protection specified</v>
      </c>
      <c r="AT12" t="str">
        <f>("No protection specified")</f>
        <v>No protection specified</v>
      </c>
      <c r="AW12" t="str">
        <f t="shared" si="2"/>
        <v>Yes, for evictions for nonpayment of rent , Yes, for evictions for reasons other than nonpayment of rent</v>
      </c>
      <c r="AX12" t="s">
        <v>474</v>
      </c>
      <c r="AY12" t="s">
        <v>475</v>
      </c>
      <c r="AZ12" t="str">
        <f>("3 days, 10 days")</f>
        <v>3 days, 10 days</v>
      </c>
      <c r="BA12" t="s">
        <v>476</v>
      </c>
      <c r="BB12" t="s">
        <v>477</v>
      </c>
      <c r="BC12" t="str">
        <f>("14 days, 30 days")</f>
        <v>14 days, 30 days</v>
      </c>
      <c r="BD12" t="s">
        <v>478</v>
      </c>
      <c r="BE12" t="s">
        <v>479</v>
      </c>
      <c r="BF12" t="str">
        <f>("Reason for eviction, Date rental agreement will terminate, Repercussions for failure to cure")</f>
        <v>Reason for eviction, Date rental agreement will terminate, Repercussions for failure to cure</v>
      </c>
      <c r="BG12" t="s">
        <v>480</v>
      </c>
      <c r="BH12" t="s">
        <v>481</v>
      </c>
      <c r="BI12" t="str">
        <f>("Waiver provision not specified")</f>
        <v>Waiver provision not specified</v>
      </c>
      <c r="BL12">
        <v>1</v>
      </c>
      <c r="BM12" t="s">
        <v>482</v>
      </c>
      <c r="BO12" t="str">
        <f>("3 days, 5 days, 10 days")</f>
        <v>3 days, 5 days, 10 days</v>
      </c>
      <c r="BP12" t="s">
        <v>482</v>
      </c>
      <c r="BQ12" t="s">
        <v>483</v>
      </c>
      <c r="BR12" t="str">
        <f>("$65")</f>
        <v>$65</v>
      </c>
      <c r="BS12" t="s">
        <v>484</v>
      </c>
      <c r="BT12" t="s">
        <v>485</v>
      </c>
      <c r="BU12" t="str">
        <f>("Circuit court, District court")</f>
        <v>Circuit court, District court</v>
      </c>
      <c r="BV12" t="s">
        <v>486</v>
      </c>
      <c r="BX12" t="str">
        <f>("Personal service, Mail, Certified mail, Delivery by commercial carrier, Personal service to suitable person other than defendant")</f>
        <v>Personal service, Mail, Certified mail, Delivery by commercial carrier, Personal service to suitable person other than defendant</v>
      </c>
      <c r="BY12" t="s">
        <v>487</v>
      </c>
      <c r="CA12" t="str">
        <f>("Posting")</f>
        <v>Posting</v>
      </c>
      <c r="CB12" t="s">
        <v>487</v>
      </c>
      <c r="CD12">
        <v>1</v>
      </c>
      <c r="CE12" t="s">
        <v>488</v>
      </c>
      <c r="CG12" t="str">
        <f>("Yes")</f>
        <v>Yes</v>
      </c>
      <c r="CH12" t="s">
        <v>489</v>
      </c>
      <c r="CJ12" t="str">
        <f>("Default judgment for landlord")</f>
        <v>Default judgment for landlord</v>
      </c>
      <c r="CK12" t="s">
        <v>490</v>
      </c>
      <c r="CM12" t="str">
        <f>("Minimum number of days not specified")</f>
        <v>Minimum number of days not specified</v>
      </c>
      <c r="CP12" t="str">
        <f>("Reason for eviction, Repercussions for failure to appear, What a tenant must do to respond")</f>
        <v>Reason for eviction, Repercussions for failure to appear, What a tenant must do to respond</v>
      </c>
      <c r="CQ12" t="s">
        <v>491</v>
      </c>
      <c r="CS12" t="str">
        <f t="shared" si="9"/>
        <v>Reasons requiring landlord to halt the eviction process not specified</v>
      </c>
      <c r="CV12">
        <v>0</v>
      </c>
      <c r="DB12" t="str">
        <f t="shared" si="10"/>
        <v>Required landlord representation not specified</v>
      </c>
      <c r="DE12">
        <v>0</v>
      </c>
      <c r="DH12" t="str">
        <f t="shared" si="4"/>
        <v xml:space="preserve">Reason for requesting staying writ issuance not specified </v>
      </c>
      <c r="DK12" t="str">
        <f>("30 days")</f>
        <v>30 days</v>
      </c>
      <c r="DL12" t="s">
        <v>492</v>
      </c>
      <c r="DN12" t="str">
        <f>("Yes")</f>
        <v>Yes</v>
      </c>
      <c r="DO12" t="s">
        <v>493</v>
      </c>
      <c r="DQ12">
        <v>1</v>
      </c>
      <c r="DR12" t="s">
        <v>494</v>
      </c>
      <c r="DT12" t="str">
        <f>("Length of stay not specified")</f>
        <v>Length of stay not specified</v>
      </c>
      <c r="DW12">
        <v>0</v>
      </c>
      <c r="DY12" t="s">
        <v>495</v>
      </c>
      <c r="DZ12" t="str">
        <f>("Writ of possession")</f>
        <v>Writ of possession</v>
      </c>
      <c r="EA12" t="s">
        <v>496</v>
      </c>
      <c r="EC12" t="str">
        <f>("Writ can be issued immediately")</f>
        <v>Writ can be issued immediately</v>
      </c>
      <c r="ED12" t="s">
        <v>497</v>
      </c>
      <c r="EF12" t="str">
        <f t="shared" si="8"/>
        <v>Circumstances that postpone not specified</v>
      </c>
      <c r="EI12" t="str">
        <f>("1 day")</f>
        <v>1 day</v>
      </c>
      <c r="EJ12" t="s">
        <v>498</v>
      </c>
      <c r="EK12" t="s">
        <v>499</v>
      </c>
      <c r="EL12" t="str">
        <f>("Municipal police department, County sheriff’s office")</f>
        <v>Municipal police department, County sheriff’s office</v>
      </c>
      <c r="EM12" t="s">
        <v>500</v>
      </c>
      <c r="EO12" t="str">
        <f>("No")</f>
        <v>No</v>
      </c>
      <c r="EP12" t="s">
        <v>501</v>
      </c>
      <c r="ER12" t="str">
        <f>("Immediately")</f>
        <v>Immediately</v>
      </c>
      <c r="ES12" t="s">
        <v>502</v>
      </c>
      <c r="ET12" t="s">
        <v>503</v>
      </c>
      <c r="EU12" t="str">
        <f t="shared" si="5"/>
        <v>No</v>
      </c>
      <c r="EX12">
        <v>0</v>
      </c>
    </row>
    <row r="13" spans="1:171">
      <c r="A13" t="s">
        <v>504</v>
      </c>
      <c r="B13" s="1">
        <v>43709</v>
      </c>
      <c r="C13" s="1">
        <v>44197</v>
      </c>
      <c r="D13">
        <v>1</v>
      </c>
      <c r="E13" t="s">
        <v>505</v>
      </c>
      <c r="G13">
        <v>1</v>
      </c>
      <c r="H13" t="s">
        <v>437</v>
      </c>
      <c r="J13">
        <v>1</v>
      </c>
      <c r="K13" t="s">
        <v>506</v>
      </c>
      <c r="M13" t="str">
        <f t="shared" si="7"/>
        <v>Residential landlords generally, Mobile/manufactured home landlords</v>
      </c>
      <c r="N13" t="s">
        <v>507</v>
      </c>
      <c r="P13">
        <v>1</v>
      </c>
      <c r="Q13" t="s">
        <v>508</v>
      </c>
      <c r="S13">
        <v>1</v>
      </c>
      <c r="T13" t="s">
        <v>441</v>
      </c>
      <c r="V13" t="str">
        <f>("10% of monthly rent amount")</f>
        <v>10% of monthly rent amount</v>
      </c>
      <c r="W13" t="s">
        <v>440</v>
      </c>
      <c r="Y13" t="str">
        <f>("Nonpayment of rent, Material breach , Criminal activity, Nuisance activity, Remaining on property after expiration of lease, Substantial damage to property, Endangering another person")</f>
        <v>Nonpayment of rent, Material breach , Criminal activity, Nuisance activity, Remaining on property after expiration of lease, Substantial damage to property, Endangering another person</v>
      </c>
      <c r="Z13" t="s">
        <v>509</v>
      </c>
      <c r="AB13">
        <v>0</v>
      </c>
      <c r="AE13" t="str">
        <f>("Nonpayment of rent")</f>
        <v>Nonpayment of rent</v>
      </c>
      <c r="AF13" t="s">
        <v>443</v>
      </c>
      <c r="AH13" t="str">
        <f>("Damages, Attorney fees, Injunctive relief")</f>
        <v>Damages, Attorney fees, Injunctive relief</v>
      </c>
      <c r="AI13" t="s">
        <v>510</v>
      </c>
      <c r="AK13" t="str">
        <f>("Waiver not specified")</f>
        <v>Waiver not specified</v>
      </c>
      <c r="AN13" t="str">
        <f>("Multiple protected classes under Federal Fair Housing Act, Calls for emergency services")</f>
        <v>Multiple protected classes under Federal Fair Housing Act, Calls for emergency services</v>
      </c>
      <c r="AO13" t="s">
        <v>511</v>
      </c>
      <c r="AQ13" t="str">
        <f t="shared" si="0"/>
        <v>No protection specified</v>
      </c>
      <c r="AT13" t="str">
        <f>("Extended notices")</f>
        <v>Extended notices</v>
      </c>
      <c r="AU13" t="s">
        <v>446</v>
      </c>
      <c r="AW13" t="str">
        <f t="shared" si="2"/>
        <v>Yes, for evictions for nonpayment of rent , Yes, for evictions for reasons other than nonpayment of rent</v>
      </c>
      <c r="AX13" t="s">
        <v>512</v>
      </c>
      <c r="AZ13" t="str">
        <f>("3 days")</f>
        <v>3 days</v>
      </c>
      <c r="BA13" t="s">
        <v>446</v>
      </c>
      <c r="BC13" t="str">
        <f>("3 days")</f>
        <v>3 days</v>
      </c>
      <c r="BD13" t="s">
        <v>446</v>
      </c>
      <c r="BF13" t="str">
        <f>("Required notice contents not specified")</f>
        <v>Required notice contents not specified</v>
      </c>
      <c r="BI13" t="str">
        <f>("Yes")</f>
        <v>Yes</v>
      </c>
      <c r="BJ13" t="s">
        <v>446</v>
      </c>
      <c r="BK13" t="s">
        <v>449</v>
      </c>
      <c r="BL13">
        <v>1</v>
      </c>
      <c r="BM13" t="s">
        <v>443</v>
      </c>
      <c r="BO13" t="str">
        <f>("10 days")</f>
        <v>10 days</v>
      </c>
      <c r="BP13" t="s">
        <v>443</v>
      </c>
      <c r="BR13" t="str">
        <f>("$25")</f>
        <v>$25</v>
      </c>
      <c r="BS13" t="s">
        <v>513</v>
      </c>
      <c r="BU13" t="str">
        <f>("Justice of the Peace court")</f>
        <v>Justice of the Peace court</v>
      </c>
      <c r="BV13" t="s">
        <v>451</v>
      </c>
      <c r="BX13" t="str">
        <f>("Personal service, Personal service to suitable person other than defendant")</f>
        <v>Personal service, Personal service to suitable person other than defendant</v>
      </c>
      <c r="BY13" t="s">
        <v>514</v>
      </c>
      <c r="CA13" t="str">
        <f>("Posting and mail")</f>
        <v>Posting and mail</v>
      </c>
      <c r="CB13" t="s">
        <v>514</v>
      </c>
      <c r="CD13">
        <v>0</v>
      </c>
      <c r="CM13" t="str">
        <f>("5 days")</f>
        <v>5 days</v>
      </c>
      <c r="CN13" t="s">
        <v>514</v>
      </c>
      <c r="CP13" t="str">
        <f>("Reason for eviction, Repercussions for failure to appear, Information on legal services, Right to jury trial")</f>
        <v>Reason for eviction, Repercussions for failure to appear, Information on legal services, Right to jury trial</v>
      </c>
      <c r="CQ13" t="s">
        <v>452</v>
      </c>
      <c r="CS13" t="str">
        <f t="shared" si="9"/>
        <v>Reasons requiring landlord to halt the eviction process not specified</v>
      </c>
      <c r="CV13">
        <v>1</v>
      </c>
      <c r="CW13" t="s">
        <v>515</v>
      </c>
      <c r="CY13" t="str">
        <f>("Landlord retaliation, Tenant lawfully deducted costs from rent")</f>
        <v>Landlord retaliation, Tenant lawfully deducted costs from rent</v>
      </c>
      <c r="CZ13" t="s">
        <v>515</v>
      </c>
      <c r="DB13" t="str">
        <f t="shared" si="10"/>
        <v>Required landlord representation not specified</v>
      </c>
      <c r="DE13">
        <v>0</v>
      </c>
      <c r="DH13" t="str">
        <f t="shared" si="4"/>
        <v xml:space="preserve">Reason for requesting staying writ issuance not specified </v>
      </c>
      <c r="DK13" t="str">
        <f>("10 days")</f>
        <v>10 days</v>
      </c>
      <c r="DL13" t="s">
        <v>457</v>
      </c>
      <c r="DN13" t="str">
        <f>("Yes")</f>
        <v>Yes</v>
      </c>
      <c r="DO13" t="s">
        <v>457</v>
      </c>
      <c r="DQ13">
        <v>1</v>
      </c>
      <c r="DR13" t="s">
        <v>516</v>
      </c>
      <c r="DT13" t="str">
        <f>("Length of stay not specified")</f>
        <v>Length of stay not specified</v>
      </c>
      <c r="DW13">
        <v>1</v>
      </c>
      <c r="DX13" t="s">
        <v>516</v>
      </c>
      <c r="DY13" t="s">
        <v>517</v>
      </c>
      <c r="DZ13" t="str">
        <f>("Writ of possession")</f>
        <v>Writ of possession</v>
      </c>
      <c r="EA13" t="s">
        <v>518</v>
      </c>
      <c r="EC13" t="str">
        <f>("6 days")</f>
        <v>6 days</v>
      </c>
      <c r="ED13" t="s">
        <v>518</v>
      </c>
      <c r="EF13" t="str">
        <f t="shared" si="8"/>
        <v>Circumstances that postpone not specified</v>
      </c>
      <c r="EI13" t="str">
        <f>("Minimum number of days not specified")</f>
        <v>Minimum number of days not specified</v>
      </c>
      <c r="EK13" t="s">
        <v>463</v>
      </c>
      <c r="EL13" t="str">
        <f>("County sheriff’s office, Constable")</f>
        <v>County sheriff’s office, Constable</v>
      </c>
      <c r="EM13" t="s">
        <v>518</v>
      </c>
      <c r="EO13" t="str">
        <f>("Cancellation of writ not specified")</f>
        <v>Cancellation of writ not specified</v>
      </c>
      <c r="ER13" t="str">
        <f>("Length of time not specified")</f>
        <v>Length of time not specified</v>
      </c>
      <c r="EU13" t="str">
        <f t="shared" si="5"/>
        <v>No</v>
      </c>
      <c r="EX13">
        <v>0</v>
      </c>
    </row>
    <row r="14" spans="1:171">
      <c r="A14" t="s">
        <v>519</v>
      </c>
      <c r="B14" s="1">
        <v>44197</v>
      </c>
      <c r="C14" s="1">
        <v>44197</v>
      </c>
      <c r="D14">
        <v>1</v>
      </c>
      <c r="E14" t="s">
        <v>520</v>
      </c>
      <c r="G14">
        <v>0</v>
      </c>
      <c r="J14">
        <v>1</v>
      </c>
      <c r="K14" t="s">
        <v>521</v>
      </c>
      <c r="M14" t="str">
        <f t="shared" si="7"/>
        <v>Residential landlords generally, Mobile/manufactured home landlords</v>
      </c>
      <c r="N14" t="s">
        <v>522</v>
      </c>
      <c r="P14">
        <v>1</v>
      </c>
      <c r="Q14" t="s">
        <v>523</v>
      </c>
      <c r="S14">
        <v>0</v>
      </c>
      <c r="Y14" t="str">
        <f>("Nonpayment of rent, Material breach , Nuisance activity, Remaining on property after expiration of lease, Statutory tenant obligations")</f>
        <v>Nonpayment of rent, Material breach , Nuisance activity, Remaining on property after expiration of lease, Statutory tenant obligations</v>
      </c>
      <c r="Z14" t="s">
        <v>524</v>
      </c>
      <c r="AB14">
        <v>0</v>
      </c>
      <c r="AE14" t="str">
        <f>("Nonpayment of rent, Material breach , Nuisance activities, Statutory tenant obligations")</f>
        <v>Nonpayment of rent, Material breach , Nuisance activities, Statutory tenant obligations</v>
      </c>
      <c r="AF14" t="s">
        <v>525</v>
      </c>
      <c r="AG14" t="s">
        <v>526</v>
      </c>
      <c r="AH14" t="str">
        <f>("Damages, Attorney fees")</f>
        <v>Damages, Attorney fees</v>
      </c>
      <c r="AI14" t="s">
        <v>527</v>
      </c>
      <c r="AK14" t="str">
        <f>("No")</f>
        <v>No</v>
      </c>
      <c r="AL14" t="s">
        <v>528</v>
      </c>
      <c r="AN14" t="str">
        <f>("Multiple protected classes under Federal Fair Housing Act, Sexual orientation, Gender identity")</f>
        <v>Multiple protected classes under Federal Fair Housing Act, Sexual orientation, Gender identity</v>
      </c>
      <c r="AO14" t="s">
        <v>529</v>
      </c>
      <c r="AQ14" t="str">
        <f t="shared" si="0"/>
        <v>No protection specified</v>
      </c>
      <c r="AT14" t="str">
        <f>("No protection specified")</f>
        <v>No protection specified</v>
      </c>
      <c r="AW14" t="str">
        <f t="shared" si="2"/>
        <v>Yes, for evictions for nonpayment of rent , Yes, for evictions for reasons other than nonpayment of rent</v>
      </c>
      <c r="AX14" t="s">
        <v>530</v>
      </c>
      <c r="AZ14" t="str">
        <f>("3 days")</f>
        <v>3 days</v>
      </c>
      <c r="BA14" t="s">
        <v>528</v>
      </c>
      <c r="BC14" t="str">
        <f>("7 days, 15 days, 30 days, 60 days")</f>
        <v>7 days, 15 days, 30 days, 60 days</v>
      </c>
      <c r="BD14" t="s">
        <v>530</v>
      </c>
      <c r="BE14" t="s">
        <v>531</v>
      </c>
      <c r="BF14" t="str">
        <f>("Reason for eviction, Date rental agreement will terminate, Amount owed, Repercussions for failure to cure")</f>
        <v>Reason for eviction, Date rental agreement will terminate, Amount owed, Repercussions for failure to cure</v>
      </c>
      <c r="BG14" t="s">
        <v>528</v>
      </c>
      <c r="BH14" t="s">
        <v>532</v>
      </c>
      <c r="BI14" t="str">
        <f>("No")</f>
        <v>No</v>
      </c>
      <c r="BJ14" t="s">
        <v>528</v>
      </c>
      <c r="BL14">
        <v>1</v>
      </c>
      <c r="BM14" t="s">
        <v>528</v>
      </c>
      <c r="BO14" t="str">
        <f>("3 days")</f>
        <v>3 days</v>
      </c>
      <c r="BP14" t="s">
        <v>528</v>
      </c>
      <c r="BR14" t="str">
        <f>("$185")</f>
        <v>$185</v>
      </c>
      <c r="BS14" t="s">
        <v>533</v>
      </c>
      <c r="BT14" t="s">
        <v>534</v>
      </c>
      <c r="BU14" t="str">
        <f>("County courts, Circuit court")</f>
        <v>County courts, Circuit court</v>
      </c>
      <c r="BV14" t="s">
        <v>520</v>
      </c>
      <c r="BW14" t="s">
        <v>535</v>
      </c>
      <c r="BX14" t="str">
        <f>("Personal service, Certified mail, Publication")</f>
        <v>Personal service, Certified mail, Publication</v>
      </c>
      <c r="BY14" t="s">
        <v>536</v>
      </c>
      <c r="CA14" t="str">
        <f>("Posting and mail")</f>
        <v>Posting and mail</v>
      </c>
      <c r="CB14" t="s">
        <v>537</v>
      </c>
      <c r="CD14">
        <v>1</v>
      </c>
      <c r="CE14" t="s">
        <v>538</v>
      </c>
      <c r="CG14" t="str">
        <f>("Yes")</f>
        <v>Yes</v>
      </c>
      <c r="CH14" t="s">
        <v>539</v>
      </c>
      <c r="CJ14" t="str">
        <f>("Default judgment for landlord")</f>
        <v>Default judgment for landlord</v>
      </c>
      <c r="CK14" t="s">
        <v>539</v>
      </c>
      <c r="CM14" t="str">
        <f>("5 days")</f>
        <v>5 days</v>
      </c>
      <c r="CN14" t="s">
        <v>540</v>
      </c>
      <c r="CP14" t="str">
        <f>("Reason for eviction, What a tenant must do to respond, Amount owed, Right to jury trial")</f>
        <v>Reason for eviction, What a tenant must do to respond, Amount owed, Right to jury trial</v>
      </c>
      <c r="CQ14" t="s">
        <v>541</v>
      </c>
      <c r="CS14" t="str">
        <f t="shared" si="9"/>
        <v>Reasons requiring landlord to halt the eviction process not specified</v>
      </c>
      <c r="CV14">
        <v>1</v>
      </c>
      <c r="CW14" t="s">
        <v>542</v>
      </c>
      <c r="CY14" t="str">
        <f>("Landlord retaliation, Landlord refused to complete requested repairs, Landlord non-compliance with statutory duty, Property is uninhabitable, Any legal defense, Any equitable defense")</f>
        <v>Landlord retaliation, Landlord refused to complete requested repairs, Landlord non-compliance with statutory duty, Property is uninhabitable, Any legal defense, Any equitable defense</v>
      </c>
      <c r="CZ14" t="s">
        <v>542</v>
      </c>
      <c r="DB14" t="str">
        <f t="shared" si="10"/>
        <v>Required landlord representation not specified</v>
      </c>
      <c r="DE14">
        <v>0</v>
      </c>
      <c r="DH14" t="str">
        <f t="shared" si="4"/>
        <v xml:space="preserve">Reason for requesting staying writ issuance not specified </v>
      </c>
      <c r="DK14" t="str">
        <f>("30 days")</f>
        <v>30 days</v>
      </c>
      <c r="DL14" t="s">
        <v>543</v>
      </c>
      <c r="DN14" t="str">
        <f>("Appeal bond requirement not specified")</f>
        <v>Appeal bond requirement not specified</v>
      </c>
      <c r="DQ14">
        <v>0</v>
      </c>
      <c r="DZ14" t="str">
        <f>("Writ of possession")</f>
        <v>Writ of possession</v>
      </c>
      <c r="EA14" t="s">
        <v>544</v>
      </c>
      <c r="EC14" t="str">
        <f>("Writ can be issued immediately")</f>
        <v>Writ can be issued immediately</v>
      </c>
      <c r="ED14" t="s">
        <v>545</v>
      </c>
      <c r="EF14" t="str">
        <f t="shared" si="8"/>
        <v>Circumstances that postpone not specified</v>
      </c>
      <c r="EI14" t="str">
        <f>("1 day")</f>
        <v>1 day</v>
      </c>
      <c r="EJ14" t="s">
        <v>545</v>
      </c>
      <c r="EL14" t="str">
        <f>("County sheriff’s office")</f>
        <v>County sheriff’s office</v>
      </c>
      <c r="EM14" t="s">
        <v>545</v>
      </c>
      <c r="EO14" t="str">
        <f>("Cancellation of writ not specified")</f>
        <v>Cancellation of writ not specified</v>
      </c>
      <c r="ER14" t="str">
        <f>("10 days")</f>
        <v>10 days</v>
      </c>
      <c r="ES14" t="s">
        <v>546</v>
      </c>
      <c r="ET14" t="s">
        <v>547</v>
      </c>
      <c r="EU14" t="str">
        <f t="shared" si="5"/>
        <v>No</v>
      </c>
      <c r="EX14">
        <v>0</v>
      </c>
    </row>
    <row r="15" spans="1:171">
      <c r="A15" t="s">
        <v>548</v>
      </c>
      <c r="B15" s="1">
        <v>44197</v>
      </c>
      <c r="C15" s="1">
        <v>44197</v>
      </c>
      <c r="D15">
        <v>1</v>
      </c>
      <c r="E15" t="s">
        <v>549</v>
      </c>
      <c r="G15">
        <v>0</v>
      </c>
      <c r="J15">
        <v>1</v>
      </c>
      <c r="K15" t="s">
        <v>550</v>
      </c>
      <c r="M15" t="str">
        <f t="shared" si="7"/>
        <v>Residential landlords generally, Mobile/manufactured home landlords</v>
      </c>
      <c r="N15" t="s">
        <v>551</v>
      </c>
      <c r="P15">
        <v>1</v>
      </c>
      <c r="Q15" t="s">
        <v>551</v>
      </c>
      <c r="S15">
        <v>0</v>
      </c>
      <c r="Y15" t="str">
        <f>("Nonpayment of rent, Material breach , Nuisance activity, Property is uninhabitable, Remaining on property after expiration of lease, Statutory tenant obligations, Waste")</f>
        <v>Nonpayment of rent, Material breach , Nuisance activity, Property is uninhabitable, Remaining on property after expiration of lease, Statutory tenant obligations, Waste</v>
      </c>
      <c r="Z15" t="s">
        <v>552</v>
      </c>
      <c r="AB15">
        <v>0</v>
      </c>
      <c r="AE15" t="str">
        <f>("Nonpayment of rent, Material breach , Nuisance activities, Statutory tenant obligations")</f>
        <v>Nonpayment of rent, Material breach , Nuisance activities, Statutory tenant obligations</v>
      </c>
      <c r="AF15" t="s">
        <v>553</v>
      </c>
      <c r="AG15" t="s">
        <v>554</v>
      </c>
      <c r="AH15" t="str">
        <f>("Damages, Injunctive relief")</f>
        <v>Damages, Injunctive relief</v>
      </c>
      <c r="AI15" t="s">
        <v>555</v>
      </c>
      <c r="AK15" t="str">
        <f>("No")</f>
        <v>No</v>
      </c>
      <c r="AL15" t="s">
        <v>556</v>
      </c>
      <c r="AM15" t="s">
        <v>557</v>
      </c>
      <c r="AN15" t="str">
        <f>("Multiple protected classes under Federal Fair Housing Act, Tenant experienced domestic violence, Age, Ancestry")</f>
        <v>Multiple protected classes under Federal Fair Housing Act, Tenant experienced domestic violence, Age, Ancestry</v>
      </c>
      <c r="AO15" t="s">
        <v>558</v>
      </c>
      <c r="AQ15" t="str">
        <f t="shared" si="0"/>
        <v>No protection specified</v>
      </c>
      <c r="AT15" t="str">
        <f>("No protection specified")</f>
        <v>No protection specified</v>
      </c>
      <c r="AW15" t="str">
        <f t="shared" si="2"/>
        <v>Yes, for evictions for nonpayment of rent , Yes, for evictions for reasons other than nonpayment of rent</v>
      </c>
      <c r="AX15" t="s">
        <v>559</v>
      </c>
      <c r="AZ15" t="str">
        <f>("3 days")</f>
        <v>3 days</v>
      </c>
      <c r="BA15" t="s">
        <v>560</v>
      </c>
      <c r="BC15" t="str">
        <f>("10 days, 30 days")</f>
        <v>10 days, 30 days</v>
      </c>
      <c r="BD15" t="s">
        <v>561</v>
      </c>
      <c r="BE15" t="s">
        <v>562</v>
      </c>
      <c r="BF15" t="str">
        <f>("Reason for eviction, Date rental agreement will terminate, Repercussions for failure to cure")</f>
        <v>Reason for eviction, Date rental agreement will terminate, Repercussions for failure to cure</v>
      </c>
      <c r="BG15" t="s">
        <v>563</v>
      </c>
      <c r="BI15" t="str">
        <f>("No")</f>
        <v>No</v>
      </c>
      <c r="BJ15" t="s">
        <v>564</v>
      </c>
      <c r="BL15">
        <v>1</v>
      </c>
      <c r="BM15" t="s">
        <v>565</v>
      </c>
      <c r="BO15" t="str">
        <f>("3 days")</f>
        <v>3 days</v>
      </c>
      <c r="BP15" t="s">
        <v>565</v>
      </c>
      <c r="BR15" t="str">
        <f>("$35")</f>
        <v>$35</v>
      </c>
      <c r="BS15" t="s">
        <v>566</v>
      </c>
      <c r="BT15" t="s">
        <v>567</v>
      </c>
      <c r="BU15" t="str">
        <f>("District court")</f>
        <v>District court</v>
      </c>
      <c r="BV15" t="s">
        <v>568</v>
      </c>
      <c r="BX15" t="str">
        <f>("Personal service, Mail, Certified mail, Delivery by commercial carrier, Publication, Personal service to suitable person other than defendant")</f>
        <v>Personal service, Mail, Certified mail, Delivery by commercial carrier, Publication, Personal service to suitable person other than defendant</v>
      </c>
      <c r="BY15" t="s">
        <v>569</v>
      </c>
      <c r="CA15" t="str">
        <f>("Mail, Posting and mail")</f>
        <v>Mail, Posting and mail</v>
      </c>
      <c r="CB15" t="s">
        <v>570</v>
      </c>
      <c r="CC15" t="s">
        <v>571</v>
      </c>
      <c r="CD15">
        <v>0</v>
      </c>
      <c r="CM15" t="str">
        <f>("Minimum number of days not specified")</f>
        <v>Minimum number of days not specified</v>
      </c>
      <c r="CO15" t="s">
        <v>572</v>
      </c>
      <c r="CP15" t="str">
        <f>("Repercussions for failure to appear, What a tenant must do to respond")</f>
        <v>Repercussions for failure to appear, What a tenant must do to respond</v>
      </c>
      <c r="CQ15" t="s">
        <v>573</v>
      </c>
      <c r="CS15" t="str">
        <f t="shared" si="9"/>
        <v>Reasons requiring landlord to halt the eviction process not specified</v>
      </c>
      <c r="CV15">
        <v>1</v>
      </c>
      <c r="CW15" t="s">
        <v>574</v>
      </c>
      <c r="CY15" t="str">
        <f>("Landlord retaliation, Landlord refused to complete requested repairs, Landlord non-compliance with statutory duty, Property is uninhabitable")</f>
        <v>Landlord retaliation, Landlord refused to complete requested repairs, Landlord non-compliance with statutory duty, Property is uninhabitable</v>
      </c>
      <c r="CZ15" t="s">
        <v>575</v>
      </c>
      <c r="DB15" t="str">
        <f t="shared" si="10"/>
        <v>Required landlord representation not specified</v>
      </c>
      <c r="DE15">
        <v>0</v>
      </c>
      <c r="DH15" t="str">
        <f t="shared" si="4"/>
        <v xml:space="preserve">Reason for requesting staying writ issuance not specified </v>
      </c>
      <c r="DK15" t="str">
        <f>("7 days")</f>
        <v>7 days</v>
      </c>
      <c r="DL15" t="s">
        <v>576</v>
      </c>
      <c r="DM15" t="s">
        <v>577</v>
      </c>
      <c r="DN15" t="str">
        <f>("Appeal bond requirement not specified")</f>
        <v>Appeal bond requirement not specified</v>
      </c>
      <c r="DQ15">
        <v>1</v>
      </c>
      <c r="DR15" t="s">
        <v>578</v>
      </c>
      <c r="DT15" t="str">
        <f>("Duration of pending appeal")</f>
        <v>Duration of pending appeal</v>
      </c>
      <c r="DU15" t="s">
        <v>578</v>
      </c>
      <c r="DW15">
        <v>1</v>
      </c>
      <c r="DX15" t="s">
        <v>579</v>
      </c>
      <c r="DY15" t="s">
        <v>580</v>
      </c>
      <c r="DZ15" t="str">
        <f>("Writ of restitution")</f>
        <v>Writ of restitution</v>
      </c>
      <c r="EA15" t="s">
        <v>581</v>
      </c>
      <c r="EC15" t="str">
        <f>("Writ can be issued immediately")</f>
        <v>Writ can be issued immediately</v>
      </c>
      <c r="ED15" t="s">
        <v>582</v>
      </c>
      <c r="EE15" t="s">
        <v>583</v>
      </c>
      <c r="EF15" t="str">
        <f t="shared" si="8"/>
        <v>Circumstances that postpone not specified</v>
      </c>
      <c r="EI15" t="str">
        <f>("Writ can be executed immediately after issuance")</f>
        <v>Writ can be executed immediately after issuance</v>
      </c>
      <c r="EJ15" t="s">
        <v>584</v>
      </c>
      <c r="EL15" t="str">
        <f>("County sheriff’s office")</f>
        <v>County sheriff’s office</v>
      </c>
      <c r="EM15" t="s">
        <v>585</v>
      </c>
      <c r="EO15" t="str">
        <f>("Cancellation of writ not specified")</f>
        <v>Cancellation of writ not specified</v>
      </c>
      <c r="ER15" t="str">
        <f>("30 days")</f>
        <v>30 days</v>
      </c>
      <c r="ES15" t="s">
        <v>586</v>
      </c>
      <c r="EU15" t="str">
        <f t="shared" si="5"/>
        <v>No</v>
      </c>
      <c r="EX15">
        <v>0</v>
      </c>
    </row>
    <row r="16" spans="1:171">
      <c r="A16" t="s">
        <v>587</v>
      </c>
      <c r="B16" s="1">
        <v>43709</v>
      </c>
      <c r="C16" s="1">
        <v>44197</v>
      </c>
      <c r="D16">
        <v>1</v>
      </c>
      <c r="E16" t="s">
        <v>505</v>
      </c>
      <c r="G16">
        <v>1</v>
      </c>
      <c r="H16" t="s">
        <v>437</v>
      </c>
      <c r="J16">
        <v>1</v>
      </c>
      <c r="K16" t="s">
        <v>588</v>
      </c>
      <c r="M16" t="str">
        <f t="shared" si="7"/>
        <v>Residential landlords generally, Mobile/manufactured home landlords</v>
      </c>
      <c r="N16" t="s">
        <v>507</v>
      </c>
      <c r="P16">
        <v>1</v>
      </c>
      <c r="Q16" t="s">
        <v>508</v>
      </c>
      <c r="S16">
        <v>1</v>
      </c>
      <c r="T16" t="s">
        <v>441</v>
      </c>
      <c r="V16" t="str">
        <f>("10% of monthly rent amount")</f>
        <v>10% of monthly rent amount</v>
      </c>
      <c r="W16" t="s">
        <v>441</v>
      </c>
      <c r="Y16" t="str">
        <f>("Nonpayment of rent, Material breach , Criminal activity, Nuisance activity, Remaining on property after expiration of lease, Substantial damage to property, Endangering another person")</f>
        <v>Nonpayment of rent, Material breach , Criminal activity, Nuisance activity, Remaining on property after expiration of lease, Substantial damage to property, Endangering another person</v>
      </c>
      <c r="Z16" t="s">
        <v>509</v>
      </c>
      <c r="AB16">
        <v>0</v>
      </c>
      <c r="AE16" t="str">
        <f>("Nonpayment of rent")</f>
        <v>Nonpayment of rent</v>
      </c>
      <c r="AF16" t="s">
        <v>443</v>
      </c>
      <c r="AH16" t="str">
        <f>("Damages, Attorney fees, Injunctive relief")</f>
        <v>Damages, Attorney fees, Injunctive relief</v>
      </c>
      <c r="AI16" t="s">
        <v>510</v>
      </c>
      <c r="AK16" t="str">
        <f>("Waiver not specified")</f>
        <v>Waiver not specified</v>
      </c>
      <c r="AN16" t="str">
        <f>("Multiple protected classes under Federal Fair Housing Act, Calls for emergency services")</f>
        <v>Multiple protected classes under Federal Fair Housing Act, Calls for emergency services</v>
      </c>
      <c r="AO16" t="s">
        <v>589</v>
      </c>
      <c r="AQ16" t="str">
        <f t="shared" si="0"/>
        <v>No protection specified</v>
      </c>
      <c r="AT16" t="str">
        <f>("Extended notices")</f>
        <v>Extended notices</v>
      </c>
      <c r="AU16" t="s">
        <v>446</v>
      </c>
      <c r="AW16" t="str">
        <f t="shared" si="2"/>
        <v>Yes, for evictions for nonpayment of rent , Yes, for evictions for reasons other than nonpayment of rent</v>
      </c>
      <c r="AX16" t="s">
        <v>512</v>
      </c>
      <c r="AZ16" t="str">
        <f>("3 days")</f>
        <v>3 days</v>
      </c>
      <c r="BA16" t="s">
        <v>446</v>
      </c>
      <c r="BC16" t="str">
        <f>("3 days")</f>
        <v>3 days</v>
      </c>
      <c r="BD16" t="s">
        <v>446</v>
      </c>
      <c r="BF16" t="str">
        <f>("Required notice contents not specified")</f>
        <v>Required notice contents not specified</v>
      </c>
      <c r="BI16" t="str">
        <f>("Yes")</f>
        <v>Yes</v>
      </c>
      <c r="BJ16" t="s">
        <v>448</v>
      </c>
      <c r="BK16" t="s">
        <v>449</v>
      </c>
      <c r="BL16">
        <v>1</v>
      </c>
      <c r="BM16" t="s">
        <v>443</v>
      </c>
      <c r="BO16" t="str">
        <f>("10 days")</f>
        <v>10 days</v>
      </c>
      <c r="BP16" t="s">
        <v>443</v>
      </c>
      <c r="BR16" t="str">
        <f>("$46")</f>
        <v>$46</v>
      </c>
      <c r="BS16" t="s">
        <v>590</v>
      </c>
      <c r="BU16" t="str">
        <f>("Justice of the Peace court")</f>
        <v>Justice of the Peace court</v>
      </c>
      <c r="BV16" t="s">
        <v>451</v>
      </c>
      <c r="BX16" t="str">
        <f>("Personal service, Personal service to suitable person other than defendant")</f>
        <v>Personal service, Personal service to suitable person other than defendant</v>
      </c>
      <c r="BY16" t="s">
        <v>514</v>
      </c>
      <c r="CA16" t="str">
        <f>("Posting and mail")</f>
        <v>Posting and mail</v>
      </c>
      <c r="CB16" t="s">
        <v>514</v>
      </c>
      <c r="CD16">
        <v>0</v>
      </c>
      <c r="CM16" t="str">
        <f>("5 days")</f>
        <v>5 days</v>
      </c>
      <c r="CN16" t="s">
        <v>514</v>
      </c>
      <c r="CP16" t="str">
        <f>("Reason for eviction, Repercussions for failure to appear, Information on legal services, Right to jury trial")</f>
        <v>Reason for eviction, Repercussions for failure to appear, Information on legal services, Right to jury trial</v>
      </c>
      <c r="CQ16" t="s">
        <v>452</v>
      </c>
      <c r="CS16" t="str">
        <f t="shared" si="9"/>
        <v>Reasons requiring landlord to halt the eviction process not specified</v>
      </c>
      <c r="CV16">
        <v>1</v>
      </c>
      <c r="CW16" t="s">
        <v>591</v>
      </c>
      <c r="CY16" t="str">
        <f>("Landlord retaliation, Tenant lawfully deducted costs from rent")</f>
        <v>Landlord retaliation, Tenant lawfully deducted costs from rent</v>
      </c>
      <c r="CZ16" t="s">
        <v>515</v>
      </c>
      <c r="DB16" t="str">
        <f t="shared" si="10"/>
        <v>Required landlord representation not specified</v>
      </c>
      <c r="DE16">
        <v>0</v>
      </c>
      <c r="DH16" t="str">
        <f t="shared" si="4"/>
        <v xml:space="preserve">Reason for requesting staying writ issuance not specified </v>
      </c>
      <c r="DK16" t="str">
        <f>("10 days")</f>
        <v>10 days</v>
      </c>
      <c r="DL16" t="s">
        <v>457</v>
      </c>
      <c r="DN16" t="str">
        <f>("Yes")</f>
        <v>Yes</v>
      </c>
      <c r="DO16" t="s">
        <v>457</v>
      </c>
      <c r="DQ16">
        <v>1</v>
      </c>
      <c r="DR16" t="s">
        <v>516</v>
      </c>
      <c r="DT16" t="str">
        <f>("Length of stay not specified")</f>
        <v>Length of stay not specified</v>
      </c>
      <c r="DW16">
        <v>1</v>
      </c>
      <c r="DX16" t="s">
        <v>516</v>
      </c>
      <c r="DY16" t="s">
        <v>517</v>
      </c>
      <c r="DZ16" t="str">
        <f>("Writ of possession")</f>
        <v>Writ of possession</v>
      </c>
      <c r="EA16" t="s">
        <v>518</v>
      </c>
      <c r="EC16" t="str">
        <f>("6 days")</f>
        <v>6 days</v>
      </c>
      <c r="ED16" t="s">
        <v>518</v>
      </c>
      <c r="EF16" t="str">
        <f t="shared" si="8"/>
        <v>Circumstances that postpone not specified</v>
      </c>
      <c r="EI16" t="str">
        <f>("Minimum number of days not specified")</f>
        <v>Minimum number of days not specified</v>
      </c>
      <c r="EK16" t="s">
        <v>463</v>
      </c>
      <c r="EL16" t="str">
        <f>("County sheriff’s office, Constable")</f>
        <v>County sheriff’s office, Constable</v>
      </c>
      <c r="EM16" t="s">
        <v>518</v>
      </c>
      <c r="EO16" t="str">
        <f>("Cancellation of writ not specified")</f>
        <v>Cancellation of writ not specified</v>
      </c>
      <c r="ER16" t="str">
        <f>("Length of time not specified")</f>
        <v>Length of time not specified</v>
      </c>
      <c r="EU16" t="str">
        <f t="shared" si="5"/>
        <v>No</v>
      </c>
      <c r="EX16">
        <v>0</v>
      </c>
    </row>
    <row r="17" spans="1:171">
      <c r="A17" t="s">
        <v>592</v>
      </c>
      <c r="B17" s="1">
        <v>44119</v>
      </c>
      <c r="C17" s="1">
        <v>44197</v>
      </c>
      <c r="D17">
        <v>1</v>
      </c>
      <c r="E17" t="s">
        <v>593</v>
      </c>
      <c r="G17">
        <v>1</v>
      </c>
      <c r="H17" t="s">
        <v>594</v>
      </c>
      <c r="J17">
        <v>1</v>
      </c>
      <c r="K17" t="s">
        <v>595</v>
      </c>
      <c r="M17" t="str">
        <f t="shared" si="7"/>
        <v>Residential landlords generally, Mobile/manufactured home landlords</v>
      </c>
      <c r="N17" t="s">
        <v>595</v>
      </c>
      <c r="P17">
        <v>1</v>
      </c>
      <c r="Q17" t="s">
        <v>596</v>
      </c>
      <c r="S17">
        <v>0</v>
      </c>
      <c r="Y17" t="str">
        <f>("Nonpayment of rent, Breach, Material breach , Criminal activity, Nuisance activity, Remaining on property after expiration of lease, Statutory tenant obligations, Waste")</f>
        <v>Nonpayment of rent, Breach, Material breach , Criminal activity, Nuisance activity, Remaining on property after expiration of lease, Statutory tenant obligations, Waste</v>
      </c>
      <c r="Z17" t="s">
        <v>597</v>
      </c>
      <c r="AB17">
        <v>0</v>
      </c>
      <c r="AE17" t="str">
        <f>("Nonpayment of rent, Breach")</f>
        <v>Nonpayment of rent, Breach</v>
      </c>
      <c r="AF17" t="s">
        <v>598</v>
      </c>
      <c r="AG17" t="s">
        <v>599</v>
      </c>
      <c r="AH17" t="str">
        <f>("Damages, Injunctive relief")</f>
        <v>Damages, Injunctive relief</v>
      </c>
      <c r="AI17" t="s">
        <v>600</v>
      </c>
      <c r="AK17" t="str">
        <f>("Waiver not specified")</f>
        <v>Waiver not specified</v>
      </c>
      <c r="AN17" t="str">
        <f>("Multiple protected classes under Federal Fair Housing Act, Tenant experienced domestic violence, Sexual orientation, Gender identity, Ancestry, Calls for emergency services")</f>
        <v>Multiple protected classes under Federal Fair Housing Act, Tenant experienced domestic violence, Sexual orientation, Gender identity, Ancestry, Calls for emergency services</v>
      </c>
      <c r="AO17" t="s">
        <v>601</v>
      </c>
      <c r="AQ17" t="str">
        <f t="shared" si="0"/>
        <v>No protection specified</v>
      </c>
      <c r="AT17" t="str">
        <f>("No protection specified")</f>
        <v>No protection specified</v>
      </c>
      <c r="AW17" t="str">
        <f t="shared" si="2"/>
        <v>Yes, for evictions for nonpayment of rent , Yes, for evictions for reasons other than nonpayment of rent</v>
      </c>
      <c r="AX17" t="s">
        <v>602</v>
      </c>
      <c r="AZ17" t="str">
        <f>("7 days")</f>
        <v>7 days</v>
      </c>
      <c r="BA17" t="s">
        <v>602</v>
      </c>
      <c r="BC17" t="str">
        <f>("3 days, 5 days, 30 days")</f>
        <v>3 days, 5 days, 30 days</v>
      </c>
      <c r="BD17" t="s">
        <v>603</v>
      </c>
      <c r="BE17" t="s">
        <v>604</v>
      </c>
      <c r="BF17" t="str">
        <f>("Reason for eviction, How to cure, Repercussions for failure to cure, Information on rights")</f>
        <v>Reason for eviction, How to cure, Repercussions for failure to cure, Information on rights</v>
      </c>
      <c r="BG17" t="s">
        <v>605</v>
      </c>
      <c r="BH17" t="s">
        <v>606</v>
      </c>
      <c r="BI17" t="str">
        <f>("No")</f>
        <v>No</v>
      </c>
      <c r="BJ17" t="s">
        <v>607</v>
      </c>
      <c r="BL17">
        <v>1</v>
      </c>
      <c r="BM17" t="s">
        <v>602</v>
      </c>
      <c r="BO17" t="str">
        <f>("7 days")</f>
        <v>7 days</v>
      </c>
      <c r="BP17" t="s">
        <v>602</v>
      </c>
      <c r="BR17" t="str">
        <f>("$71")</f>
        <v>$71</v>
      </c>
      <c r="BS17" t="s">
        <v>608</v>
      </c>
      <c r="BT17" t="s">
        <v>609</v>
      </c>
      <c r="BU17" t="str">
        <f>("District court, Justice of the Peace court")</f>
        <v>District court, Justice of the Peace court</v>
      </c>
      <c r="BV17" t="s">
        <v>610</v>
      </c>
      <c r="BX17" t="str">
        <f>("Personal service, Personal service to suitable person other than defendant")</f>
        <v>Personal service, Personal service to suitable person other than defendant</v>
      </c>
      <c r="BY17" t="s">
        <v>611</v>
      </c>
      <c r="BZ17" t="s">
        <v>612</v>
      </c>
      <c r="CA17" t="str">
        <f>("Publication, Posting and mail, Personal service to suitable person other than defendant and mail")</f>
        <v>Publication, Posting and mail, Personal service to suitable person other than defendant and mail</v>
      </c>
      <c r="CB17" t="s">
        <v>611</v>
      </c>
      <c r="CC17" t="s">
        <v>613</v>
      </c>
      <c r="CD17">
        <v>1</v>
      </c>
      <c r="CE17" t="s">
        <v>614</v>
      </c>
      <c r="CF17" t="s">
        <v>615</v>
      </c>
      <c r="CG17" t="str">
        <f>("Yes")</f>
        <v>Yes</v>
      </c>
      <c r="CH17" t="s">
        <v>614</v>
      </c>
      <c r="CJ17" t="str">
        <f>("Default judgment for landlord")</f>
        <v>Default judgment for landlord</v>
      </c>
      <c r="CK17" t="s">
        <v>614</v>
      </c>
      <c r="CL17" t="s">
        <v>616</v>
      </c>
      <c r="CM17" t="str">
        <f>("10 days")</f>
        <v>10 days</v>
      </c>
      <c r="CN17" t="s">
        <v>617</v>
      </c>
      <c r="CO17" t="s">
        <v>618</v>
      </c>
      <c r="CP17" t="str">
        <f>("Repercussions for failure to appear, What a tenant must do to respond")</f>
        <v>Repercussions for failure to appear, What a tenant must do to respond</v>
      </c>
      <c r="CQ17" t="s">
        <v>619</v>
      </c>
      <c r="CR17" t="s">
        <v>620</v>
      </c>
      <c r="CS17" t="str">
        <f t="shared" si="9"/>
        <v>Reasons requiring landlord to halt the eviction process not specified</v>
      </c>
      <c r="CV17">
        <v>1</v>
      </c>
      <c r="CW17" t="s">
        <v>621</v>
      </c>
      <c r="CY17" t="s">
        <v>622</v>
      </c>
      <c r="CZ17" t="s">
        <v>623</v>
      </c>
      <c r="DA17" t="s">
        <v>624</v>
      </c>
      <c r="DB17" t="str">
        <f t="shared" si="10"/>
        <v>Required landlord representation not specified</v>
      </c>
      <c r="DE17">
        <v>0</v>
      </c>
      <c r="DH17" t="str">
        <f t="shared" si="4"/>
        <v xml:space="preserve">Reason for requesting staying writ issuance not specified </v>
      </c>
      <c r="DK17" t="str">
        <f>("10 days")</f>
        <v>10 days</v>
      </c>
      <c r="DL17" t="s">
        <v>625</v>
      </c>
      <c r="DN17" t="str">
        <f>("Appeal bond requirement not specified")</f>
        <v>Appeal bond requirement not specified</v>
      </c>
      <c r="DQ17">
        <v>1</v>
      </c>
      <c r="DR17" t="s">
        <v>626</v>
      </c>
      <c r="DT17" t="str">
        <f>("Duration of pending appeal")</f>
        <v>Duration of pending appeal</v>
      </c>
      <c r="DU17" t="s">
        <v>626</v>
      </c>
      <c r="DW17">
        <v>1</v>
      </c>
      <c r="DX17" t="s">
        <v>627</v>
      </c>
      <c r="DY17" t="s">
        <v>628</v>
      </c>
      <c r="DZ17" t="str">
        <f>("Writ of restitution, Summary order for removal")</f>
        <v>Writ of restitution, Summary order for removal</v>
      </c>
      <c r="EA17" t="s">
        <v>629</v>
      </c>
      <c r="EC17" t="str">
        <f>("Writ can be issued immediately")</f>
        <v>Writ can be issued immediately</v>
      </c>
      <c r="ED17" t="s">
        <v>630</v>
      </c>
      <c r="EE17" t="s">
        <v>631</v>
      </c>
      <c r="EF17" t="str">
        <f t="shared" si="8"/>
        <v>Circumstances that postpone not specified</v>
      </c>
      <c r="EI17" t="str">
        <f>("1 day")</f>
        <v>1 day</v>
      </c>
      <c r="EJ17" t="s">
        <v>632</v>
      </c>
      <c r="EK17" t="s">
        <v>633</v>
      </c>
      <c r="EL17" t="str">
        <f>("County sheriff’s office, Constable")</f>
        <v>County sheriff’s office, Constable</v>
      </c>
      <c r="EM17" t="s">
        <v>634</v>
      </c>
      <c r="EO17" t="str">
        <f>("Yes, if all back rent is paid")</f>
        <v>Yes, if all back rent is paid</v>
      </c>
      <c r="EP17" t="s">
        <v>635</v>
      </c>
      <c r="ER17" t="str">
        <f>("Length of time not specified")</f>
        <v>Length of time not specified</v>
      </c>
      <c r="EU17" t="str">
        <f>("Yes, mediation is optional")</f>
        <v>Yes, mediation is optional</v>
      </c>
      <c r="EV17" t="s">
        <v>636</v>
      </c>
      <c r="EW17" t="s">
        <v>637</v>
      </c>
      <c r="EX17">
        <v>1</v>
      </c>
      <c r="EY17" t="s">
        <v>638</v>
      </c>
      <c r="FA17" t="str">
        <f>("Sealing of records, Expungement of records")</f>
        <v>Sealing of records, Expungement of records</v>
      </c>
      <c r="FB17" t="s">
        <v>638</v>
      </c>
      <c r="FD17">
        <v>1</v>
      </c>
      <c r="FE17" t="s">
        <v>639</v>
      </c>
      <c r="FG17" t="str">
        <f>("At time of judgment, 10 days after judgment")</f>
        <v>At time of judgment, 10 days after judgment</v>
      </c>
      <c r="FH17" t="s">
        <v>638</v>
      </c>
      <c r="FI17" t="s">
        <v>640</v>
      </c>
      <c r="FJ17" t="str">
        <f>("Judgment for tenant, Dismissal of case")</f>
        <v>Judgment for tenant, Dismissal of case</v>
      </c>
      <c r="FK17" t="s">
        <v>641</v>
      </c>
      <c r="FL17" t="s">
        <v>642</v>
      </c>
      <c r="FM17">
        <v>1</v>
      </c>
      <c r="FN17" t="s">
        <v>638</v>
      </c>
    </row>
    <row r="18" spans="1:171">
      <c r="A18" t="s">
        <v>643</v>
      </c>
      <c r="B18" s="1">
        <v>44179</v>
      </c>
      <c r="C18" s="1">
        <v>44197</v>
      </c>
      <c r="D18">
        <v>1</v>
      </c>
      <c r="E18" t="s">
        <v>644</v>
      </c>
      <c r="G18">
        <v>0</v>
      </c>
      <c r="J18">
        <v>1</v>
      </c>
      <c r="K18" t="s">
        <v>645</v>
      </c>
      <c r="M18" t="str">
        <f t="shared" si="7"/>
        <v>Residential landlords generally, Mobile/manufactured home landlords</v>
      </c>
      <c r="N18" t="s">
        <v>646</v>
      </c>
      <c r="P18">
        <v>1</v>
      </c>
      <c r="Q18" t="s">
        <v>645</v>
      </c>
      <c r="S18">
        <v>1</v>
      </c>
      <c r="T18" t="s">
        <v>647</v>
      </c>
      <c r="V18" t="str">
        <f>("4% of monthly rent amount")</f>
        <v>4% of monthly rent amount</v>
      </c>
      <c r="W18" t="s">
        <v>648</v>
      </c>
      <c r="Y18" t="s">
        <v>649</v>
      </c>
      <c r="Z18" t="s">
        <v>650</v>
      </c>
      <c r="AA18" t="s">
        <v>651</v>
      </c>
      <c r="AB18">
        <v>0</v>
      </c>
      <c r="AE18" t="str">
        <f>("Nonpayment of rent")</f>
        <v>Nonpayment of rent</v>
      </c>
      <c r="AF18" t="s">
        <v>652</v>
      </c>
      <c r="AG18" t="s">
        <v>653</v>
      </c>
      <c r="AH18" t="str">
        <f>("Damages, Attorney fees")</f>
        <v>Damages, Attorney fees</v>
      </c>
      <c r="AI18" t="s">
        <v>654</v>
      </c>
      <c r="AK18" t="str">
        <f>("Waiver not specified")</f>
        <v>Waiver not specified</v>
      </c>
      <c r="AN18" t="str">
        <f>("Multiple protected classes under Federal Fair Housing Act, Tenant experienced domestic violence, Sexual orientation, Ancestry")</f>
        <v>Multiple protected classes under Federal Fair Housing Act, Tenant experienced domestic violence, Sexual orientation, Ancestry</v>
      </c>
      <c r="AO18" t="s">
        <v>655</v>
      </c>
      <c r="AQ18" t="str">
        <f t="shared" si="0"/>
        <v>No protection specified</v>
      </c>
      <c r="AT18" t="str">
        <f>("Extended notices")</f>
        <v>Extended notices</v>
      </c>
      <c r="AU18" t="s">
        <v>656</v>
      </c>
      <c r="AW18" t="str">
        <f t="shared" si="2"/>
        <v>Yes, for evictions for nonpayment of rent , Yes, for evictions for reasons other than nonpayment of rent</v>
      </c>
      <c r="AX18" t="s">
        <v>657</v>
      </c>
      <c r="AY18" t="s">
        <v>475</v>
      </c>
      <c r="AZ18" t="str">
        <f>("7 days")</f>
        <v>7 days</v>
      </c>
      <c r="BA18" t="s">
        <v>658</v>
      </c>
      <c r="BB18" t="s">
        <v>659</v>
      </c>
      <c r="BC18" t="str">
        <f>("7 days")</f>
        <v>7 days</v>
      </c>
      <c r="BD18" t="s">
        <v>660</v>
      </c>
      <c r="BE18" t="s">
        <v>661</v>
      </c>
      <c r="BF18" t="str">
        <f>("Reason for eviction, How to cure, Amount owed, Information on rights")</f>
        <v>Reason for eviction, How to cure, Amount owed, Information on rights</v>
      </c>
      <c r="BG18" t="s">
        <v>662</v>
      </c>
      <c r="BH18" t="s">
        <v>663</v>
      </c>
      <c r="BI18" t="str">
        <f>("No")</f>
        <v>No</v>
      </c>
      <c r="BJ18" t="s">
        <v>664</v>
      </c>
      <c r="BL18">
        <v>1</v>
      </c>
      <c r="BM18" t="s">
        <v>662</v>
      </c>
      <c r="BN18" t="s">
        <v>665</v>
      </c>
      <c r="BO18" t="str">
        <f>("7 days")</f>
        <v>7 days</v>
      </c>
      <c r="BP18" t="s">
        <v>662</v>
      </c>
      <c r="BR18" t="str">
        <f>("$125")</f>
        <v>$125</v>
      </c>
      <c r="BS18" t="s">
        <v>666</v>
      </c>
      <c r="BU18" t="str">
        <f>("District court")</f>
        <v>District court</v>
      </c>
      <c r="BV18" t="s">
        <v>667</v>
      </c>
      <c r="BX18" t="str">
        <f>("Personal service, Mail, Personal service to suitable person other than defendant")</f>
        <v>Personal service, Mail, Personal service to suitable person other than defendant</v>
      </c>
      <c r="BY18" t="s">
        <v>668</v>
      </c>
      <c r="CA18" t="str">
        <f>("Posting and mail")</f>
        <v>Posting and mail</v>
      </c>
      <c r="CB18" t="s">
        <v>669</v>
      </c>
      <c r="CD18">
        <v>0</v>
      </c>
      <c r="CM18" t="str">
        <f>("7 days")</f>
        <v>7 days</v>
      </c>
      <c r="CN18" t="s">
        <v>670</v>
      </c>
      <c r="CP18" t="str">
        <f>("Repercussions for failure to appear")</f>
        <v>Repercussions for failure to appear</v>
      </c>
      <c r="CQ18" t="s">
        <v>671</v>
      </c>
      <c r="CS18" t="str">
        <f t="shared" si="9"/>
        <v>Reasons requiring landlord to halt the eviction process not specified</v>
      </c>
      <c r="CV18">
        <v>1</v>
      </c>
      <c r="CW18" t="s">
        <v>672</v>
      </c>
      <c r="CY18" t="s">
        <v>673</v>
      </c>
      <c r="CZ18" t="s">
        <v>674</v>
      </c>
      <c r="DA18" t="s">
        <v>675</v>
      </c>
      <c r="DB18" t="str">
        <f>("Corporate landlords")</f>
        <v>Corporate landlords</v>
      </c>
      <c r="DC18" t="s">
        <v>676</v>
      </c>
      <c r="DD18" t="s">
        <v>677</v>
      </c>
      <c r="DE18">
        <v>0</v>
      </c>
      <c r="DH18" t="str">
        <f t="shared" si="4"/>
        <v xml:space="preserve">Reason for requesting staying writ issuance not specified </v>
      </c>
      <c r="DK18" t="str">
        <f>("7 days")</f>
        <v>7 days</v>
      </c>
      <c r="DL18" t="s">
        <v>678</v>
      </c>
      <c r="DM18" t="s">
        <v>679</v>
      </c>
      <c r="DN18" t="str">
        <f>("Yes")</f>
        <v>Yes</v>
      </c>
      <c r="DO18" t="s">
        <v>680</v>
      </c>
      <c r="DQ18">
        <v>0</v>
      </c>
      <c r="DS18" t="s">
        <v>681</v>
      </c>
      <c r="DZ18" t="str">
        <f>("Writ of possession")</f>
        <v>Writ of possession</v>
      </c>
      <c r="EA18" t="s">
        <v>682</v>
      </c>
      <c r="EC18" t="str">
        <f>("7 days")</f>
        <v>7 days</v>
      </c>
      <c r="ED18" t="s">
        <v>682</v>
      </c>
      <c r="EF18" t="str">
        <f t="shared" si="8"/>
        <v>Circumstances that postpone not specified</v>
      </c>
      <c r="EI18" t="str">
        <f>("2 days")</f>
        <v>2 days</v>
      </c>
      <c r="EJ18" t="s">
        <v>682</v>
      </c>
      <c r="EL18" t="str">
        <f>("County sheriff’s office, Constable")</f>
        <v>County sheriff’s office, Constable</v>
      </c>
      <c r="EM18" t="s">
        <v>682</v>
      </c>
      <c r="EO18" t="str">
        <f>("Yes, if all back rent is paid")</f>
        <v>Yes, if all back rent is paid</v>
      </c>
      <c r="EP18" t="s">
        <v>652</v>
      </c>
      <c r="EQ18" t="s">
        <v>683</v>
      </c>
      <c r="ER18" t="str">
        <f>("7 days")</f>
        <v>7 days</v>
      </c>
      <c r="ES18" t="s">
        <v>684</v>
      </c>
      <c r="ET18" t="s">
        <v>685</v>
      </c>
      <c r="EU18" t="str">
        <f>("Yes, mediation is sometimes required")</f>
        <v>Yes, mediation is sometimes required</v>
      </c>
      <c r="EV18" t="s">
        <v>686</v>
      </c>
      <c r="EX18">
        <v>1</v>
      </c>
      <c r="EY18" t="s">
        <v>687</v>
      </c>
      <c r="FA18" t="str">
        <f>("Sealing of records")</f>
        <v>Sealing of records</v>
      </c>
      <c r="FB18" t="s">
        <v>687</v>
      </c>
      <c r="FC18" t="s">
        <v>688</v>
      </c>
      <c r="FD18">
        <v>0</v>
      </c>
      <c r="FG18" t="str">
        <f>("Time frame not specified")</f>
        <v>Time frame not specified</v>
      </c>
      <c r="FI18" t="s">
        <v>688</v>
      </c>
      <c r="FJ18" t="str">
        <f>("No cases automatically made inaccessible")</f>
        <v>No cases automatically made inaccessible</v>
      </c>
      <c r="FM18">
        <v>0</v>
      </c>
    </row>
    <row r="19" spans="1:171">
      <c r="A19" t="s">
        <v>689</v>
      </c>
      <c r="B19" s="1">
        <v>44197</v>
      </c>
      <c r="C19" s="1">
        <v>44197</v>
      </c>
      <c r="D19">
        <v>1</v>
      </c>
      <c r="E19" t="s">
        <v>690</v>
      </c>
      <c r="G19">
        <v>1</v>
      </c>
      <c r="H19" t="s">
        <v>691</v>
      </c>
      <c r="J19">
        <v>1</v>
      </c>
      <c r="K19" t="s">
        <v>692</v>
      </c>
      <c r="M19" t="str">
        <f>("Residential landlords generally, Mobile/manufactured home landlords, Floating home landlords")</f>
        <v>Residential landlords generally, Mobile/manufactured home landlords, Floating home landlords</v>
      </c>
      <c r="N19" t="s">
        <v>692</v>
      </c>
      <c r="P19">
        <v>1</v>
      </c>
      <c r="Q19" t="s">
        <v>693</v>
      </c>
      <c r="S19">
        <v>0</v>
      </c>
      <c r="Y19" t="s">
        <v>694</v>
      </c>
      <c r="Z19" t="s">
        <v>695</v>
      </c>
      <c r="AB19">
        <v>1</v>
      </c>
      <c r="AC19" t="s">
        <v>696</v>
      </c>
      <c r="AD19" t="s">
        <v>697</v>
      </c>
      <c r="AE19" t="str">
        <f>("Nonpayment of rent, Material breach ")</f>
        <v xml:space="preserve">Nonpayment of rent, Material breach </v>
      </c>
      <c r="AF19" t="s">
        <v>698</v>
      </c>
      <c r="AG19" t="s">
        <v>699</v>
      </c>
      <c r="AH19" t="str">
        <f>("Fine assessed to landlord, Damages, Attorney fees, Injunctive relief")</f>
        <v>Fine assessed to landlord, Damages, Attorney fees, Injunctive relief</v>
      </c>
      <c r="AI19" t="s">
        <v>700</v>
      </c>
      <c r="AK19" t="str">
        <f>("Waiver not specified")</f>
        <v>Waiver not specified</v>
      </c>
      <c r="AN19" t="s">
        <v>701</v>
      </c>
      <c r="AO19" t="s">
        <v>702</v>
      </c>
      <c r="AP19" t="s">
        <v>703</v>
      </c>
      <c r="AQ19" t="str">
        <f>("Extended notices")</f>
        <v>Extended notices</v>
      </c>
      <c r="AR19" t="s">
        <v>704</v>
      </c>
      <c r="AS19" t="s">
        <v>705</v>
      </c>
      <c r="AT19" t="str">
        <f>("Extended notices, Continuing landlord's lease obligation")</f>
        <v>Extended notices, Continuing landlord's lease obligation</v>
      </c>
      <c r="AU19" t="s">
        <v>706</v>
      </c>
      <c r="AW19" t="str">
        <f t="shared" si="2"/>
        <v>Yes, for evictions for nonpayment of rent , Yes, for evictions for reasons other than nonpayment of rent</v>
      </c>
      <c r="AX19" t="s">
        <v>707</v>
      </c>
      <c r="AZ19" t="str">
        <f>("3 days")</f>
        <v>3 days</v>
      </c>
      <c r="BA19" t="s">
        <v>708</v>
      </c>
      <c r="BB19" t="s">
        <v>709</v>
      </c>
      <c r="BC19" t="str">
        <f>("3 days, 30 days, 60 days")</f>
        <v>3 days, 30 days, 60 days</v>
      </c>
      <c r="BD19" t="s">
        <v>710</v>
      </c>
      <c r="BE19" t="s">
        <v>711</v>
      </c>
      <c r="BF19" t="str">
        <f>("Reason for eviction, How to cure, Amount owed")</f>
        <v>Reason for eviction, How to cure, Amount owed</v>
      </c>
      <c r="BG19" t="s">
        <v>712</v>
      </c>
      <c r="BH19" t="s">
        <v>713</v>
      </c>
      <c r="BI19" t="str">
        <f>("Waiver provision not specified")</f>
        <v>Waiver provision not specified</v>
      </c>
      <c r="BK19" t="s">
        <v>714</v>
      </c>
      <c r="BL19">
        <v>1</v>
      </c>
      <c r="BM19" t="s">
        <v>708</v>
      </c>
      <c r="BO19" t="str">
        <f>("3 days")</f>
        <v>3 days</v>
      </c>
      <c r="BP19" t="s">
        <v>708</v>
      </c>
      <c r="BR19" t="str">
        <f>("$220")</f>
        <v>$220</v>
      </c>
      <c r="BS19" t="s">
        <v>715</v>
      </c>
      <c r="BT19" t="s">
        <v>716</v>
      </c>
      <c r="BU19" t="str">
        <f>("Superior court")</f>
        <v>Superior court</v>
      </c>
      <c r="BV19" t="s">
        <v>717</v>
      </c>
      <c r="BX19" t="str">
        <f>("Personal service, Mail, Certified mail, Personal service to suitable person other than defendant")</f>
        <v>Personal service, Mail, Certified mail, Personal service to suitable person other than defendant</v>
      </c>
      <c r="BY19" t="s">
        <v>718</v>
      </c>
      <c r="CA19" t="str">
        <f>("Publication and mail, Posting and certified mail")</f>
        <v>Publication and mail, Posting and certified mail</v>
      </c>
      <c r="CB19" t="s">
        <v>719</v>
      </c>
      <c r="CD19">
        <v>1</v>
      </c>
      <c r="CE19" t="s">
        <v>720</v>
      </c>
      <c r="CF19" t="s">
        <v>721</v>
      </c>
      <c r="CG19" t="str">
        <f>("Yes")</f>
        <v>Yes</v>
      </c>
      <c r="CH19" t="s">
        <v>722</v>
      </c>
      <c r="CJ19" t="str">
        <f>("Default judgment for landlord")</f>
        <v>Default judgment for landlord</v>
      </c>
      <c r="CK19" t="s">
        <v>722</v>
      </c>
      <c r="CM19" t="str">
        <f>("Minimum number of days not specified")</f>
        <v>Minimum number of days not specified</v>
      </c>
      <c r="CP19" t="str">
        <f>("Repercussions for failure to appear, What a tenant must do to respond")</f>
        <v>Repercussions for failure to appear, What a tenant must do to respond</v>
      </c>
      <c r="CQ19" t="s">
        <v>723</v>
      </c>
      <c r="CS19" t="str">
        <f t="shared" si="9"/>
        <v>Reasons requiring landlord to halt the eviction process not specified</v>
      </c>
      <c r="CV19">
        <v>1</v>
      </c>
      <c r="CW19" t="s">
        <v>690</v>
      </c>
      <c r="CY19" t="str">
        <f>("Discriminatory eviction, Landlord retaliation, Landlord non-compliance with statutory duty, Property is uninhabitable, Calls for emergency assistance, Any legal defense")</f>
        <v>Discriminatory eviction, Landlord retaliation, Landlord non-compliance with statutory duty, Property is uninhabitable, Calls for emergency assistance, Any legal defense</v>
      </c>
      <c r="CZ19" t="s">
        <v>724</v>
      </c>
      <c r="DB19" t="str">
        <f t="shared" ref="DB19:DB31" si="11">("Required landlord representation not specified")</f>
        <v>Required landlord representation not specified</v>
      </c>
      <c r="DE19">
        <v>0</v>
      </c>
      <c r="DH19" t="str">
        <f t="shared" si="4"/>
        <v xml:space="preserve">Reason for requesting staying writ issuance not specified </v>
      </c>
      <c r="DK19" t="str">
        <f>("30 days")</f>
        <v>30 days</v>
      </c>
      <c r="DL19" t="s">
        <v>725</v>
      </c>
      <c r="DN19" t="str">
        <f>("Appeal bond requirement not specified")</f>
        <v>Appeal bond requirement not specified</v>
      </c>
      <c r="DQ19">
        <v>0</v>
      </c>
      <c r="DR19" t="s">
        <v>726</v>
      </c>
      <c r="DS19" t="s">
        <v>727</v>
      </c>
      <c r="DZ19" t="str">
        <f>("Writ of possession, Writ of execution")</f>
        <v>Writ of possession, Writ of execution</v>
      </c>
      <c r="EA19" t="s">
        <v>728</v>
      </c>
      <c r="EC19" t="str">
        <f>("Writ can be issued immediately")</f>
        <v>Writ can be issued immediately</v>
      </c>
      <c r="ED19" t="s">
        <v>729</v>
      </c>
      <c r="EF19" t="str">
        <f t="shared" si="8"/>
        <v>Circumstances that postpone not specified</v>
      </c>
      <c r="EI19" t="str">
        <f>("Minimum number of days not specified")</f>
        <v>Minimum number of days not specified</v>
      </c>
      <c r="EK19" t="s">
        <v>730</v>
      </c>
      <c r="EL19" t="str">
        <f>("County sheriff’s office, Marshal")</f>
        <v>County sheriff’s office, Marshal</v>
      </c>
      <c r="EM19" t="s">
        <v>731</v>
      </c>
      <c r="EN19" t="s">
        <v>732</v>
      </c>
      <c r="EO19" t="str">
        <f>("Yes, if all back rent is paid")</f>
        <v>Yes, if all back rent is paid</v>
      </c>
      <c r="EP19" t="s">
        <v>733</v>
      </c>
      <c r="ER19" t="str">
        <f>("15 days")</f>
        <v>15 days</v>
      </c>
      <c r="ES19" t="s">
        <v>734</v>
      </c>
      <c r="ET19" t="s">
        <v>735</v>
      </c>
      <c r="EU19" t="str">
        <f t="shared" ref="EU19:EU27" si="12">("No")</f>
        <v>No</v>
      </c>
      <c r="EX19">
        <v>1</v>
      </c>
      <c r="EY19" t="s">
        <v>736</v>
      </c>
      <c r="FA19" t="str">
        <f>("Sealing of records, Inclusion of eviction records in credit reports")</f>
        <v>Sealing of records, Inclusion of eviction records in credit reports</v>
      </c>
      <c r="FB19" t="s">
        <v>736</v>
      </c>
      <c r="FC19" t="s">
        <v>737</v>
      </c>
      <c r="FD19">
        <v>1</v>
      </c>
      <c r="FE19" t="s">
        <v>736</v>
      </c>
      <c r="FG19" t="str">
        <f>("Immediately")</f>
        <v>Immediately</v>
      </c>
      <c r="FH19" t="s">
        <v>738</v>
      </c>
      <c r="FI19" t="s">
        <v>739</v>
      </c>
      <c r="FJ19" t="str">
        <f>("Judgment for tenant")</f>
        <v>Judgment for tenant</v>
      </c>
      <c r="FK19" t="s">
        <v>740</v>
      </c>
      <c r="FL19" t="s">
        <v>741</v>
      </c>
      <c r="FM19">
        <v>1</v>
      </c>
      <c r="FN19" t="s">
        <v>712</v>
      </c>
      <c r="FO19" t="s">
        <v>742</v>
      </c>
    </row>
    <row r="20" spans="1:171">
      <c r="A20" t="s">
        <v>743</v>
      </c>
      <c r="B20" s="1">
        <v>44197</v>
      </c>
      <c r="C20" s="1">
        <v>44197</v>
      </c>
      <c r="D20">
        <v>1</v>
      </c>
      <c r="E20" t="s">
        <v>520</v>
      </c>
      <c r="G20">
        <v>0</v>
      </c>
      <c r="J20">
        <v>1</v>
      </c>
      <c r="K20" t="s">
        <v>744</v>
      </c>
      <c r="M20" t="str">
        <f>("Residential landlords generally, Mobile/manufactured home landlords")</f>
        <v>Residential landlords generally, Mobile/manufactured home landlords</v>
      </c>
      <c r="N20" t="s">
        <v>522</v>
      </c>
      <c r="P20">
        <v>1</v>
      </c>
      <c r="Q20" t="s">
        <v>523</v>
      </c>
      <c r="S20">
        <v>0</v>
      </c>
      <c r="Y20" t="str">
        <f>("Nonpayment of rent, Material breach , Nuisance activity, Remaining on property after expiration of lease, Statutory tenant obligations")</f>
        <v>Nonpayment of rent, Material breach , Nuisance activity, Remaining on property after expiration of lease, Statutory tenant obligations</v>
      </c>
      <c r="Z20" t="s">
        <v>745</v>
      </c>
      <c r="AB20">
        <v>0</v>
      </c>
      <c r="AE20" t="str">
        <f>("Nonpayment of rent, Material breach , Nuisance activities, Statutory tenant obligations")</f>
        <v>Nonpayment of rent, Material breach , Nuisance activities, Statutory tenant obligations</v>
      </c>
      <c r="AF20" t="s">
        <v>525</v>
      </c>
      <c r="AG20" t="s">
        <v>526</v>
      </c>
      <c r="AH20" t="str">
        <f>("Damages, Attorney fees")</f>
        <v>Damages, Attorney fees</v>
      </c>
      <c r="AI20" t="s">
        <v>746</v>
      </c>
      <c r="AK20" t="str">
        <f>("No")</f>
        <v>No</v>
      </c>
      <c r="AL20" t="s">
        <v>528</v>
      </c>
      <c r="AN20" t="str">
        <f>("Multiple protected classes under Federal Fair Housing Act, Tenant experienced domestic violence, Age, Source of income, Marital status, Sexual orientation, Gender identity, Ancestry")</f>
        <v>Multiple protected classes under Federal Fair Housing Act, Tenant experienced domestic violence, Age, Source of income, Marital status, Sexual orientation, Gender identity, Ancestry</v>
      </c>
      <c r="AO20" t="s">
        <v>747</v>
      </c>
      <c r="AQ20" t="str">
        <f>("No protection specified")</f>
        <v>No protection specified</v>
      </c>
      <c r="AT20" t="str">
        <f>("No protection specified")</f>
        <v>No protection specified</v>
      </c>
      <c r="AW20" t="str">
        <f t="shared" si="2"/>
        <v>Yes, for evictions for nonpayment of rent , Yes, for evictions for reasons other than nonpayment of rent</v>
      </c>
      <c r="AX20" t="s">
        <v>530</v>
      </c>
      <c r="AZ20" t="str">
        <f>("3 days")</f>
        <v>3 days</v>
      </c>
      <c r="BA20" t="s">
        <v>528</v>
      </c>
      <c r="BC20" t="str">
        <f>("7 days, 15 days, 30 days, 60 days")</f>
        <v>7 days, 15 days, 30 days, 60 days</v>
      </c>
      <c r="BD20" t="s">
        <v>530</v>
      </c>
      <c r="BE20" t="s">
        <v>748</v>
      </c>
      <c r="BF20" t="str">
        <f>("Reason for eviction, Date rental agreement will terminate, Amount owed, Repercussions for failure to cure")</f>
        <v>Reason for eviction, Date rental agreement will terminate, Amount owed, Repercussions for failure to cure</v>
      </c>
      <c r="BG20" t="s">
        <v>528</v>
      </c>
      <c r="BH20" t="s">
        <v>532</v>
      </c>
      <c r="BI20" t="str">
        <f>("No")</f>
        <v>No</v>
      </c>
      <c r="BJ20" t="s">
        <v>528</v>
      </c>
      <c r="BL20">
        <v>1</v>
      </c>
      <c r="BM20" t="s">
        <v>528</v>
      </c>
      <c r="BO20" t="str">
        <f>("3 days")</f>
        <v>3 days</v>
      </c>
      <c r="BP20" t="s">
        <v>528</v>
      </c>
      <c r="BR20" t="str">
        <f>("$185")</f>
        <v>$185</v>
      </c>
      <c r="BS20" t="s">
        <v>749</v>
      </c>
      <c r="BU20" t="str">
        <f>("County courts, Circuit court")</f>
        <v>County courts, Circuit court</v>
      </c>
      <c r="BV20" t="s">
        <v>520</v>
      </c>
      <c r="BW20" t="s">
        <v>535</v>
      </c>
      <c r="BX20" t="str">
        <f>("Personal service, Certified mail, Publication")</f>
        <v>Personal service, Certified mail, Publication</v>
      </c>
      <c r="BY20" t="s">
        <v>750</v>
      </c>
      <c r="CA20" t="str">
        <f>("Posting and mail")</f>
        <v>Posting and mail</v>
      </c>
      <c r="CB20" t="s">
        <v>751</v>
      </c>
      <c r="CD20">
        <v>1</v>
      </c>
      <c r="CE20" t="s">
        <v>752</v>
      </c>
      <c r="CG20" t="str">
        <f>("Yes")</f>
        <v>Yes</v>
      </c>
      <c r="CH20" t="s">
        <v>539</v>
      </c>
      <c r="CJ20" t="str">
        <f>("Default judgment for landlord")</f>
        <v>Default judgment for landlord</v>
      </c>
      <c r="CK20" t="s">
        <v>539</v>
      </c>
      <c r="CM20" t="str">
        <f>("5 days")</f>
        <v>5 days</v>
      </c>
      <c r="CN20" t="s">
        <v>540</v>
      </c>
      <c r="CP20" t="str">
        <f>("Reason for eviction, What a tenant must do to respond, Amount owed, Right to jury trial")</f>
        <v>Reason for eviction, What a tenant must do to respond, Amount owed, Right to jury trial</v>
      </c>
      <c r="CQ20" t="s">
        <v>541</v>
      </c>
      <c r="CS20" t="str">
        <f t="shared" si="9"/>
        <v>Reasons requiring landlord to halt the eviction process not specified</v>
      </c>
      <c r="CV20">
        <v>1</v>
      </c>
      <c r="CW20" t="s">
        <v>542</v>
      </c>
      <c r="CY20" t="str">
        <f>("Landlord retaliation, Landlord refused to complete requested repairs, Landlord non-compliance with statutory duty, Property is uninhabitable, Any legal defense, Any equitable defense")</f>
        <v>Landlord retaliation, Landlord refused to complete requested repairs, Landlord non-compliance with statutory duty, Property is uninhabitable, Any legal defense, Any equitable defense</v>
      </c>
      <c r="CZ20" t="s">
        <v>542</v>
      </c>
      <c r="DB20" t="str">
        <f t="shared" si="11"/>
        <v>Required landlord representation not specified</v>
      </c>
      <c r="DE20">
        <v>0</v>
      </c>
      <c r="DH20" t="str">
        <f t="shared" si="4"/>
        <v xml:space="preserve">Reason for requesting staying writ issuance not specified </v>
      </c>
      <c r="DK20" t="str">
        <f>("30 days")</f>
        <v>30 days</v>
      </c>
      <c r="DL20" t="s">
        <v>543</v>
      </c>
      <c r="DN20" t="str">
        <f>("Appeal bond requirement not specified")</f>
        <v>Appeal bond requirement not specified</v>
      </c>
      <c r="DQ20">
        <v>0</v>
      </c>
      <c r="DZ20" t="str">
        <f>("Writ of possession")</f>
        <v>Writ of possession</v>
      </c>
      <c r="EA20" t="s">
        <v>544</v>
      </c>
      <c r="EC20" t="str">
        <f>("Writ can be issued immediately")</f>
        <v>Writ can be issued immediately</v>
      </c>
      <c r="ED20" t="s">
        <v>545</v>
      </c>
      <c r="EF20" t="str">
        <f t="shared" si="8"/>
        <v>Circumstances that postpone not specified</v>
      </c>
      <c r="EI20" t="str">
        <f>("1 day")</f>
        <v>1 day</v>
      </c>
      <c r="EJ20" t="s">
        <v>545</v>
      </c>
      <c r="EL20" t="str">
        <f>("Municipal police department, County sheriff’s office")</f>
        <v>Municipal police department, County sheriff’s office</v>
      </c>
      <c r="EM20" t="s">
        <v>753</v>
      </c>
      <c r="EO20" t="str">
        <f>("Cancellation of writ not specified")</f>
        <v>Cancellation of writ not specified</v>
      </c>
      <c r="ER20" t="str">
        <f>("10 days")</f>
        <v>10 days</v>
      </c>
      <c r="ES20" t="s">
        <v>546</v>
      </c>
      <c r="ET20" t="s">
        <v>547</v>
      </c>
      <c r="EU20" t="str">
        <f t="shared" si="12"/>
        <v>No</v>
      </c>
      <c r="EX20">
        <v>0</v>
      </c>
    </row>
    <row r="21" spans="1:171">
      <c r="A21" t="s">
        <v>754</v>
      </c>
      <c r="B21" s="1">
        <v>44044</v>
      </c>
      <c r="C21" s="1">
        <v>44197</v>
      </c>
      <c r="D21">
        <v>1</v>
      </c>
      <c r="E21" t="s">
        <v>755</v>
      </c>
      <c r="G21">
        <v>0</v>
      </c>
      <c r="J21">
        <v>1</v>
      </c>
      <c r="K21" t="s">
        <v>756</v>
      </c>
      <c r="M21" t="str">
        <f>("Residential landlords generally, Mobile/manufactured home landlords")</f>
        <v>Residential landlords generally, Mobile/manufactured home landlords</v>
      </c>
      <c r="N21" t="s">
        <v>757</v>
      </c>
      <c r="P21">
        <v>1</v>
      </c>
      <c r="Q21" t="s">
        <v>758</v>
      </c>
      <c r="S21">
        <v>1</v>
      </c>
      <c r="T21" t="s">
        <v>759</v>
      </c>
      <c r="V21" t="str">
        <f>("8% of rent due")</f>
        <v>8% of rent due</v>
      </c>
      <c r="W21" t="s">
        <v>759</v>
      </c>
      <c r="Y21" t="str">
        <f>("Nonpayment of rent, Material breach , Criminal activity, Nuisance activity, Remaining on property after expiration of lease, Endangering another person")</f>
        <v>Nonpayment of rent, Material breach , Criminal activity, Nuisance activity, Remaining on property after expiration of lease, Endangering another person</v>
      </c>
      <c r="Z21" t="s">
        <v>760</v>
      </c>
      <c r="AA21" t="s">
        <v>761</v>
      </c>
      <c r="AB21">
        <v>0</v>
      </c>
      <c r="AD21" t="s">
        <v>762</v>
      </c>
      <c r="AE21" t="str">
        <f>("Cause not specified ")</f>
        <v xml:space="preserve">Cause not specified </v>
      </c>
      <c r="AH21" t="str">
        <f>("Fine assessed to landlord, Damages, Attorney fees, Criminal charge for landlord")</f>
        <v>Fine assessed to landlord, Damages, Attorney fees, Criminal charge for landlord</v>
      </c>
      <c r="AI21" t="s">
        <v>763</v>
      </c>
      <c r="AJ21" t="s">
        <v>764</v>
      </c>
      <c r="AK21" t="str">
        <f>("Yes")</f>
        <v>Yes</v>
      </c>
      <c r="AL21" t="s">
        <v>765</v>
      </c>
      <c r="AM21" t="s">
        <v>766</v>
      </c>
      <c r="AN21" t="str">
        <f>("Multiple protected classes under Federal Fair Housing Act, Age, Source of income, Marital status, Sexual orientation, Gender identity, Ancestry, Creed, Calls for emergency services")</f>
        <v>Multiple protected classes under Federal Fair Housing Act, Age, Source of income, Marital status, Sexual orientation, Gender identity, Ancestry, Creed, Calls for emergency services</v>
      </c>
      <c r="AO21" t="s">
        <v>767</v>
      </c>
      <c r="AQ21" t="str">
        <f>("Extended notices")</f>
        <v>Extended notices</v>
      </c>
      <c r="AR21" t="s">
        <v>768</v>
      </c>
      <c r="AS21" t="s">
        <v>769</v>
      </c>
      <c r="AT21" t="str">
        <f>("Extended notices")</f>
        <v>Extended notices</v>
      </c>
      <c r="AU21" t="s">
        <v>770</v>
      </c>
      <c r="AW21" t="str">
        <f>("Yes, for evictions for reasons other than nonpayment of rent")</f>
        <v>Yes, for evictions for reasons other than nonpayment of rent</v>
      </c>
      <c r="AX21" t="s">
        <v>771</v>
      </c>
      <c r="AY21" t="s">
        <v>772</v>
      </c>
      <c r="AZ21" t="str">
        <f>("Landlord not required to give notice if evicting for nonpayment")</f>
        <v>Landlord not required to give notice if evicting for nonpayment</v>
      </c>
      <c r="BB21" t="s">
        <v>773</v>
      </c>
      <c r="BC21" t="str">
        <f>("Minimum amount of notice not specified")</f>
        <v>Minimum amount of notice not specified</v>
      </c>
      <c r="BD21" t="s">
        <v>774</v>
      </c>
      <c r="BE21" t="s">
        <v>775</v>
      </c>
      <c r="BF21" t="str">
        <f>("Required notice contents not specified")</f>
        <v>Required notice contents not specified</v>
      </c>
      <c r="BI21" t="str">
        <f>("No")</f>
        <v>No</v>
      </c>
      <c r="BJ21" t="s">
        <v>776</v>
      </c>
      <c r="BK21" t="s">
        <v>777</v>
      </c>
      <c r="BL21">
        <v>0</v>
      </c>
      <c r="BN21" t="s">
        <v>778</v>
      </c>
      <c r="BR21" t="str">
        <f>("$297")</f>
        <v>$297</v>
      </c>
      <c r="BS21" t="s">
        <v>779</v>
      </c>
      <c r="BU21" t="str">
        <f>("District court")</f>
        <v>District court</v>
      </c>
      <c r="BV21" t="s">
        <v>780</v>
      </c>
      <c r="BX21" t="str">
        <f>("Personal service, Personal service to suitable person other than defendant")</f>
        <v>Personal service, Personal service to suitable person other than defendant</v>
      </c>
      <c r="BY21" t="s">
        <v>781</v>
      </c>
      <c r="CA21" t="str">
        <f>("Posting and mail")</f>
        <v>Posting and mail</v>
      </c>
      <c r="CB21" t="s">
        <v>782</v>
      </c>
      <c r="CD21">
        <v>0</v>
      </c>
      <c r="CM21" t="str">
        <f>("7 days")</f>
        <v>7 days</v>
      </c>
      <c r="CN21" t="s">
        <v>782</v>
      </c>
      <c r="CP21" t="str">
        <f>("Reason for eviction, What a tenant must do to respond")</f>
        <v>Reason for eviction, What a tenant must do to respond</v>
      </c>
      <c r="CQ21" t="s">
        <v>783</v>
      </c>
      <c r="CS21" t="str">
        <f>("Landlord accepts payment of rent, Tenant offers to pay back rent prior to the judgment")</f>
        <v>Landlord accepts payment of rent, Tenant offers to pay back rent prior to the judgment</v>
      </c>
      <c r="CT21" t="s">
        <v>765</v>
      </c>
      <c r="CV21">
        <v>1</v>
      </c>
      <c r="CW21" t="s">
        <v>784</v>
      </c>
      <c r="CY21" t="str">
        <f>("Landlord retaliation, Tenant lawfully deducted costs from rent, Tenant was unaware of criminal activity")</f>
        <v>Landlord retaliation, Tenant lawfully deducted costs from rent, Tenant was unaware of criminal activity</v>
      </c>
      <c r="CZ21" t="s">
        <v>785</v>
      </c>
      <c r="DB21" t="str">
        <f t="shared" si="11"/>
        <v>Required landlord representation not specified</v>
      </c>
      <c r="DE21">
        <v>0</v>
      </c>
      <c r="DH21" t="str">
        <f>("Good cause")</f>
        <v>Good cause</v>
      </c>
      <c r="DI21" t="s">
        <v>786</v>
      </c>
      <c r="DJ21" t="s">
        <v>787</v>
      </c>
      <c r="DK21" t="str">
        <f>("15 days")</f>
        <v>15 days</v>
      </c>
      <c r="DL21" t="s">
        <v>788</v>
      </c>
      <c r="DN21" t="str">
        <f>("Appeal bond requirement not specified")</f>
        <v>Appeal bond requirement not specified</v>
      </c>
      <c r="DQ21">
        <v>1</v>
      </c>
      <c r="DR21" t="s">
        <v>788</v>
      </c>
      <c r="DS21" t="s">
        <v>789</v>
      </c>
      <c r="DT21" t="str">
        <f>("Duration of pending appeal")</f>
        <v>Duration of pending appeal</v>
      </c>
      <c r="DU21" t="s">
        <v>788</v>
      </c>
      <c r="DW21">
        <v>0</v>
      </c>
      <c r="DZ21" t="str">
        <f>("Writ of recovery of premises and order to vacate")</f>
        <v>Writ of recovery of premises and order to vacate</v>
      </c>
      <c r="EA21" t="s">
        <v>788</v>
      </c>
      <c r="EC21" t="str">
        <f>("Writ can be issued immediately")</f>
        <v>Writ can be issued immediately</v>
      </c>
      <c r="ED21" t="s">
        <v>786</v>
      </c>
      <c r="EF21" t="str">
        <f t="shared" si="8"/>
        <v>Circumstances that postpone not specified</v>
      </c>
      <c r="EI21" t="str">
        <f>("Minimum number of days not specified")</f>
        <v>Minimum number of days not specified</v>
      </c>
      <c r="EL21" t="str">
        <f>("Municipal police department, County sheriff’s office")</f>
        <v>Municipal police department, County sheriff’s office</v>
      </c>
      <c r="EM21" t="s">
        <v>790</v>
      </c>
      <c r="EO21" t="str">
        <f>("Yes, if all back rent is paid")</f>
        <v>Yes, if all back rent is paid</v>
      </c>
      <c r="EP21" t="s">
        <v>765</v>
      </c>
      <c r="ER21" t="str">
        <f>("28 days")</f>
        <v>28 days</v>
      </c>
      <c r="ES21" t="s">
        <v>791</v>
      </c>
      <c r="ET21" t="s">
        <v>792</v>
      </c>
      <c r="EU21" t="str">
        <f t="shared" si="12"/>
        <v>No</v>
      </c>
      <c r="EX21">
        <v>1</v>
      </c>
      <c r="EY21" t="s">
        <v>793</v>
      </c>
      <c r="FA21" t="str">
        <f>("Expungement of records, Disclosure of tenant screening report")</f>
        <v>Expungement of records, Disclosure of tenant screening report</v>
      </c>
      <c r="FB21" t="s">
        <v>793</v>
      </c>
      <c r="FC21" t="s">
        <v>794</v>
      </c>
      <c r="FD21">
        <v>1</v>
      </c>
      <c r="FE21" t="s">
        <v>793</v>
      </c>
      <c r="FG21" t="str">
        <f>("At time of judgment")</f>
        <v>At time of judgment</v>
      </c>
      <c r="FH21" t="s">
        <v>793</v>
      </c>
      <c r="FJ21" t="str">
        <f>("No cases automatically made inaccessible")</f>
        <v>No cases automatically made inaccessible</v>
      </c>
      <c r="FK21" t="s">
        <v>786</v>
      </c>
      <c r="FM21">
        <v>1</v>
      </c>
      <c r="FN21" t="s">
        <v>786</v>
      </c>
    </row>
    <row r="22" spans="1:171">
      <c r="A22" t="s">
        <v>795</v>
      </c>
      <c r="B22" s="1">
        <v>44067</v>
      </c>
      <c r="C22" s="1">
        <v>44197</v>
      </c>
      <c r="D22">
        <v>1</v>
      </c>
      <c r="E22" t="s">
        <v>796</v>
      </c>
      <c r="G22">
        <v>0</v>
      </c>
      <c r="J22">
        <v>1</v>
      </c>
      <c r="K22" t="s">
        <v>797</v>
      </c>
      <c r="M22" t="str">
        <f>("Residential landlords generally, Mobile/manufactured home landlords")</f>
        <v>Residential landlords generally, Mobile/manufactured home landlords</v>
      </c>
      <c r="N22" t="s">
        <v>797</v>
      </c>
      <c r="P22">
        <v>1</v>
      </c>
      <c r="Q22" t="s">
        <v>797</v>
      </c>
      <c r="S22">
        <v>1</v>
      </c>
      <c r="T22" t="s">
        <v>798</v>
      </c>
      <c r="V22" t="str">
        <f>("5% of monthly rent amount, $50")</f>
        <v>5% of monthly rent amount, $50</v>
      </c>
      <c r="W22" t="s">
        <v>798</v>
      </c>
      <c r="X22" t="s">
        <v>799</v>
      </c>
      <c r="Y22" t="str">
        <f>("Nonpayment of rent, Breach, Criminal activity, Nuisance activity, Property is uninhabitable, Remaining on property after expiration of lease, Personal use of owner, Removal of unit from market")</f>
        <v>Nonpayment of rent, Breach, Criminal activity, Nuisance activity, Property is uninhabitable, Remaining on property after expiration of lease, Personal use of owner, Removal of unit from market</v>
      </c>
      <c r="Z22" t="s">
        <v>800</v>
      </c>
      <c r="AB22">
        <v>0</v>
      </c>
      <c r="AC22" t="s">
        <v>801</v>
      </c>
      <c r="AD22" t="s">
        <v>802</v>
      </c>
      <c r="AE22" t="str">
        <f>("Nonpayment of rent")</f>
        <v>Nonpayment of rent</v>
      </c>
      <c r="AF22" t="s">
        <v>803</v>
      </c>
      <c r="AH22" t="str">
        <f>("Fine assessed to landlord, Damages, Attorney fees, Criminal charge for landlord, Injunctive relief")</f>
        <v>Fine assessed to landlord, Damages, Attorney fees, Criminal charge for landlord, Injunctive relief</v>
      </c>
      <c r="AI22" t="s">
        <v>804</v>
      </c>
      <c r="AJ22" t="s">
        <v>805</v>
      </c>
      <c r="AK22" t="str">
        <f>("Waiver not specified")</f>
        <v>Waiver not specified</v>
      </c>
      <c r="AN22" t="str">
        <f>("Multiple protected classes under Federal Fair Housing Act, Tenant experienced domestic violence, Age, Source of income, Marital status, Sexual orientation, Gender identity, Military status, Creed")</f>
        <v>Multiple protected classes under Federal Fair Housing Act, Tenant experienced domestic violence, Age, Source of income, Marital status, Sexual orientation, Gender identity, Military status, Creed</v>
      </c>
      <c r="AO22" t="s">
        <v>806</v>
      </c>
      <c r="AQ22" t="str">
        <f>("No protection specified")</f>
        <v>No protection specified</v>
      </c>
      <c r="AT22" t="str">
        <f>("Sealed court records")</f>
        <v>Sealed court records</v>
      </c>
      <c r="AU22" t="s">
        <v>807</v>
      </c>
      <c r="AW22" t="str">
        <f>("Yes, for evictions for nonpayment of rent , Yes, for evictions for reasons other than nonpayment of rent")</f>
        <v>Yes, for evictions for nonpayment of rent , Yes, for evictions for reasons other than nonpayment of rent</v>
      </c>
      <c r="AX22" t="s">
        <v>808</v>
      </c>
      <c r="AY22" t="s">
        <v>180</v>
      </c>
      <c r="AZ22" t="str">
        <f>("14 days")</f>
        <v>14 days</v>
      </c>
      <c r="BA22" t="s">
        <v>809</v>
      </c>
      <c r="BC22" t="str">
        <f>("30 days, 60 days, 90 days")</f>
        <v>30 days, 60 days, 90 days</v>
      </c>
      <c r="BD22" t="s">
        <v>810</v>
      </c>
      <c r="BE22" t="s">
        <v>811</v>
      </c>
      <c r="BF22" t="str">
        <f>("Required notice contents not specified")</f>
        <v>Required notice contents not specified</v>
      </c>
      <c r="BI22" t="str">
        <f>("Waiver provision not specified")</f>
        <v>Waiver provision not specified</v>
      </c>
      <c r="BL22">
        <v>1</v>
      </c>
      <c r="BM22" t="s">
        <v>796</v>
      </c>
      <c r="BO22" t="str">
        <f>("14 days")</f>
        <v>14 days</v>
      </c>
      <c r="BP22" t="s">
        <v>796</v>
      </c>
      <c r="BR22" t="str">
        <f>("$45")</f>
        <v>$45</v>
      </c>
      <c r="BS22" t="s">
        <v>812</v>
      </c>
      <c r="BU22" t="str">
        <f>("Municipal court")</f>
        <v>Municipal court</v>
      </c>
      <c r="BV22" t="s">
        <v>813</v>
      </c>
      <c r="BX22" t="str">
        <f>("Personal service, Personal service to suitable person other than defendant")</f>
        <v>Personal service, Personal service to suitable person other than defendant</v>
      </c>
      <c r="BY22" t="s">
        <v>814</v>
      </c>
      <c r="CA22" t="str">
        <f>("Posting and mail")</f>
        <v>Posting and mail</v>
      </c>
      <c r="CB22" t="s">
        <v>814</v>
      </c>
      <c r="CD22">
        <v>1</v>
      </c>
      <c r="CE22" t="s">
        <v>815</v>
      </c>
      <c r="CF22" t="s">
        <v>816</v>
      </c>
      <c r="CG22" t="str">
        <f>("Yes")</f>
        <v>Yes</v>
      </c>
      <c r="CH22" t="s">
        <v>817</v>
      </c>
      <c r="CJ22" t="str">
        <f>("Default judgment for landlord")</f>
        <v>Default judgment for landlord</v>
      </c>
      <c r="CK22" t="s">
        <v>815</v>
      </c>
      <c r="CM22" t="str">
        <f>("10 days")</f>
        <v>10 days</v>
      </c>
      <c r="CN22" t="s">
        <v>818</v>
      </c>
      <c r="CO22" t="s">
        <v>819</v>
      </c>
      <c r="CP22" t="str">
        <f>("Reason for eviction, Repercussions for failure to appear, What a tenant must do to respond, Amount owed")</f>
        <v>Reason for eviction, Repercussions for failure to appear, What a tenant must do to respond, Amount owed</v>
      </c>
      <c r="CQ22" t="s">
        <v>820</v>
      </c>
      <c r="CR22" t="s">
        <v>821</v>
      </c>
      <c r="CS22" t="str">
        <f>("Tenant offers to pay back rent prior to the judgment")</f>
        <v>Tenant offers to pay back rent prior to the judgment</v>
      </c>
      <c r="CT22" t="s">
        <v>803</v>
      </c>
      <c r="CV22">
        <v>1</v>
      </c>
      <c r="CW22" t="s">
        <v>822</v>
      </c>
      <c r="CY22" t="str">
        <f>("Landlord retaliation, Tenant experienced domestic violence , Tenant lawfully deducted costs from rent, Any legal defense, Any equitable defense")</f>
        <v>Landlord retaliation, Tenant experienced domestic violence , Tenant lawfully deducted costs from rent, Any legal defense, Any equitable defense</v>
      </c>
      <c r="CZ22" t="s">
        <v>823</v>
      </c>
      <c r="DB22" t="str">
        <f t="shared" si="11"/>
        <v>Required landlord representation not specified</v>
      </c>
      <c r="DE22">
        <v>1</v>
      </c>
      <c r="DF22" t="s">
        <v>824</v>
      </c>
      <c r="DG22" t="s">
        <v>825</v>
      </c>
      <c r="DH22" t="str">
        <f>("Request more time to relocate, Tenant is ill, Good cause")</f>
        <v>Request more time to relocate, Tenant is ill, Good cause</v>
      </c>
      <c r="DI22" t="s">
        <v>826</v>
      </c>
      <c r="DK22" t="str">
        <f>("30 days")</f>
        <v>30 days</v>
      </c>
      <c r="DL22" t="s">
        <v>827</v>
      </c>
      <c r="DN22" t="str">
        <f>("Yes")</f>
        <v>Yes</v>
      </c>
      <c r="DO22" t="s">
        <v>812</v>
      </c>
      <c r="DQ22">
        <v>1</v>
      </c>
      <c r="DR22" t="s">
        <v>828</v>
      </c>
      <c r="DS22" t="s">
        <v>829</v>
      </c>
      <c r="DT22" t="str">
        <f>("Duration of pending appeal")</f>
        <v>Duration of pending appeal</v>
      </c>
      <c r="DU22" t="s">
        <v>828</v>
      </c>
      <c r="DW22">
        <v>1</v>
      </c>
      <c r="DX22" t="s">
        <v>828</v>
      </c>
      <c r="DY22" t="s">
        <v>830</v>
      </c>
      <c r="DZ22" t="str">
        <f>("Warrant of eviction")</f>
        <v>Warrant of eviction</v>
      </c>
      <c r="EA22" t="s">
        <v>831</v>
      </c>
      <c r="EC22" t="str">
        <f>("Minimum amount of time not specified")</f>
        <v>Minimum amount of time not specified</v>
      </c>
      <c r="EF22" t="str">
        <f>("Weekend, Holiday, Nighttime , Good cause")</f>
        <v>Weekend, Holiday, Nighttime , Good cause</v>
      </c>
      <c r="EG22" t="s">
        <v>832</v>
      </c>
      <c r="EI22" t="str">
        <f>("14 days")</f>
        <v>14 days</v>
      </c>
      <c r="EJ22" t="s">
        <v>831</v>
      </c>
      <c r="EL22" t="str">
        <f>("County sheriff’s office, Constable, Marshal")</f>
        <v>County sheriff’s office, Constable, Marshal</v>
      </c>
      <c r="EM22" t="s">
        <v>831</v>
      </c>
      <c r="EO22" t="str">
        <f>("Yes, if all back rent is paid")</f>
        <v>Yes, if all back rent is paid</v>
      </c>
      <c r="EP22" t="s">
        <v>831</v>
      </c>
      <c r="ER22" t="str">
        <f>("Length of time not specified")</f>
        <v>Length of time not specified</v>
      </c>
      <c r="EU22" t="str">
        <f t="shared" si="12"/>
        <v>No</v>
      </c>
      <c r="EX22">
        <v>1</v>
      </c>
      <c r="EY22" t="s">
        <v>807</v>
      </c>
      <c r="FA22" t="str">
        <f>("Sealing of records")</f>
        <v>Sealing of records</v>
      </c>
      <c r="FB22" t="s">
        <v>807</v>
      </c>
      <c r="FD22">
        <v>1</v>
      </c>
      <c r="FE22" t="s">
        <v>833</v>
      </c>
      <c r="FF22" t="s">
        <v>834</v>
      </c>
      <c r="FG22" t="str">
        <f>("Time frame not specified")</f>
        <v>Time frame not specified</v>
      </c>
      <c r="FJ22" t="str">
        <f>("Foreclosure cases")</f>
        <v>Foreclosure cases</v>
      </c>
      <c r="FK22" t="s">
        <v>807</v>
      </c>
      <c r="FM22">
        <v>1</v>
      </c>
      <c r="FN22" t="s">
        <v>835</v>
      </c>
      <c r="FO22" t="s">
        <v>836</v>
      </c>
    </row>
    <row r="23" spans="1:171">
      <c r="A23" t="s">
        <v>837</v>
      </c>
      <c r="B23" s="1">
        <v>44197</v>
      </c>
      <c r="C23" s="1">
        <v>44197</v>
      </c>
      <c r="D23">
        <v>1</v>
      </c>
      <c r="E23" t="s">
        <v>838</v>
      </c>
      <c r="G23">
        <v>1</v>
      </c>
      <c r="H23" t="s">
        <v>839</v>
      </c>
      <c r="J23">
        <v>1</v>
      </c>
      <c r="K23" t="s">
        <v>840</v>
      </c>
      <c r="M23" t="str">
        <f>("Residential landlords generally, Landlords with minimal rental properties, Mobile/manufactured home landlords")</f>
        <v>Residential landlords generally, Landlords with minimal rental properties, Mobile/manufactured home landlords</v>
      </c>
      <c r="N23" t="s">
        <v>840</v>
      </c>
      <c r="P23">
        <v>1</v>
      </c>
      <c r="Q23" t="s">
        <v>841</v>
      </c>
      <c r="S23">
        <v>1</v>
      </c>
      <c r="T23" t="s">
        <v>842</v>
      </c>
      <c r="V23" t="str">
        <f>("10% of rent due, 10% of monthly rent amount")</f>
        <v>10% of rent due, 10% of monthly rent amount</v>
      </c>
      <c r="W23" t="s">
        <v>842</v>
      </c>
      <c r="Y23" t="str">
        <f>("Nonpayment of rent, Material breach , Property is uninhabitable, Remaining on property after expiration of lease, Statutory tenant obligations")</f>
        <v>Nonpayment of rent, Material breach , Property is uninhabitable, Remaining on property after expiration of lease, Statutory tenant obligations</v>
      </c>
      <c r="Z23" t="s">
        <v>843</v>
      </c>
      <c r="AB23">
        <v>0</v>
      </c>
      <c r="AE23" t="str">
        <f>("Nonpayment of rent, Material breach ")</f>
        <v xml:space="preserve">Nonpayment of rent, Material breach </v>
      </c>
      <c r="AF23" t="s">
        <v>844</v>
      </c>
      <c r="AG23" t="s">
        <v>845</v>
      </c>
      <c r="AH23" t="str">
        <f>("Damages, Attorney fees, Injunctive relief")</f>
        <v>Damages, Attorney fees, Injunctive relief</v>
      </c>
      <c r="AI23" t="s">
        <v>846</v>
      </c>
      <c r="AK23" t="str">
        <f>("No")</f>
        <v>No</v>
      </c>
      <c r="AL23" t="s">
        <v>847</v>
      </c>
      <c r="AN23" t="str">
        <f>("Multiple protected classes under Federal Fair Housing Act, Tenant experienced domestic violence, Age, Source of income, Sexual orientation, Gender identity, Military status")</f>
        <v>Multiple protected classes under Federal Fair Housing Act, Tenant experienced domestic violence, Age, Source of income, Sexual orientation, Gender identity, Military status</v>
      </c>
      <c r="AO23" t="s">
        <v>848</v>
      </c>
      <c r="AP23" t="s">
        <v>849</v>
      </c>
      <c r="AQ23" t="str">
        <f>("No protection specified")</f>
        <v>No protection specified</v>
      </c>
      <c r="AT23" t="str">
        <f>("No protection specified")</f>
        <v>No protection specified</v>
      </c>
      <c r="AW23" t="str">
        <f>("Yes, for evictions for nonpayment of rent , Yes, for evictions for reasons other than nonpayment of rent")</f>
        <v>Yes, for evictions for nonpayment of rent , Yes, for evictions for reasons other than nonpayment of rent</v>
      </c>
      <c r="AX23" t="s">
        <v>850</v>
      </c>
      <c r="AY23" t="s">
        <v>851</v>
      </c>
      <c r="AZ23" t="str">
        <f>("14 days")</f>
        <v>14 days</v>
      </c>
      <c r="BA23" t="s">
        <v>844</v>
      </c>
      <c r="BB23" t="s">
        <v>852</v>
      </c>
      <c r="BC23" t="str">
        <f>("30 days, Landlord not required to give notice if evicting for reasons other than nonpayment")</f>
        <v>30 days, Landlord not required to give notice if evicting for reasons other than nonpayment</v>
      </c>
      <c r="BD23" t="s">
        <v>850</v>
      </c>
      <c r="BE23" t="s">
        <v>853</v>
      </c>
      <c r="BF23" t="str">
        <f>("Reason for eviction, Date rental agreement will terminate, How to cure, Amount owed, Repercussions for failure to cure")</f>
        <v>Reason for eviction, Date rental agreement will terminate, How to cure, Amount owed, Repercussions for failure to cure</v>
      </c>
      <c r="BG23" t="s">
        <v>854</v>
      </c>
      <c r="BH23" t="s">
        <v>855</v>
      </c>
      <c r="BI23" t="str">
        <f>("No")</f>
        <v>No</v>
      </c>
      <c r="BJ23" t="s">
        <v>856</v>
      </c>
      <c r="BL23">
        <v>1</v>
      </c>
      <c r="BM23" t="s">
        <v>844</v>
      </c>
      <c r="BO23" t="str">
        <f>("14 days")</f>
        <v>14 days</v>
      </c>
      <c r="BP23" t="s">
        <v>844</v>
      </c>
      <c r="BQ23" t="s">
        <v>857</v>
      </c>
      <c r="BR23" t="str">
        <f>("$52")</f>
        <v>$52</v>
      </c>
      <c r="BS23" t="s">
        <v>858</v>
      </c>
      <c r="BU23" t="str">
        <f>("District court, Magistrates court")</f>
        <v>District court, Magistrates court</v>
      </c>
      <c r="BV23" t="s">
        <v>859</v>
      </c>
      <c r="BX23" t="str">
        <f>("Personal service, Personal service to suitable person other than defendant")</f>
        <v>Personal service, Personal service to suitable person other than defendant</v>
      </c>
      <c r="BY23" t="s">
        <v>860</v>
      </c>
      <c r="CA23" t="str">
        <f>("Publication")</f>
        <v>Publication</v>
      </c>
      <c r="CB23" t="s">
        <v>860</v>
      </c>
      <c r="CD23">
        <v>0</v>
      </c>
      <c r="CM23" t="str">
        <f>("10 days")</f>
        <v>10 days</v>
      </c>
      <c r="CN23" t="s">
        <v>859</v>
      </c>
      <c r="CP23" t="str">
        <f>("Amount owed")</f>
        <v>Amount owed</v>
      </c>
      <c r="CQ23" t="s">
        <v>861</v>
      </c>
      <c r="CS23" t="str">
        <f>("Reasons requiring landlord to halt the eviction process not specified")</f>
        <v>Reasons requiring landlord to halt the eviction process not specified</v>
      </c>
      <c r="CU23" t="s">
        <v>862</v>
      </c>
      <c r="CV23">
        <v>1</v>
      </c>
      <c r="CW23" t="s">
        <v>863</v>
      </c>
      <c r="CY23" t="str">
        <f>("Landlord retaliation, Landlord refused to complete requested repairs, Landlord non-compliance with statutory duty, Landlord committed breach")</f>
        <v>Landlord retaliation, Landlord refused to complete requested repairs, Landlord non-compliance with statutory duty, Landlord committed breach</v>
      </c>
      <c r="CZ23" t="s">
        <v>864</v>
      </c>
      <c r="DA23" t="s">
        <v>865</v>
      </c>
      <c r="DB23" t="str">
        <f t="shared" si="11"/>
        <v>Required landlord representation not specified</v>
      </c>
      <c r="DE23">
        <v>0</v>
      </c>
      <c r="DH23" t="str">
        <f>("Reason for requesting staying writ issuance not specified ")</f>
        <v xml:space="preserve">Reason for requesting staying writ issuance not specified </v>
      </c>
      <c r="DK23" t="str">
        <f>("10 days")</f>
        <v>10 days</v>
      </c>
      <c r="DL23" t="s">
        <v>866</v>
      </c>
      <c r="DN23" t="str">
        <f>("Yes")</f>
        <v>Yes</v>
      </c>
      <c r="DO23" t="s">
        <v>867</v>
      </c>
      <c r="DQ23">
        <v>1</v>
      </c>
      <c r="DR23" t="s">
        <v>866</v>
      </c>
      <c r="DT23" t="str">
        <f>("Duration of pending appeal")</f>
        <v>Duration of pending appeal</v>
      </c>
      <c r="DU23" t="s">
        <v>866</v>
      </c>
      <c r="DW23">
        <v>0</v>
      </c>
      <c r="DX23" t="s">
        <v>866</v>
      </c>
      <c r="DZ23" t="str">
        <f>("Writ of possession, Writ of eviction")</f>
        <v>Writ of possession, Writ of eviction</v>
      </c>
      <c r="EA23" t="s">
        <v>868</v>
      </c>
      <c r="EC23" t="str">
        <f t="shared" ref="EC23:EC31" si="13">("Writ can be issued immediately")</f>
        <v>Writ can be issued immediately</v>
      </c>
      <c r="ED23" t="s">
        <v>866</v>
      </c>
      <c r="EF23" t="str">
        <f>("Circumstances that postpone not specified")</f>
        <v>Circumstances that postpone not specified</v>
      </c>
      <c r="EI23" t="str">
        <f>("10 days")</f>
        <v>10 days</v>
      </c>
      <c r="EJ23" t="s">
        <v>866</v>
      </c>
      <c r="EL23" t="str">
        <f>("County sheriff’s office")</f>
        <v>County sheriff’s office</v>
      </c>
      <c r="EM23" t="s">
        <v>869</v>
      </c>
      <c r="EO23" t="str">
        <f>("Cancellation of writ not specified")</f>
        <v>Cancellation of writ not specified</v>
      </c>
      <c r="ER23" t="str">
        <f>("1 day")</f>
        <v>1 day</v>
      </c>
      <c r="ES23" t="s">
        <v>870</v>
      </c>
      <c r="EU23" t="str">
        <f t="shared" si="12"/>
        <v>No</v>
      </c>
      <c r="EX23">
        <v>0</v>
      </c>
    </row>
    <row r="24" spans="1:171">
      <c r="A24" t="s">
        <v>871</v>
      </c>
      <c r="B24" s="1">
        <v>44197</v>
      </c>
      <c r="C24" s="1">
        <v>44197</v>
      </c>
      <c r="D24">
        <v>1</v>
      </c>
      <c r="E24" t="s">
        <v>872</v>
      </c>
      <c r="G24">
        <v>0</v>
      </c>
      <c r="J24">
        <v>1</v>
      </c>
      <c r="K24" t="s">
        <v>873</v>
      </c>
      <c r="M24" t="str">
        <f>("Residential landlords generally, Mobile/manufactured home landlords")</f>
        <v>Residential landlords generally, Mobile/manufactured home landlords</v>
      </c>
      <c r="N24" t="s">
        <v>873</v>
      </c>
      <c r="P24">
        <v>1</v>
      </c>
      <c r="Q24" t="s">
        <v>873</v>
      </c>
      <c r="S24">
        <v>1</v>
      </c>
      <c r="T24" t="s">
        <v>874</v>
      </c>
      <c r="V24" t="str">
        <f>("Maximum fee not specified")</f>
        <v>Maximum fee not specified</v>
      </c>
      <c r="X24" t="s">
        <v>875</v>
      </c>
      <c r="Y24" t="s">
        <v>876</v>
      </c>
      <c r="Z24" t="s">
        <v>877</v>
      </c>
      <c r="AB24">
        <v>0</v>
      </c>
      <c r="AE24" t="str">
        <f>("Nonpayment of rent, Material breach , Statutory tenant obligations")</f>
        <v>Nonpayment of rent, Material breach , Statutory tenant obligations</v>
      </c>
      <c r="AF24" t="s">
        <v>878</v>
      </c>
      <c r="AG24" t="s">
        <v>879</v>
      </c>
      <c r="AH24" t="str">
        <f>("Damages, Attorney fees, Injunctive relief")</f>
        <v>Damages, Attorney fees, Injunctive relief</v>
      </c>
      <c r="AI24" t="s">
        <v>880</v>
      </c>
      <c r="AK24" t="str">
        <f>("Yes")</f>
        <v>Yes</v>
      </c>
      <c r="AL24" t="s">
        <v>881</v>
      </c>
      <c r="AM24" t="s">
        <v>882</v>
      </c>
      <c r="AN24" t="str">
        <f>("Multiple protected classes under Federal Fair Housing Act, Sexual orientation, Gender identity")</f>
        <v>Multiple protected classes under Federal Fair Housing Act, Sexual orientation, Gender identity</v>
      </c>
      <c r="AO24" t="s">
        <v>883</v>
      </c>
      <c r="AQ24" t="str">
        <f>("No protection specified")</f>
        <v>No protection specified</v>
      </c>
      <c r="AT24" t="str">
        <f>("No protection specified")</f>
        <v>No protection specified</v>
      </c>
      <c r="AW24" t="str">
        <f>("Yes, for evictions for nonpayment of rent , Yes, for evictions for reasons other than nonpayment of rent")</f>
        <v>Yes, for evictions for nonpayment of rent , Yes, for evictions for reasons other than nonpayment of rent</v>
      </c>
      <c r="AX24" t="s">
        <v>884</v>
      </c>
      <c r="AY24" t="s">
        <v>885</v>
      </c>
      <c r="AZ24" t="str">
        <f>("5 days")</f>
        <v>5 days</v>
      </c>
      <c r="BA24" t="s">
        <v>886</v>
      </c>
      <c r="BC24" t="str">
        <f>("5 days, 10 days, 30 days")</f>
        <v>5 days, 10 days, 30 days</v>
      </c>
      <c r="BD24" t="s">
        <v>887</v>
      </c>
      <c r="BE24" t="s">
        <v>888</v>
      </c>
      <c r="BF24" t="str">
        <f>("Reason for eviction, Date rental agreement will terminate")</f>
        <v>Reason for eviction, Date rental agreement will terminate</v>
      </c>
      <c r="BG24" t="s">
        <v>889</v>
      </c>
      <c r="BI24" t="str">
        <f>("No")</f>
        <v>No</v>
      </c>
      <c r="BJ24" t="s">
        <v>890</v>
      </c>
      <c r="BL24">
        <v>1</v>
      </c>
      <c r="BM24" t="s">
        <v>886</v>
      </c>
      <c r="BO24" t="str">
        <f>("5 days")</f>
        <v>5 days</v>
      </c>
      <c r="BP24" t="s">
        <v>886</v>
      </c>
      <c r="BR24" t="str">
        <f>("$35")</f>
        <v>$35</v>
      </c>
      <c r="BS24" t="s">
        <v>891</v>
      </c>
      <c r="BU24" t="str">
        <f>("Justice of the Peace court")</f>
        <v>Justice of the Peace court</v>
      </c>
      <c r="BV24" t="s">
        <v>892</v>
      </c>
      <c r="BX24" t="str">
        <f>("Personal service")</f>
        <v>Personal service</v>
      </c>
      <c r="BY24" t="s">
        <v>893</v>
      </c>
      <c r="CA24" t="str">
        <f>("Posting and certified mail")</f>
        <v>Posting and certified mail</v>
      </c>
      <c r="CB24" t="s">
        <v>894</v>
      </c>
      <c r="CD24">
        <v>0</v>
      </c>
      <c r="CE24" t="s">
        <v>895</v>
      </c>
      <c r="CM24" t="str">
        <f>("2 days")</f>
        <v>2 days</v>
      </c>
      <c r="CN24" t="s">
        <v>896</v>
      </c>
      <c r="CP24" t="str">
        <f>("Reason for eviction, Repercussions for failure to appear, What a tenant must do to respond, Amount owed, Information on legal services, Information on appeal process")</f>
        <v>Reason for eviction, Repercussions for failure to appear, What a tenant must do to respond, Amount owed, Information on legal services, Information on appeal process</v>
      </c>
      <c r="CQ24" t="s">
        <v>897</v>
      </c>
      <c r="CS24" t="str">
        <f>("Tenant offers to pay back rent prior to the judgment")</f>
        <v>Tenant offers to pay back rent prior to the judgment</v>
      </c>
      <c r="CT24" t="s">
        <v>886</v>
      </c>
      <c r="CV24">
        <v>1</v>
      </c>
      <c r="CW24" t="s">
        <v>898</v>
      </c>
      <c r="CY24" t="s">
        <v>899</v>
      </c>
      <c r="CZ24" t="s">
        <v>900</v>
      </c>
      <c r="DA24" t="s">
        <v>901</v>
      </c>
      <c r="DB24" t="str">
        <f t="shared" si="11"/>
        <v>Required landlord representation not specified</v>
      </c>
      <c r="DE24">
        <v>0</v>
      </c>
      <c r="DH24" t="str">
        <f>("Reason for requesting staying writ issuance not specified ")</f>
        <v xml:space="preserve">Reason for requesting staying writ issuance not specified </v>
      </c>
      <c r="DK24" t="str">
        <f>("5 days")</f>
        <v>5 days</v>
      </c>
      <c r="DL24" t="s">
        <v>892</v>
      </c>
      <c r="DN24" t="str">
        <f>("Yes")</f>
        <v>Yes</v>
      </c>
      <c r="DO24" t="s">
        <v>892</v>
      </c>
      <c r="DQ24">
        <v>1</v>
      </c>
      <c r="DR24" t="s">
        <v>902</v>
      </c>
      <c r="DT24" t="str">
        <f>("Duration of pending appeal")</f>
        <v>Duration of pending appeal</v>
      </c>
      <c r="DU24" t="s">
        <v>903</v>
      </c>
      <c r="DW24">
        <v>1</v>
      </c>
      <c r="DX24" t="s">
        <v>904</v>
      </c>
      <c r="DY24" t="s">
        <v>905</v>
      </c>
      <c r="DZ24" t="str">
        <f>("Writ of restitution")</f>
        <v>Writ of restitution</v>
      </c>
      <c r="EA24" t="s">
        <v>906</v>
      </c>
      <c r="EC24" t="str">
        <f t="shared" si="13"/>
        <v>Writ can be issued immediately</v>
      </c>
      <c r="ED24" t="s">
        <v>907</v>
      </c>
      <c r="EE24" t="s">
        <v>908</v>
      </c>
      <c r="EF24" t="str">
        <f>("Circumstances that postpone not specified")</f>
        <v>Circumstances that postpone not specified</v>
      </c>
      <c r="EI24" t="str">
        <f>("Writ can be executed immediately after issuance")</f>
        <v>Writ can be executed immediately after issuance</v>
      </c>
      <c r="EJ24" t="s">
        <v>906</v>
      </c>
      <c r="EL24" t="str">
        <f>("County sheriff’s office, Constable")</f>
        <v>County sheriff’s office, Constable</v>
      </c>
      <c r="EM24" t="s">
        <v>909</v>
      </c>
      <c r="EO24" t="str">
        <f>("No")</f>
        <v>No</v>
      </c>
      <c r="EP24" t="s">
        <v>886</v>
      </c>
      <c r="EQ24" t="s">
        <v>910</v>
      </c>
      <c r="ER24" t="str">
        <f>("14 days")</f>
        <v>14 days</v>
      </c>
      <c r="ES24" t="s">
        <v>911</v>
      </c>
      <c r="EU24" t="str">
        <f t="shared" si="12"/>
        <v>No</v>
      </c>
      <c r="EX24">
        <v>0</v>
      </c>
    </row>
    <row r="25" spans="1:171">
      <c r="A25" t="s">
        <v>912</v>
      </c>
      <c r="B25" s="1">
        <v>44144</v>
      </c>
      <c r="C25" s="1">
        <v>44197</v>
      </c>
      <c r="D25">
        <v>1</v>
      </c>
      <c r="E25" t="s">
        <v>859</v>
      </c>
      <c r="G25">
        <v>0</v>
      </c>
      <c r="J25">
        <v>1</v>
      </c>
      <c r="K25" t="s">
        <v>913</v>
      </c>
      <c r="M25" t="str">
        <f>("Residential landlords generally, Mobile/manufactured home landlords")</f>
        <v>Residential landlords generally, Mobile/manufactured home landlords</v>
      </c>
      <c r="N25" t="s">
        <v>913</v>
      </c>
      <c r="P25">
        <v>1</v>
      </c>
      <c r="Q25" t="s">
        <v>913</v>
      </c>
      <c r="S25">
        <v>1</v>
      </c>
      <c r="T25" t="s">
        <v>842</v>
      </c>
      <c r="V25" t="str">
        <f>("10% of rent due, 10% of monthly rent amount")</f>
        <v>10% of rent due, 10% of monthly rent amount</v>
      </c>
      <c r="W25" t="s">
        <v>842</v>
      </c>
      <c r="X25" t="s">
        <v>914</v>
      </c>
      <c r="Y25" t="str">
        <f>("Nonpayment of rent, Material breach , Criminal activity, Property is uninhabitable, Remaining on property after expiration of lease, Statutory tenant obligations")</f>
        <v>Nonpayment of rent, Material breach , Criminal activity, Property is uninhabitable, Remaining on property after expiration of lease, Statutory tenant obligations</v>
      </c>
      <c r="Z25" t="s">
        <v>915</v>
      </c>
      <c r="AB25">
        <v>0</v>
      </c>
      <c r="AE25" t="str">
        <f>("Nonpayment of rent, Material breach ")</f>
        <v xml:space="preserve">Nonpayment of rent, Material breach </v>
      </c>
      <c r="AF25" t="s">
        <v>844</v>
      </c>
      <c r="AG25" t="s">
        <v>845</v>
      </c>
      <c r="AH25" t="str">
        <f>("Damages, Attorney fees, Injunctive relief")</f>
        <v>Damages, Attorney fees, Injunctive relief</v>
      </c>
      <c r="AI25" t="s">
        <v>916</v>
      </c>
      <c r="AK25" t="str">
        <f>("No")</f>
        <v>No</v>
      </c>
      <c r="AL25" t="s">
        <v>847</v>
      </c>
      <c r="AN25" t="str">
        <f>("Multiple protected classes under Federal Fair Housing Act, Tenant experienced domestic violence, Age, Source of income, Sexual orientation, Gender identity, Military status")</f>
        <v>Multiple protected classes under Federal Fair Housing Act, Tenant experienced domestic violence, Age, Source of income, Sexual orientation, Gender identity, Military status</v>
      </c>
      <c r="AO25" t="s">
        <v>917</v>
      </c>
      <c r="AP25" t="s">
        <v>918</v>
      </c>
      <c r="AQ25" t="str">
        <f>("No protection specified")</f>
        <v>No protection specified</v>
      </c>
      <c r="AT25" t="str">
        <f>("No protection specified")</f>
        <v>No protection specified</v>
      </c>
      <c r="AW25" t="str">
        <f>("Yes, for evictions for nonpayment of rent , Yes, for evictions for reasons other than nonpayment of rent")</f>
        <v>Yes, for evictions for nonpayment of rent , Yes, for evictions for reasons other than nonpayment of rent</v>
      </c>
      <c r="AX25" t="s">
        <v>850</v>
      </c>
      <c r="AZ25" t="str">
        <f>("14 days")</f>
        <v>14 days</v>
      </c>
      <c r="BA25" t="s">
        <v>844</v>
      </c>
      <c r="BB25" t="s">
        <v>852</v>
      </c>
      <c r="BC25" t="str">
        <f>("30 days")</f>
        <v>30 days</v>
      </c>
      <c r="BD25" t="s">
        <v>854</v>
      </c>
      <c r="BE25" t="s">
        <v>853</v>
      </c>
      <c r="BF25" t="str">
        <f>("Reason for eviction, Date rental agreement will terminate, How to cure, Amount owed, Repercussions for failure to cure")</f>
        <v>Reason for eviction, Date rental agreement will terminate, How to cure, Amount owed, Repercussions for failure to cure</v>
      </c>
      <c r="BG25" t="s">
        <v>854</v>
      </c>
      <c r="BI25" t="str">
        <f>("No")</f>
        <v>No</v>
      </c>
      <c r="BJ25" t="s">
        <v>919</v>
      </c>
      <c r="BL25">
        <v>1</v>
      </c>
      <c r="BM25" t="s">
        <v>844</v>
      </c>
      <c r="BO25" t="str">
        <f>("14 days")</f>
        <v>14 days</v>
      </c>
      <c r="BP25" t="s">
        <v>844</v>
      </c>
      <c r="BQ25" t="s">
        <v>857</v>
      </c>
      <c r="BR25" t="str">
        <f>("$52")</f>
        <v>$52</v>
      </c>
      <c r="BS25" t="s">
        <v>858</v>
      </c>
      <c r="BU25" t="str">
        <f>("District court, Magistrates court")</f>
        <v>District court, Magistrates court</v>
      </c>
      <c r="BV25" t="s">
        <v>859</v>
      </c>
      <c r="BX25" t="str">
        <f>("Personal service, Personal service to suitable person other than defendant")</f>
        <v>Personal service, Personal service to suitable person other than defendant</v>
      </c>
      <c r="BY25" t="s">
        <v>920</v>
      </c>
      <c r="CA25" t="str">
        <f>("Publication")</f>
        <v>Publication</v>
      </c>
      <c r="CB25" t="s">
        <v>920</v>
      </c>
      <c r="CD25">
        <v>0</v>
      </c>
      <c r="CM25" t="str">
        <f>("10 days")</f>
        <v>10 days</v>
      </c>
      <c r="CN25" t="s">
        <v>859</v>
      </c>
      <c r="CP25" t="str">
        <f>("Amount owed")</f>
        <v>Amount owed</v>
      </c>
      <c r="CQ25" t="s">
        <v>859</v>
      </c>
      <c r="CS25" t="str">
        <f>("Reasons requiring landlord to halt the eviction process not specified")</f>
        <v>Reasons requiring landlord to halt the eviction process not specified</v>
      </c>
      <c r="CU25" t="s">
        <v>921</v>
      </c>
      <c r="CV25">
        <v>1</v>
      </c>
      <c r="CW25" t="s">
        <v>846</v>
      </c>
      <c r="CY25" t="str">
        <f>("Landlord retaliation, Landlord refused to complete requested repairs, Landlord non-compliance with statutory duty, Landlord committed breach")</f>
        <v>Landlord retaliation, Landlord refused to complete requested repairs, Landlord non-compliance with statutory duty, Landlord committed breach</v>
      </c>
      <c r="CZ25" t="s">
        <v>922</v>
      </c>
      <c r="DA25" t="s">
        <v>865</v>
      </c>
      <c r="DB25" t="str">
        <f t="shared" si="11"/>
        <v>Required landlord representation not specified</v>
      </c>
      <c r="DE25">
        <v>0</v>
      </c>
      <c r="DH25" t="str">
        <f>("Reason for requesting staying writ issuance not specified ")</f>
        <v xml:space="preserve">Reason for requesting staying writ issuance not specified </v>
      </c>
      <c r="DK25" t="str">
        <f>("10 days")</f>
        <v>10 days</v>
      </c>
      <c r="DL25" t="s">
        <v>866</v>
      </c>
      <c r="DN25" t="str">
        <f>("Yes")</f>
        <v>Yes</v>
      </c>
      <c r="DO25" t="s">
        <v>867</v>
      </c>
      <c r="DQ25">
        <v>1</v>
      </c>
      <c r="DR25" t="s">
        <v>866</v>
      </c>
      <c r="DT25" t="str">
        <f>("Duration of pending appeal")</f>
        <v>Duration of pending appeal</v>
      </c>
      <c r="DU25" t="s">
        <v>866</v>
      </c>
      <c r="DW25">
        <v>0</v>
      </c>
      <c r="DX25" t="s">
        <v>866</v>
      </c>
      <c r="DZ25" t="str">
        <f>("Writ of possession, Writ of eviction")</f>
        <v>Writ of possession, Writ of eviction</v>
      </c>
      <c r="EA25" t="s">
        <v>868</v>
      </c>
      <c r="EC25" t="str">
        <f t="shared" si="13"/>
        <v>Writ can be issued immediately</v>
      </c>
      <c r="ED25" t="s">
        <v>866</v>
      </c>
      <c r="EF25" t="str">
        <f>("Circumstances that postpone not specified")</f>
        <v>Circumstances that postpone not specified</v>
      </c>
      <c r="EI25" t="str">
        <f>("10 days")</f>
        <v>10 days</v>
      </c>
      <c r="EJ25" t="s">
        <v>866</v>
      </c>
      <c r="EL25" t="str">
        <f>("County sheriff’s office")</f>
        <v>County sheriff’s office</v>
      </c>
      <c r="EM25" t="s">
        <v>866</v>
      </c>
      <c r="EO25" t="str">
        <f>("Cancellation of writ not specified")</f>
        <v>Cancellation of writ not specified</v>
      </c>
      <c r="ER25" t="str">
        <f>("1 day")</f>
        <v>1 day</v>
      </c>
      <c r="ES25" t="s">
        <v>870</v>
      </c>
      <c r="EU25" t="str">
        <f t="shared" si="12"/>
        <v>No</v>
      </c>
      <c r="EX25">
        <v>0</v>
      </c>
    </row>
    <row r="26" spans="1:171">
      <c r="A26" t="s">
        <v>923</v>
      </c>
      <c r="B26" s="1">
        <v>44197</v>
      </c>
      <c r="C26" s="1">
        <v>44197</v>
      </c>
      <c r="D26">
        <v>1</v>
      </c>
      <c r="E26" t="s">
        <v>924</v>
      </c>
      <c r="G26">
        <v>1</v>
      </c>
      <c r="H26" t="s">
        <v>691</v>
      </c>
      <c r="J26">
        <v>1</v>
      </c>
      <c r="K26" t="s">
        <v>925</v>
      </c>
      <c r="M26" t="str">
        <f>("Residential landlords generally, Mobile/manufactured home landlords, Floating home landlords")</f>
        <v>Residential landlords generally, Mobile/manufactured home landlords, Floating home landlords</v>
      </c>
      <c r="N26" t="s">
        <v>925</v>
      </c>
      <c r="P26">
        <v>1</v>
      </c>
      <c r="Q26" t="s">
        <v>926</v>
      </c>
      <c r="S26">
        <v>0</v>
      </c>
      <c r="Y26" t="s">
        <v>927</v>
      </c>
      <c r="Z26" t="s">
        <v>928</v>
      </c>
      <c r="AA26" t="s">
        <v>929</v>
      </c>
      <c r="AB26">
        <v>1</v>
      </c>
      <c r="AC26" t="s">
        <v>930</v>
      </c>
      <c r="AD26" t="s">
        <v>931</v>
      </c>
      <c r="AE26" t="str">
        <f>("Nonpayment of rent, Material breach , Nuisance activities, Statutory tenant obligations")</f>
        <v>Nonpayment of rent, Material breach , Nuisance activities, Statutory tenant obligations</v>
      </c>
      <c r="AF26" t="s">
        <v>932</v>
      </c>
      <c r="AG26" t="s">
        <v>699</v>
      </c>
      <c r="AH26" t="str">
        <f>("Fine assessed to landlord, Damages, Attorney fees, Injunctive relief")</f>
        <v>Fine assessed to landlord, Damages, Attorney fees, Injunctive relief</v>
      </c>
      <c r="AI26" t="s">
        <v>933</v>
      </c>
      <c r="AK26" t="str">
        <f>("Waiver not specified")</f>
        <v>Waiver not specified</v>
      </c>
      <c r="AN26" t="s">
        <v>934</v>
      </c>
      <c r="AO26" t="s">
        <v>935</v>
      </c>
      <c r="AP26" t="s">
        <v>703</v>
      </c>
      <c r="AQ26" t="str">
        <f>("Extended notices, Assistance with relocation costs, Tenants’ rights to purchase first, Rent waiver, Additional notice to local government")</f>
        <v>Extended notices, Assistance with relocation costs, Tenants’ rights to purchase first, Rent waiver, Additional notice to local government</v>
      </c>
      <c r="AR26" t="s">
        <v>936</v>
      </c>
      <c r="AS26" t="s">
        <v>705</v>
      </c>
      <c r="AT26" t="str">
        <f>("Extended notices, Continuing landlord's lease obligation")</f>
        <v>Extended notices, Continuing landlord's lease obligation</v>
      </c>
      <c r="AU26" t="s">
        <v>706</v>
      </c>
      <c r="AW26" t="str">
        <f>("Yes, for evictions for nonpayment of rent , Yes, for evictions for reasons other than nonpayment of rent")</f>
        <v>Yes, for evictions for nonpayment of rent , Yes, for evictions for reasons other than nonpayment of rent</v>
      </c>
      <c r="AX26" t="s">
        <v>937</v>
      </c>
      <c r="AZ26" t="str">
        <f>("3 days")</f>
        <v>3 days</v>
      </c>
      <c r="BA26" t="s">
        <v>938</v>
      </c>
      <c r="BB26" t="s">
        <v>709</v>
      </c>
      <c r="BC26" t="str">
        <f>("3 days, 30 days, 60 days")</f>
        <v>3 days, 30 days, 60 days</v>
      </c>
      <c r="BD26" t="s">
        <v>939</v>
      </c>
      <c r="BE26" t="s">
        <v>940</v>
      </c>
      <c r="BF26" t="str">
        <f>("Reason for eviction, How to cure, Amount owed")</f>
        <v>Reason for eviction, How to cure, Amount owed</v>
      </c>
      <c r="BG26" t="s">
        <v>712</v>
      </c>
      <c r="BH26" t="s">
        <v>713</v>
      </c>
      <c r="BI26" t="str">
        <f>("Waiver provision not specified")</f>
        <v>Waiver provision not specified</v>
      </c>
      <c r="BL26">
        <v>1</v>
      </c>
      <c r="BM26" t="s">
        <v>708</v>
      </c>
      <c r="BO26" t="str">
        <f>("3 days")</f>
        <v>3 days</v>
      </c>
      <c r="BP26" t="s">
        <v>708</v>
      </c>
      <c r="BR26" t="str">
        <f>("$220")</f>
        <v>$220</v>
      </c>
      <c r="BS26" t="s">
        <v>941</v>
      </c>
      <c r="BT26" t="s">
        <v>942</v>
      </c>
      <c r="BU26" t="str">
        <f>("Superior court")</f>
        <v>Superior court</v>
      </c>
      <c r="BV26" t="s">
        <v>717</v>
      </c>
      <c r="BX26" t="str">
        <f>("Personal service, Mail, Certified mail, Personal service to suitable person other than defendant")</f>
        <v>Personal service, Mail, Certified mail, Personal service to suitable person other than defendant</v>
      </c>
      <c r="BY26" t="s">
        <v>718</v>
      </c>
      <c r="CA26" t="str">
        <f>("Publication and mail, Posting and certified mail")</f>
        <v>Publication and mail, Posting and certified mail</v>
      </c>
      <c r="CB26" t="s">
        <v>719</v>
      </c>
      <c r="CD26">
        <v>1</v>
      </c>
      <c r="CE26" t="s">
        <v>943</v>
      </c>
      <c r="CF26" t="s">
        <v>721</v>
      </c>
      <c r="CG26" t="str">
        <f>("Yes")</f>
        <v>Yes</v>
      </c>
      <c r="CH26" t="s">
        <v>722</v>
      </c>
      <c r="CJ26" t="str">
        <f>("Default judgment for landlord")</f>
        <v>Default judgment for landlord</v>
      </c>
      <c r="CK26" t="s">
        <v>722</v>
      </c>
      <c r="CM26" t="str">
        <f>("Minimum number of days not specified")</f>
        <v>Minimum number of days not specified</v>
      </c>
      <c r="CP26" t="str">
        <f>("Repercussions for failure to appear, What a tenant must do to respond")</f>
        <v>Repercussions for failure to appear, What a tenant must do to respond</v>
      </c>
      <c r="CQ26" t="s">
        <v>944</v>
      </c>
      <c r="CS26" t="str">
        <f>("Reasons requiring landlord to halt the eviction process not specified")</f>
        <v>Reasons requiring landlord to halt the eviction process not specified</v>
      </c>
      <c r="CV26">
        <v>1</v>
      </c>
      <c r="CW26" t="s">
        <v>945</v>
      </c>
      <c r="CY26" t="str">
        <f>("Discriminatory eviction, Landlord retaliation, Landlord non-compliance with statutory duty, Property is uninhabitable, Calls for emergency assistance")</f>
        <v>Discriminatory eviction, Landlord retaliation, Landlord non-compliance with statutory duty, Property is uninhabitable, Calls for emergency assistance</v>
      </c>
      <c r="CZ26" t="s">
        <v>946</v>
      </c>
      <c r="DB26" t="str">
        <f t="shared" si="11"/>
        <v>Required landlord representation not specified</v>
      </c>
      <c r="DE26">
        <v>0</v>
      </c>
      <c r="DH26" t="str">
        <f>("Reason for requesting staying writ issuance not specified ")</f>
        <v xml:space="preserve">Reason for requesting staying writ issuance not specified </v>
      </c>
      <c r="DK26" t="str">
        <f>("30 days")</f>
        <v>30 days</v>
      </c>
      <c r="DL26" t="s">
        <v>725</v>
      </c>
      <c r="DN26" t="str">
        <f>("Appeal bond requirement not specified")</f>
        <v>Appeal bond requirement not specified</v>
      </c>
      <c r="DQ26">
        <v>0</v>
      </c>
      <c r="DR26" t="s">
        <v>947</v>
      </c>
      <c r="DS26" t="s">
        <v>948</v>
      </c>
      <c r="DZ26" t="str">
        <f>("Writ of possession, Writ of execution")</f>
        <v>Writ of possession, Writ of execution</v>
      </c>
      <c r="EA26" t="s">
        <v>949</v>
      </c>
      <c r="EC26" t="str">
        <f t="shared" si="13"/>
        <v>Writ can be issued immediately</v>
      </c>
      <c r="ED26" t="s">
        <v>729</v>
      </c>
      <c r="EF26" t="str">
        <f>("Circumstances that postpone not specified")</f>
        <v>Circumstances that postpone not specified</v>
      </c>
      <c r="EI26" t="str">
        <f>("Minimum number of days not specified")</f>
        <v>Minimum number of days not specified</v>
      </c>
      <c r="EK26" t="s">
        <v>730</v>
      </c>
      <c r="EL26" t="str">
        <f>("County sheriff’s office, Marshal")</f>
        <v>County sheriff’s office, Marshal</v>
      </c>
      <c r="EM26" t="s">
        <v>731</v>
      </c>
      <c r="EN26" t="s">
        <v>732</v>
      </c>
      <c r="EO26" t="str">
        <f>("Yes, if all back rent is paid")</f>
        <v>Yes, if all back rent is paid</v>
      </c>
      <c r="EP26" t="s">
        <v>733</v>
      </c>
      <c r="ER26" t="str">
        <f>("15 days")</f>
        <v>15 days</v>
      </c>
      <c r="ES26" t="s">
        <v>734</v>
      </c>
      <c r="ET26" t="s">
        <v>735</v>
      </c>
      <c r="EU26" t="str">
        <f t="shared" si="12"/>
        <v>No</v>
      </c>
      <c r="EX26">
        <v>1</v>
      </c>
      <c r="EY26" t="s">
        <v>950</v>
      </c>
      <c r="FA26" t="str">
        <f>("Sealing of records, Inclusion of eviction records in credit reports")</f>
        <v>Sealing of records, Inclusion of eviction records in credit reports</v>
      </c>
      <c r="FB26" t="s">
        <v>950</v>
      </c>
      <c r="FC26" t="s">
        <v>737</v>
      </c>
      <c r="FD26">
        <v>1</v>
      </c>
      <c r="FE26" t="s">
        <v>736</v>
      </c>
      <c r="FG26" t="str">
        <f>("Immediately")</f>
        <v>Immediately</v>
      </c>
      <c r="FH26" t="s">
        <v>736</v>
      </c>
      <c r="FI26" t="s">
        <v>951</v>
      </c>
      <c r="FJ26" t="str">
        <f>("Judgment for tenant")</f>
        <v>Judgment for tenant</v>
      </c>
      <c r="FK26" t="s">
        <v>952</v>
      </c>
      <c r="FL26" t="s">
        <v>953</v>
      </c>
      <c r="FM26">
        <v>1</v>
      </c>
      <c r="FN26" t="s">
        <v>712</v>
      </c>
      <c r="FO26" t="s">
        <v>742</v>
      </c>
    </row>
    <row r="27" spans="1:171">
      <c r="A27" t="s">
        <v>954</v>
      </c>
      <c r="B27" s="1">
        <v>44197</v>
      </c>
      <c r="C27" s="1">
        <v>44197</v>
      </c>
      <c r="D27">
        <v>1</v>
      </c>
      <c r="E27" t="s">
        <v>955</v>
      </c>
      <c r="G27">
        <v>0</v>
      </c>
      <c r="J27">
        <v>0</v>
      </c>
      <c r="S27">
        <v>0</v>
      </c>
      <c r="Y27" t="str">
        <f>("Nonpayment of rent, Breach, Remaining on property after expiration of lease, Statutory tenant obligations, Removal of unit from market")</f>
        <v>Nonpayment of rent, Breach, Remaining on property after expiration of lease, Statutory tenant obligations, Removal of unit from market</v>
      </c>
      <c r="Z27" t="s">
        <v>956</v>
      </c>
      <c r="AB27">
        <v>0</v>
      </c>
      <c r="AE27" t="str">
        <f>("Cause not specified ")</f>
        <v xml:space="preserve">Cause not specified </v>
      </c>
      <c r="AH27" t="str">
        <f>("Remedies not specified")</f>
        <v>Remedies not specified</v>
      </c>
      <c r="AK27" t="str">
        <f>("Waiver not specified")</f>
        <v>Waiver not specified</v>
      </c>
      <c r="AN27" t="str">
        <f>("Multiple protected classes under Federal Fair Housing Act, Political affiliation")</f>
        <v>Multiple protected classes under Federal Fair Housing Act, Political affiliation</v>
      </c>
      <c r="AO27" t="s">
        <v>957</v>
      </c>
      <c r="AQ27" t="str">
        <f>("No protection specified")</f>
        <v>No protection specified</v>
      </c>
      <c r="AT27" t="str">
        <f>("No protection specified")</f>
        <v>No protection specified</v>
      </c>
      <c r="AW27" t="str">
        <f>("No")</f>
        <v>No</v>
      </c>
      <c r="BI27" t="str">
        <f>("Waiver provision not specified")</f>
        <v>Waiver provision not specified</v>
      </c>
      <c r="BL27">
        <v>0</v>
      </c>
      <c r="BR27" t="str">
        <f>("$60")</f>
        <v>$60</v>
      </c>
      <c r="BS27" t="s">
        <v>958</v>
      </c>
      <c r="BU27" t="str">
        <f>("Municipal court, District court")</f>
        <v>Municipal court, District court</v>
      </c>
      <c r="BV27" t="s">
        <v>955</v>
      </c>
      <c r="BW27" t="s">
        <v>959</v>
      </c>
      <c r="BX27" t="str">
        <f>("Personal service")</f>
        <v>Personal service</v>
      </c>
      <c r="BY27" t="s">
        <v>960</v>
      </c>
      <c r="CA27" t="str">
        <f>("Publication and certified mail, Personal service to suitable person other than defendant")</f>
        <v>Publication and certified mail, Personal service to suitable person other than defendant</v>
      </c>
      <c r="CB27" t="s">
        <v>961</v>
      </c>
      <c r="CD27">
        <v>0</v>
      </c>
      <c r="CM27" t="str">
        <f>("Minimum number of days not specified")</f>
        <v>Minimum number of days not specified</v>
      </c>
      <c r="CP27" t="str">
        <f>("Repercussions for failure to appear, What a tenant must do to respond")</f>
        <v>Repercussions for failure to appear, What a tenant must do to respond</v>
      </c>
      <c r="CQ27" t="s">
        <v>960</v>
      </c>
      <c r="CS27" t="str">
        <f>("Reasons requiring landlord to halt the eviction process not specified")</f>
        <v>Reasons requiring landlord to halt the eviction process not specified</v>
      </c>
      <c r="CV27">
        <v>0</v>
      </c>
      <c r="DB27" t="str">
        <f t="shared" si="11"/>
        <v>Required landlord representation not specified</v>
      </c>
      <c r="DE27">
        <v>0</v>
      </c>
      <c r="DH27" t="str">
        <f>("Reason for requesting staying writ issuance not specified ")</f>
        <v xml:space="preserve">Reason for requesting staying writ issuance not specified </v>
      </c>
      <c r="DK27" t="str">
        <f>("5 days")</f>
        <v>5 days</v>
      </c>
      <c r="DL27" t="s">
        <v>962</v>
      </c>
      <c r="DN27" t="str">
        <f>("Yes")</f>
        <v>Yes</v>
      </c>
      <c r="DO27" t="s">
        <v>963</v>
      </c>
      <c r="DQ27">
        <v>0</v>
      </c>
      <c r="DR27" t="s">
        <v>964</v>
      </c>
      <c r="DS27" t="s">
        <v>965</v>
      </c>
      <c r="DZ27" t="str">
        <f>("Writ of execution")</f>
        <v>Writ of execution</v>
      </c>
      <c r="EA27" t="s">
        <v>966</v>
      </c>
      <c r="EC27" t="str">
        <f t="shared" si="13"/>
        <v>Writ can be issued immediately</v>
      </c>
      <c r="ED27" t="s">
        <v>967</v>
      </c>
      <c r="EF27" t="str">
        <f>("Weekend, Holiday, Nighttime , Financial insolvency")</f>
        <v>Weekend, Holiday, Nighttime , Financial insolvency</v>
      </c>
      <c r="EG27" t="s">
        <v>968</v>
      </c>
      <c r="EH27" t="s">
        <v>969</v>
      </c>
      <c r="EI27" t="str">
        <f>("Writ can be executed immediately after issuance")</f>
        <v>Writ can be executed immediately after issuance</v>
      </c>
      <c r="EJ27" t="s">
        <v>970</v>
      </c>
      <c r="EL27" t="str">
        <f>("Marshal")</f>
        <v>Marshal</v>
      </c>
      <c r="EM27" t="s">
        <v>971</v>
      </c>
      <c r="EO27" t="str">
        <f>("Cancellation of writ not specified")</f>
        <v>Cancellation of writ not specified</v>
      </c>
      <c r="ER27" t="str">
        <f>("Length of time not specified")</f>
        <v>Length of time not specified</v>
      </c>
      <c r="EU27" t="str">
        <f t="shared" si="12"/>
        <v>No</v>
      </c>
      <c r="EX27">
        <v>0</v>
      </c>
    </row>
    <row r="28" spans="1:171">
      <c r="A28" t="s">
        <v>972</v>
      </c>
      <c r="B28" s="1">
        <v>44196</v>
      </c>
      <c r="C28" s="1">
        <v>44197</v>
      </c>
      <c r="D28">
        <v>1</v>
      </c>
      <c r="E28" t="s">
        <v>973</v>
      </c>
      <c r="G28">
        <v>0</v>
      </c>
      <c r="J28">
        <v>1</v>
      </c>
      <c r="K28" t="s">
        <v>974</v>
      </c>
      <c r="M28" t="str">
        <f>("Residential landlords generally, Mobile/manufactured home landlords, Floating home landlords")</f>
        <v>Residential landlords generally, Mobile/manufactured home landlords, Floating home landlords</v>
      </c>
      <c r="N28" t="s">
        <v>975</v>
      </c>
      <c r="P28">
        <v>1</v>
      </c>
      <c r="Q28" t="s">
        <v>976</v>
      </c>
      <c r="S28">
        <v>0</v>
      </c>
      <c r="U28" t="s">
        <v>977</v>
      </c>
      <c r="Y28" t="s">
        <v>978</v>
      </c>
      <c r="Z28" t="s">
        <v>979</v>
      </c>
      <c r="AA28" t="s">
        <v>980</v>
      </c>
      <c r="AB28">
        <v>1</v>
      </c>
      <c r="AC28" t="s">
        <v>981</v>
      </c>
      <c r="AE28" t="str">
        <f>("Nonpayment of rent, Breach, Statutory tenant obligations")</f>
        <v>Nonpayment of rent, Breach, Statutory tenant obligations</v>
      </c>
      <c r="AF28" t="s">
        <v>982</v>
      </c>
      <c r="AG28" t="s">
        <v>983</v>
      </c>
      <c r="AH28" t="str">
        <f>("Damages, Attorney fees, Injunctive relief")</f>
        <v>Damages, Attorney fees, Injunctive relief</v>
      </c>
      <c r="AI28" t="s">
        <v>984</v>
      </c>
      <c r="AJ28" t="s">
        <v>985</v>
      </c>
      <c r="AK28" t="str">
        <f>("Waiver not specified")</f>
        <v>Waiver not specified</v>
      </c>
      <c r="AN28" t="s">
        <v>986</v>
      </c>
      <c r="AO28" t="s">
        <v>987</v>
      </c>
      <c r="AP28" t="s">
        <v>988</v>
      </c>
      <c r="AQ28" t="str">
        <f>("Extended notices, Assistance with relocation costs, Tenants’ rights to purchase first, Additional notice to local government")</f>
        <v>Extended notices, Assistance with relocation costs, Tenants’ rights to purchase first, Additional notice to local government</v>
      </c>
      <c r="AR28" t="s">
        <v>989</v>
      </c>
      <c r="AS28" t="s">
        <v>990</v>
      </c>
      <c r="AT28" t="str">
        <f>("No protection specified")</f>
        <v>No protection specified</v>
      </c>
      <c r="AW28" t="str">
        <f>("Yes, for evictions for nonpayment of rent , Yes, for evictions for reasons other than nonpayment of rent")</f>
        <v>Yes, for evictions for nonpayment of rent , Yes, for evictions for reasons other than nonpayment of rent</v>
      </c>
      <c r="AX28" t="s">
        <v>991</v>
      </c>
      <c r="AZ28" t="str">
        <f>("14 days")</f>
        <v>14 days</v>
      </c>
      <c r="BA28" t="s">
        <v>992</v>
      </c>
      <c r="BC28" t="str">
        <f>("3 days, 10 days, 20 days, 30 days, 90 days, 120 days")</f>
        <v>3 days, 10 days, 20 days, 30 days, 90 days, 120 days</v>
      </c>
      <c r="BD28" t="s">
        <v>993</v>
      </c>
      <c r="BE28" t="s">
        <v>994</v>
      </c>
      <c r="BF28" t="str">
        <f>("Reason for eviction, How to cure, Amount owed, Repercussions for failure to cure, Repercussions for failure to vacate, Information on legal services, Information on rights")</f>
        <v>Reason for eviction, How to cure, Amount owed, Repercussions for failure to cure, Repercussions for failure to vacate, Information on legal services, Information on rights</v>
      </c>
      <c r="BG28" t="s">
        <v>995</v>
      </c>
      <c r="BH28" t="s">
        <v>996</v>
      </c>
      <c r="BI28" t="str">
        <f>("No")</f>
        <v>No</v>
      </c>
      <c r="BJ28" t="s">
        <v>997</v>
      </c>
      <c r="BL28">
        <v>1</v>
      </c>
      <c r="BM28" t="s">
        <v>998</v>
      </c>
      <c r="BO28" t="str">
        <f>("14 days")</f>
        <v>14 days</v>
      </c>
      <c r="BP28" t="s">
        <v>998</v>
      </c>
      <c r="BR28" t="str">
        <f>("$45")</f>
        <v>$45</v>
      </c>
      <c r="BS28" t="s">
        <v>999</v>
      </c>
      <c r="BU28" t="str">
        <f>("Superior court")</f>
        <v>Superior court</v>
      </c>
      <c r="BV28" t="s">
        <v>1000</v>
      </c>
      <c r="BX28" t="str">
        <f>("Personal service")</f>
        <v>Personal service</v>
      </c>
      <c r="BY28" t="s">
        <v>1001</v>
      </c>
      <c r="CA28" t="str">
        <f>("Certified mail, Posting and mail")</f>
        <v>Certified mail, Posting and mail</v>
      </c>
      <c r="CB28" t="s">
        <v>1001</v>
      </c>
      <c r="CD28">
        <v>1</v>
      </c>
      <c r="CE28" t="s">
        <v>1002</v>
      </c>
      <c r="CG28" t="str">
        <f>("Yes")</f>
        <v>Yes</v>
      </c>
      <c r="CH28" t="s">
        <v>1002</v>
      </c>
      <c r="CJ28" t="str">
        <f>("Default judgment for landlord")</f>
        <v>Default judgment for landlord</v>
      </c>
      <c r="CK28" t="s">
        <v>1002</v>
      </c>
      <c r="CL28" t="s">
        <v>1003</v>
      </c>
      <c r="CM28" t="str">
        <f>("7 days")</f>
        <v>7 days</v>
      </c>
      <c r="CN28" t="s">
        <v>1004</v>
      </c>
      <c r="CO28" t="s">
        <v>1005</v>
      </c>
      <c r="CP28" t="str">
        <f>("Repercussions for failure to appear, What a tenant must do to respond, Information on legal services")</f>
        <v>Repercussions for failure to appear, What a tenant must do to respond, Information on legal services</v>
      </c>
      <c r="CQ28" t="s">
        <v>1006</v>
      </c>
      <c r="CS28" t="str">
        <f>("Reasons requiring landlord to halt the eviction process not specified")</f>
        <v>Reasons requiring landlord to halt the eviction process not specified</v>
      </c>
      <c r="CV28">
        <v>1</v>
      </c>
      <c r="CW28" t="s">
        <v>1007</v>
      </c>
      <c r="CY28" t="s">
        <v>1008</v>
      </c>
      <c r="CZ28" t="s">
        <v>1009</v>
      </c>
      <c r="DA28" t="s">
        <v>1010</v>
      </c>
      <c r="DB28" t="str">
        <f t="shared" si="11"/>
        <v>Required landlord representation not specified</v>
      </c>
      <c r="DE28">
        <v>0</v>
      </c>
      <c r="DH28" t="str">
        <f>("Good cause")</f>
        <v>Good cause</v>
      </c>
      <c r="DI28" t="s">
        <v>1011</v>
      </c>
      <c r="DJ28" t="s">
        <v>1012</v>
      </c>
      <c r="DK28" t="str">
        <f>("Appeal procedure not specified")</f>
        <v>Appeal procedure not specified</v>
      </c>
      <c r="DN28" t="str">
        <f>("Appeal bond requirement not specified")</f>
        <v>Appeal bond requirement not specified</v>
      </c>
      <c r="DQ28">
        <v>1</v>
      </c>
      <c r="DR28" t="s">
        <v>1013</v>
      </c>
      <c r="DT28" t="str">
        <f>("Duration of pending appeal")</f>
        <v>Duration of pending appeal</v>
      </c>
      <c r="DU28" t="s">
        <v>1013</v>
      </c>
      <c r="DW28">
        <v>1</v>
      </c>
      <c r="DX28" t="s">
        <v>1013</v>
      </c>
      <c r="DY28" t="s">
        <v>1014</v>
      </c>
      <c r="DZ28" t="str">
        <f>("Writ of restitution, Execution")</f>
        <v>Writ of restitution, Execution</v>
      </c>
      <c r="EA28" t="s">
        <v>1015</v>
      </c>
      <c r="EC28" t="str">
        <f t="shared" si="13"/>
        <v>Writ can be issued immediately</v>
      </c>
      <c r="ED28" t="s">
        <v>1016</v>
      </c>
      <c r="EE28" t="s">
        <v>1017</v>
      </c>
      <c r="EF28" t="str">
        <f>("Good cause")</f>
        <v>Good cause</v>
      </c>
      <c r="EG28" t="s">
        <v>1011</v>
      </c>
      <c r="EH28" t="s">
        <v>1012</v>
      </c>
      <c r="EI28" t="str">
        <f>("3 days")</f>
        <v>3 days</v>
      </c>
      <c r="EJ28" t="s">
        <v>1018</v>
      </c>
      <c r="EL28" t="str">
        <f>("County sheriff’s office")</f>
        <v>County sheriff’s office</v>
      </c>
      <c r="EM28" t="s">
        <v>1018</v>
      </c>
      <c r="EO28" t="str">
        <f>("Yes, if all back rent is paid")</f>
        <v>Yes, if all back rent is paid</v>
      </c>
      <c r="EP28" t="s">
        <v>1018</v>
      </c>
      <c r="EQ28" t="s">
        <v>1019</v>
      </c>
      <c r="ER28" t="str">
        <f>("3 days")</f>
        <v>3 days</v>
      </c>
      <c r="ES28" t="s">
        <v>1020</v>
      </c>
      <c r="ET28" t="s">
        <v>1021</v>
      </c>
      <c r="EU28" t="str">
        <f>("Yes, mediation is optional")</f>
        <v>Yes, mediation is optional</v>
      </c>
      <c r="EV28" t="s">
        <v>1022</v>
      </c>
      <c r="EX28">
        <v>1</v>
      </c>
      <c r="EY28" t="s">
        <v>1023</v>
      </c>
      <c r="FA28" t="str">
        <f>("Disclosure of tenant screening report")</f>
        <v>Disclosure of tenant screening report</v>
      </c>
      <c r="FB28" t="s">
        <v>1023</v>
      </c>
      <c r="FC28" t="s">
        <v>1024</v>
      </c>
      <c r="FD28">
        <v>0</v>
      </c>
      <c r="FG28" t="str">
        <f>("Time frame not specified")</f>
        <v>Time frame not specified</v>
      </c>
      <c r="FJ28" t="str">
        <f>("No cases automatically made inaccessible")</f>
        <v>No cases automatically made inaccessible</v>
      </c>
      <c r="FK28" t="s">
        <v>1023</v>
      </c>
      <c r="FM28">
        <v>0</v>
      </c>
      <c r="FO28" t="s">
        <v>1025</v>
      </c>
    </row>
    <row r="29" spans="1:171">
      <c r="A29" t="s">
        <v>1026</v>
      </c>
      <c r="B29" s="1">
        <v>44197</v>
      </c>
      <c r="C29" s="1">
        <v>44197</v>
      </c>
      <c r="D29">
        <v>1</v>
      </c>
      <c r="E29" t="s">
        <v>1027</v>
      </c>
      <c r="G29">
        <v>0</v>
      </c>
      <c r="J29">
        <v>1</v>
      </c>
      <c r="K29" t="s">
        <v>1028</v>
      </c>
      <c r="M29" t="str">
        <f>("Residential landlords generally, Mobile/manufactured home landlords")</f>
        <v>Residential landlords generally, Mobile/manufactured home landlords</v>
      </c>
      <c r="N29" t="s">
        <v>1029</v>
      </c>
      <c r="P29">
        <v>1</v>
      </c>
      <c r="Q29" t="s">
        <v>1030</v>
      </c>
      <c r="S29">
        <v>0</v>
      </c>
      <c r="Y29" t="s">
        <v>363</v>
      </c>
      <c r="Z29" t="s">
        <v>1031</v>
      </c>
      <c r="AB29">
        <v>0</v>
      </c>
      <c r="AE29" t="str">
        <f>("Nonpayment of rent, Breach, Nuisance activities, Statutory tenant obligations, Substantial damage to property")</f>
        <v>Nonpayment of rent, Breach, Nuisance activities, Statutory tenant obligations, Substantial damage to property</v>
      </c>
      <c r="AF29" t="s">
        <v>297</v>
      </c>
      <c r="AH29" t="str">
        <f>("Damages, Attorney fees, Injunctive relief")</f>
        <v>Damages, Attorney fees, Injunctive relief</v>
      </c>
      <c r="AI29" t="s">
        <v>1032</v>
      </c>
      <c r="AK29" t="str">
        <f>("No")</f>
        <v>No</v>
      </c>
      <c r="AL29" t="s">
        <v>299</v>
      </c>
      <c r="AN29" t="str">
        <f>("Multiple protected classes under Federal Fair Housing Act")</f>
        <v>Multiple protected classes under Federal Fair Housing Act</v>
      </c>
      <c r="AO29" t="s">
        <v>1033</v>
      </c>
      <c r="AQ29" t="str">
        <f>("No protection specified")</f>
        <v>No protection specified</v>
      </c>
      <c r="AT29" t="str">
        <f>("No protection specified")</f>
        <v>No protection specified</v>
      </c>
      <c r="AW29" t="str">
        <f>("Yes, for evictions for nonpayment of rent , Yes, for evictions for reasons other than nonpayment of rent")</f>
        <v>Yes, for evictions for nonpayment of rent , Yes, for evictions for reasons other than nonpayment of rent</v>
      </c>
      <c r="AX29" t="s">
        <v>1034</v>
      </c>
      <c r="AY29" t="s">
        <v>302</v>
      </c>
      <c r="AZ29" t="str">
        <f>("5 days")</f>
        <v>5 days</v>
      </c>
      <c r="BA29" t="s">
        <v>1035</v>
      </c>
      <c r="BC29" t="str">
        <f>("14 days, 30 days")</f>
        <v>14 days, 30 days</v>
      </c>
      <c r="BD29" t="s">
        <v>1036</v>
      </c>
      <c r="BE29" t="s">
        <v>1037</v>
      </c>
      <c r="BF29" t="str">
        <f>("Reason for eviction, Date rental agreement will terminate")</f>
        <v>Reason for eviction, Date rental agreement will terminate</v>
      </c>
      <c r="BG29" t="s">
        <v>297</v>
      </c>
      <c r="BI29" t="str">
        <f>("Yes")</f>
        <v>Yes</v>
      </c>
      <c r="BJ29" t="s">
        <v>1038</v>
      </c>
      <c r="BK29" t="s">
        <v>1039</v>
      </c>
      <c r="BL29">
        <v>1</v>
      </c>
      <c r="BM29" t="s">
        <v>1035</v>
      </c>
      <c r="BO29" t="str">
        <f>("5 days")</f>
        <v>5 days</v>
      </c>
      <c r="BP29" t="s">
        <v>1040</v>
      </c>
      <c r="BR29" t="str">
        <f>("$30")</f>
        <v>$30</v>
      </c>
      <c r="BS29" t="s">
        <v>308</v>
      </c>
      <c r="BU29" t="str">
        <f>("Magistrates court")</f>
        <v>Magistrates court</v>
      </c>
      <c r="BV29" t="s">
        <v>309</v>
      </c>
      <c r="BX29" t="str">
        <f>("Personal service, Certified mail, Delivery by commercial carrier, Personal service to suitable person other than defendant")</f>
        <v>Personal service, Certified mail, Delivery by commercial carrier, Personal service to suitable person other than defendant</v>
      </c>
      <c r="BY29" t="s">
        <v>1041</v>
      </c>
      <c r="CA29" t="str">
        <f>("Posting and mail")</f>
        <v>Posting and mail</v>
      </c>
      <c r="CB29" t="s">
        <v>1042</v>
      </c>
      <c r="CD29">
        <v>1</v>
      </c>
      <c r="CE29" t="s">
        <v>1043</v>
      </c>
      <c r="CG29" t="str">
        <f>("Yes")</f>
        <v>Yes</v>
      </c>
      <c r="CH29" t="s">
        <v>1044</v>
      </c>
      <c r="CJ29" t="str">
        <f>("Default judgment for landlord")</f>
        <v>Default judgment for landlord</v>
      </c>
      <c r="CK29" t="s">
        <v>1045</v>
      </c>
      <c r="CM29" t="str">
        <f>("Minimum number of days not specified")</f>
        <v>Minimum number of days not specified</v>
      </c>
      <c r="CP29" t="str">
        <f>("Reason for eviction, Repercussions for failure to appear, What a tenant must do to respond")</f>
        <v>Reason for eviction, Repercussions for failure to appear, What a tenant must do to respond</v>
      </c>
      <c r="CQ29" t="s">
        <v>1046</v>
      </c>
      <c r="CS29" t="str">
        <f>("Reasons requiring landlord to halt the eviction process not specified")</f>
        <v>Reasons requiring landlord to halt the eviction process not specified</v>
      </c>
      <c r="CV29">
        <v>1</v>
      </c>
      <c r="CW29" t="s">
        <v>1047</v>
      </c>
      <c r="CY29" t="str">
        <f>("Landlord retaliation, Landlord refused to complete requested repairs, Landlord non-compliance with statutory duty, Property is uninhabitable")</f>
        <v>Landlord retaliation, Landlord refused to complete requested repairs, Landlord non-compliance with statutory duty, Property is uninhabitable</v>
      </c>
      <c r="CZ29" t="s">
        <v>1048</v>
      </c>
      <c r="DA29" t="s">
        <v>316</v>
      </c>
      <c r="DB29" t="str">
        <f t="shared" si="11"/>
        <v>Required landlord representation not specified</v>
      </c>
      <c r="DE29">
        <v>0</v>
      </c>
      <c r="DH29" t="str">
        <f>("Reason for requesting staying writ issuance not specified ")</f>
        <v xml:space="preserve">Reason for requesting staying writ issuance not specified </v>
      </c>
      <c r="DK29" t="str">
        <f>("30 days")</f>
        <v>30 days</v>
      </c>
      <c r="DL29" t="s">
        <v>317</v>
      </c>
      <c r="DN29" t="str">
        <f>("Yes")</f>
        <v>Yes</v>
      </c>
      <c r="DO29" t="s">
        <v>1049</v>
      </c>
      <c r="DQ29">
        <v>1</v>
      </c>
      <c r="DR29" t="s">
        <v>1050</v>
      </c>
      <c r="DT29" t="str">
        <f>("Duration of pending appeal")</f>
        <v>Duration of pending appeal</v>
      </c>
      <c r="DU29" t="s">
        <v>1051</v>
      </c>
      <c r="DW29">
        <v>1</v>
      </c>
      <c r="DX29" t="s">
        <v>1049</v>
      </c>
      <c r="DY29" t="s">
        <v>321</v>
      </c>
      <c r="DZ29" t="str">
        <f>("Writ of eviction, Writ of ejectment, Warrant of ejectment")</f>
        <v>Writ of eviction, Writ of ejectment, Warrant of ejectment</v>
      </c>
      <c r="EA29" t="s">
        <v>1052</v>
      </c>
      <c r="EC29" t="str">
        <f t="shared" si="13"/>
        <v>Writ can be issued immediately</v>
      </c>
      <c r="ED29" t="s">
        <v>323</v>
      </c>
      <c r="EF29" t="str">
        <f>("Circumstances that postpone not specified")</f>
        <v>Circumstances that postpone not specified</v>
      </c>
      <c r="EH29" t="s">
        <v>324</v>
      </c>
      <c r="EI29" t="str">
        <f>("1 day")</f>
        <v>1 day</v>
      </c>
      <c r="EJ29" t="s">
        <v>325</v>
      </c>
      <c r="EK29" t="s">
        <v>326</v>
      </c>
      <c r="EL29" t="str">
        <f>("County sheriff’s office, Constable")</f>
        <v>County sheriff’s office, Constable</v>
      </c>
      <c r="EM29" t="s">
        <v>1053</v>
      </c>
      <c r="EN29" t="s">
        <v>327</v>
      </c>
      <c r="EO29" t="str">
        <f>("No")</f>
        <v>No</v>
      </c>
      <c r="EP29" t="s">
        <v>299</v>
      </c>
      <c r="ER29" t="str">
        <f>("Immediately")</f>
        <v>Immediately</v>
      </c>
      <c r="ES29" t="s">
        <v>306</v>
      </c>
      <c r="ET29" t="s">
        <v>328</v>
      </c>
      <c r="EU29" t="str">
        <f>("No")</f>
        <v>No</v>
      </c>
      <c r="EX29">
        <v>0</v>
      </c>
    </row>
    <row r="30" spans="1:171">
      <c r="A30" t="s">
        <v>1054</v>
      </c>
      <c r="B30" s="1">
        <v>44197</v>
      </c>
      <c r="C30" s="1">
        <v>44197</v>
      </c>
      <c r="D30">
        <v>1</v>
      </c>
      <c r="E30" t="s">
        <v>1055</v>
      </c>
      <c r="G30">
        <v>0</v>
      </c>
      <c r="J30">
        <v>1</v>
      </c>
      <c r="K30" t="s">
        <v>1056</v>
      </c>
      <c r="M30" t="str">
        <f>("Residential landlords generally, Mobile/manufactured home landlords")</f>
        <v>Residential landlords generally, Mobile/manufactured home landlords</v>
      </c>
      <c r="N30" t="s">
        <v>1057</v>
      </c>
      <c r="P30">
        <v>1</v>
      </c>
      <c r="Q30" t="s">
        <v>1056</v>
      </c>
      <c r="S30">
        <v>0</v>
      </c>
      <c r="Y30" t="str">
        <f>("Nonpayment of rent, Breach, Criminal activity, Nuisance activity, Remaining on property after expiration of lease, Endangering property, Substantial damage to property, Endangering another person")</f>
        <v>Nonpayment of rent, Breach, Criminal activity, Nuisance activity, Remaining on property after expiration of lease, Endangering property, Substantial damage to property, Endangering another person</v>
      </c>
      <c r="Z30" t="s">
        <v>1058</v>
      </c>
      <c r="AA30" t="s">
        <v>1059</v>
      </c>
      <c r="AB30">
        <v>0</v>
      </c>
      <c r="AE30" t="str">
        <f>("Nonpayment of rent")</f>
        <v>Nonpayment of rent</v>
      </c>
      <c r="AF30" t="s">
        <v>1060</v>
      </c>
      <c r="AH30" t="str">
        <f>("Fine assessed to landlord, Damages, Criminal charge for landlord, Injunctive relief")</f>
        <v>Fine assessed to landlord, Damages, Criminal charge for landlord, Injunctive relief</v>
      </c>
      <c r="AI30" t="s">
        <v>1061</v>
      </c>
      <c r="AK30" t="str">
        <f>("Waiver not specified")</f>
        <v>Waiver not specified</v>
      </c>
      <c r="AN30" t="str">
        <f>("Multiple protected classes under Federal Fair Housing Act, Tenant experienced domestic violence, Sexual orientation, Gender identity")</f>
        <v>Multiple protected classes under Federal Fair Housing Act, Tenant experienced domestic violence, Sexual orientation, Gender identity</v>
      </c>
      <c r="AO30" t="s">
        <v>1062</v>
      </c>
      <c r="AQ30" t="str">
        <f>("No protection specified")</f>
        <v>No protection specified</v>
      </c>
      <c r="AT30" t="str">
        <f>("No protection specified")</f>
        <v>No protection specified</v>
      </c>
      <c r="AW30" t="str">
        <f>("Yes, for evictions for nonpayment of rent , Yes, for evictions for reasons other than nonpayment of rent")</f>
        <v>Yes, for evictions for nonpayment of rent , Yes, for evictions for reasons other than nonpayment of rent</v>
      </c>
      <c r="AX30" t="s">
        <v>1063</v>
      </c>
      <c r="AY30" t="s">
        <v>1064</v>
      </c>
      <c r="AZ30" t="str">
        <f>("10 days")</f>
        <v>10 days</v>
      </c>
      <c r="BA30" t="s">
        <v>1065</v>
      </c>
      <c r="BC30" t="str">
        <f>("5 days, 10 days, 30 days, 60 days")</f>
        <v>5 days, 10 days, 30 days, 60 days</v>
      </c>
      <c r="BD30" t="s">
        <v>1066</v>
      </c>
      <c r="BE30" t="s">
        <v>1067</v>
      </c>
      <c r="BF30" t="str">
        <f>("Required notice contents not specified")</f>
        <v>Required notice contents not specified</v>
      </c>
      <c r="BI30" t="str">
        <f>("Waiver provision not specified")</f>
        <v>Waiver provision not specified</v>
      </c>
      <c r="BL30">
        <v>1</v>
      </c>
      <c r="BM30" t="s">
        <v>1068</v>
      </c>
      <c r="BN30" t="s">
        <v>1069</v>
      </c>
      <c r="BO30" t="str">
        <f>("10 days")</f>
        <v>10 days</v>
      </c>
      <c r="BP30" t="s">
        <v>1070</v>
      </c>
      <c r="BR30" t="str">
        <f>("$148.50")</f>
        <v>$148.50</v>
      </c>
      <c r="BS30" t="s">
        <v>1071</v>
      </c>
      <c r="BU30" t="str">
        <f>("Circuit court")</f>
        <v>Circuit court</v>
      </c>
      <c r="BV30" t="s">
        <v>1072</v>
      </c>
      <c r="BX30" t="str">
        <f>("Personal service, Mail, Personal service to suitable person other than defendant")</f>
        <v>Personal service, Mail, Personal service to suitable person other than defendant</v>
      </c>
      <c r="BY30" t="s">
        <v>1073</v>
      </c>
      <c r="CA30" t="str">
        <f>("Posting and mail")</f>
        <v>Posting and mail</v>
      </c>
      <c r="CB30" t="s">
        <v>1074</v>
      </c>
      <c r="CD30">
        <v>0</v>
      </c>
      <c r="CM30" t="str">
        <f>("4 days")</f>
        <v>4 days</v>
      </c>
      <c r="CN30" t="s">
        <v>1075</v>
      </c>
      <c r="CO30" t="s">
        <v>1076</v>
      </c>
      <c r="CP30" t="str">
        <f>("What a tenant must do to respond")</f>
        <v>What a tenant must do to respond</v>
      </c>
      <c r="CQ30" t="s">
        <v>1077</v>
      </c>
      <c r="CR30" t="s">
        <v>1078</v>
      </c>
      <c r="CS30" t="str">
        <f>("Tenant offers to pay back rent prior to the judgment")</f>
        <v>Tenant offers to pay back rent prior to the judgment</v>
      </c>
      <c r="CT30" t="s">
        <v>1060</v>
      </c>
      <c r="CU30" t="s">
        <v>1079</v>
      </c>
      <c r="CV30">
        <v>1</v>
      </c>
      <c r="CW30" t="s">
        <v>1080</v>
      </c>
      <c r="CY30" t="str">
        <f>("Landlord retaliation, Tenant experienced domestic violence , Tenant lawfully deducted costs from rent, Tenant was unaware of criminal activity")</f>
        <v>Landlord retaliation, Tenant experienced domestic violence , Tenant lawfully deducted costs from rent, Tenant was unaware of criminal activity</v>
      </c>
      <c r="CZ30" t="s">
        <v>1080</v>
      </c>
      <c r="DB30" t="str">
        <f t="shared" si="11"/>
        <v>Required landlord representation not specified</v>
      </c>
      <c r="DE30">
        <v>0</v>
      </c>
      <c r="DH30" t="str">
        <f>("Reason for requesting staying writ issuance not specified ")</f>
        <v xml:space="preserve">Reason for requesting staying writ issuance not specified </v>
      </c>
      <c r="DK30" t="str">
        <f>("10 days")</f>
        <v>10 days</v>
      </c>
      <c r="DL30" t="s">
        <v>1081</v>
      </c>
      <c r="DN30" t="str">
        <f>("Appeal bond requirement not specified")</f>
        <v>Appeal bond requirement not specified</v>
      </c>
      <c r="DO30" t="s">
        <v>1082</v>
      </c>
      <c r="DQ30">
        <v>1</v>
      </c>
      <c r="DR30" t="s">
        <v>1083</v>
      </c>
      <c r="DT30" t="str">
        <f>("Duration of pending appeal")</f>
        <v>Duration of pending appeal</v>
      </c>
      <c r="DU30" t="s">
        <v>1083</v>
      </c>
      <c r="DW30">
        <v>1</v>
      </c>
      <c r="DX30" t="s">
        <v>1083</v>
      </c>
      <c r="DY30" t="s">
        <v>1084</v>
      </c>
      <c r="DZ30" t="str">
        <f>("Execution")</f>
        <v>Execution</v>
      </c>
      <c r="EA30" t="s">
        <v>1085</v>
      </c>
      <c r="EC30" t="str">
        <f t="shared" si="13"/>
        <v>Writ can be issued immediately</v>
      </c>
      <c r="ED30" t="s">
        <v>1086</v>
      </c>
      <c r="EF30" t="str">
        <f>("Good cause, Completion of drug treatment program")</f>
        <v>Good cause, Completion of drug treatment program</v>
      </c>
      <c r="EG30" t="s">
        <v>1087</v>
      </c>
      <c r="EI30" t="str">
        <f>("Writ can be executed immediately after issuance")</f>
        <v>Writ can be executed immediately after issuance</v>
      </c>
      <c r="EJ30" t="s">
        <v>1088</v>
      </c>
      <c r="EK30" t="s">
        <v>1089</v>
      </c>
      <c r="EL30" t="str">
        <f>("County sheriff’s office")</f>
        <v>County sheriff’s office</v>
      </c>
      <c r="EM30" t="s">
        <v>1090</v>
      </c>
      <c r="EO30" t="str">
        <f>("Cancellation of writ not specified")</f>
        <v>Cancellation of writ not specified</v>
      </c>
      <c r="EQ30" t="s">
        <v>1091</v>
      </c>
      <c r="ER30" t="str">
        <f>("Immediately")</f>
        <v>Immediately</v>
      </c>
      <c r="ES30" t="s">
        <v>1092</v>
      </c>
      <c r="EU30" t="str">
        <f>("No")</f>
        <v>No</v>
      </c>
      <c r="EX30">
        <v>0</v>
      </c>
    </row>
    <row r="31" spans="1:171">
      <c r="A31" t="s">
        <v>1093</v>
      </c>
      <c r="B31" s="1">
        <v>44197</v>
      </c>
      <c r="C31" s="1">
        <v>44197</v>
      </c>
      <c r="D31">
        <v>1</v>
      </c>
      <c r="E31" t="s">
        <v>520</v>
      </c>
      <c r="G31">
        <v>0</v>
      </c>
      <c r="J31">
        <v>1</v>
      </c>
      <c r="K31" t="s">
        <v>521</v>
      </c>
      <c r="M31" t="str">
        <f>("Residential landlords generally, Mobile/manufactured home landlords")</f>
        <v>Residential landlords generally, Mobile/manufactured home landlords</v>
      </c>
      <c r="N31" t="s">
        <v>522</v>
      </c>
      <c r="P31">
        <v>1</v>
      </c>
      <c r="Q31" t="s">
        <v>523</v>
      </c>
      <c r="S31">
        <v>0</v>
      </c>
      <c r="Y31" t="str">
        <f>("Nonpayment of rent, Material breach , Nuisance activity, Remaining on property after expiration of lease, Statutory tenant obligations")</f>
        <v>Nonpayment of rent, Material breach , Nuisance activity, Remaining on property after expiration of lease, Statutory tenant obligations</v>
      </c>
      <c r="Z31" t="s">
        <v>524</v>
      </c>
      <c r="AB31">
        <v>0</v>
      </c>
      <c r="AE31" t="str">
        <f>("Nonpayment of rent, Material breach , Nuisance activities, Statutory tenant obligations")</f>
        <v>Nonpayment of rent, Material breach , Nuisance activities, Statutory tenant obligations</v>
      </c>
      <c r="AF31" t="s">
        <v>525</v>
      </c>
      <c r="AG31" t="s">
        <v>526</v>
      </c>
      <c r="AH31" t="str">
        <f>("Damages, Attorney fees")</f>
        <v>Damages, Attorney fees</v>
      </c>
      <c r="AI31" t="s">
        <v>527</v>
      </c>
      <c r="AK31" t="str">
        <f>("No")</f>
        <v>No</v>
      </c>
      <c r="AL31" t="s">
        <v>528</v>
      </c>
      <c r="AN31" t="str">
        <f>("Multiple protected classes under Federal Fair Housing Act, Age, Marital status, Sexual orientation, Gender identity")</f>
        <v>Multiple protected classes under Federal Fair Housing Act, Age, Marital status, Sexual orientation, Gender identity</v>
      </c>
      <c r="AO31" t="s">
        <v>1094</v>
      </c>
      <c r="AQ31" t="str">
        <f>("No protection specified")</f>
        <v>No protection specified</v>
      </c>
      <c r="AT31" t="str">
        <f>("No protection specified")</f>
        <v>No protection specified</v>
      </c>
      <c r="AW31" t="str">
        <f>("Yes, for evictions for nonpayment of rent , Yes, for evictions for reasons other than nonpayment of rent")</f>
        <v>Yes, for evictions for nonpayment of rent , Yes, for evictions for reasons other than nonpayment of rent</v>
      </c>
      <c r="AX31" t="s">
        <v>530</v>
      </c>
      <c r="AZ31" t="str">
        <f>("3 days")</f>
        <v>3 days</v>
      </c>
      <c r="BA31" t="s">
        <v>528</v>
      </c>
      <c r="BC31" t="str">
        <f>("7 days, 15 days, 30 days, 60 days")</f>
        <v>7 days, 15 days, 30 days, 60 days</v>
      </c>
      <c r="BD31" t="s">
        <v>530</v>
      </c>
      <c r="BE31" t="s">
        <v>748</v>
      </c>
      <c r="BF31" t="str">
        <f>("Reason for eviction, Date rental agreement will terminate, Amount owed, Repercussions for failure to cure")</f>
        <v>Reason for eviction, Date rental agreement will terminate, Amount owed, Repercussions for failure to cure</v>
      </c>
      <c r="BG31" t="s">
        <v>528</v>
      </c>
      <c r="BH31" t="s">
        <v>532</v>
      </c>
      <c r="BI31" t="str">
        <f>("No")</f>
        <v>No</v>
      </c>
      <c r="BJ31" t="s">
        <v>528</v>
      </c>
      <c r="BL31">
        <v>1</v>
      </c>
      <c r="BM31" t="s">
        <v>528</v>
      </c>
      <c r="BO31" t="str">
        <f>("3 days")</f>
        <v>3 days</v>
      </c>
      <c r="BP31" t="s">
        <v>528</v>
      </c>
      <c r="BR31" t="str">
        <f>("$185")</f>
        <v>$185</v>
      </c>
      <c r="BS31" t="s">
        <v>1095</v>
      </c>
      <c r="BU31" t="str">
        <f>("County courts, Circuit court")</f>
        <v>County courts, Circuit court</v>
      </c>
      <c r="BV31" t="s">
        <v>520</v>
      </c>
      <c r="BW31" t="s">
        <v>535</v>
      </c>
      <c r="BX31" t="str">
        <f>("Personal service, Certified mail, Publication")</f>
        <v>Personal service, Certified mail, Publication</v>
      </c>
      <c r="BY31" t="s">
        <v>750</v>
      </c>
      <c r="CA31" t="str">
        <f>("Posting and mail")</f>
        <v>Posting and mail</v>
      </c>
      <c r="CB31" t="s">
        <v>537</v>
      </c>
      <c r="CD31">
        <v>1</v>
      </c>
      <c r="CE31" t="s">
        <v>543</v>
      </c>
      <c r="CG31" t="str">
        <f>("Yes")</f>
        <v>Yes</v>
      </c>
      <c r="CH31" t="s">
        <v>539</v>
      </c>
      <c r="CJ31" t="str">
        <f>("Default judgment for landlord")</f>
        <v>Default judgment for landlord</v>
      </c>
      <c r="CK31" t="s">
        <v>539</v>
      </c>
      <c r="CM31" t="str">
        <f>("5 days")</f>
        <v>5 days</v>
      </c>
      <c r="CN31" t="s">
        <v>540</v>
      </c>
      <c r="CP31" t="str">
        <f>("Reason for eviction, What a tenant must do to respond, Amount owed, Right to jury trial")</f>
        <v>Reason for eviction, What a tenant must do to respond, Amount owed, Right to jury trial</v>
      </c>
      <c r="CQ31" t="s">
        <v>541</v>
      </c>
      <c r="CS31" t="str">
        <f>("Reasons requiring landlord to halt the eviction process not specified")</f>
        <v>Reasons requiring landlord to halt the eviction process not specified</v>
      </c>
      <c r="CV31">
        <v>1</v>
      </c>
      <c r="CW31" t="s">
        <v>542</v>
      </c>
      <c r="CY31" t="str">
        <f>("Landlord retaliation, Landlord refused to complete requested repairs, Landlord non-compliance with statutory duty, Property is uninhabitable, Any legal defense, Any equitable defense")</f>
        <v>Landlord retaliation, Landlord refused to complete requested repairs, Landlord non-compliance with statutory duty, Property is uninhabitable, Any legal defense, Any equitable defense</v>
      </c>
      <c r="CZ31" t="s">
        <v>542</v>
      </c>
      <c r="DB31" t="str">
        <f t="shared" si="11"/>
        <v>Required landlord representation not specified</v>
      </c>
      <c r="DE31">
        <v>0</v>
      </c>
      <c r="DH31" t="str">
        <f>("Reason for requesting staying writ issuance not specified ")</f>
        <v xml:space="preserve">Reason for requesting staying writ issuance not specified </v>
      </c>
      <c r="DK31" t="str">
        <f>("30 days")</f>
        <v>30 days</v>
      </c>
      <c r="DL31" t="s">
        <v>543</v>
      </c>
      <c r="DN31" t="str">
        <f>("Appeal bond requirement not specified")</f>
        <v>Appeal bond requirement not specified</v>
      </c>
      <c r="DQ31">
        <v>0</v>
      </c>
      <c r="DZ31" t="str">
        <f>("Writ of possession")</f>
        <v>Writ of possession</v>
      </c>
      <c r="EA31" t="s">
        <v>544</v>
      </c>
      <c r="EC31" t="str">
        <f t="shared" si="13"/>
        <v>Writ can be issued immediately</v>
      </c>
      <c r="ED31" t="s">
        <v>545</v>
      </c>
      <c r="EF31" t="str">
        <f>("Circumstances that postpone not specified")</f>
        <v>Circumstances that postpone not specified</v>
      </c>
      <c r="EI31" t="str">
        <f>("1 day")</f>
        <v>1 day</v>
      </c>
      <c r="EJ31" t="s">
        <v>545</v>
      </c>
      <c r="EL31" t="str">
        <f>("County sheriff’s office")</f>
        <v>County sheriff’s office</v>
      </c>
      <c r="EM31" t="s">
        <v>545</v>
      </c>
      <c r="EO31" t="str">
        <f>("Cancellation of writ not specified")</f>
        <v>Cancellation of writ not specified</v>
      </c>
      <c r="ER31" t="str">
        <f>("10 days")</f>
        <v>10 days</v>
      </c>
      <c r="ES31" t="s">
        <v>546</v>
      </c>
      <c r="ET31" t="s">
        <v>547</v>
      </c>
      <c r="EU31" t="str">
        <f>("No")</f>
        <v>No</v>
      </c>
      <c r="EX3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Q31"/>
  <sheetViews>
    <sheetView workbookViewId="0">
      <pane xSplit="1" topLeftCell="HI1" activePane="topRight" state="frozen"/>
      <selection pane="topRight" activeCell="HJ18" sqref="HJ18"/>
    </sheetView>
  </sheetViews>
  <sheetFormatPr defaultRowHeight="14.45"/>
  <cols>
    <col min="1" max="1" width="11.7109375" customWidth="1"/>
    <col min="2" max="2" width="12.7109375" customWidth="1"/>
    <col min="3" max="3" width="14.42578125" customWidth="1"/>
  </cols>
  <sheetData>
    <row r="1" spans="1:277" s="2" customFormat="1" ht="201.6">
      <c r="A1" s="2" t="s">
        <v>0</v>
      </c>
      <c r="B1" s="2" t="s">
        <v>1</v>
      </c>
      <c r="C1" s="2" t="s">
        <v>2</v>
      </c>
      <c r="D1" s="2" t="s">
        <v>3</v>
      </c>
      <c r="E1" s="2" t="s">
        <v>6</v>
      </c>
      <c r="F1" s="2" t="s">
        <v>9</v>
      </c>
      <c r="G1" s="2" t="s">
        <v>1096</v>
      </c>
      <c r="H1" s="2" t="s">
        <v>1097</v>
      </c>
      <c r="I1" s="2" t="s">
        <v>1098</v>
      </c>
      <c r="J1" s="2" t="s">
        <v>1099</v>
      </c>
      <c r="K1" s="2" t="s">
        <v>15</v>
      </c>
      <c r="L1" s="2" t="s">
        <v>18</v>
      </c>
      <c r="M1" s="2" t="s">
        <v>1100</v>
      </c>
      <c r="N1" s="2" t="s">
        <v>1101</v>
      </c>
      <c r="O1" s="2" t="s">
        <v>1102</v>
      </c>
      <c r="P1" s="2" t="s">
        <v>1103</v>
      </c>
      <c r="Q1" s="2" t="s">
        <v>1104</v>
      </c>
      <c r="R1" s="2" t="s">
        <v>1105</v>
      </c>
      <c r="S1" s="2" t="s">
        <v>1106</v>
      </c>
      <c r="T1" s="2" t="s">
        <v>1107</v>
      </c>
      <c r="U1" s="2" t="s">
        <v>1108</v>
      </c>
      <c r="V1" s="2" t="s">
        <v>1109</v>
      </c>
      <c r="W1" s="2" t="s">
        <v>1110</v>
      </c>
      <c r="X1" s="2" t="s">
        <v>1111</v>
      </c>
      <c r="Y1" s="2" t="s">
        <v>1112</v>
      </c>
      <c r="Z1" s="2" t="s">
        <v>1113</v>
      </c>
      <c r="AA1" s="2" t="s">
        <v>1114</v>
      </c>
      <c r="AB1" s="2" t="s">
        <v>1115</v>
      </c>
      <c r="AC1" s="2" t="s">
        <v>1116</v>
      </c>
      <c r="AD1" s="2" t="s">
        <v>1117</v>
      </c>
      <c r="AE1" s="2" t="s">
        <v>1118</v>
      </c>
      <c r="AF1" s="2" t="s">
        <v>1119</v>
      </c>
      <c r="AG1" s="2" t="s">
        <v>1120</v>
      </c>
      <c r="AH1" s="2" t="s">
        <v>1121</v>
      </c>
      <c r="AI1" s="2" t="s">
        <v>1122</v>
      </c>
      <c r="AJ1" s="2" t="s">
        <v>1123</v>
      </c>
      <c r="AK1" s="2" t="s">
        <v>1124</v>
      </c>
      <c r="AL1" s="2" t="s">
        <v>1125</v>
      </c>
      <c r="AM1" s="2" t="s">
        <v>1126</v>
      </c>
      <c r="AN1" s="2" t="s">
        <v>27</v>
      </c>
      <c r="AO1" s="2" t="s">
        <v>1127</v>
      </c>
      <c r="AP1" s="2" t="s">
        <v>1128</v>
      </c>
      <c r="AQ1" s="2" t="s">
        <v>1129</v>
      </c>
      <c r="AR1" s="2" t="s">
        <v>1130</v>
      </c>
      <c r="AS1" s="2" t="s">
        <v>1131</v>
      </c>
      <c r="AT1" s="2" t="s">
        <v>1132</v>
      </c>
      <c r="AU1" s="2" t="s">
        <v>1133</v>
      </c>
      <c r="AV1" s="2" t="s">
        <v>1134</v>
      </c>
      <c r="AW1" s="2" t="s">
        <v>1135</v>
      </c>
      <c r="AX1" s="2" t="s">
        <v>1136</v>
      </c>
      <c r="AY1" s="2" t="s">
        <v>1137</v>
      </c>
      <c r="AZ1" s="2" t="s">
        <v>1138</v>
      </c>
      <c r="BA1" s="2" t="s">
        <v>1139</v>
      </c>
      <c r="BB1" s="2" t="s">
        <v>36</v>
      </c>
      <c r="BC1" s="2" t="s">
        <v>1140</v>
      </c>
      <c r="BD1" s="2" t="s">
        <v>1141</v>
      </c>
      <c r="BE1" s="2" t="s">
        <v>1142</v>
      </c>
      <c r="BF1" s="2" t="s">
        <v>1143</v>
      </c>
      <c r="BG1" s="2" t="s">
        <v>1144</v>
      </c>
      <c r="BH1" s="2" t="s">
        <v>1145</v>
      </c>
      <c r="BI1" s="2" t="s">
        <v>1146</v>
      </c>
      <c r="BJ1" s="2" t="s">
        <v>1147</v>
      </c>
      <c r="BK1" s="2" t="s">
        <v>1148</v>
      </c>
      <c r="BL1" s="2" t="s">
        <v>1149</v>
      </c>
      <c r="BM1" s="2" t="s">
        <v>1150</v>
      </c>
      <c r="BN1" s="2" t="s">
        <v>1151</v>
      </c>
      <c r="BO1" s="2" t="s">
        <v>1152</v>
      </c>
      <c r="BP1" s="2" t="s">
        <v>1153</v>
      </c>
      <c r="BQ1" s="2" t="s">
        <v>1154</v>
      </c>
      <c r="BR1" s="2" t="s">
        <v>1155</v>
      </c>
      <c r="BS1" s="2" t="s">
        <v>1156</v>
      </c>
      <c r="BT1" s="2" t="s">
        <v>1157</v>
      </c>
      <c r="BU1" s="2" t="s">
        <v>1158</v>
      </c>
      <c r="BV1" s="2" t="s">
        <v>1159</v>
      </c>
      <c r="BW1" s="2" t="s">
        <v>1160</v>
      </c>
      <c r="BX1" s="2" t="s">
        <v>1161</v>
      </c>
      <c r="BY1" s="2" t="s">
        <v>1162</v>
      </c>
      <c r="BZ1" s="2" t="s">
        <v>1163</v>
      </c>
      <c r="CA1" s="2" t="s">
        <v>1164</v>
      </c>
      <c r="CB1" s="2" t="s">
        <v>1165</v>
      </c>
      <c r="CC1" s="2" t="s">
        <v>1166</v>
      </c>
      <c r="CD1" s="2" t="s">
        <v>1167</v>
      </c>
      <c r="CE1" s="2" t="s">
        <v>1168</v>
      </c>
      <c r="CF1" s="2" t="s">
        <v>1169</v>
      </c>
      <c r="CG1" s="2" t="s">
        <v>1170</v>
      </c>
      <c r="CH1" s="2" t="s">
        <v>1171</v>
      </c>
      <c r="CI1" s="2" t="s">
        <v>1172</v>
      </c>
      <c r="CJ1" s="2" t="s">
        <v>1173</v>
      </c>
      <c r="CK1" s="2" t="s">
        <v>1174</v>
      </c>
      <c r="CL1" s="2" t="s">
        <v>1175</v>
      </c>
      <c r="CM1" s="2" t="s">
        <v>1176</v>
      </c>
      <c r="CN1" s="2" t="s">
        <v>1177</v>
      </c>
      <c r="CO1" s="2" t="s">
        <v>1178</v>
      </c>
      <c r="CP1" s="2" t="s">
        <v>1179</v>
      </c>
      <c r="CQ1" s="2" t="s">
        <v>1180</v>
      </c>
      <c r="CR1" s="2" t="s">
        <v>1181</v>
      </c>
      <c r="CS1" s="2" t="s">
        <v>1182</v>
      </c>
      <c r="CT1" s="2" t="s">
        <v>1183</v>
      </c>
      <c r="CU1" s="2" t="s">
        <v>1184</v>
      </c>
      <c r="CV1" s="2" t="s">
        <v>1185</v>
      </c>
      <c r="CW1" s="2" t="s">
        <v>1186</v>
      </c>
      <c r="CX1" s="2" t="s">
        <v>1187</v>
      </c>
      <c r="CY1" s="2" t="s">
        <v>1188</v>
      </c>
      <c r="CZ1" s="2" t="s">
        <v>1189</v>
      </c>
      <c r="DA1" s="2" t="s">
        <v>1190</v>
      </c>
      <c r="DB1" s="2" t="s">
        <v>1191</v>
      </c>
      <c r="DC1" s="2" t="s">
        <v>1192</v>
      </c>
      <c r="DD1" s="2" t="s">
        <v>1193</v>
      </c>
      <c r="DE1" s="2" t="s">
        <v>1194</v>
      </c>
      <c r="DF1" s="2" t="s">
        <v>1195</v>
      </c>
      <c r="DG1" s="2" t="s">
        <v>1196</v>
      </c>
      <c r="DH1" s="2" t="s">
        <v>1197</v>
      </c>
      <c r="DI1" s="2" t="s">
        <v>1198</v>
      </c>
      <c r="DJ1" s="2" t="s">
        <v>1199</v>
      </c>
      <c r="DK1" s="2" t="s">
        <v>1200</v>
      </c>
      <c r="DL1" s="2" t="s">
        <v>1201</v>
      </c>
      <c r="DM1" s="2" t="s">
        <v>1202</v>
      </c>
      <c r="DN1" s="2" t="s">
        <v>1203</v>
      </c>
      <c r="DO1" s="2" t="s">
        <v>60</v>
      </c>
      <c r="DP1" s="2" t="s">
        <v>63</v>
      </c>
      <c r="DQ1" s="2" t="s">
        <v>1204</v>
      </c>
      <c r="DR1" s="2" t="s">
        <v>1205</v>
      </c>
      <c r="DS1" s="2" t="s">
        <v>1206</v>
      </c>
      <c r="DT1" s="2" t="s">
        <v>1207</v>
      </c>
      <c r="DU1" s="2" t="s">
        <v>1208</v>
      </c>
      <c r="DV1" s="2" t="s">
        <v>1209</v>
      </c>
      <c r="DW1" s="2" t="s">
        <v>1210</v>
      </c>
      <c r="DX1" s="2" t="s">
        <v>1211</v>
      </c>
      <c r="DY1" s="2" t="s">
        <v>1212</v>
      </c>
      <c r="DZ1" s="2" t="s">
        <v>1213</v>
      </c>
      <c r="EA1" s="2" t="s">
        <v>1214</v>
      </c>
      <c r="EB1" s="2" t="s">
        <v>1215</v>
      </c>
      <c r="EC1" s="2" t="s">
        <v>1216</v>
      </c>
      <c r="ED1" s="2" t="s">
        <v>1217</v>
      </c>
      <c r="EE1" s="2" t="s">
        <v>1218</v>
      </c>
      <c r="EF1" s="2" t="s">
        <v>1219</v>
      </c>
      <c r="EG1" s="2" t="s">
        <v>1220</v>
      </c>
      <c r="EH1" s="2" t="s">
        <v>1221</v>
      </c>
      <c r="EI1" s="2" t="s">
        <v>1222</v>
      </c>
      <c r="EJ1" s="2" t="s">
        <v>1223</v>
      </c>
      <c r="EK1" s="2" t="s">
        <v>1224</v>
      </c>
      <c r="EL1" s="2" t="s">
        <v>1225</v>
      </c>
      <c r="EM1" s="2" t="s">
        <v>1226</v>
      </c>
      <c r="EN1" s="2" t="s">
        <v>1227</v>
      </c>
      <c r="EO1" s="2" t="s">
        <v>1228</v>
      </c>
      <c r="EP1" s="2" t="s">
        <v>1229</v>
      </c>
      <c r="EQ1" s="2" t="s">
        <v>1230</v>
      </c>
      <c r="ER1" s="2" t="s">
        <v>1231</v>
      </c>
      <c r="ES1" s="2" t="s">
        <v>1232</v>
      </c>
      <c r="ET1" s="2" t="s">
        <v>1233</v>
      </c>
      <c r="EU1" s="2" t="s">
        <v>1234</v>
      </c>
      <c r="EV1" s="2" t="s">
        <v>1235</v>
      </c>
      <c r="EW1" s="2" t="s">
        <v>1236</v>
      </c>
      <c r="EX1" s="2" t="s">
        <v>1237</v>
      </c>
      <c r="EY1" s="2" t="s">
        <v>1238</v>
      </c>
      <c r="EZ1" s="2" t="s">
        <v>1239</v>
      </c>
      <c r="FA1" s="2" t="s">
        <v>1240</v>
      </c>
      <c r="FB1" s="2" t="s">
        <v>1241</v>
      </c>
      <c r="FC1" s="2" t="s">
        <v>1242</v>
      </c>
      <c r="FD1" s="2" t="s">
        <v>1243</v>
      </c>
      <c r="FE1" s="2" t="s">
        <v>1244</v>
      </c>
      <c r="FF1" s="2" t="s">
        <v>1245</v>
      </c>
      <c r="FG1" s="2" t="s">
        <v>1246</v>
      </c>
      <c r="FH1" s="2" t="s">
        <v>1247</v>
      </c>
      <c r="FI1" s="2" t="s">
        <v>1248</v>
      </c>
      <c r="FJ1" s="2" t="s">
        <v>1249</v>
      </c>
      <c r="FK1" s="2" t="s">
        <v>1250</v>
      </c>
      <c r="FL1" s="2" t="s">
        <v>1251</v>
      </c>
      <c r="FM1" s="2" t="s">
        <v>1252</v>
      </c>
      <c r="FN1" s="2" t="s">
        <v>1253</v>
      </c>
      <c r="FO1" s="2" t="s">
        <v>1254</v>
      </c>
      <c r="FP1" s="2" t="s">
        <v>1255</v>
      </c>
      <c r="FQ1" s="2" t="s">
        <v>1256</v>
      </c>
      <c r="FR1" s="2" t="s">
        <v>1257</v>
      </c>
      <c r="FS1" s="2" t="s">
        <v>1258</v>
      </c>
      <c r="FT1" s="2" t="s">
        <v>1259</v>
      </c>
      <c r="FU1" s="2" t="s">
        <v>1260</v>
      </c>
      <c r="FV1" s="2" t="s">
        <v>1261</v>
      </c>
      <c r="FW1" s="2" t="s">
        <v>1262</v>
      </c>
      <c r="FX1" s="2" t="s">
        <v>81</v>
      </c>
      <c r="FY1" s="2" t="s">
        <v>84</v>
      </c>
      <c r="FZ1" s="2" t="s">
        <v>1263</v>
      </c>
      <c r="GA1" s="2" t="s">
        <v>1264</v>
      </c>
      <c r="GB1" s="2" t="s">
        <v>1265</v>
      </c>
      <c r="GC1" s="2" t="s">
        <v>1266</v>
      </c>
      <c r="GD1" s="2" t="s">
        <v>1267</v>
      </c>
      <c r="GE1" s="2" t="s">
        <v>1268</v>
      </c>
      <c r="GF1" s="2" t="s">
        <v>1269</v>
      </c>
      <c r="GG1" s="2" t="s">
        <v>1270</v>
      </c>
      <c r="GH1" s="2" t="s">
        <v>1271</v>
      </c>
      <c r="GI1" s="2" t="s">
        <v>1272</v>
      </c>
      <c r="GJ1" s="2" t="s">
        <v>1273</v>
      </c>
      <c r="GK1" s="2" t="s">
        <v>1274</v>
      </c>
      <c r="GL1" s="2" t="s">
        <v>1275</v>
      </c>
      <c r="GM1" s="2" t="s">
        <v>1276</v>
      </c>
      <c r="GN1" s="2" t="s">
        <v>1277</v>
      </c>
      <c r="GO1" s="2" t="s">
        <v>1278</v>
      </c>
      <c r="GP1" s="2" t="s">
        <v>1279</v>
      </c>
      <c r="GQ1" s="2" t="s">
        <v>1280</v>
      </c>
      <c r="GR1" s="2" t="s">
        <v>1281</v>
      </c>
      <c r="GS1" s="2" t="s">
        <v>99</v>
      </c>
      <c r="GT1" s="2" t="s">
        <v>1282</v>
      </c>
      <c r="GU1" s="2" t="s">
        <v>1283</v>
      </c>
      <c r="GV1" s="2" t="s">
        <v>1284</v>
      </c>
      <c r="GW1" s="2" t="s">
        <v>1285</v>
      </c>
      <c r="GX1" s="2" t="s">
        <v>1286</v>
      </c>
      <c r="GY1" s="2" t="s">
        <v>1287</v>
      </c>
      <c r="GZ1" s="2" t="s">
        <v>1288</v>
      </c>
      <c r="HA1" s="2" t="s">
        <v>1289</v>
      </c>
      <c r="HB1" s="2" t="s">
        <v>1290</v>
      </c>
      <c r="HC1" s="2" t="s">
        <v>1291</v>
      </c>
      <c r="HD1" s="2" t="s">
        <v>1292</v>
      </c>
      <c r="HE1" s="2" t="s">
        <v>1293</v>
      </c>
      <c r="HF1" s="2" t="s">
        <v>1294</v>
      </c>
      <c r="HG1" s="2" t="s">
        <v>1295</v>
      </c>
      <c r="HH1" s="2" t="s">
        <v>1296</v>
      </c>
      <c r="HI1" s="2" t="s">
        <v>1297</v>
      </c>
      <c r="HJ1" s="2" t="s">
        <v>1298</v>
      </c>
      <c r="HK1" s="2" t="s">
        <v>1299</v>
      </c>
      <c r="HL1" s="2" t="s">
        <v>1300</v>
      </c>
      <c r="HM1" s="2" t="s">
        <v>108</v>
      </c>
      <c r="HN1" s="2" t="s">
        <v>1301</v>
      </c>
      <c r="HO1" s="2" t="s">
        <v>1302</v>
      </c>
      <c r="HP1" s="2" t="s">
        <v>1303</v>
      </c>
      <c r="HQ1" s="2" t="s">
        <v>1304</v>
      </c>
      <c r="HR1" s="2" t="s">
        <v>1305</v>
      </c>
      <c r="HS1" s="2" t="s">
        <v>114</v>
      </c>
      <c r="HT1" s="2" t="s">
        <v>1306</v>
      </c>
      <c r="HU1" s="2" t="s">
        <v>1307</v>
      </c>
      <c r="HV1" s="2" t="s">
        <v>1308</v>
      </c>
      <c r="HW1" s="2" t="s">
        <v>120</v>
      </c>
      <c r="HX1" s="2" t="s">
        <v>123</v>
      </c>
      <c r="HY1" s="2" t="s">
        <v>126</v>
      </c>
      <c r="HZ1" s="2" t="s">
        <v>1309</v>
      </c>
      <c r="IA1" s="2" t="s">
        <v>1310</v>
      </c>
      <c r="IB1" s="2" t="s">
        <v>1311</v>
      </c>
      <c r="IC1" s="2" t="s">
        <v>1312</v>
      </c>
      <c r="ID1" s="2" t="s">
        <v>1313</v>
      </c>
      <c r="IE1" s="2" t="s">
        <v>1314</v>
      </c>
      <c r="IF1" s="2" t="s">
        <v>1315</v>
      </c>
      <c r="IG1" s="2" t="s">
        <v>1316</v>
      </c>
      <c r="IH1" s="2" t="s">
        <v>1317</v>
      </c>
      <c r="II1" s="2" t="s">
        <v>1318</v>
      </c>
      <c r="IJ1" s="2" t="s">
        <v>132</v>
      </c>
      <c r="IK1" s="2" t="s">
        <v>1319</v>
      </c>
      <c r="IL1" s="2" t="s">
        <v>1320</v>
      </c>
      <c r="IM1" s="2" t="s">
        <v>1321</v>
      </c>
      <c r="IN1" s="2" t="s">
        <v>1322</v>
      </c>
      <c r="IO1" s="2" t="s">
        <v>1323</v>
      </c>
      <c r="IP1" s="2" t="s">
        <v>1324</v>
      </c>
      <c r="IQ1" s="2" t="s">
        <v>1325</v>
      </c>
      <c r="IR1" s="2" t="s">
        <v>138</v>
      </c>
      <c r="IS1" s="2" t="s">
        <v>1326</v>
      </c>
      <c r="IT1" s="2" t="s">
        <v>1327</v>
      </c>
      <c r="IU1" s="2" t="s">
        <v>1328</v>
      </c>
      <c r="IV1" s="2" t="s">
        <v>1329</v>
      </c>
      <c r="IW1" s="2" t="s">
        <v>1330</v>
      </c>
      <c r="IX1" s="2" t="s">
        <v>1331</v>
      </c>
      <c r="IY1" s="2" t="s">
        <v>1332</v>
      </c>
      <c r="IZ1" s="2" t="s">
        <v>144</v>
      </c>
      <c r="JA1" s="2" t="s">
        <v>147</v>
      </c>
      <c r="JB1" s="2" t="s">
        <v>150</v>
      </c>
      <c r="JC1" s="2" t="s">
        <v>153</v>
      </c>
      <c r="JD1" s="2" t="s">
        <v>1333</v>
      </c>
      <c r="JE1" s="2" t="s">
        <v>1334</v>
      </c>
      <c r="JF1" s="2" t="s">
        <v>1335</v>
      </c>
      <c r="JG1" s="2" t="s">
        <v>1336</v>
      </c>
      <c r="JH1" s="2" t="s">
        <v>159</v>
      </c>
      <c r="JI1" s="2" t="s">
        <v>1337</v>
      </c>
      <c r="JJ1" s="2" t="s">
        <v>1338</v>
      </c>
      <c r="JK1" s="2" t="s">
        <v>1339</v>
      </c>
      <c r="JL1" s="2" t="s">
        <v>1340</v>
      </c>
      <c r="JM1" s="2" t="s">
        <v>1341</v>
      </c>
      <c r="JN1" s="2" t="s">
        <v>1342</v>
      </c>
      <c r="JO1" s="2" t="s">
        <v>1343</v>
      </c>
      <c r="JP1" s="2" t="s">
        <v>1344</v>
      </c>
      <c r="JQ1" s="2" t="s">
        <v>168</v>
      </c>
    </row>
    <row r="2" spans="1:277">
      <c r="A2" t="s">
        <v>171</v>
      </c>
      <c r="B2" s="1">
        <v>44197</v>
      </c>
      <c r="C2" s="1">
        <v>44197</v>
      </c>
      <c r="D2">
        <v>1</v>
      </c>
      <c r="E2">
        <v>0</v>
      </c>
      <c r="F2">
        <v>1</v>
      </c>
      <c r="G2">
        <v>1</v>
      </c>
      <c r="H2">
        <v>0</v>
      </c>
      <c r="I2">
        <v>1</v>
      </c>
      <c r="J2">
        <v>0</v>
      </c>
      <c r="K2">
        <v>1</v>
      </c>
      <c r="L2">
        <v>0</v>
      </c>
      <c r="M2" t="s">
        <v>1345</v>
      </c>
      <c r="N2" t="s">
        <v>1345</v>
      </c>
      <c r="O2" t="s">
        <v>1345</v>
      </c>
      <c r="P2" t="s">
        <v>1345</v>
      </c>
      <c r="Q2" t="s">
        <v>1345</v>
      </c>
      <c r="R2" t="s">
        <v>1345</v>
      </c>
      <c r="S2" t="s">
        <v>1345</v>
      </c>
      <c r="T2" t="s">
        <v>1345</v>
      </c>
      <c r="U2">
        <v>1</v>
      </c>
      <c r="V2">
        <v>1</v>
      </c>
      <c r="W2">
        <v>0</v>
      </c>
      <c r="X2">
        <v>1</v>
      </c>
      <c r="Y2">
        <v>0</v>
      </c>
      <c r="Z2">
        <v>0</v>
      </c>
      <c r="AA2">
        <v>1</v>
      </c>
      <c r="AB2">
        <v>0</v>
      </c>
      <c r="AC2">
        <v>0</v>
      </c>
      <c r="AD2">
        <v>0</v>
      </c>
      <c r="AE2">
        <v>0</v>
      </c>
      <c r="AF2">
        <v>1</v>
      </c>
      <c r="AG2">
        <v>1</v>
      </c>
      <c r="AH2">
        <v>0</v>
      </c>
      <c r="AI2">
        <v>0</v>
      </c>
      <c r="AJ2">
        <v>0</v>
      </c>
      <c r="AK2">
        <v>0</v>
      </c>
      <c r="AL2">
        <v>0</v>
      </c>
      <c r="AM2">
        <v>0</v>
      </c>
      <c r="AN2">
        <v>0</v>
      </c>
      <c r="AO2">
        <v>0</v>
      </c>
      <c r="AP2">
        <v>0</v>
      </c>
      <c r="AQ2">
        <v>0</v>
      </c>
      <c r="AR2">
        <v>0</v>
      </c>
      <c r="AS2">
        <v>0</v>
      </c>
      <c r="AT2">
        <v>0</v>
      </c>
      <c r="AU2">
        <v>1</v>
      </c>
      <c r="AV2">
        <v>1</v>
      </c>
      <c r="AW2">
        <v>1</v>
      </c>
      <c r="AX2">
        <v>1</v>
      </c>
      <c r="AY2">
        <v>1</v>
      </c>
      <c r="AZ2">
        <v>0</v>
      </c>
      <c r="BA2">
        <v>0</v>
      </c>
      <c r="BB2">
        <v>2</v>
      </c>
      <c r="BC2">
        <v>1</v>
      </c>
      <c r="BD2">
        <v>0</v>
      </c>
      <c r="BE2">
        <v>1</v>
      </c>
      <c r="BF2">
        <v>1</v>
      </c>
      <c r="BG2">
        <v>0</v>
      </c>
      <c r="BH2">
        <v>0</v>
      </c>
      <c r="BI2">
        <v>0</v>
      </c>
      <c r="BJ2">
        <v>0</v>
      </c>
      <c r="BK2">
        <v>0</v>
      </c>
      <c r="BL2">
        <v>0</v>
      </c>
      <c r="BM2">
        <v>0</v>
      </c>
      <c r="BN2">
        <v>0</v>
      </c>
      <c r="BO2">
        <v>0</v>
      </c>
      <c r="BP2">
        <v>0</v>
      </c>
      <c r="BQ2">
        <v>0</v>
      </c>
      <c r="BR2">
        <v>0</v>
      </c>
      <c r="BS2">
        <v>0</v>
      </c>
      <c r="BT2">
        <v>0</v>
      </c>
      <c r="BU2">
        <v>0</v>
      </c>
      <c r="BV2">
        <v>0</v>
      </c>
      <c r="BW2">
        <v>0</v>
      </c>
      <c r="BX2">
        <v>0</v>
      </c>
      <c r="BY2">
        <v>0</v>
      </c>
      <c r="BZ2">
        <v>1</v>
      </c>
      <c r="CA2">
        <v>0</v>
      </c>
      <c r="CB2">
        <v>0</v>
      </c>
      <c r="CC2">
        <v>0</v>
      </c>
      <c r="CD2">
        <v>1</v>
      </c>
      <c r="CE2">
        <v>1</v>
      </c>
      <c r="CF2">
        <v>1</v>
      </c>
      <c r="CG2">
        <v>0</v>
      </c>
      <c r="CH2">
        <v>0</v>
      </c>
      <c r="CI2">
        <v>0</v>
      </c>
      <c r="CJ2">
        <v>0</v>
      </c>
      <c r="CK2">
        <v>0</v>
      </c>
      <c r="CL2">
        <v>0</v>
      </c>
      <c r="CM2">
        <v>1</v>
      </c>
      <c r="CN2">
        <v>0</v>
      </c>
      <c r="CO2">
        <v>0</v>
      </c>
      <c r="CP2">
        <v>0</v>
      </c>
      <c r="CQ2">
        <v>0</v>
      </c>
      <c r="CR2">
        <v>0</v>
      </c>
      <c r="CS2">
        <v>0</v>
      </c>
      <c r="CT2">
        <v>0</v>
      </c>
      <c r="CU2">
        <v>0</v>
      </c>
      <c r="CV2">
        <v>0</v>
      </c>
      <c r="CW2">
        <v>0</v>
      </c>
      <c r="CX2">
        <v>0</v>
      </c>
      <c r="CY2">
        <v>0</v>
      </c>
      <c r="CZ2">
        <v>1</v>
      </c>
      <c r="DA2">
        <v>0</v>
      </c>
      <c r="DB2">
        <v>0</v>
      </c>
      <c r="DC2">
        <v>0</v>
      </c>
      <c r="DD2">
        <v>0</v>
      </c>
      <c r="DE2">
        <v>0</v>
      </c>
      <c r="DF2">
        <v>0</v>
      </c>
      <c r="DG2">
        <v>0</v>
      </c>
      <c r="DH2">
        <v>0</v>
      </c>
      <c r="DI2">
        <v>0</v>
      </c>
      <c r="DJ2">
        <v>0</v>
      </c>
      <c r="DK2">
        <v>0</v>
      </c>
      <c r="DL2">
        <v>0</v>
      </c>
      <c r="DM2">
        <v>0</v>
      </c>
      <c r="DN2">
        <v>1</v>
      </c>
      <c r="DO2">
        <v>2</v>
      </c>
      <c r="DP2">
        <v>0</v>
      </c>
      <c r="DQ2" t="s">
        <v>1345</v>
      </c>
      <c r="DR2" t="s">
        <v>1345</v>
      </c>
      <c r="DS2" t="s">
        <v>1345</v>
      </c>
      <c r="DT2" t="s">
        <v>1345</v>
      </c>
      <c r="DU2" t="s">
        <v>1345</v>
      </c>
      <c r="DV2">
        <v>0</v>
      </c>
      <c r="DW2">
        <v>0</v>
      </c>
      <c r="DX2">
        <v>0</v>
      </c>
      <c r="DY2">
        <v>0</v>
      </c>
      <c r="DZ2">
        <v>0</v>
      </c>
      <c r="EA2">
        <v>0</v>
      </c>
      <c r="EB2">
        <v>0</v>
      </c>
      <c r="EC2">
        <v>0</v>
      </c>
      <c r="ED2">
        <v>0</v>
      </c>
      <c r="EE2">
        <v>0</v>
      </c>
      <c r="EF2">
        <v>1</v>
      </c>
      <c r="EG2">
        <v>0</v>
      </c>
      <c r="EH2">
        <v>0</v>
      </c>
      <c r="EI2">
        <v>0</v>
      </c>
      <c r="EJ2">
        <v>0</v>
      </c>
      <c r="EK2">
        <v>0</v>
      </c>
      <c r="EL2">
        <v>0</v>
      </c>
      <c r="EM2">
        <v>0</v>
      </c>
      <c r="EN2">
        <v>0</v>
      </c>
      <c r="EO2">
        <v>0</v>
      </c>
      <c r="EP2">
        <v>0</v>
      </c>
      <c r="EQ2">
        <v>0</v>
      </c>
      <c r="ER2">
        <v>0</v>
      </c>
      <c r="ES2">
        <v>0</v>
      </c>
      <c r="ET2">
        <v>0</v>
      </c>
      <c r="EU2">
        <v>1</v>
      </c>
      <c r="EV2">
        <v>1</v>
      </c>
      <c r="EW2">
        <v>0</v>
      </c>
      <c r="EX2">
        <v>1</v>
      </c>
      <c r="EY2">
        <v>0</v>
      </c>
      <c r="EZ2">
        <v>0</v>
      </c>
      <c r="FA2">
        <v>0</v>
      </c>
      <c r="FB2">
        <v>0</v>
      </c>
      <c r="FC2">
        <v>1</v>
      </c>
      <c r="FD2">
        <v>0</v>
      </c>
      <c r="FE2">
        <v>0</v>
      </c>
      <c r="FF2">
        <v>0</v>
      </c>
      <c r="FG2">
        <v>0</v>
      </c>
      <c r="FH2">
        <v>0</v>
      </c>
      <c r="FI2">
        <v>0</v>
      </c>
      <c r="FJ2">
        <v>0</v>
      </c>
      <c r="FK2">
        <v>0</v>
      </c>
      <c r="FL2">
        <v>0</v>
      </c>
      <c r="FM2">
        <v>0</v>
      </c>
      <c r="FN2">
        <v>0</v>
      </c>
      <c r="FO2">
        <v>0</v>
      </c>
      <c r="FP2">
        <v>0</v>
      </c>
      <c r="FQ2">
        <v>0</v>
      </c>
      <c r="FR2">
        <v>0</v>
      </c>
      <c r="FS2">
        <v>0</v>
      </c>
      <c r="FT2">
        <v>1</v>
      </c>
      <c r="FU2">
        <v>0</v>
      </c>
      <c r="FV2">
        <v>1</v>
      </c>
      <c r="FW2">
        <v>0</v>
      </c>
      <c r="FX2">
        <v>1</v>
      </c>
      <c r="FY2">
        <v>0</v>
      </c>
      <c r="FZ2">
        <v>1</v>
      </c>
      <c r="GA2">
        <v>0</v>
      </c>
      <c r="GB2">
        <v>0</v>
      </c>
      <c r="GC2">
        <v>0</v>
      </c>
      <c r="GD2">
        <v>0</v>
      </c>
      <c r="GE2">
        <v>0</v>
      </c>
      <c r="GF2">
        <v>0</v>
      </c>
      <c r="GG2">
        <v>1</v>
      </c>
      <c r="GH2">
        <v>0</v>
      </c>
      <c r="GI2">
        <v>0</v>
      </c>
      <c r="GJ2">
        <v>1</v>
      </c>
      <c r="GK2">
        <v>0</v>
      </c>
      <c r="GL2">
        <v>0</v>
      </c>
      <c r="GM2">
        <v>0</v>
      </c>
      <c r="GN2">
        <v>0</v>
      </c>
      <c r="GO2">
        <v>0</v>
      </c>
      <c r="GP2">
        <v>0</v>
      </c>
      <c r="GQ2">
        <v>1</v>
      </c>
      <c r="GR2">
        <v>0</v>
      </c>
      <c r="GS2">
        <v>1</v>
      </c>
      <c r="GT2">
        <v>0</v>
      </c>
      <c r="GU2">
        <v>1</v>
      </c>
      <c r="GV2">
        <v>0</v>
      </c>
      <c r="GW2">
        <v>0</v>
      </c>
      <c r="GX2">
        <v>0</v>
      </c>
      <c r="GY2">
        <v>0</v>
      </c>
      <c r="GZ2">
        <v>0</v>
      </c>
      <c r="HA2">
        <v>0</v>
      </c>
      <c r="HB2">
        <v>0</v>
      </c>
      <c r="HC2">
        <v>0</v>
      </c>
      <c r="HD2">
        <v>0</v>
      </c>
      <c r="HE2">
        <v>0</v>
      </c>
      <c r="HF2">
        <v>0</v>
      </c>
      <c r="HG2">
        <v>0</v>
      </c>
      <c r="HH2">
        <v>1</v>
      </c>
      <c r="HI2">
        <v>1</v>
      </c>
      <c r="HJ2">
        <v>0</v>
      </c>
      <c r="HK2">
        <v>0</v>
      </c>
      <c r="HL2">
        <v>1</v>
      </c>
      <c r="HM2">
        <v>0</v>
      </c>
      <c r="HN2">
        <v>0</v>
      </c>
      <c r="HO2">
        <v>0</v>
      </c>
      <c r="HP2">
        <v>0</v>
      </c>
      <c r="HQ2">
        <v>0</v>
      </c>
      <c r="HR2">
        <v>1</v>
      </c>
      <c r="HS2">
        <v>1</v>
      </c>
      <c r="HT2">
        <v>0</v>
      </c>
      <c r="HU2">
        <v>0</v>
      </c>
      <c r="HV2">
        <v>1</v>
      </c>
      <c r="HW2">
        <v>1</v>
      </c>
      <c r="HX2">
        <v>0</v>
      </c>
      <c r="HY2">
        <v>1</v>
      </c>
      <c r="HZ2">
        <v>1</v>
      </c>
      <c r="IA2">
        <v>0</v>
      </c>
      <c r="IB2">
        <v>0</v>
      </c>
      <c r="IC2">
        <v>0</v>
      </c>
      <c r="ID2">
        <v>0</v>
      </c>
      <c r="IE2">
        <v>0</v>
      </c>
      <c r="IF2">
        <v>0</v>
      </c>
      <c r="IG2">
        <v>0</v>
      </c>
      <c r="IH2">
        <v>0</v>
      </c>
      <c r="II2">
        <v>0</v>
      </c>
      <c r="IJ2">
        <v>4</v>
      </c>
      <c r="IK2">
        <v>0</v>
      </c>
      <c r="IL2">
        <v>0</v>
      </c>
      <c r="IM2">
        <v>0</v>
      </c>
      <c r="IN2">
        <v>0</v>
      </c>
      <c r="IO2">
        <v>0</v>
      </c>
      <c r="IP2">
        <v>0</v>
      </c>
      <c r="IQ2">
        <v>1</v>
      </c>
      <c r="IR2">
        <v>5</v>
      </c>
      <c r="IS2">
        <v>0</v>
      </c>
      <c r="IT2">
        <v>1</v>
      </c>
      <c r="IU2">
        <v>1</v>
      </c>
      <c r="IV2">
        <v>1</v>
      </c>
      <c r="IW2">
        <v>0</v>
      </c>
      <c r="IX2">
        <v>0</v>
      </c>
      <c r="IY2">
        <v>0</v>
      </c>
      <c r="IZ2">
        <v>3</v>
      </c>
      <c r="JA2">
        <v>14</v>
      </c>
      <c r="JB2">
        <v>2</v>
      </c>
      <c r="JC2">
        <v>0</v>
      </c>
      <c r="JD2" t="s">
        <v>1345</v>
      </c>
      <c r="JE2" t="s">
        <v>1345</v>
      </c>
      <c r="JF2" t="s">
        <v>1345</v>
      </c>
      <c r="JG2" t="s">
        <v>1345</v>
      </c>
      <c r="JH2" t="s">
        <v>1345</v>
      </c>
      <c r="JI2" t="s">
        <v>1345</v>
      </c>
      <c r="JJ2" t="s">
        <v>1345</v>
      </c>
      <c r="JK2" t="s">
        <v>1345</v>
      </c>
      <c r="JL2" t="s">
        <v>1345</v>
      </c>
      <c r="JM2" t="s">
        <v>1345</v>
      </c>
      <c r="JN2" t="s">
        <v>1345</v>
      </c>
      <c r="JO2" t="s">
        <v>1345</v>
      </c>
      <c r="JP2" t="s">
        <v>1345</v>
      </c>
      <c r="JQ2" t="s">
        <v>1345</v>
      </c>
    </row>
    <row r="3" spans="1:277">
      <c r="A3" t="s">
        <v>197</v>
      </c>
      <c r="B3" s="1">
        <v>44197</v>
      </c>
      <c r="C3" s="1">
        <v>44197</v>
      </c>
      <c r="D3">
        <v>1</v>
      </c>
      <c r="E3">
        <v>0</v>
      </c>
      <c r="F3">
        <v>1</v>
      </c>
      <c r="G3">
        <v>1</v>
      </c>
      <c r="H3">
        <v>1</v>
      </c>
      <c r="I3">
        <v>1</v>
      </c>
      <c r="J3">
        <v>0</v>
      </c>
      <c r="K3">
        <v>1</v>
      </c>
      <c r="L3">
        <v>0</v>
      </c>
      <c r="M3" t="s">
        <v>1345</v>
      </c>
      <c r="N3" t="s">
        <v>1345</v>
      </c>
      <c r="O3" t="s">
        <v>1345</v>
      </c>
      <c r="P3" t="s">
        <v>1345</v>
      </c>
      <c r="Q3" t="s">
        <v>1345</v>
      </c>
      <c r="R3" t="s">
        <v>1345</v>
      </c>
      <c r="S3" t="s">
        <v>1345</v>
      </c>
      <c r="T3" t="s">
        <v>1345</v>
      </c>
      <c r="U3">
        <v>1</v>
      </c>
      <c r="V3">
        <v>1</v>
      </c>
      <c r="W3">
        <v>0</v>
      </c>
      <c r="X3">
        <v>1</v>
      </c>
      <c r="Y3">
        <v>1</v>
      </c>
      <c r="Z3">
        <v>0</v>
      </c>
      <c r="AA3">
        <v>1</v>
      </c>
      <c r="AB3">
        <v>0</v>
      </c>
      <c r="AC3">
        <v>0</v>
      </c>
      <c r="AD3">
        <v>0</v>
      </c>
      <c r="AE3">
        <v>1</v>
      </c>
      <c r="AF3">
        <v>0</v>
      </c>
      <c r="AG3">
        <v>1</v>
      </c>
      <c r="AH3">
        <v>0</v>
      </c>
      <c r="AI3">
        <v>0</v>
      </c>
      <c r="AJ3">
        <v>0</v>
      </c>
      <c r="AK3">
        <v>0</v>
      </c>
      <c r="AL3">
        <v>0</v>
      </c>
      <c r="AM3">
        <v>0</v>
      </c>
      <c r="AN3">
        <v>0</v>
      </c>
      <c r="AO3">
        <v>1</v>
      </c>
      <c r="AP3">
        <v>1</v>
      </c>
      <c r="AQ3">
        <v>0</v>
      </c>
      <c r="AR3">
        <v>0</v>
      </c>
      <c r="AS3">
        <v>0</v>
      </c>
      <c r="AT3">
        <v>0</v>
      </c>
      <c r="AU3">
        <v>0</v>
      </c>
      <c r="AV3">
        <v>1</v>
      </c>
      <c r="AW3">
        <v>1</v>
      </c>
      <c r="AX3">
        <v>1</v>
      </c>
      <c r="AY3">
        <v>0</v>
      </c>
      <c r="AZ3">
        <v>0</v>
      </c>
      <c r="BA3">
        <v>0</v>
      </c>
      <c r="BB3">
        <v>2</v>
      </c>
      <c r="BC3">
        <v>1</v>
      </c>
      <c r="BD3">
        <v>0</v>
      </c>
      <c r="BE3">
        <v>0</v>
      </c>
      <c r="BF3">
        <v>1</v>
      </c>
      <c r="BG3">
        <v>1</v>
      </c>
      <c r="BH3">
        <v>1</v>
      </c>
      <c r="BI3">
        <v>0</v>
      </c>
      <c r="BJ3">
        <v>1</v>
      </c>
      <c r="BK3">
        <v>1</v>
      </c>
      <c r="BL3">
        <v>1</v>
      </c>
      <c r="BM3">
        <v>1</v>
      </c>
      <c r="BN3">
        <v>0</v>
      </c>
      <c r="BO3">
        <v>1</v>
      </c>
      <c r="BP3">
        <v>0</v>
      </c>
      <c r="BQ3">
        <v>0</v>
      </c>
      <c r="BR3">
        <v>0</v>
      </c>
      <c r="BS3">
        <v>0</v>
      </c>
      <c r="BT3">
        <v>0</v>
      </c>
      <c r="BU3">
        <v>0</v>
      </c>
      <c r="BV3">
        <v>0</v>
      </c>
      <c r="BW3">
        <v>0</v>
      </c>
      <c r="BX3">
        <v>0</v>
      </c>
      <c r="BY3">
        <v>0</v>
      </c>
      <c r="BZ3">
        <v>1</v>
      </c>
      <c r="CA3">
        <v>0</v>
      </c>
      <c r="CB3">
        <v>0</v>
      </c>
      <c r="CC3">
        <v>0</v>
      </c>
      <c r="CD3">
        <v>1</v>
      </c>
      <c r="CE3">
        <v>1</v>
      </c>
      <c r="CF3">
        <v>1</v>
      </c>
      <c r="CG3">
        <v>0</v>
      </c>
      <c r="CH3">
        <v>0</v>
      </c>
      <c r="CI3">
        <v>0</v>
      </c>
      <c r="CJ3">
        <v>0</v>
      </c>
      <c r="CK3">
        <v>1</v>
      </c>
      <c r="CL3">
        <v>0</v>
      </c>
      <c r="CM3">
        <v>0</v>
      </c>
      <c r="CN3">
        <v>0</v>
      </c>
      <c r="CO3">
        <v>0</v>
      </c>
      <c r="CP3">
        <v>1</v>
      </c>
      <c r="CQ3">
        <v>0</v>
      </c>
      <c r="CR3">
        <v>0</v>
      </c>
      <c r="CS3">
        <v>1</v>
      </c>
      <c r="CT3">
        <v>0</v>
      </c>
      <c r="CU3">
        <v>0</v>
      </c>
      <c r="CV3">
        <v>0</v>
      </c>
      <c r="CW3">
        <v>1</v>
      </c>
      <c r="CX3">
        <v>1</v>
      </c>
      <c r="CY3">
        <v>0</v>
      </c>
      <c r="CZ3">
        <v>0</v>
      </c>
      <c r="DA3">
        <v>0</v>
      </c>
      <c r="DB3">
        <v>1</v>
      </c>
      <c r="DC3">
        <v>0</v>
      </c>
      <c r="DD3">
        <v>0</v>
      </c>
      <c r="DE3">
        <v>0</v>
      </c>
      <c r="DF3">
        <v>1</v>
      </c>
      <c r="DG3">
        <v>1</v>
      </c>
      <c r="DH3">
        <v>0</v>
      </c>
      <c r="DI3">
        <v>0</v>
      </c>
      <c r="DJ3">
        <v>0</v>
      </c>
      <c r="DK3">
        <v>0</v>
      </c>
      <c r="DL3">
        <v>0</v>
      </c>
      <c r="DM3">
        <v>0</v>
      </c>
      <c r="DN3">
        <v>0</v>
      </c>
      <c r="DO3">
        <v>1</v>
      </c>
      <c r="DP3">
        <v>1</v>
      </c>
      <c r="DQ3">
        <v>0</v>
      </c>
      <c r="DR3">
        <v>0</v>
      </c>
      <c r="DS3">
        <v>0</v>
      </c>
      <c r="DT3">
        <v>1</v>
      </c>
      <c r="DU3">
        <v>0</v>
      </c>
      <c r="DV3">
        <v>0</v>
      </c>
      <c r="DW3">
        <v>0</v>
      </c>
      <c r="DX3">
        <v>0</v>
      </c>
      <c r="DY3">
        <v>0</v>
      </c>
      <c r="DZ3">
        <v>0</v>
      </c>
      <c r="EA3">
        <v>0</v>
      </c>
      <c r="EB3">
        <v>0</v>
      </c>
      <c r="EC3">
        <v>0</v>
      </c>
      <c r="ED3">
        <v>0</v>
      </c>
      <c r="EE3">
        <v>0</v>
      </c>
      <c r="EF3">
        <v>0</v>
      </c>
      <c r="EG3">
        <v>1</v>
      </c>
      <c r="EH3">
        <v>0</v>
      </c>
      <c r="EI3">
        <v>0</v>
      </c>
      <c r="EJ3">
        <v>0</v>
      </c>
      <c r="EK3">
        <v>0</v>
      </c>
      <c r="EL3">
        <v>0</v>
      </c>
      <c r="EM3">
        <v>0</v>
      </c>
      <c r="EN3">
        <v>0</v>
      </c>
      <c r="EO3">
        <v>1</v>
      </c>
      <c r="EP3">
        <v>0</v>
      </c>
      <c r="EQ3">
        <v>0</v>
      </c>
      <c r="ER3">
        <v>1</v>
      </c>
      <c r="ES3">
        <v>0</v>
      </c>
      <c r="ET3">
        <v>1</v>
      </c>
      <c r="EU3">
        <v>0</v>
      </c>
      <c r="EV3">
        <v>0</v>
      </c>
      <c r="EW3">
        <v>0</v>
      </c>
      <c r="EX3">
        <v>0</v>
      </c>
      <c r="EY3">
        <v>0</v>
      </c>
      <c r="EZ3">
        <v>0</v>
      </c>
      <c r="FA3">
        <v>0</v>
      </c>
      <c r="FB3">
        <v>0</v>
      </c>
      <c r="FC3">
        <v>1</v>
      </c>
      <c r="FD3">
        <v>0</v>
      </c>
      <c r="FE3">
        <v>0</v>
      </c>
      <c r="FF3">
        <v>0</v>
      </c>
      <c r="FG3">
        <v>0</v>
      </c>
      <c r="FH3">
        <v>0</v>
      </c>
      <c r="FI3">
        <v>0</v>
      </c>
      <c r="FJ3">
        <v>0</v>
      </c>
      <c r="FK3">
        <v>0</v>
      </c>
      <c r="FL3">
        <v>0</v>
      </c>
      <c r="FM3">
        <v>0</v>
      </c>
      <c r="FN3">
        <v>0</v>
      </c>
      <c r="FO3">
        <v>0</v>
      </c>
      <c r="FP3">
        <v>0</v>
      </c>
      <c r="FQ3">
        <v>0</v>
      </c>
      <c r="FR3">
        <v>0</v>
      </c>
      <c r="FS3">
        <v>0</v>
      </c>
      <c r="FT3">
        <v>1</v>
      </c>
      <c r="FU3">
        <v>0</v>
      </c>
      <c r="FV3">
        <v>0</v>
      </c>
      <c r="FW3">
        <v>0</v>
      </c>
      <c r="FX3">
        <v>0</v>
      </c>
      <c r="FY3" t="s">
        <v>1345</v>
      </c>
      <c r="FZ3" t="s">
        <v>1345</v>
      </c>
      <c r="GA3">
        <v>0</v>
      </c>
      <c r="GB3">
        <v>0</v>
      </c>
      <c r="GC3">
        <v>0</v>
      </c>
      <c r="GD3">
        <v>0</v>
      </c>
      <c r="GE3">
        <v>1</v>
      </c>
      <c r="GF3">
        <v>0</v>
      </c>
      <c r="GG3">
        <v>0</v>
      </c>
      <c r="GH3">
        <v>1</v>
      </c>
      <c r="GI3">
        <v>1</v>
      </c>
      <c r="GJ3">
        <v>1</v>
      </c>
      <c r="GK3">
        <v>0</v>
      </c>
      <c r="GL3">
        <v>0</v>
      </c>
      <c r="GM3">
        <v>0</v>
      </c>
      <c r="GN3">
        <v>0</v>
      </c>
      <c r="GO3">
        <v>0</v>
      </c>
      <c r="GP3">
        <v>0</v>
      </c>
      <c r="GQ3">
        <v>0</v>
      </c>
      <c r="GR3">
        <v>1</v>
      </c>
      <c r="GS3">
        <v>1</v>
      </c>
      <c r="GT3">
        <v>0</v>
      </c>
      <c r="GU3">
        <v>0</v>
      </c>
      <c r="GV3">
        <v>1</v>
      </c>
      <c r="GW3">
        <v>1</v>
      </c>
      <c r="GX3">
        <v>1</v>
      </c>
      <c r="GY3">
        <v>1</v>
      </c>
      <c r="GZ3">
        <v>1</v>
      </c>
      <c r="HA3">
        <v>0</v>
      </c>
      <c r="HB3">
        <v>0</v>
      </c>
      <c r="HC3">
        <v>0</v>
      </c>
      <c r="HD3">
        <v>0</v>
      </c>
      <c r="HE3">
        <v>0</v>
      </c>
      <c r="HF3">
        <v>0</v>
      </c>
      <c r="HG3">
        <v>1</v>
      </c>
      <c r="HH3">
        <v>0</v>
      </c>
      <c r="HI3">
        <v>0</v>
      </c>
      <c r="HJ3">
        <v>0</v>
      </c>
      <c r="HK3">
        <v>0</v>
      </c>
      <c r="HL3">
        <v>1</v>
      </c>
      <c r="HM3">
        <v>0</v>
      </c>
      <c r="HN3">
        <v>0</v>
      </c>
      <c r="HO3">
        <v>0</v>
      </c>
      <c r="HP3">
        <v>0</v>
      </c>
      <c r="HQ3">
        <v>0</v>
      </c>
      <c r="HR3">
        <v>1</v>
      </c>
      <c r="HS3">
        <v>3</v>
      </c>
      <c r="HT3">
        <v>1</v>
      </c>
      <c r="HU3">
        <v>0</v>
      </c>
      <c r="HV3">
        <v>0</v>
      </c>
      <c r="HW3">
        <v>1</v>
      </c>
      <c r="HX3">
        <v>1</v>
      </c>
      <c r="HY3">
        <v>0</v>
      </c>
      <c r="HZ3">
        <v>0</v>
      </c>
      <c r="IA3">
        <v>0</v>
      </c>
      <c r="IB3">
        <v>0</v>
      </c>
      <c r="IC3">
        <v>0</v>
      </c>
      <c r="ID3">
        <v>1</v>
      </c>
      <c r="IE3">
        <v>0</v>
      </c>
      <c r="IF3">
        <v>0</v>
      </c>
      <c r="IG3">
        <v>0</v>
      </c>
      <c r="IH3">
        <v>0</v>
      </c>
      <c r="II3">
        <v>0</v>
      </c>
      <c r="IJ3">
        <v>1</v>
      </c>
      <c r="IK3">
        <v>0</v>
      </c>
      <c r="IL3">
        <v>0</v>
      </c>
      <c r="IM3">
        <v>1</v>
      </c>
      <c r="IN3">
        <v>0</v>
      </c>
      <c r="IO3">
        <v>0</v>
      </c>
      <c r="IP3">
        <v>0</v>
      </c>
      <c r="IQ3">
        <v>0</v>
      </c>
      <c r="IR3">
        <v>12</v>
      </c>
      <c r="IS3">
        <v>0</v>
      </c>
      <c r="IT3">
        <v>1</v>
      </c>
      <c r="IU3">
        <v>0</v>
      </c>
      <c r="IV3">
        <v>0</v>
      </c>
      <c r="IW3">
        <v>0</v>
      </c>
      <c r="IX3">
        <v>0</v>
      </c>
      <c r="IY3">
        <v>0</v>
      </c>
      <c r="IZ3">
        <v>3</v>
      </c>
      <c r="JA3">
        <v>14</v>
      </c>
      <c r="JB3">
        <v>2</v>
      </c>
      <c r="JC3">
        <v>1</v>
      </c>
      <c r="JD3">
        <v>1</v>
      </c>
      <c r="JE3">
        <v>0</v>
      </c>
      <c r="JF3">
        <v>0</v>
      </c>
      <c r="JG3">
        <v>0</v>
      </c>
      <c r="JH3">
        <v>1</v>
      </c>
      <c r="JI3">
        <v>1</v>
      </c>
      <c r="JJ3">
        <v>0</v>
      </c>
      <c r="JK3">
        <v>0</v>
      </c>
      <c r="JL3">
        <v>0</v>
      </c>
      <c r="JM3">
        <v>1</v>
      </c>
      <c r="JN3">
        <v>1</v>
      </c>
      <c r="JO3">
        <v>0</v>
      </c>
      <c r="JP3">
        <v>0</v>
      </c>
      <c r="JQ3">
        <v>1</v>
      </c>
    </row>
    <row r="4" spans="1:277">
      <c r="A4" t="s">
        <v>234</v>
      </c>
      <c r="B4" s="1">
        <v>43831</v>
      </c>
      <c r="C4" s="1">
        <v>44197</v>
      </c>
      <c r="D4">
        <v>1</v>
      </c>
      <c r="E4">
        <v>0</v>
      </c>
      <c r="F4">
        <v>1</v>
      </c>
      <c r="G4">
        <v>1</v>
      </c>
      <c r="H4">
        <v>0</v>
      </c>
      <c r="I4">
        <v>1</v>
      </c>
      <c r="J4">
        <v>0</v>
      </c>
      <c r="K4">
        <v>1</v>
      </c>
      <c r="L4">
        <v>0</v>
      </c>
      <c r="M4" t="s">
        <v>1345</v>
      </c>
      <c r="N4" t="s">
        <v>1345</v>
      </c>
      <c r="O4" t="s">
        <v>1345</v>
      </c>
      <c r="P4" t="s">
        <v>1345</v>
      </c>
      <c r="Q4" t="s">
        <v>1345</v>
      </c>
      <c r="R4" t="s">
        <v>1345</v>
      </c>
      <c r="S4" t="s">
        <v>1345</v>
      </c>
      <c r="T4" t="s">
        <v>1345</v>
      </c>
      <c r="U4">
        <v>1</v>
      </c>
      <c r="V4">
        <v>0</v>
      </c>
      <c r="W4">
        <v>1</v>
      </c>
      <c r="X4">
        <v>1</v>
      </c>
      <c r="Y4">
        <v>0</v>
      </c>
      <c r="Z4">
        <v>1</v>
      </c>
      <c r="AA4">
        <v>1</v>
      </c>
      <c r="AB4">
        <v>0</v>
      </c>
      <c r="AC4">
        <v>0</v>
      </c>
      <c r="AD4">
        <v>1</v>
      </c>
      <c r="AE4">
        <v>0</v>
      </c>
      <c r="AF4">
        <v>0</v>
      </c>
      <c r="AG4">
        <v>0</v>
      </c>
      <c r="AH4">
        <v>0</v>
      </c>
      <c r="AI4">
        <v>0</v>
      </c>
      <c r="AJ4">
        <v>0</v>
      </c>
      <c r="AK4">
        <v>0</v>
      </c>
      <c r="AL4">
        <v>0</v>
      </c>
      <c r="AM4">
        <v>0</v>
      </c>
      <c r="AN4">
        <v>0</v>
      </c>
      <c r="AO4">
        <v>1</v>
      </c>
      <c r="AP4">
        <v>0</v>
      </c>
      <c r="AQ4">
        <v>1</v>
      </c>
      <c r="AR4">
        <v>0</v>
      </c>
      <c r="AS4">
        <v>0</v>
      </c>
      <c r="AT4">
        <v>0</v>
      </c>
      <c r="AU4">
        <v>0</v>
      </c>
      <c r="AV4">
        <v>0</v>
      </c>
      <c r="AW4">
        <v>1</v>
      </c>
      <c r="AX4">
        <v>0</v>
      </c>
      <c r="AY4">
        <v>0</v>
      </c>
      <c r="AZ4">
        <v>1</v>
      </c>
      <c r="BA4">
        <v>0</v>
      </c>
      <c r="BB4">
        <v>1</v>
      </c>
      <c r="BC4">
        <v>1</v>
      </c>
      <c r="BD4">
        <v>1</v>
      </c>
      <c r="BE4">
        <v>1</v>
      </c>
      <c r="BF4">
        <v>0</v>
      </c>
      <c r="BG4">
        <v>1</v>
      </c>
      <c r="BH4">
        <v>1</v>
      </c>
      <c r="BI4">
        <v>1</v>
      </c>
      <c r="BJ4">
        <v>0</v>
      </c>
      <c r="BK4">
        <v>0</v>
      </c>
      <c r="BL4">
        <v>0</v>
      </c>
      <c r="BM4">
        <v>0</v>
      </c>
      <c r="BN4">
        <v>0</v>
      </c>
      <c r="BO4">
        <v>0</v>
      </c>
      <c r="BP4">
        <v>0</v>
      </c>
      <c r="BQ4">
        <v>1</v>
      </c>
      <c r="BR4">
        <v>0</v>
      </c>
      <c r="BS4">
        <v>0</v>
      </c>
      <c r="BT4">
        <v>0</v>
      </c>
      <c r="BU4">
        <v>0</v>
      </c>
      <c r="BV4">
        <v>0</v>
      </c>
      <c r="BW4">
        <v>0</v>
      </c>
      <c r="BX4">
        <v>0</v>
      </c>
      <c r="BY4">
        <v>0</v>
      </c>
      <c r="BZ4">
        <v>1</v>
      </c>
      <c r="CA4">
        <v>0</v>
      </c>
      <c r="CB4">
        <v>0</v>
      </c>
      <c r="CC4">
        <v>0</v>
      </c>
      <c r="CD4">
        <v>1</v>
      </c>
      <c r="CE4">
        <v>1</v>
      </c>
      <c r="CF4">
        <v>1</v>
      </c>
      <c r="CG4">
        <v>0</v>
      </c>
      <c r="CH4">
        <v>0</v>
      </c>
      <c r="CI4">
        <v>0</v>
      </c>
      <c r="CJ4">
        <v>1</v>
      </c>
      <c r="CK4">
        <v>0</v>
      </c>
      <c r="CL4">
        <v>0</v>
      </c>
      <c r="CM4">
        <v>0</v>
      </c>
      <c r="CN4">
        <v>0</v>
      </c>
      <c r="CO4">
        <v>1</v>
      </c>
      <c r="CP4">
        <v>0</v>
      </c>
      <c r="CQ4">
        <v>0</v>
      </c>
      <c r="CR4">
        <v>1</v>
      </c>
      <c r="CS4">
        <v>0</v>
      </c>
      <c r="CT4">
        <v>0</v>
      </c>
      <c r="CU4">
        <v>0</v>
      </c>
      <c r="CV4">
        <v>0</v>
      </c>
      <c r="CW4">
        <v>0</v>
      </c>
      <c r="CX4">
        <v>0</v>
      </c>
      <c r="CY4">
        <v>0</v>
      </c>
      <c r="CZ4">
        <v>0</v>
      </c>
      <c r="DA4">
        <v>0</v>
      </c>
      <c r="DB4">
        <v>0</v>
      </c>
      <c r="DC4">
        <v>0</v>
      </c>
      <c r="DD4">
        <v>0</v>
      </c>
      <c r="DE4">
        <v>0</v>
      </c>
      <c r="DF4">
        <v>1</v>
      </c>
      <c r="DG4">
        <v>0</v>
      </c>
      <c r="DH4">
        <v>1</v>
      </c>
      <c r="DI4">
        <v>1</v>
      </c>
      <c r="DJ4">
        <v>0</v>
      </c>
      <c r="DK4">
        <v>0</v>
      </c>
      <c r="DL4">
        <v>0</v>
      </c>
      <c r="DM4">
        <v>0</v>
      </c>
      <c r="DN4">
        <v>0</v>
      </c>
      <c r="DO4">
        <v>1</v>
      </c>
      <c r="DP4">
        <v>1</v>
      </c>
      <c r="DQ4">
        <v>0</v>
      </c>
      <c r="DR4">
        <v>0</v>
      </c>
      <c r="DS4">
        <v>1</v>
      </c>
      <c r="DT4">
        <v>0</v>
      </c>
      <c r="DU4">
        <v>0</v>
      </c>
      <c r="DV4">
        <v>0</v>
      </c>
      <c r="DW4">
        <v>0</v>
      </c>
      <c r="DX4">
        <v>0</v>
      </c>
      <c r="DY4">
        <v>1</v>
      </c>
      <c r="DZ4">
        <v>0</v>
      </c>
      <c r="EA4">
        <v>0</v>
      </c>
      <c r="EB4">
        <v>0</v>
      </c>
      <c r="EC4">
        <v>0</v>
      </c>
      <c r="ED4">
        <v>0</v>
      </c>
      <c r="EE4">
        <v>0</v>
      </c>
      <c r="EF4">
        <v>0</v>
      </c>
      <c r="EG4">
        <v>0</v>
      </c>
      <c r="EH4">
        <v>0</v>
      </c>
      <c r="EI4">
        <v>0</v>
      </c>
      <c r="EJ4">
        <v>0</v>
      </c>
      <c r="EK4">
        <v>0</v>
      </c>
      <c r="EL4">
        <v>0</v>
      </c>
      <c r="EM4">
        <v>0</v>
      </c>
      <c r="EN4">
        <v>0</v>
      </c>
      <c r="EO4">
        <v>0</v>
      </c>
      <c r="EP4">
        <v>0</v>
      </c>
      <c r="EQ4">
        <v>1</v>
      </c>
      <c r="ER4">
        <v>0</v>
      </c>
      <c r="ES4">
        <v>0</v>
      </c>
      <c r="ET4">
        <v>1</v>
      </c>
      <c r="EU4">
        <v>0</v>
      </c>
      <c r="EV4">
        <v>0</v>
      </c>
      <c r="EW4">
        <v>0</v>
      </c>
      <c r="EX4">
        <v>0</v>
      </c>
      <c r="EY4">
        <v>0</v>
      </c>
      <c r="EZ4">
        <v>1</v>
      </c>
      <c r="FA4">
        <v>0</v>
      </c>
      <c r="FB4">
        <v>0</v>
      </c>
      <c r="FC4">
        <v>1</v>
      </c>
      <c r="FD4">
        <v>1</v>
      </c>
      <c r="FE4">
        <v>1</v>
      </c>
      <c r="FF4">
        <v>1</v>
      </c>
      <c r="FG4">
        <v>0</v>
      </c>
      <c r="FH4">
        <v>0</v>
      </c>
      <c r="FI4">
        <v>0</v>
      </c>
      <c r="FJ4">
        <v>1</v>
      </c>
      <c r="FK4">
        <v>0</v>
      </c>
      <c r="FL4">
        <v>1</v>
      </c>
      <c r="FM4">
        <v>1</v>
      </c>
      <c r="FN4">
        <v>0</v>
      </c>
      <c r="FO4">
        <v>1</v>
      </c>
      <c r="FP4">
        <v>0</v>
      </c>
      <c r="FQ4">
        <v>0</v>
      </c>
      <c r="FR4">
        <v>0</v>
      </c>
      <c r="FS4">
        <v>1</v>
      </c>
      <c r="FT4">
        <v>0</v>
      </c>
      <c r="FU4">
        <v>0</v>
      </c>
      <c r="FV4">
        <v>0</v>
      </c>
      <c r="FW4">
        <v>0</v>
      </c>
      <c r="FX4">
        <v>0</v>
      </c>
      <c r="FY4" t="s">
        <v>1345</v>
      </c>
      <c r="FZ4" t="s">
        <v>1345</v>
      </c>
      <c r="GA4">
        <v>0</v>
      </c>
      <c r="GB4">
        <v>1</v>
      </c>
      <c r="GC4">
        <v>0</v>
      </c>
      <c r="GD4">
        <v>0</v>
      </c>
      <c r="GE4">
        <v>0</v>
      </c>
      <c r="GF4">
        <v>0</v>
      </c>
      <c r="GG4">
        <v>0</v>
      </c>
      <c r="GH4">
        <v>0</v>
      </c>
      <c r="GI4">
        <v>1</v>
      </c>
      <c r="GJ4">
        <v>0</v>
      </c>
      <c r="GK4">
        <v>0</v>
      </c>
      <c r="GL4">
        <v>1</v>
      </c>
      <c r="GM4">
        <v>0</v>
      </c>
      <c r="GN4">
        <v>0</v>
      </c>
      <c r="GO4">
        <v>0</v>
      </c>
      <c r="GP4">
        <v>0</v>
      </c>
      <c r="GQ4">
        <v>0</v>
      </c>
      <c r="GR4">
        <v>1</v>
      </c>
      <c r="GS4">
        <v>1</v>
      </c>
      <c r="GT4">
        <v>0</v>
      </c>
      <c r="GU4">
        <v>1</v>
      </c>
      <c r="GV4">
        <v>1</v>
      </c>
      <c r="GW4">
        <v>1</v>
      </c>
      <c r="GX4">
        <v>1</v>
      </c>
      <c r="GY4">
        <v>0</v>
      </c>
      <c r="GZ4">
        <v>0</v>
      </c>
      <c r="HA4">
        <v>1</v>
      </c>
      <c r="HB4">
        <v>0</v>
      </c>
      <c r="HC4">
        <v>0</v>
      </c>
      <c r="HD4">
        <v>0</v>
      </c>
      <c r="HE4">
        <v>0</v>
      </c>
      <c r="HF4">
        <v>0</v>
      </c>
      <c r="HG4">
        <v>0</v>
      </c>
      <c r="HH4">
        <v>0</v>
      </c>
      <c r="HI4">
        <v>0</v>
      </c>
      <c r="HJ4">
        <v>0</v>
      </c>
      <c r="HK4">
        <v>0</v>
      </c>
      <c r="HL4">
        <v>1</v>
      </c>
      <c r="HM4">
        <v>0</v>
      </c>
      <c r="HN4">
        <v>0</v>
      </c>
      <c r="HO4">
        <v>0</v>
      </c>
      <c r="HP4">
        <v>0</v>
      </c>
      <c r="HQ4">
        <v>0</v>
      </c>
      <c r="HR4">
        <v>1</v>
      </c>
      <c r="HS4">
        <v>2</v>
      </c>
      <c r="HT4">
        <v>1</v>
      </c>
      <c r="HU4">
        <v>0</v>
      </c>
      <c r="HV4">
        <v>0</v>
      </c>
      <c r="HW4">
        <v>1</v>
      </c>
      <c r="HX4">
        <v>0</v>
      </c>
      <c r="HY4">
        <v>0</v>
      </c>
      <c r="HZ4">
        <v>0</v>
      </c>
      <c r="IA4">
        <v>0</v>
      </c>
      <c r="IB4">
        <v>0</v>
      </c>
      <c r="IC4">
        <v>0</v>
      </c>
      <c r="ID4">
        <v>1</v>
      </c>
      <c r="IE4">
        <v>0</v>
      </c>
      <c r="IF4">
        <v>0</v>
      </c>
      <c r="IG4">
        <v>0</v>
      </c>
      <c r="IH4">
        <v>0</v>
      </c>
      <c r="II4">
        <v>0</v>
      </c>
      <c r="IJ4">
        <v>0</v>
      </c>
      <c r="IK4">
        <v>0</v>
      </c>
      <c r="IL4">
        <v>0</v>
      </c>
      <c r="IM4">
        <v>0</v>
      </c>
      <c r="IN4">
        <v>0</v>
      </c>
      <c r="IO4">
        <v>0</v>
      </c>
      <c r="IP4">
        <v>0</v>
      </c>
      <c r="IQ4">
        <v>1</v>
      </c>
      <c r="IR4">
        <v>11</v>
      </c>
      <c r="IS4">
        <v>1</v>
      </c>
      <c r="IT4">
        <v>1</v>
      </c>
      <c r="IU4">
        <v>0</v>
      </c>
      <c r="IV4">
        <v>0</v>
      </c>
      <c r="IW4">
        <v>1</v>
      </c>
      <c r="IX4">
        <v>1</v>
      </c>
      <c r="IY4">
        <v>0</v>
      </c>
      <c r="IZ4">
        <v>1</v>
      </c>
      <c r="JA4">
        <v>15</v>
      </c>
      <c r="JB4">
        <v>2</v>
      </c>
      <c r="JC4">
        <v>0</v>
      </c>
      <c r="JD4" t="s">
        <v>1345</v>
      </c>
      <c r="JE4" t="s">
        <v>1345</v>
      </c>
      <c r="JF4" t="s">
        <v>1345</v>
      </c>
      <c r="JG4" t="s">
        <v>1345</v>
      </c>
      <c r="JH4" t="s">
        <v>1345</v>
      </c>
      <c r="JI4" t="s">
        <v>1345</v>
      </c>
      <c r="JJ4" t="s">
        <v>1345</v>
      </c>
      <c r="JK4" t="s">
        <v>1345</v>
      </c>
      <c r="JL4" t="s">
        <v>1345</v>
      </c>
      <c r="JM4" t="s">
        <v>1345</v>
      </c>
      <c r="JN4" t="s">
        <v>1345</v>
      </c>
      <c r="JO4" t="s">
        <v>1345</v>
      </c>
      <c r="JP4" t="s">
        <v>1345</v>
      </c>
      <c r="JQ4" t="s">
        <v>1345</v>
      </c>
    </row>
    <row r="5" spans="1:277">
      <c r="A5" t="s">
        <v>261</v>
      </c>
      <c r="B5" s="1">
        <v>44197</v>
      </c>
      <c r="C5" s="1">
        <v>44197</v>
      </c>
      <c r="D5">
        <v>1</v>
      </c>
      <c r="E5">
        <v>0</v>
      </c>
      <c r="F5">
        <v>1</v>
      </c>
      <c r="G5">
        <v>1</v>
      </c>
      <c r="H5">
        <v>0</v>
      </c>
      <c r="I5">
        <v>1</v>
      </c>
      <c r="J5">
        <v>0</v>
      </c>
      <c r="K5">
        <v>1</v>
      </c>
      <c r="L5">
        <v>0</v>
      </c>
      <c r="M5" t="s">
        <v>1345</v>
      </c>
      <c r="N5" t="s">
        <v>1345</v>
      </c>
      <c r="O5" t="s">
        <v>1345</v>
      </c>
      <c r="P5" t="s">
        <v>1345</v>
      </c>
      <c r="Q5" t="s">
        <v>1345</v>
      </c>
      <c r="R5" t="s">
        <v>1345</v>
      </c>
      <c r="S5" t="s">
        <v>1345</v>
      </c>
      <c r="T5" t="s">
        <v>1345</v>
      </c>
      <c r="U5">
        <v>1</v>
      </c>
      <c r="V5">
        <v>1</v>
      </c>
      <c r="W5">
        <v>0</v>
      </c>
      <c r="X5">
        <v>1</v>
      </c>
      <c r="Y5">
        <v>1</v>
      </c>
      <c r="Z5">
        <v>1</v>
      </c>
      <c r="AA5">
        <v>1</v>
      </c>
      <c r="AB5">
        <v>1</v>
      </c>
      <c r="AC5">
        <v>0</v>
      </c>
      <c r="AD5">
        <v>0</v>
      </c>
      <c r="AE5">
        <v>1</v>
      </c>
      <c r="AF5">
        <v>1</v>
      </c>
      <c r="AG5">
        <v>0</v>
      </c>
      <c r="AH5">
        <v>0</v>
      </c>
      <c r="AI5">
        <v>0</v>
      </c>
      <c r="AJ5">
        <v>0</v>
      </c>
      <c r="AK5">
        <v>0</v>
      </c>
      <c r="AL5">
        <v>0</v>
      </c>
      <c r="AM5">
        <v>1</v>
      </c>
      <c r="AN5">
        <v>0</v>
      </c>
      <c r="AO5">
        <v>1</v>
      </c>
      <c r="AP5">
        <v>1</v>
      </c>
      <c r="AQ5">
        <v>0</v>
      </c>
      <c r="AR5">
        <v>0</v>
      </c>
      <c r="AS5">
        <v>1</v>
      </c>
      <c r="AT5">
        <v>0</v>
      </c>
      <c r="AU5">
        <v>0</v>
      </c>
      <c r="AV5">
        <v>0</v>
      </c>
      <c r="AW5">
        <v>1</v>
      </c>
      <c r="AX5">
        <v>1</v>
      </c>
      <c r="AY5">
        <v>0</v>
      </c>
      <c r="AZ5">
        <v>1</v>
      </c>
      <c r="BA5">
        <v>0</v>
      </c>
      <c r="BB5">
        <v>1</v>
      </c>
      <c r="BC5">
        <v>1</v>
      </c>
      <c r="BD5">
        <v>0</v>
      </c>
      <c r="BE5">
        <v>1</v>
      </c>
      <c r="BF5">
        <v>0</v>
      </c>
      <c r="BG5">
        <v>1</v>
      </c>
      <c r="BH5">
        <v>1</v>
      </c>
      <c r="BI5">
        <v>1</v>
      </c>
      <c r="BJ5">
        <v>0</v>
      </c>
      <c r="BK5">
        <v>0</v>
      </c>
      <c r="BL5">
        <v>0</v>
      </c>
      <c r="BM5">
        <v>1</v>
      </c>
      <c r="BN5">
        <v>0</v>
      </c>
      <c r="BO5">
        <v>0</v>
      </c>
      <c r="BP5">
        <v>0</v>
      </c>
      <c r="BQ5">
        <v>0</v>
      </c>
      <c r="BR5">
        <v>0</v>
      </c>
      <c r="BS5">
        <v>0</v>
      </c>
      <c r="BT5">
        <v>0</v>
      </c>
      <c r="BU5">
        <v>0</v>
      </c>
      <c r="BV5">
        <v>0</v>
      </c>
      <c r="BW5">
        <v>0</v>
      </c>
      <c r="BX5">
        <v>0</v>
      </c>
      <c r="BY5">
        <v>0</v>
      </c>
      <c r="BZ5">
        <v>1</v>
      </c>
      <c r="CA5">
        <v>0</v>
      </c>
      <c r="CB5">
        <v>0</v>
      </c>
      <c r="CC5">
        <v>0</v>
      </c>
      <c r="CD5">
        <v>1</v>
      </c>
      <c r="CE5">
        <v>1</v>
      </c>
      <c r="CF5">
        <v>1</v>
      </c>
      <c r="CG5">
        <v>0</v>
      </c>
      <c r="CH5">
        <v>1</v>
      </c>
      <c r="CI5">
        <v>0</v>
      </c>
      <c r="CJ5">
        <v>0</v>
      </c>
      <c r="CK5">
        <v>0</v>
      </c>
      <c r="CL5">
        <v>0</v>
      </c>
      <c r="CM5">
        <v>0</v>
      </c>
      <c r="CN5">
        <v>0</v>
      </c>
      <c r="CO5">
        <v>0</v>
      </c>
      <c r="CP5">
        <v>1</v>
      </c>
      <c r="CQ5">
        <v>1</v>
      </c>
      <c r="CR5">
        <v>0</v>
      </c>
      <c r="CS5">
        <v>0</v>
      </c>
      <c r="CT5">
        <v>1</v>
      </c>
      <c r="CU5">
        <v>0</v>
      </c>
      <c r="CV5">
        <v>0</v>
      </c>
      <c r="CW5">
        <v>0</v>
      </c>
      <c r="CX5">
        <v>0</v>
      </c>
      <c r="CY5">
        <v>1</v>
      </c>
      <c r="CZ5">
        <v>0</v>
      </c>
      <c r="DA5">
        <v>0</v>
      </c>
      <c r="DB5">
        <v>0</v>
      </c>
      <c r="DC5">
        <v>0</v>
      </c>
      <c r="DD5">
        <v>0</v>
      </c>
      <c r="DE5">
        <v>0</v>
      </c>
      <c r="DF5">
        <v>1</v>
      </c>
      <c r="DG5">
        <v>1</v>
      </c>
      <c r="DH5">
        <v>0</v>
      </c>
      <c r="DI5">
        <v>0</v>
      </c>
      <c r="DJ5">
        <v>0</v>
      </c>
      <c r="DK5">
        <v>0</v>
      </c>
      <c r="DL5">
        <v>0</v>
      </c>
      <c r="DM5">
        <v>0</v>
      </c>
      <c r="DN5">
        <v>0</v>
      </c>
      <c r="DO5">
        <v>1</v>
      </c>
      <c r="DP5">
        <v>1</v>
      </c>
      <c r="DQ5">
        <v>1</v>
      </c>
      <c r="DR5">
        <v>0</v>
      </c>
      <c r="DS5">
        <v>0</v>
      </c>
      <c r="DT5">
        <v>0</v>
      </c>
      <c r="DU5">
        <v>0</v>
      </c>
      <c r="DV5">
        <v>0</v>
      </c>
      <c r="DW5">
        <v>0</v>
      </c>
      <c r="DX5">
        <v>0</v>
      </c>
      <c r="DY5">
        <v>0</v>
      </c>
      <c r="DZ5">
        <v>0</v>
      </c>
      <c r="EA5">
        <v>1</v>
      </c>
      <c r="EB5">
        <v>0</v>
      </c>
      <c r="EC5">
        <v>0</v>
      </c>
      <c r="ED5">
        <v>0</v>
      </c>
      <c r="EE5">
        <v>0</v>
      </c>
      <c r="EF5">
        <v>0</v>
      </c>
      <c r="EG5">
        <v>0</v>
      </c>
      <c r="EH5">
        <v>0</v>
      </c>
      <c r="EI5">
        <v>0</v>
      </c>
      <c r="EJ5">
        <v>0</v>
      </c>
      <c r="EK5">
        <v>0</v>
      </c>
      <c r="EL5">
        <v>0</v>
      </c>
      <c r="EM5">
        <v>0</v>
      </c>
      <c r="EN5">
        <v>0</v>
      </c>
      <c r="EO5">
        <v>0</v>
      </c>
      <c r="EP5">
        <v>0</v>
      </c>
      <c r="EQ5">
        <v>1</v>
      </c>
      <c r="ER5">
        <v>1</v>
      </c>
      <c r="ES5">
        <v>0</v>
      </c>
      <c r="ET5">
        <v>1</v>
      </c>
      <c r="EU5">
        <v>0</v>
      </c>
      <c r="EV5">
        <v>0</v>
      </c>
      <c r="EW5">
        <v>1</v>
      </c>
      <c r="EX5">
        <v>0</v>
      </c>
      <c r="EY5">
        <v>0</v>
      </c>
      <c r="EZ5">
        <v>0</v>
      </c>
      <c r="FA5">
        <v>0</v>
      </c>
      <c r="FB5">
        <v>0</v>
      </c>
      <c r="FC5">
        <v>1</v>
      </c>
      <c r="FD5">
        <v>1</v>
      </c>
      <c r="FE5">
        <v>0</v>
      </c>
      <c r="FF5">
        <v>0</v>
      </c>
      <c r="FG5">
        <v>0</v>
      </c>
      <c r="FH5">
        <v>0</v>
      </c>
      <c r="FI5">
        <v>0</v>
      </c>
      <c r="FJ5">
        <v>0</v>
      </c>
      <c r="FK5">
        <v>0</v>
      </c>
      <c r="FL5">
        <v>0</v>
      </c>
      <c r="FM5">
        <v>0</v>
      </c>
      <c r="FN5">
        <v>0</v>
      </c>
      <c r="FO5">
        <v>0</v>
      </c>
      <c r="FP5">
        <v>0</v>
      </c>
      <c r="FQ5">
        <v>1</v>
      </c>
      <c r="FR5">
        <v>0</v>
      </c>
      <c r="FS5">
        <v>0</v>
      </c>
      <c r="FT5">
        <v>0</v>
      </c>
      <c r="FU5">
        <v>0</v>
      </c>
      <c r="FV5">
        <v>0</v>
      </c>
      <c r="FW5">
        <v>0</v>
      </c>
      <c r="FX5">
        <v>1</v>
      </c>
      <c r="FY5">
        <v>0</v>
      </c>
      <c r="FZ5">
        <v>1</v>
      </c>
      <c r="GA5">
        <v>0</v>
      </c>
      <c r="GB5">
        <v>0</v>
      </c>
      <c r="GC5">
        <v>0</v>
      </c>
      <c r="GD5">
        <v>0</v>
      </c>
      <c r="GE5">
        <v>0</v>
      </c>
      <c r="GF5">
        <v>0</v>
      </c>
      <c r="GG5">
        <v>1</v>
      </c>
      <c r="GH5">
        <v>0</v>
      </c>
      <c r="GI5">
        <v>1</v>
      </c>
      <c r="GJ5">
        <v>1</v>
      </c>
      <c r="GK5">
        <v>0</v>
      </c>
      <c r="GL5">
        <v>0</v>
      </c>
      <c r="GM5">
        <v>0</v>
      </c>
      <c r="GN5">
        <v>0</v>
      </c>
      <c r="GO5">
        <v>0</v>
      </c>
      <c r="GP5">
        <v>0</v>
      </c>
      <c r="GQ5">
        <v>0</v>
      </c>
      <c r="GR5">
        <v>1</v>
      </c>
      <c r="GS5">
        <v>1</v>
      </c>
      <c r="GT5">
        <v>0</v>
      </c>
      <c r="GU5">
        <v>1</v>
      </c>
      <c r="GV5">
        <v>1</v>
      </c>
      <c r="GW5">
        <v>1</v>
      </c>
      <c r="GX5">
        <v>0</v>
      </c>
      <c r="GY5">
        <v>1</v>
      </c>
      <c r="GZ5">
        <v>0</v>
      </c>
      <c r="HA5">
        <v>0</v>
      </c>
      <c r="HB5">
        <v>0</v>
      </c>
      <c r="HC5">
        <v>0</v>
      </c>
      <c r="HD5">
        <v>0</v>
      </c>
      <c r="HE5">
        <v>0</v>
      </c>
      <c r="HF5">
        <v>0</v>
      </c>
      <c r="HG5">
        <v>0</v>
      </c>
      <c r="HH5">
        <v>0</v>
      </c>
      <c r="HI5">
        <v>0</v>
      </c>
      <c r="HJ5">
        <v>0</v>
      </c>
      <c r="HK5">
        <v>0</v>
      </c>
      <c r="HL5">
        <v>1</v>
      </c>
      <c r="HM5">
        <v>0</v>
      </c>
      <c r="HN5">
        <v>0</v>
      </c>
      <c r="HO5">
        <v>0</v>
      </c>
      <c r="HP5">
        <v>0</v>
      </c>
      <c r="HQ5">
        <v>0</v>
      </c>
      <c r="HR5">
        <v>1</v>
      </c>
      <c r="HS5">
        <v>5</v>
      </c>
      <c r="HT5">
        <v>1</v>
      </c>
      <c r="HU5">
        <v>0</v>
      </c>
      <c r="HV5">
        <v>0</v>
      </c>
      <c r="HW5">
        <v>1</v>
      </c>
      <c r="HX5">
        <v>1</v>
      </c>
      <c r="HY5">
        <v>1</v>
      </c>
      <c r="HZ5">
        <v>1</v>
      </c>
      <c r="IA5">
        <v>0</v>
      </c>
      <c r="IB5">
        <v>0</v>
      </c>
      <c r="IC5">
        <v>0</v>
      </c>
      <c r="ID5">
        <v>0</v>
      </c>
      <c r="IE5">
        <v>0</v>
      </c>
      <c r="IF5">
        <v>0</v>
      </c>
      <c r="IG5">
        <v>0</v>
      </c>
      <c r="IH5">
        <v>0</v>
      </c>
      <c r="II5">
        <v>0</v>
      </c>
      <c r="IJ5">
        <v>4</v>
      </c>
      <c r="IK5">
        <v>0</v>
      </c>
      <c r="IL5">
        <v>0</v>
      </c>
      <c r="IM5">
        <v>0</v>
      </c>
      <c r="IN5">
        <v>0</v>
      </c>
      <c r="IO5">
        <v>0</v>
      </c>
      <c r="IP5">
        <v>0</v>
      </c>
      <c r="IQ5">
        <v>1</v>
      </c>
      <c r="IR5">
        <v>12</v>
      </c>
      <c r="IS5">
        <v>0</v>
      </c>
      <c r="IT5">
        <v>0</v>
      </c>
      <c r="IU5">
        <v>0</v>
      </c>
      <c r="IV5">
        <v>0</v>
      </c>
      <c r="IW5">
        <v>0</v>
      </c>
      <c r="IX5">
        <v>0</v>
      </c>
      <c r="IY5">
        <v>1</v>
      </c>
      <c r="IZ5">
        <v>3</v>
      </c>
      <c r="JA5">
        <v>15</v>
      </c>
      <c r="JB5">
        <v>2</v>
      </c>
      <c r="JC5">
        <v>0</v>
      </c>
      <c r="JD5" t="s">
        <v>1345</v>
      </c>
      <c r="JE5" t="s">
        <v>1345</v>
      </c>
      <c r="JF5" t="s">
        <v>1345</v>
      </c>
      <c r="JG5" t="s">
        <v>1345</v>
      </c>
      <c r="JH5" t="s">
        <v>1345</v>
      </c>
      <c r="JI5" t="s">
        <v>1345</v>
      </c>
      <c r="JJ5" t="s">
        <v>1345</v>
      </c>
      <c r="JK5" t="s">
        <v>1345</v>
      </c>
      <c r="JL5" t="s">
        <v>1345</v>
      </c>
      <c r="JM5" t="s">
        <v>1345</v>
      </c>
      <c r="JN5" t="s">
        <v>1345</v>
      </c>
      <c r="JO5" t="s">
        <v>1345</v>
      </c>
      <c r="JP5" t="s">
        <v>1345</v>
      </c>
      <c r="JQ5" t="s">
        <v>1345</v>
      </c>
    </row>
    <row r="6" spans="1:277">
      <c r="A6" t="s">
        <v>292</v>
      </c>
      <c r="B6" s="1">
        <v>41395</v>
      </c>
      <c r="C6" s="1">
        <v>44197</v>
      </c>
      <c r="D6">
        <v>1</v>
      </c>
      <c r="E6">
        <v>0</v>
      </c>
      <c r="F6">
        <v>1</v>
      </c>
      <c r="G6">
        <v>1</v>
      </c>
      <c r="H6">
        <v>0</v>
      </c>
      <c r="I6">
        <v>1</v>
      </c>
      <c r="J6">
        <v>0</v>
      </c>
      <c r="K6">
        <v>1</v>
      </c>
      <c r="L6">
        <v>0</v>
      </c>
      <c r="M6" t="s">
        <v>1345</v>
      </c>
      <c r="N6" t="s">
        <v>1345</v>
      </c>
      <c r="O6" t="s">
        <v>1345</v>
      </c>
      <c r="P6" t="s">
        <v>1345</v>
      </c>
      <c r="Q6" t="s">
        <v>1345</v>
      </c>
      <c r="R6" t="s">
        <v>1345</v>
      </c>
      <c r="S6" t="s">
        <v>1345</v>
      </c>
      <c r="T6" t="s">
        <v>1345</v>
      </c>
      <c r="U6">
        <v>1</v>
      </c>
      <c r="V6">
        <v>1</v>
      </c>
      <c r="W6">
        <v>0</v>
      </c>
      <c r="X6">
        <v>1</v>
      </c>
      <c r="Y6">
        <v>1</v>
      </c>
      <c r="Z6">
        <v>1</v>
      </c>
      <c r="AA6">
        <v>1</v>
      </c>
      <c r="AB6">
        <v>1</v>
      </c>
      <c r="AC6">
        <v>0</v>
      </c>
      <c r="AD6">
        <v>0</v>
      </c>
      <c r="AE6">
        <v>0</v>
      </c>
      <c r="AF6">
        <v>1</v>
      </c>
      <c r="AG6">
        <v>0</v>
      </c>
      <c r="AH6">
        <v>0</v>
      </c>
      <c r="AI6">
        <v>0</v>
      </c>
      <c r="AJ6">
        <v>0</v>
      </c>
      <c r="AK6">
        <v>0</v>
      </c>
      <c r="AL6">
        <v>0</v>
      </c>
      <c r="AM6">
        <v>0</v>
      </c>
      <c r="AN6">
        <v>0</v>
      </c>
      <c r="AO6">
        <v>1</v>
      </c>
      <c r="AP6">
        <v>1</v>
      </c>
      <c r="AQ6">
        <v>0</v>
      </c>
      <c r="AR6">
        <v>1</v>
      </c>
      <c r="AS6">
        <v>1</v>
      </c>
      <c r="AT6">
        <v>1</v>
      </c>
      <c r="AU6">
        <v>0</v>
      </c>
      <c r="AV6">
        <v>0</v>
      </c>
      <c r="AW6">
        <v>1</v>
      </c>
      <c r="AX6">
        <v>1</v>
      </c>
      <c r="AY6">
        <v>0</v>
      </c>
      <c r="AZ6">
        <v>1</v>
      </c>
      <c r="BA6">
        <v>0</v>
      </c>
      <c r="BB6">
        <v>1</v>
      </c>
      <c r="BC6">
        <v>1</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1</v>
      </c>
      <c r="CA6">
        <v>0</v>
      </c>
      <c r="CB6">
        <v>0</v>
      </c>
      <c r="CC6">
        <v>0</v>
      </c>
      <c r="CD6">
        <v>1</v>
      </c>
      <c r="CE6">
        <v>1</v>
      </c>
      <c r="CF6">
        <v>1</v>
      </c>
      <c r="CG6">
        <v>0</v>
      </c>
      <c r="CH6">
        <v>0</v>
      </c>
      <c r="CI6">
        <v>1</v>
      </c>
      <c r="CJ6">
        <v>0</v>
      </c>
      <c r="CK6">
        <v>0</v>
      </c>
      <c r="CL6">
        <v>0</v>
      </c>
      <c r="CM6">
        <v>0</v>
      </c>
      <c r="CN6">
        <v>0</v>
      </c>
      <c r="CO6">
        <v>0</v>
      </c>
      <c r="CP6">
        <v>0</v>
      </c>
      <c r="CQ6">
        <v>0</v>
      </c>
      <c r="CR6">
        <v>0</v>
      </c>
      <c r="CS6">
        <v>0</v>
      </c>
      <c r="CT6">
        <v>1</v>
      </c>
      <c r="CU6">
        <v>0</v>
      </c>
      <c r="CV6">
        <v>0</v>
      </c>
      <c r="CW6">
        <v>0</v>
      </c>
      <c r="CX6">
        <v>0</v>
      </c>
      <c r="CY6">
        <v>1</v>
      </c>
      <c r="CZ6">
        <v>0</v>
      </c>
      <c r="DA6">
        <v>0</v>
      </c>
      <c r="DB6">
        <v>0</v>
      </c>
      <c r="DC6">
        <v>0</v>
      </c>
      <c r="DD6">
        <v>0</v>
      </c>
      <c r="DE6">
        <v>0</v>
      </c>
      <c r="DF6">
        <v>1</v>
      </c>
      <c r="DG6">
        <v>1</v>
      </c>
      <c r="DH6">
        <v>0</v>
      </c>
      <c r="DI6">
        <v>0</v>
      </c>
      <c r="DJ6">
        <v>0</v>
      </c>
      <c r="DK6">
        <v>0</v>
      </c>
      <c r="DL6">
        <v>0</v>
      </c>
      <c r="DM6">
        <v>0</v>
      </c>
      <c r="DN6">
        <v>0</v>
      </c>
      <c r="DO6">
        <v>0</v>
      </c>
      <c r="DP6">
        <v>1</v>
      </c>
      <c r="DQ6">
        <v>0</v>
      </c>
      <c r="DR6">
        <v>1</v>
      </c>
      <c r="DS6">
        <v>0</v>
      </c>
      <c r="DT6">
        <v>0</v>
      </c>
      <c r="DU6">
        <v>0</v>
      </c>
      <c r="DV6">
        <v>0</v>
      </c>
      <c r="DW6">
        <v>1</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1</v>
      </c>
      <c r="EW6">
        <v>0</v>
      </c>
      <c r="EX6">
        <v>0</v>
      </c>
      <c r="EY6">
        <v>0</v>
      </c>
      <c r="EZ6">
        <v>0</v>
      </c>
      <c r="FA6">
        <v>0</v>
      </c>
      <c r="FB6">
        <v>0</v>
      </c>
      <c r="FC6">
        <v>1</v>
      </c>
      <c r="FD6">
        <v>0</v>
      </c>
      <c r="FE6">
        <v>1</v>
      </c>
      <c r="FF6">
        <v>1</v>
      </c>
      <c r="FG6">
        <v>0</v>
      </c>
      <c r="FH6">
        <v>0</v>
      </c>
      <c r="FI6">
        <v>0</v>
      </c>
      <c r="FJ6">
        <v>1</v>
      </c>
      <c r="FK6">
        <v>0</v>
      </c>
      <c r="FL6">
        <v>0</v>
      </c>
      <c r="FM6">
        <v>0</v>
      </c>
      <c r="FN6">
        <v>0</v>
      </c>
      <c r="FO6">
        <v>0</v>
      </c>
      <c r="FP6">
        <v>0</v>
      </c>
      <c r="FQ6">
        <v>0</v>
      </c>
      <c r="FR6">
        <v>0</v>
      </c>
      <c r="FS6">
        <v>0</v>
      </c>
      <c r="FT6">
        <v>1</v>
      </c>
      <c r="FU6">
        <v>0</v>
      </c>
      <c r="FV6">
        <v>0</v>
      </c>
      <c r="FW6">
        <v>0</v>
      </c>
      <c r="FX6">
        <v>1</v>
      </c>
      <c r="FY6">
        <v>0</v>
      </c>
      <c r="FZ6">
        <v>1</v>
      </c>
      <c r="GA6">
        <v>0</v>
      </c>
      <c r="GB6">
        <v>0</v>
      </c>
      <c r="GC6">
        <v>0</v>
      </c>
      <c r="GD6">
        <v>0</v>
      </c>
      <c r="GE6">
        <v>0</v>
      </c>
      <c r="GF6">
        <v>0</v>
      </c>
      <c r="GG6">
        <v>1</v>
      </c>
      <c r="GH6">
        <v>1</v>
      </c>
      <c r="GI6">
        <v>1</v>
      </c>
      <c r="GJ6">
        <v>1</v>
      </c>
      <c r="GK6">
        <v>0</v>
      </c>
      <c r="GL6">
        <v>0</v>
      </c>
      <c r="GM6">
        <v>0</v>
      </c>
      <c r="GN6">
        <v>0</v>
      </c>
      <c r="GO6">
        <v>0</v>
      </c>
      <c r="GP6">
        <v>0</v>
      </c>
      <c r="GQ6">
        <v>0</v>
      </c>
      <c r="GR6">
        <v>1</v>
      </c>
      <c r="GS6">
        <v>1</v>
      </c>
      <c r="GT6">
        <v>0</v>
      </c>
      <c r="GU6">
        <v>1</v>
      </c>
      <c r="GV6">
        <v>1</v>
      </c>
      <c r="GW6">
        <v>1</v>
      </c>
      <c r="GX6">
        <v>0</v>
      </c>
      <c r="GY6">
        <v>1</v>
      </c>
      <c r="GZ6">
        <v>0</v>
      </c>
      <c r="HA6">
        <v>0</v>
      </c>
      <c r="HB6">
        <v>0</v>
      </c>
      <c r="HC6">
        <v>0</v>
      </c>
      <c r="HD6">
        <v>0</v>
      </c>
      <c r="HE6">
        <v>0</v>
      </c>
      <c r="HF6">
        <v>0</v>
      </c>
      <c r="HG6">
        <v>0</v>
      </c>
      <c r="HH6">
        <v>0</v>
      </c>
      <c r="HI6">
        <v>0</v>
      </c>
      <c r="HJ6">
        <v>0</v>
      </c>
      <c r="HK6">
        <v>0</v>
      </c>
      <c r="HL6">
        <v>1</v>
      </c>
      <c r="HM6">
        <v>0</v>
      </c>
      <c r="HN6">
        <v>0</v>
      </c>
      <c r="HO6">
        <v>0</v>
      </c>
      <c r="HP6">
        <v>0</v>
      </c>
      <c r="HQ6">
        <v>0</v>
      </c>
      <c r="HR6">
        <v>1</v>
      </c>
      <c r="HS6">
        <v>5</v>
      </c>
      <c r="HT6">
        <v>1</v>
      </c>
      <c r="HU6">
        <v>0</v>
      </c>
      <c r="HV6">
        <v>0</v>
      </c>
      <c r="HW6">
        <v>1</v>
      </c>
      <c r="HX6">
        <v>0</v>
      </c>
      <c r="HY6">
        <v>1</v>
      </c>
      <c r="HZ6">
        <v>0</v>
      </c>
      <c r="IA6">
        <v>1</v>
      </c>
      <c r="IB6">
        <v>0</v>
      </c>
      <c r="IC6">
        <v>1</v>
      </c>
      <c r="ID6">
        <v>0</v>
      </c>
      <c r="IE6">
        <v>1</v>
      </c>
      <c r="IF6">
        <v>0</v>
      </c>
      <c r="IG6">
        <v>0</v>
      </c>
      <c r="IH6">
        <v>0</v>
      </c>
      <c r="II6">
        <v>0</v>
      </c>
      <c r="IJ6">
        <v>0</v>
      </c>
      <c r="IK6">
        <v>0</v>
      </c>
      <c r="IL6">
        <v>0</v>
      </c>
      <c r="IM6">
        <v>0</v>
      </c>
      <c r="IN6">
        <v>0</v>
      </c>
      <c r="IO6">
        <v>0</v>
      </c>
      <c r="IP6">
        <v>0</v>
      </c>
      <c r="IQ6">
        <v>1</v>
      </c>
      <c r="IR6">
        <v>0</v>
      </c>
      <c r="IS6">
        <v>0</v>
      </c>
      <c r="IT6">
        <v>1</v>
      </c>
      <c r="IU6">
        <v>1</v>
      </c>
      <c r="IV6">
        <v>0</v>
      </c>
      <c r="IW6">
        <v>0</v>
      </c>
      <c r="IX6">
        <v>0</v>
      </c>
      <c r="IY6">
        <v>0</v>
      </c>
      <c r="IZ6">
        <v>2</v>
      </c>
      <c r="JA6">
        <v>14</v>
      </c>
      <c r="JB6">
        <v>2</v>
      </c>
      <c r="JC6">
        <v>0</v>
      </c>
      <c r="JD6" t="s">
        <v>1345</v>
      </c>
      <c r="JE6" t="s">
        <v>1345</v>
      </c>
      <c r="JF6" t="s">
        <v>1345</v>
      </c>
      <c r="JG6" t="s">
        <v>1345</v>
      </c>
      <c r="JH6" t="s">
        <v>1345</v>
      </c>
      <c r="JI6" t="s">
        <v>1345</v>
      </c>
      <c r="JJ6" t="s">
        <v>1345</v>
      </c>
      <c r="JK6" t="s">
        <v>1345</v>
      </c>
      <c r="JL6" t="s">
        <v>1345</v>
      </c>
      <c r="JM6" t="s">
        <v>1345</v>
      </c>
      <c r="JN6" t="s">
        <v>1345</v>
      </c>
      <c r="JO6" t="s">
        <v>1345</v>
      </c>
      <c r="JP6" t="s">
        <v>1345</v>
      </c>
      <c r="JQ6" t="s">
        <v>1345</v>
      </c>
    </row>
    <row r="7" spans="1:277">
      <c r="A7" t="s">
        <v>329</v>
      </c>
      <c r="B7" s="1">
        <v>44197</v>
      </c>
      <c r="C7" s="1">
        <v>44197</v>
      </c>
      <c r="D7">
        <v>1</v>
      </c>
      <c r="E7">
        <v>1</v>
      </c>
      <c r="F7">
        <v>1</v>
      </c>
      <c r="G7">
        <v>1</v>
      </c>
      <c r="H7">
        <v>0</v>
      </c>
      <c r="I7">
        <v>1</v>
      </c>
      <c r="J7">
        <v>0</v>
      </c>
      <c r="K7">
        <v>1</v>
      </c>
      <c r="L7">
        <v>1</v>
      </c>
      <c r="M7">
        <v>0</v>
      </c>
      <c r="N7">
        <v>1</v>
      </c>
      <c r="O7">
        <v>0</v>
      </c>
      <c r="P7">
        <v>0</v>
      </c>
      <c r="Q7">
        <v>0</v>
      </c>
      <c r="R7">
        <v>0</v>
      </c>
      <c r="S7">
        <v>1</v>
      </c>
      <c r="T7">
        <v>0</v>
      </c>
      <c r="U7">
        <v>1</v>
      </c>
      <c r="V7">
        <v>1</v>
      </c>
      <c r="W7">
        <v>0</v>
      </c>
      <c r="X7">
        <v>1</v>
      </c>
      <c r="Y7">
        <v>1</v>
      </c>
      <c r="Z7">
        <v>1</v>
      </c>
      <c r="AA7">
        <v>1</v>
      </c>
      <c r="AB7">
        <v>1</v>
      </c>
      <c r="AC7">
        <v>1</v>
      </c>
      <c r="AD7">
        <v>1</v>
      </c>
      <c r="AE7">
        <v>0</v>
      </c>
      <c r="AF7">
        <v>1</v>
      </c>
      <c r="AG7">
        <v>0</v>
      </c>
      <c r="AH7">
        <v>0</v>
      </c>
      <c r="AI7">
        <v>0</v>
      </c>
      <c r="AJ7">
        <v>0</v>
      </c>
      <c r="AK7">
        <v>0</v>
      </c>
      <c r="AL7">
        <v>0</v>
      </c>
      <c r="AM7">
        <v>0</v>
      </c>
      <c r="AN7">
        <v>0</v>
      </c>
      <c r="AO7">
        <v>0</v>
      </c>
      <c r="AP7">
        <v>0</v>
      </c>
      <c r="AQ7">
        <v>0</v>
      </c>
      <c r="AR7">
        <v>1</v>
      </c>
      <c r="AS7">
        <v>1</v>
      </c>
      <c r="AT7">
        <v>0</v>
      </c>
      <c r="AU7">
        <v>0</v>
      </c>
      <c r="AV7">
        <v>1</v>
      </c>
      <c r="AW7">
        <v>1</v>
      </c>
      <c r="AX7">
        <v>1</v>
      </c>
      <c r="AY7">
        <v>0</v>
      </c>
      <c r="AZ7">
        <v>1</v>
      </c>
      <c r="BA7">
        <v>0</v>
      </c>
      <c r="BB7">
        <v>2</v>
      </c>
      <c r="BC7">
        <v>1</v>
      </c>
      <c r="BD7">
        <v>0</v>
      </c>
      <c r="BE7">
        <v>1</v>
      </c>
      <c r="BF7">
        <v>1</v>
      </c>
      <c r="BG7">
        <v>1</v>
      </c>
      <c r="BH7">
        <v>1</v>
      </c>
      <c r="BI7">
        <v>1</v>
      </c>
      <c r="BJ7">
        <v>1</v>
      </c>
      <c r="BK7">
        <v>1</v>
      </c>
      <c r="BL7">
        <v>0</v>
      </c>
      <c r="BM7">
        <v>0</v>
      </c>
      <c r="BN7">
        <v>0</v>
      </c>
      <c r="BO7">
        <v>0</v>
      </c>
      <c r="BP7">
        <v>0</v>
      </c>
      <c r="BQ7">
        <v>0</v>
      </c>
      <c r="BR7">
        <v>0</v>
      </c>
      <c r="BS7">
        <v>1</v>
      </c>
      <c r="BT7">
        <v>0</v>
      </c>
      <c r="BU7">
        <v>0</v>
      </c>
      <c r="BV7">
        <v>0</v>
      </c>
      <c r="BW7">
        <v>0</v>
      </c>
      <c r="BX7">
        <v>0</v>
      </c>
      <c r="BY7">
        <v>0</v>
      </c>
      <c r="BZ7">
        <v>1</v>
      </c>
      <c r="CA7">
        <v>0</v>
      </c>
      <c r="CB7">
        <v>0</v>
      </c>
      <c r="CC7">
        <v>0</v>
      </c>
      <c r="CD7">
        <v>1</v>
      </c>
      <c r="CE7">
        <v>1</v>
      </c>
      <c r="CF7">
        <v>1</v>
      </c>
      <c r="CG7">
        <v>0</v>
      </c>
      <c r="CH7">
        <v>1</v>
      </c>
      <c r="CI7">
        <v>0</v>
      </c>
      <c r="CJ7">
        <v>0</v>
      </c>
      <c r="CK7">
        <v>0</v>
      </c>
      <c r="CL7">
        <v>0</v>
      </c>
      <c r="CM7">
        <v>0</v>
      </c>
      <c r="CN7">
        <v>0</v>
      </c>
      <c r="CO7">
        <v>0</v>
      </c>
      <c r="CP7">
        <v>1</v>
      </c>
      <c r="CQ7">
        <v>0</v>
      </c>
      <c r="CR7">
        <v>0</v>
      </c>
      <c r="CS7">
        <v>1</v>
      </c>
      <c r="CT7">
        <v>0</v>
      </c>
      <c r="CU7">
        <v>0</v>
      </c>
      <c r="CV7">
        <v>0</v>
      </c>
      <c r="CW7">
        <v>0</v>
      </c>
      <c r="CX7">
        <v>0</v>
      </c>
      <c r="CY7">
        <v>1</v>
      </c>
      <c r="CZ7">
        <v>0</v>
      </c>
      <c r="DA7">
        <v>0</v>
      </c>
      <c r="DB7">
        <v>0</v>
      </c>
      <c r="DC7">
        <v>0</v>
      </c>
      <c r="DD7">
        <v>0</v>
      </c>
      <c r="DE7">
        <v>0</v>
      </c>
      <c r="DF7">
        <v>1</v>
      </c>
      <c r="DG7">
        <v>1</v>
      </c>
      <c r="DH7">
        <v>0</v>
      </c>
      <c r="DI7">
        <v>0</v>
      </c>
      <c r="DJ7">
        <v>0</v>
      </c>
      <c r="DK7">
        <v>1</v>
      </c>
      <c r="DL7">
        <v>0</v>
      </c>
      <c r="DM7">
        <v>0</v>
      </c>
      <c r="DN7">
        <v>0</v>
      </c>
      <c r="DO7">
        <v>1</v>
      </c>
      <c r="DP7">
        <v>1</v>
      </c>
      <c r="DQ7">
        <v>1</v>
      </c>
      <c r="DR7">
        <v>0</v>
      </c>
      <c r="DS7">
        <v>0</v>
      </c>
      <c r="DT7">
        <v>0</v>
      </c>
      <c r="DU7">
        <v>0</v>
      </c>
      <c r="DV7">
        <v>0</v>
      </c>
      <c r="DW7">
        <v>0</v>
      </c>
      <c r="DX7">
        <v>0</v>
      </c>
      <c r="DY7">
        <v>0</v>
      </c>
      <c r="DZ7">
        <v>0</v>
      </c>
      <c r="EA7">
        <v>0</v>
      </c>
      <c r="EB7">
        <v>0</v>
      </c>
      <c r="EC7">
        <v>0</v>
      </c>
      <c r="ED7">
        <v>0</v>
      </c>
      <c r="EE7">
        <v>0</v>
      </c>
      <c r="EF7">
        <v>0</v>
      </c>
      <c r="EG7">
        <v>0</v>
      </c>
      <c r="EH7">
        <v>0</v>
      </c>
      <c r="EI7">
        <v>1</v>
      </c>
      <c r="EJ7">
        <v>0</v>
      </c>
      <c r="EK7">
        <v>0</v>
      </c>
      <c r="EL7">
        <v>1</v>
      </c>
      <c r="EM7">
        <v>0</v>
      </c>
      <c r="EN7">
        <v>0</v>
      </c>
      <c r="EO7">
        <v>0</v>
      </c>
      <c r="EP7">
        <v>0</v>
      </c>
      <c r="EQ7">
        <v>1</v>
      </c>
      <c r="ER7">
        <v>1</v>
      </c>
      <c r="ES7">
        <v>0</v>
      </c>
      <c r="ET7">
        <v>0</v>
      </c>
      <c r="EU7">
        <v>0</v>
      </c>
      <c r="EV7">
        <v>0</v>
      </c>
      <c r="EW7">
        <v>0</v>
      </c>
      <c r="EX7">
        <v>0</v>
      </c>
      <c r="EY7">
        <v>0</v>
      </c>
      <c r="EZ7">
        <v>1</v>
      </c>
      <c r="FA7">
        <v>0</v>
      </c>
      <c r="FB7">
        <v>0</v>
      </c>
      <c r="FC7">
        <v>0</v>
      </c>
      <c r="FD7">
        <v>0</v>
      </c>
      <c r="FE7">
        <v>0</v>
      </c>
      <c r="FF7">
        <v>0</v>
      </c>
      <c r="FG7">
        <v>0</v>
      </c>
      <c r="FH7">
        <v>1</v>
      </c>
      <c r="FI7">
        <v>1</v>
      </c>
      <c r="FJ7">
        <v>0</v>
      </c>
      <c r="FK7">
        <v>0</v>
      </c>
      <c r="FL7">
        <v>0</v>
      </c>
      <c r="FM7">
        <v>0</v>
      </c>
      <c r="FN7">
        <v>0</v>
      </c>
      <c r="FO7">
        <v>0</v>
      </c>
      <c r="FP7">
        <v>0</v>
      </c>
      <c r="FQ7">
        <v>0</v>
      </c>
      <c r="FR7">
        <v>0</v>
      </c>
      <c r="FS7">
        <v>0</v>
      </c>
      <c r="FT7">
        <v>1</v>
      </c>
      <c r="FU7">
        <v>0</v>
      </c>
      <c r="FV7">
        <v>0</v>
      </c>
      <c r="FW7">
        <v>1</v>
      </c>
      <c r="FX7">
        <v>0</v>
      </c>
      <c r="FY7" t="s">
        <v>1345</v>
      </c>
      <c r="FZ7" t="s">
        <v>1345</v>
      </c>
      <c r="GA7">
        <v>0</v>
      </c>
      <c r="GB7">
        <v>0</v>
      </c>
      <c r="GC7">
        <v>0</v>
      </c>
      <c r="GD7">
        <v>0</v>
      </c>
      <c r="GE7">
        <v>1</v>
      </c>
      <c r="GF7">
        <v>0</v>
      </c>
      <c r="GG7">
        <v>0</v>
      </c>
      <c r="GH7">
        <v>1</v>
      </c>
      <c r="GI7">
        <v>0</v>
      </c>
      <c r="GJ7">
        <v>0</v>
      </c>
      <c r="GK7">
        <v>0</v>
      </c>
      <c r="GL7">
        <v>1</v>
      </c>
      <c r="GM7">
        <v>0</v>
      </c>
      <c r="GN7">
        <v>1</v>
      </c>
      <c r="GO7">
        <v>1</v>
      </c>
      <c r="GP7">
        <v>0</v>
      </c>
      <c r="GQ7">
        <v>0</v>
      </c>
      <c r="GR7">
        <v>1</v>
      </c>
      <c r="GS7">
        <v>1</v>
      </c>
      <c r="GT7">
        <v>0</v>
      </c>
      <c r="GU7">
        <v>1</v>
      </c>
      <c r="GV7">
        <v>1</v>
      </c>
      <c r="GW7">
        <v>1</v>
      </c>
      <c r="GX7">
        <v>0</v>
      </c>
      <c r="GY7">
        <v>1</v>
      </c>
      <c r="GZ7">
        <v>1</v>
      </c>
      <c r="HA7">
        <v>0</v>
      </c>
      <c r="HB7">
        <v>0</v>
      </c>
      <c r="HC7">
        <v>1</v>
      </c>
      <c r="HD7">
        <v>0</v>
      </c>
      <c r="HE7">
        <v>0</v>
      </c>
      <c r="HF7">
        <v>0</v>
      </c>
      <c r="HG7">
        <v>0</v>
      </c>
      <c r="HH7">
        <v>0</v>
      </c>
      <c r="HI7">
        <v>0</v>
      </c>
      <c r="HJ7">
        <v>0</v>
      </c>
      <c r="HK7">
        <v>0</v>
      </c>
      <c r="HL7">
        <v>1</v>
      </c>
      <c r="HM7">
        <v>0</v>
      </c>
      <c r="HN7">
        <v>0</v>
      </c>
      <c r="HO7">
        <v>0</v>
      </c>
      <c r="HP7">
        <v>0</v>
      </c>
      <c r="HQ7">
        <v>0</v>
      </c>
      <c r="HR7">
        <v>1</v>
      </c>
      <c r="HS7">
        <v>6</v>
      </c>
      <c r="HT7">
        <v>0</v>
      </c>
      <c r="HU7">
        <v>0</v>
      </c>
      <c r="HV7">
        <v>1</v>
      </c>
      <c r="HW7">
        <v>1</v>
      </c>
      <c r="HX7">
        <v>0</v>
      </c>
      <c r="HY7">
        <v>1</v>
      </c>
      <c r="HZ7">
        <v>0</v>
      </c>
      <c r="IA7">
        <v>0</v>
      </c>
      <c r="IB7">
        <v>1</v>
      </c>
      <c r="IC7">
        <v>0</v>
      </c>
      <c r="ID7">
        <v>0</v>
      </c>
      <c r="IE7">
        <v>0</v>
      </c>
      <c r="IF7">
        <v>0</v>
      </c>
      <c r="IG7">
        <v>0</v>
      </c>
      <c r="IH7">
        <v>0</v>
      </c>
      <c r="II7">
        <v>0</v>
      </c>
      <c r="IJ7">
        <v>4</v>
      </c>
      <c r="IK7">
        <v>0</v>
      </c>
      <c r="IL7">
        <v>0</v>
      </c>
      <c r="IM7">
        <v>0</v>
      </c>
      <c r="IN7">
        <v>0</v>
      </c>
      <c r="IO7">
        <v>0</v>
      </c>
      <c r="IP7">
        <v>0</v>
      </c>
      <c r="IQ7">
        <v>1</v>
      </c>
      <c r="IR7">
        <v>11</v>
      </c>
      <c r="IS7">
        <v>1</v>
      </c>
      <c r="IT7">
        <v>1</v>
      </c>
      <c r="IU7">
        <v>1</v>
      </c>
      <c r="IV7">
        <v>0</v>
      </c>
      <c r="IW7">
        <v>1</v>
      </c>
      <c r="IX7">
        <v>0</v>
      </c>
      <c r="IY7">
        <v>0</v>
      </c>
      <c r="IZ7">
        <v>3</v>
      </c>
      <c r="JA7">
        <v>15</v>
      </c>
      <c r="JB7">
        <v>2</v>
      </c>
      <c r="JC7">
        <v>0</v>
      </c>
      <c r="JD7" t="s">
        <v>1345</v>
      </c>
      <c r="JE7" t="s">
        <v>1345</v>
      </c>
      <c r="JF7" t="s">
        <v>1345</v>
      </c>
      <c r="JG7" t="s">
        <v>1345</v>
      </c>
      <c r="JH7" t="s">
        <v>1345</v>
      </c>
      <c r="JI7" t="s">
        <v>1345</v>
      </c>
      <c r="JJ7" t="s">
        <v>1345</v>
      </c>
      <c r="JK7" t="s">
        <v>1345</v>
      </c>
      <c r="JL7" t="s">
        <v>1345</v>
      </c>
      <c r="JM7" t="s">
        <v>1345</v>
      </c>
      <c r="JN7" t="s">
        <v>1345</v>
      </c>
      <c r="JO7" t="s">
        <v>1345</v>
      </c>
      <c r="JP7" t="s">
        <v>1345</v>
      </c>
      <c r="JQ7" t="s">
        <v>1345</v>
      </c>
    </row>
    <row r="8" spans="1:277">
      <c r="A8" t="s">
        <v>359</v>
      </c>
      <c r="B8" s="1">
        <v>44012</v>
      </c>
      <c r="C8" s="1">
        <v>44197</v>
      </c>
      <c r="D8">
        <v>1</v>
      </c>
      <c r="E8">
        <v>1</v>
      </c>
      <c r="F8">
        <v>1</v>
      </c>
      <c r="G8">
        <v>1</v>
      </c>
      <c r="H8">
        <v>0</v>
      </c>
      <c r="I8">
        <v>1</v>
      </c>
      <c r="J8">
        <v>0</v>
      </c>
      <c r="K8">
        <v>1</v>
      </c>
      <c r="L8">
        <v>0</v>
      </c>
      <c r="M8" t="s">
        <v>1345</v>
      </c>
      <c r="N8" t="s">
        <v>1345</v>
      </c>
      <c r="O8" t="s">
        <v>1345</v>
      </c>
      <c r="P8" t="s">
        <v>1345</v>
      </c>
      <c r="Q8" t="s">
        <v>1345</v>
      </c>
      <c r="R8" t="s">
        <v>1345</v>
      </c>
      <c r="S8" t="s">
        <v>1345</v>
      </c>
      <c r="T8" t="s">
        <v>1345</v>
      </c>
      <c r="U8">
        <v>1</v>
      </c>
      <c r="V8">
        <v>1</v>
      </c>
      <c r="W8">
        <v>0</v>
      </c>
      <c r="X8">
        <v>1</v>
      </c>
      <c r="Y8">
        <v>1</v>
      </c>
      <c r="Z8">
        <v>1</v>
      </c>
      <c r="AA8">
        <v>1</v>
      </c>
      <c r="AB8">
        <v>1</v>
      </c>
      <c r="AC8">
        <v>0</v>
      </c>
      <c r="AD8">
        <v>1</v>
      </c>
      <c r="AE8">
        <v>0</v>
      </c>
      <c r="AF8">
        <v>1</v>
      </c>
      <c r="AG8">
        <v>0</v>
      </c>
      <c r="AH8">
        <v>0</v>
      </c>
      <c r="AI8">
        <v>0</v>
      </c>
      <c r="AJ8">
        <v>0</v>
      </c>
      <c r="AK8">
        <v>0</v>
      </c>
      <c r="AL8">
        <v>0</v>
      </c>
      <c r="AM8">
        <v>0</v>
      </c>
      <c r="AN8">
        <v>0</v>
      </c>
      <c r="AO8">
        <v>0</v>
      </c>
      <c r="AP8">
        <v>0</v>
      </c>
      <c r="AQ8">
        <v>0</v>
      </c>
      <c r="AR8">
        <v>1</v>
      </c>
      <c r="AS8">
        <v>1</v>
      </c>
      <c r="AT8">
        <v>0</v>
      </c>
      <c r="AU8">
        <v>0</v>
      </c>
      <c r="AV8">
        <v>0</v>
      </c>
      <c r="AW8">
        <v>1</v>
      </c>
      <c r="AX8">
        <v>1</v>
      </c>
      <c r="AY8">
        <v>0</v>
      </c>
      <c r="AZ8">
        <v>1</v>
      </c>
      <c r="BA8">
        <v>0</v>
      </c>
      <c r="BB8">
        <v>2</v>
      </c>
      <c r="BC8">
        <v>1</v>
      </c>
      <c r="BD8">
        <v>0</v>
      </c>
      <c r="BE8">
        <v>0</v>
      </c>
      <c r="BF8">
        <v>0</v>
      </c>
      <c r="BG8">
        <v>0</v>
      </c>
      <c r="BH8">
        <v>0</v>
      </c>
      <c r="BI8">
        <v>0</v>
      </c>
      <c r="BJ8">
        <v>1</v>
      </c>
      <c r="BK8">
        <v>1</v>
      </c>
      <c r="BL8">
        <v>0</v>
      </c>
      <c r="BM8">
        <v>0</v>
      </c>
      <c r="BN8">
        <v>0</v>
      </c>
      <c r="BO8">
        <v>0</v>
      </c>
      <c r="BP8">
        <v>0</v>
      </c>
      <c r="BQ8">
        <v>0</v>
      </c>
      <c r="BR8">
        <v>0</v>
      </c>
      <c r="BS8">
        <v>0</v>
      </c>
      <c r="BT8">
        <v>0</v>
      </c>
      <c r="BU8">
        <v>0</v>
      </c>
      <c r="BV8">
        <v>0</v>
      </c>
      <c r="BW8">
        <v>0</v>
      </c>
      <c r="BX8">
        <v>0</v>
      </c>
      <c r="BY8">
        <v>0</v>
      </c>
      <c r="BZ8">
        <v>1</v>
      </c>
      <c r="CA8">
        <v>0</v>
      </c>
      <c r="CB8">
        <v>0</v>
      </c>
      <c r="CC8">
        <v>0</v>
      </c>
      <c r="CD8">
        <v>1</v>
      </c>
      <c r="CE8">
        <v>1</v>
      </c>
      <c r="CF8">
        <v>1</v>
      </c>
      <c r="CG8">
        <v>0</v>
      </c>
      <c r="CH8">
        <v>1</v>
      </c>
      <c r="CI8">
        <v>0</v>
      </c>
      <c r="CJ8">
        <v>0</v>
      </c>
      <c r="CK8">
        <v>0</v>
      </c>
      <c r="CL8">
        <v>0</v>
      </c>
      <c r="CM8">
        <v>0</v>
      </c>
      <c r="CN8">
        <v>0</v>
      </c>
      <c r="CO8">
        <v>0</v>
      </c>
      <c r="CP8">
        <v>1</v>
      </c>
      <c r="CQ8">
        <v>0</v>
      </c>
      <c r="CR8">
        <v>0</v>
      </c>
      <c r="CS8">
        <v>1</v>
      </c>
      <c r="CT8">
        <v>0</v>
      </c>
      <c r="CU8">
        <v>0</v>
      </c>
      <c r="CV8">
        <v>0</v>
      </c>
      <c r="CW8">
        <v>0</v>
      </c>
      <c r="CX8">
        <v>0</v>
      </c>
      <c r="CY8">
        <v>1</v>
      </c>
      <c r="CZ8">
        <v>0</v>
      </c>
      <c r="DA8">
        <v>0</v>
      </c>
      <c r="DB8">
        <v>0</v>
      </c>
      <c r="DC8">
        <v>0</v>
      </c>
      <c r="DD8">
        <v>0</v>
      </c>
      <c r="DE8">
        <v>0</v>
      </c>
      <c r="DF8">
        <v>1</v>
      </c>
      <c r="DG8">
        <v>1</v>
      </c>
      <c r="DH8">
        <v>0</v>
      </c>
      <c r="DI8">
        <v>0</v>
      </c>
      <c r="DJ8">
        <v>0</v>
      </c>
      <c r="DK8">
        <v>1</v>
      </c>
      <c r="DL8">
        <v>0</v>
      </c>
      <c r="DM8">
        <v>0</v>
      </c>
      <c r="DN8">
        <v>0</v>
      </c>
      <c r="DO8">
        <v>1</v>
      </c>
      <c r="DP8">
        <v>1</v>
      </c>
      <c r="DQ8">
        <v>1</v>
      </c>
      <c r="DR8">
        <v>0</v>
      </c>
      <c r="DS8">
        <v>0</v>
      </c>
      <c r="DT8">
        <v>0</v>
      </c>
      <c r="DU8">
        <v>0</v>
      </c>
      <c r="DV8">
        <v>0</v>
      </c>
      <c r="DW8">
        <v>0</v>
      </c>
      <c r="DX8">
        <v>0</v>
      </c>
      <c r="DY8">
        <v>0</v>
      </c>
      <c r="DZ8">
        <v>0</v>
      </c>
      <c r="EA8">
        <v>0</v>
      </c>
      <c r="EB8">
        <v>0</v>
      </c>
      <c r="EC8">
        <v>0</v>
      </c>
      <c r="ED8">
        <v>0</v>
      </c>
      <c r="EE8">
        <v>0</v>
      </c>
      <c r="EF8">
        <v>0</v>
      </c>
      <c r="EG8">
        <v>0</v>
      </c>
      <c r="EH8">
        <v>0</v>
      </c>
      <c r="EI8">
        <v>1</v>
      </c>
      <c r="EJ8">
        <v>0</v>
      </c>
      <c r="EK8">
        <v>0</v>
      </c>
      <c r="EL8">
        <v>0</v>
      </c>
      <c r="EM8">
        <v>0</v>
      </c>
      <c r="EN8">
        <v>0</v>
      </c>
      <c r="EO8">
        <v>1</v>
      </c>
      <c r="EP8">
        <v>0</v>
      </c>
      <c r="EQ8">
        <v>1</v>
      </c>
      <c r="ER8">
        <v>1</v>
      </c>
      <c r="ES8">
        <v>0</v>
      </c>
      <c r="ET8">
        <v>0</v>
      </c>
      <c r="EU8">
        <v>0</v>
      </c>
      <c r="EV8">
        <v>0</v>
      </c>
      <c r="EW8">
        <v>0</v>
      </c>
      <c r="EX8">
        <v>0</v>
      </c>
      <c r="EY8">
        <v>0</v>
      </c>
      <c r="EZ8">
        <v>1</v>
      </c>
      <c r="FA8">
        <v>0</v>
      </c>
      <c r="FB8">
        <v>0</v>
      </c>
      <c r="FC8">
        <v>0</v>
      </c>
      <c r="FD8">
        <v>0</v>
      </c>
      <c r="FE8">
        <v>0</v>
      </c>
      <c r="FF8">
        <v>0</v>
      </c>
      <c r="FG8">
        <v>0</v>
      </c>
      <c r="FH8">
        <v>1</v>
      </c>
      <c r="FI8">
        <v>1</v>
      </c>
      <c r="FJ8">
        <v>0</v>
      </c>
      <c r="FK8">
        <v>0</v>
      </c>
      <c r="FL8">
        <v>0</v>
      </c>
      <c r="FM8">
        <v>0</v>
      </c>
      <c r="FN8">
        <v>0</v>
      </c>
      <c r="FO8">
        <v>0</v>
      </c>
      <c r="FP8">
        <v>0</v>
      </c>
      <c r="FQ8">
        <v>0</v>
      </c>
      <c r="FR8">
        <v>0</v>
      </c>
      <c r="FS8">
        <v>0</v>
      </c>
      <c r="FT8">
        <v>1</v>
      </c>
      <c r="FU8">
        <v>0</v>
      </c>
      <c r="FV8">
        <v>0</v>
      </c>
      <c r="FW8">
        <v>1</v>
      </c>
      <c r="FX8">
        <v>0</v>
      </c>
      <c r="FY8" t="s">
        <v>1345</v>
      </c>
      <c r="FZ8" t="s">
        <v>1345</v>
      </c>
      <c r="GA8">
        <v>0</v>
      </c>
      <c r="GB8">
        <v>0</v>
      </c>
      <c r="GC8">
        <v>0</v>
      </c>
      <c r="GD8">
        <v>0</v>
      </c>
      <c r="GE8">
        <v>1</v>
      </c>
      <c r="GF8">
        <v>0</v>
      </c>
      <c r="GG8">
        <v>0</v>
      </c>
      <c r="GH8">
        <v>1</v>
      </c>
      <c r="GI8">
        <v>0</v>
      </c>
      <c r="GJ8">
        <v>0</v>
      </c>
      <c r="GK8">
        <v>0</v>
      </c>
      <c r="GL8">
        <v>1</v>
      </c>
      <c r="GM8">
        <v>0</v>
      </c>
      <c r="GN8">
        <v>1</v>
      </c>
      <c r="GO8">
        <v>1</v>
      </c>
      <c r="GP8">
        <v>0</v>
      </c>
      <c r="GQ8">
        <v>0</v>
      </c>
      <c r="GR8">
        <v>1</v>
      </c>
      <c r="GS8">
        <v>1</v>
      </c>
      <c r="GT8">
        <v>0</v>
      </c>
      <c r="GU8">
        <v>1</v>
      </c>
      <c r="GV8">
        <v>1</v>
      </c>
      <c r="GW8">
        <v>1</v>
      </c>
      <c r="GX8">
        <v>0</v>
      </c>
      <c r="GY8">
        <v>1</v>
      </c>
      <c r="GZ8">
        <v>0</v>
      </c>
      <c r="HA8">
        <v>0</v>
      </c>
      <c r="HB8">
        <v>0</v>
      </c>
      <c r="HC8">
        <v>1</v>
      </c>
      <c r="HD8">
        <v>0</v>
      </c>
      <c r="HE8">
        <v>0</v>
      </c>
      <c r="HF8">
        <v>0</v>
      </c>
      <c r="HG8">
        <v>0</v>
      </c>
      <c r="HH8">
        <v>0</v>
      </c>
      <c r="HI8">
        <v>0</v>
      </c>
      <c r="HJ8">
        <v>0</v>
      </c>
      <c r="HK8">
        <v>0</v>
      </c>
      <c r="HL8">
        <v>1</v>
      </c>
      <c r="HM8">
        <v>1</v>
      </c>
      <c r="HN8">
        <v>0</v>
      </c>
      <c r="HO8">
        <v>0</v>
      </c>
      <c r="HP8">
        <v>0</v>
      </c>
      <c r="HQ8">
        <v>0</v>
      </c>
      <c r="HR8">
        <v>1</v>
      </c>
      <c r="HS8">
        <v>6</v>
      </c>
      <c r="HT8">
        <v>0</v>
      </c>
      <c r="HU8">
        <v>0</v>
      </c>
      <c r="HV8">
        <v>1</v>
      </c>
      <c r="HW8">
        <v>1</v>
      </c>
      <c r="HX8">
        <v>0</v>
      </c>
      <c r="HY8">
        <v>1</v>
      </c>
      <c r="HZ8">
        <v>0</v>
      </c>
      <c r="IA8">
        <v>0</v>
      </c>
      <c r="IB8">
        <v>1</v>
      </c>
      <c r="IC8">
        <v>0</v>
      </c>
      <c r="ID8">
        <v>0</v>
      </c>
      <c r="IE8">
        <v>0</v>
      </c>
      <c r="IF8">
        <v>0</v>
      </c>
      <c r="IG8">
        <v>0</v>
      </c>
      <c r="IH8">
        <v>0</v>
      </c>
      <c r="II8">
        <v>0</v>
      </c>
      <c r="IJ8">
        <v>4</v>
      </c>
      <c r="IK8">
        <v>0</v>
      </c>
      <c r="IL8">
        <v>0</v>
      </c>
      <c r="IM8">
        <v>0</v>
      </c>
      <c r="IN8">
        <v>0</v>
      </c>
      <c r="IO8">
        <v>0</v>
      </c>
      <c r="IP8">
        <v>0</v>
      </c>
      <c r="IQ8">
        <v>1</v>
      </c>
      <c r="IR8">
        <v>11</v>
      </c>
      <c r="IS8">
        <v>1</v>
      </c>
      <c r="IT8">
        <v>1</v>
      </c>
      <c r="IU8">
        <v>1</v>
      </c>
      <c r="IV8">
        <v>0</v>
      </c>
      <c r="IW8">
        <v>1</v>
      </c>
      <c r="IX8">
        <v>0</v>
      </c>
      <c r="IY8">
        <v>0</v>
      </c>
      <c r="IZ8">
        <v>3</v>
      </c>
      <c r="JA8">
        <v>10</v>
      </c>
      <c r="JB8">
        <v>2</v>
      </c>
      <c r="JC8">
        <v>0</v>
      </c>
      <c r="JD8" t="s">
        <v>1345</v>
      </c>
      <c r="JE8" t="s">
        <v>1345</v>
      </c>
      <c r="JF8" t="s">
        <v>1345</v>
      </c>
      <c r="JG8" t="s">
        <v>1345</v>
      </c>
      <c r="JH8" t="s">
        <v>1345</v>
      </c>
      <c r="JI8" t="s">
        <v>1345</v>
      </c>
      <c r="JJ8" t="s">
        <v>1345</v>
      </c>
      <c r="JK8" t="s">
        <v>1345</v>
      </c>
      <c r="JL8" t="s">
        <v>1345</v>
      </c>
      <c r="JM8" t="s">
        <v>1345</v>
      </c>
      <c r="JN8" t="s">
        <v>1345</v>
      </c>
      <c r="JO8" t="s">
        <v>1345</v>
      </c>
      <c r="JP8" t="s">
        <v>1345</v>
      </c>
      <c r="JQ8" t="s">
        <v>1345</v>
      </c>
    </row>
    <row r="9" spans="1:277">
      <c r="A9" t="s">
        <v>380</v>
      </c>
      <c r="B9" s="1">
        <v>43831</v>
      </c>
      <c r="C9" s="1">
        <v>44197</v>
      </c>
      <c r="D9">
        <v>1</v>
      </c>
      <c r="E9">
        <v>0</v>
      </c>
      <c r="F9">
        <v>1</v>
      </c>
      <c r="G9">
        <v>1</v>
      </c>
      <c r="H9">
        <v>0</v>
      </c>
      <c r="I9">
        <v>1</v>
      </c>
      <c r="J9">
        <v>0</v>
      </c>
      <c r="K9">
        <v>1</v>
      </c>
      <c r="L9">
        <v>0</v>
      </c>
      <c r="M9" t="s">
        <v>1345</v>
      </c>
      <c r="N9" t="s">
        <v>1345</v>
      </c>
      <c r="O9" t="s">
        <v>1345</v>
      </c>
      <c r="P9" t="s">
        <v>1345</v>
      </c>
      <c r="Q9" t="s">
        <v>1345</v>
      </c>
      <c r="R9" t="s">
        <v>1345</v>
      </c>
      <c r="S9" t="s">
        <v>1345</v>
      </c>
      <c r="T9" t="s">
        <v>1345</v>
      </c>
      <c r="U9">
        <v>1</v>
      </c>
      <c r="V9">
        <v>0</v>
      </c>
      <c r="W9">
        <v>1</v>
      </c>
      <c r="X9">
        <v>1</v>
      </c>
      <c r="Y9">
        <v>0</v>
      </c>
      <c r="Z9">
        <v>0</v>
      </c>
      <c r="AA9">
        <v>1</v>
      </c>
      <c r="AB9">
        <v>0</v>
      </c>
      <c r="AC9">
        <v>0</v>
      </c>
      <c r="AD9">
        <v>0</v>
      </c>
      <c r="AE9">
        <v>0</v>
      </c>
      <c r="AF9">
        <v>0</v>
      </c>
      <c r="AG9">
        <v>0</v>
      </c>
      <c r="AH9">
        <v>0</v>
      </c>
      <c r="AI9">
        <v>0</v>
      </c>
      <c r="AJ9">
        <v>0</v>
      </c>
      <c r="AK9">
        <v>0</v>
      </c>
      <c r="AL9">
        <v>0</v>
      </c>
      <c r="AM9">
        <v>0</v>
      </c>
      <c r="AN9">
        <v>0</v>
      </c>
      <c r="AO9">
        <v>1</v>
      </c>
      <c r="AP9">
        <v>0</v>
      </c>
      <c r="AQ9">
        <v>1</v>
      </c>
      <c r="AR9">
        <v>0</v>
      </c>
      <c r="AS9">
        <v>0</v>
      </c>
      <c r="AT9">
        <v>0</v>
      </c>
      <c r="AU9">
        <v>0</v>
      </c>
      <c r="AV9">
        <v>0</v>
      </c>
      <c r="AW9">
        <v>1</v>
      </c>
      <c r="AX9">
        <v>0</v>
      </c>
      <c r="AY9">
        <v>0</v>
      </c>
      <c r="AZ9">
        <v>1</v>
      </c>
      <c r="BA9">
        <v>0</v>
      </c>
      <c r="BB9">
        <v>1</v>
      </c>
      <c r="BC9">
        <v>1</v>
      </c>
      <c r="BD9">
        <v>1</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1</v>
      </c>
      <c r="CA9">
        <v>0</v>
      </c>
      <c r="CB9">
        <v>0</v>
      </c>
      <c r="CC9">
        <v>0</v>
      </c>
      <c r="CD9">
        <v>1</v>
      </c>
      <c r="CE9">
        <v>1</v>
      </c>
      <c r="CF9">
        <v>1</v>
      </c>
      <c r="CG9">
        <v>0</v>
      </c>
      <c r="CH9">
        <v>0</v>
      </c>
      <c r="CI9">
        <v>0</v>
      </c>
      <c r="CJ9">
        <v>1</v>
      </c>
      <c r="CK9">
        <v>0</v>
      </c>
      <c r="CL9">
        <v>0</v>
      </c>
      <c r="CM9">
        <v>0</v>
      </c>
      <c r="CN9">
        <v>0</v>
      </c>
      <c r="CO9">
        <v>1</v>
      </c>
      <c r="CP9">
        <v>0</v>
      </c>
      <c r="CQ9">
        <v>0</v>
      </c>
      <c r="CR9">
        <v>1</v>
      </c>
      <c r="CS9">
        <v>0</v>
      </c>
      <c r="CT9">
        <v>0</v>
      </c>
      <c r="CU9">
        <v>0</v>
      </c>
      <c r="CV9">
        <v>0</v>
      </c>
      <c r="CW9">
        <v>0</v>
      </c>
      <c r="CX9">
        <v>0</v>
      </c>
      <c r="CY9">
        <v>0</v>
      </c>
      <c r="CZ9">
        <v>0</v>
      </c>
      <c r="DA9">
        <v>0</v>
      </c>
      <c r="DB9">
        <v>0</v>
      </c>
      <c r="DC9">
        <v>0</v>
      </c>
      <c r="DD9">
        <v>0</v>
      </c>
      <c r="DE9">
        <v>0</v>
      </c>
      <c r="DF9">
        <v>1</v>
      </c>
      <c r="DG9">
        <v>0</v>
      </c>
      <c r="DH9">
        <v>1</v>
      </c>
      <c r="DI9">
        <v>1</v>
      </c>
      <c r="DJ9">
        <v>0</v>
      </c>
      <c r="DK9">
        <v>0</v>
      </c>
      <c r="DL9">
        <v>0</v>
      </c>
      <c r="DM9">
        <v>0</v>
      </c>
      <c r="DN9">
        <v>0</v>
      </c>
      <c r="DO9">
        <v>1</v>
      </c>
      <c r="DP9">
        <v>1</v>
      </c>
      <c r="DQ9">
        <v>0</v>
      </c>
      <c r="DR9">
        <v>0</v>
      </c>
      <c r="DS9">
        <v>1</v>
      </c>
      <c r="DT9">
        <v>0</v>
      </c>
      <c r="DU9">
        <v>0</v>
      </c>
      <c r="DV9">
        <v>0</v>
      </c>
      <c r="DW9">
        <v>0</v>
      </c>
      <c r="DX9">
        <v>0</v>
      </c>
      <c r="DY9">
        <v>1</v>
      </c>
      <c r="DZ9">
        <v>0</v>
      </c>
      <c r="EA9">
        <v>0</v>
      </c>
      <c r="EB9">
        <v>0</v>
      </c>
      <c r="EC9">
        <v>0</v>
      </c>
      <c r="ED9">
        <v>0</v>
      </c>
      <c r="EE9">
        <v>0</v>
      </c>
      <c r="EF9">
        <v>0</v>
      </c>
      <c r="EG9">
        <v>0</v>
      </c>
      <c r="EH9">
        <v>0</v>
      </c>
      <c r="EI9">
        <v>0</v>
      </c>
      <c r="EJ9">
        <v>0</v>
      </c>
      <c r="EK9">
        <v>0</v>
      </c>
      <c r="EL9">
        <v>0</v>
      </c>
      <c r="EM9">
        <v>0</v>
      </c>
      <c r="EN9">
        <v>0</v>
      </c>
      <c r="EO9">
        <v>0</v>
      </c>
      <c r="EP9">
        <v>0</v>
      </c>
      <c r="EQ9">
        <v>1</v>
      </c>
      <c r="ER9">
        <v>0</v>
      </c>
      <c r="ES9">
        <v>0</v>
      </c>
      <c r="ET9">
        <v>1</v>
      </c>
      <c r="EU9">
        <v>0</v>
      </c>
      <c r="EV9">
        <v>0</v>
      </c>
      <c r="EW9">
        <v>0</v>
      </c>
      <c r="EX9">
        <v>0</v>
      </c>
      <c r="EY9">
        <v>0</v>
      </c>
      <c r="EZ9">
        <v>1</v>
      </c>
      <c r="FA9">
        <v>0</v>
      </c>
      <c r="FB9">
        <v>0</v>
      </c>
      <c r="FC9">
        <v>1</v>
      </c>
      <c r="FD9">
        <v>1</v>
      </c>
      <c r="FE9">
        <v>1</v>
      </c>
      <c r="FF9">
        <v>1</v>
      </c>
      <c r="FG9">
        <v>0</v>
      </c>
      <c r="FH9">
        <v>0</v>
      </c>
      <c r="FI9">
        <v>0</v>
      </c>
      <c r="FJ9">
        <v>1</v>
      </c>
      <c r="FK9">
        <v>0</v>
      </c>
      <c r="FL9">
        <v>1</v>
      </c>
      <c r="FM9">
        <v>1</v>
      </c>
      <c r="FN9">
        <v>0</v>
      </c>
      <c r="FO9">
        <v>1</v>
      </c>
      <c r="FP9">
        <v>0</v>
      </c>
      <c r="FQ9">
        <v>0</v>
      </c>
      <c r="FR9">
        <v>0</v>
      </c>
      <c r="FS9">
        <v>1</v>
      </c>
      <c r="FT9">
        <v>0</v>
      </c>
      <c r="FU9">
        <v>0</v>
      </c>
      <c r="FV9">
        <v>0</v>
      </c>
      <c r="FW9">
        <v>0</v>
      </c>
      <c r="FX9">
        <v>0</v>
      </c>
      <c r="FY9" t="s">
        <v>1345</v>
      </c>
      <c r="FZ9" t="s">
        <v>1345</v>
      </c>
      <c r="GA9">
        <v>0</v>
      </c>
      <c r="GB9">
        <v>1</v>
      </c>
      <c r="GC9">
        <v>0</v>
      </c>
      <c r="GD9">
        <v>0</v>
      </c>
      <c r="GE9">
        <v>0</v>
      </c>
      <c r="GF9">
        <v>0</v>
      </c>
      <c r="GG9">
        <v>0</v>
      </c>
      <c r="GH9">
        <v>1</v>
      </c>
      <c r="GI9">
        <v>0</v>
      </c>
      <c r="GJ9">
        <v>0</v>
      </c>
      <c r="GK9">
        <v>0</v>
      </c>
      <c r="GL9">
        <v>1</v>
      </c>
      <c r="GM9">
        <v>0</v>
      </c>
      <c r="GN9">
        <v>0</v>
      </c>
      <c r="GO9">
        <v>0</v>
      </c>
      <c r="GP9">
        <v>0</v>
      </c>
      <c r="GQ9">
        <v>0</v>
      </c>
      <c r="GR9">
        <v>1</v>
      </c>
      <c r="GS9">
        <v>1</v>
      </c>
      <c r="GT9">
        <v>0</v>
      </c>
      <c r="GU9">
        <v>1</v>
      </c>
      <c r="GV9">
        <v>1</v>
      </c>
      <c r="GW9">
        <v>1</v>
      </c>
      <c r="GX9">
        <v>1</v>
      </c>
      <c r="GY9">
        <v>0</v>
      </c>
      <c r="GZ9">
        <v>0</v>
      </c>
      <c r="HA9">
        <v>1</v>
      </c>
      <c r="HB9">
        <v>0</v>
      </c>
      <c r="HC9">
        <v>0</v>
      </c>
      <c r="HD9">
        <v>1</v>
      </c>
      <c r="HE9">
        <v>0</v>
      </c>
      <c r="HF9">
        <v>0</v>
      </c>
      <c r="HG9">
        <v>0</v>
      </c>
      <c r="HH9">
        <v>0</v>
      </c>
      <c r="HI9">
        <v>0</v>
      </c>
      <c r="HJ9">
        <v>0</v>
      </c>
      <c r="HK9">
        <v>0</v>
      </c>
      <c r="HL9">
        <v>1</v>
      </c>
      <c r="HM9">
        <v>0</v>
      </c>
      <c r="HN9">
        <v>0</v>
      </c>
      <c r="HO9">
        <v>0</v>
      </c>
      <c r="HP9">
        <v>0</v>
      </c>
      <c r="HQ9">
        <v>0</v>
      </c>
      <c r="HR9">
        <v>1</v>
      </c>
      <c r="HS9">
        <v>2</v>
      </c>
      <c r="HT9">
        <v>1</v>
      </c>
      <c r="HU9">
        <v>0</v>
      </c>
      <c r="HV9">
        <v>0</v>
      </c>
      <c r="HW9">
        <v>1</v>
      </c>
      <c r="HX9">
        <v>0</v>
      </c>
      <c r="HY9">
        <v>0</v>
      </c>
      <c r="HZ9">
        <v>0</v>
      </c>
      <c r="IA9">
        <v>0</v>
      </c>
      <c r="IB9">
        <v>0</v>
      </c>
      <c r="IC9">
        <v>0</v>
      </c>
      <c r="ID9">
        <v>1</v>
      </c>
      <c r="IE9">
        <v>0</v>
      </c>
      <c r="IF9">
        <v>0</v>
      </c>
      <c r="IG9">
        <v>0</v>
      </c>
      <c r="IH9">
        <v>0</v>
      </c>
      <c r="II9">
        <v>0</v>
      </c>
      <c r="IJ9">
        <v>0</v>
      </c>
      <c r="IK9">
        <v>0</v>
      </c>
      <c r="IL9">
        <v>0</v>
      </c>
      <c r="IM9">
        <v>0</v>
      </c>
      <c r="IN9">
        <v>0</v>
      </c>
      <c r="IO9">
        <v>0</v>
      </c>
      <c r="IP9">
        <v>0</v>
      </c>
      <c r="IQ9">
        <v>1</v>
      </c>
      <c r="IR9">
        <v>11</v>
      </c>
      <c r="IS9">
        <v>1</v>
      </c>
      <c r="IT9">
        <v>1</v>
      </c>
      <c r="IU9">
        <v>0</v>
      </c>
      <c r="IV9">
        <v>0</v>
      </c>
      <c r="IW9">
        <v>1</v>
      </c>
      <c r="IX9">
        <v>1</v>
      </c>
      <c r="IY9">
        <v>0</v>
      </c>
      <c r="IZ9">
        <v>1</v>
      </c>
      <c r="JA9">
        <v>15</v>
      </c>
      <c r="JB9">
        <v>2</v>
      </c>
      <c r="JC9">
        <v>0</v>
      </c>
      <c r="JD9" t="s">
        <v>1345</v>
      </c>
      <c r="JE9" t="s">
        <v>1345</v>
      </c>
      <c r="JF9" t="s">
        <v>1345</v>
      </c>
      <c r="JG9" t="s">
        <v>1345</v>
      </c>
      <c r="JH9" t="s">
        <v>1345</v>
      </c>
      <c r="JI9" t="s">
        <v>1345</v>
      </c>
      <c r="JJ9" t="s">
        <v>1345</v>
      </c>
      <c r="JK9" t="s">
        <v>1345</v>
      </c>
      <c r="JL9" t="s">
        <v>1345</v>
      </c>
      <c r="JM9" t="s">
        <v>1345</v>
      </c>
      <c r="JN9" t="s">
        <v>1345</v>
      </c>
      <c r="JO9" t="s">
        <v>1345</v>
      </c>
      <c r="JP9" t="s">
        <v>1345</v>
      </c>
      <c r="JQ9" t="s">
        <v>1345</v>
      </c>
    </row>
    <row r="10" spans="1:277">
      <c r="A10" t="s">
        <v>395</v>
      </c>
      <c r="B10" s="1">
        <v>44196</v>
      </c>
      <c r="C10" s="1">
        <v>44197</v>
      </c>
      <c r="D10">
        <v>1</v>
      </c>
      <c r="E10">
        <v>0</v>
      </c>
      <c r="F10">
        <v>1</v>
      </c>
      <c r="G10">
        <v>1</v>
      </c>
      <c r="H10">
        <v>0</v>
      </c>
      <c r="I10">
        <v>1</v>
      </c>
      <c r="J10">
        <v>0</v>
      </c>
      <c r="K10">
        <v>1</v>
      </c>
      <c r="L10">
        <v>1</v>
      </c>
      <c r="M10">
        <v>0</v>
      </c>
      <c r="N10">
        <v>1</v>
      </c>
      <c r="O10">
        <v>0</v>
      </c>
      <c r="P10">
        <v>0</v>
      </c>
      <c r="Q10">
        <v>0</v>
      </c>
      <c r="R10">
        <v>1</v>
      </c>
      <c r="S10">
        <v>0</v>
      </c>
      <c r="T10">
        <v>0</v>
      </c>
      <c r="U10">
        <v>1</v>
      </c>
      <c r="V10">
        <v>0</v>
      </c>
      <c r="W10">
        <v>1</v>
      </c>
      <c r="X10">
        <v>1</v>
      </c>
      <c r="Y10">
        <v>0</v>
      </c>
      <c r="Z10">
        <v>1</v>
      </c>
      <c r="AA10">
        <v>1</v>
      </c>
      <c r="AB10">
        <v>0</v>
      </c>
      <c r="AC10">
        <v>0</v>
      </c>
      <c r="AD10">
        <v>0</v>
      </c>
      <c r="AE10">
        <v>0</v>
      </c>
      <c r="AF10">
        <v>0</v>
      </c>
      <c r="AG10">
        <v>0</v>
      </c>
      <c r="AH10">
        <v>0</v>
      </c>
      <c r="AI10">
        <v>0</v>
      </c>
      <c r="AJ10">
        <v>0</v>
      </c>
      <c r="AK10">
        <v>0</v>
      </c>
      <c r="AL10">
        <v>0</v>
      </c>
      <c r="AM10">
        <v>0</v>
      </c>
      <c r="AN10">
        <v>0</v>
      </c>
      <c r="AO10">
        <v>1</v>
      </c>
      <c r="AP10">
        <v>0</v>
      </c>
      <c r="AQ10">
        <v>0</v>
      </c>
      <c r="AR10">
        <v>0</v>
      </c>
      <c r="AS10">
        <v>0</v>
      </c>
      <c r="AT10">
        <v>0</v>
      </c>
      <c r="AU10">
        <v>0</v>
      </c>
      <c r="AV10">
        <v>0</v>
      </c>
      <c r="AW10">
        <v>1</v>
      </c>
      <c r="AX10">
        <v>0</v>
      </c>
      <c r="AY10">
        <v>0</v>
      </c>
      <c r="AZ10">
        <v>1</v>
      </c>
      <c r="BA10">
        <v>0</v>
      </c>
      <c r="BB10">
        <v>2</v>
      </c>
      <c r="BC10">
        <v>1</v>
      </c>
      <c r="BD10">
        <v>1</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1</v>
      </c>
      <c r="CA10">
        <v>1</v>
      </c>
      <c r="CB10">
        <v>0</v>
      </c>
      <c r="CC10">
        <v>0</v>
      </c>
      <c r="CD10">
        <v>0</v>
      </c>
      <c r="CE10">
        <v>1</v>
      </c>
      <c r="CF10">
        <v>1</v>
      </c>
      <c r="CG10">
        <v>0</v>
      </c>
      <c r="CH10">
        <v>0</v>
      </c>
      <c r="CI10">
        <v>0</v>
      </c>
      <c r="CJ10">
        <v>0</v>
      </c>
      <c r="CK10">
        <v>1</v>
      </c>
      <c r="CL10">
        <v>0</v>
      </c>
      <c r="CM10">
        <v>0</v>
      </c>
      <c r="CN10">
        <v>0</v>
      </c>
      <c r="CO10">
        <v>0</v>
      </c>
      <c r="CP10">
        <v>0</v>
      </c>
      <c r="CQ10">
        <v>0</v>
      </c>
      <c r="CR10">
        <v>1</v>
      </c>
      <c r="CS10">
        <v>0</v>
      </c>
      <c r="CT10">
        <v>0</v>
      </c>
      <c r="CU10">
        <v>0</v>
      </c>
      <c r="CV10">
        <v>0</v>
      </c>
      <c r="CW10">
        <v>0</v>
      </c>
      <c r="CX10">
        <v>0</v>
      </c>
      <c r="CY10">
        <v>1</v>
      </c>
      <c r="CZ10">
        <v>0</v>
      </c>
      <c r="DA10">
        <v>0</v>
      </c>
      <c r="DB10">
        <v>0</v>
      </c>
      <c r="DC10">
        <v>0</v>
      </c>
      <c r="DD10">
        <v>0</v>
      </c>
      <c r="DE10">
        <v>0</v>
      </c>
      <c r="DF10">
        <v>0</v>
      </c>
      <c r="DG10">
        <v>0</v>
      </c>
      <c r="DH10">
        <v>0</v>
      </c>
      <c r="DI10">
        <v>0</v>
      </c>
      <c r="DJ10">
        <v>0</v>
      </c>
      <c r="DK10">
        <v>0</v>
      </c>
      <c r="DL10">
        <v>0</v>
      </c>
      <c r="DM10">
        <v>0</v>
      </c>
      <c r="DN10">
        <v>1</v>
      </c>
      <c r="DO10">
        <v>1</v>
      </c>
      <c r="DP10">
        <v>1</v>
      </c>
      <c r="DQ10">
        <v>0</v>
      </c>
      <c r="DR10">
        <v>0</v>
      </c>
      <c r="DS10">
        <v>0</v>
      </c>
      <c r="DT10">
        <v>1</v>
      </c>
      <c r="DU10">
        <v>0</v>
      </c>
      <c r="DV10">
        <v>0</v>
      </c>
      <c r="DW10">
        <v>0</v>
      </c>
      <c r="DX10">
        <v>0</v>
      </c>
      <c r="DY10">
        <v>0</v>
      </c>
      <c r="DZ10">
        <v>0</v>
      </c>
      <c r="EA10">
        <v>0</v>
      </c>
      <c r="EB10">
        <v>0</v>
      </c>
      <c r="EC10">
        <v>0</v>
      </c>
      <c r="ED10">
        <v>0</v>
      </c>
      <c r="EE10">
        <v>0</v>
      </c>
      <c r="EF10">
        <v>0</v>
      </c>
      <c r="EG10">
        <v>0</v>
      </c>
      <c r="EH10">
        <v>1</v>
      </c>
      <c r="EI10">
        <v>0</v>
      </c>
      <c r="EJ10">
        <v>0</v>
      </c>
      <c r="EK10">
        <v>0</v>
      </c>
      <c r="EL10">
        <v>1</v>
      </c>
      <c r="EM10">
        <v>0</v>
      </c>
      <c r="EN10">
        <v>0</v>
      </c>
      <c r="EO10">
        <v>0</v>
      </c>
      <c r="EP10">
        <v>0</v>
      </c>
      <c r="EQ10">
        <v>0</v>
      </c>
      <c r="ER10">
        <v>0</v>
      </c>
      <c r="ES10">
        <v>0</v>
      </c>
      <c r="ET10">
        <v>1</v>
      </c>
      <c r="EU10">
        <v>0</v>
      </c>
      <c r="EV10">
        <v>0</v>
      </c>
      <c r="EW10">
        <v>0</v>
      </c>
      <c r="EX10">
        <v>0</v>
      </c>
      <c r="EY10">
        <v>0</v>
      </c>
      <c r="EZ10">
        <v>0</v>
      </c>
      <c r="FA10">
        <v>0</v>
      </c>
      <c r="FB10">
        <v>0</v>
      </c>
      <c r="FC10">
        <v>0</v>
      </c>
      <c r="FD10">
        <v>0</v>
      </c>
      <c r="FE10">
        <v>0</v>
      </c>
      <c r="FF10">
        <v>0</v>
      </c>
      <c r="FG10">
        <v>0</v>
      </c>
      <c r="FH10">
        <v>1</v>
      </c>
      <c r="FI10">
        <v>0</v>
      </c>
      <c r="FJ10">
        <v>0</v>
      </c>
      <c r="FK10">
        <v>1</v>
      </c>
      <c r="FL10">
        <v>0</v>
      </c>
      <c r="FM10">
        <v>0</v>
      </c>
      <c r="FN10">
        <v>0</v>
      </c>
      <c r="FO10">
        <v>0</v>
      </c>
      <c r="FP10">
        <v>0</v>
      </c>
      <c r="FQ10">
        <v>0</v>
      </c>
      <c r="FR10">
        <v>0</v>
      </c>
      <c r="FS10">
        <v>0</v>
      </c>
      <c r="FT10">
        <v>1</v>
      </c>
      <c r="FU10">
        <v>0</v>
      </c>
      <c r="FV10">
        <v>0</v>
      </c>
      <c r="FW10">
        <v>0</v>
      </c>
      <c r="FX10">
        <v>0</v>
      </c>
      <c r="FY10" t="s">
        <v>1345</v>
      </c>
      <c r="FZ10" t="s">
        <v>1345</v>
      </c>
      <c r="GA10">
        <v>1</v>
      </c>
      <c r="GB10">
        <v>0</v>
      </c>
      <c r="GC10">
        <v>0</v>
      </c>
      <c r="GD10">
        <v>0</v>
      </c>
      <c r="GE10">
        <v>0</v>
      </c>
      <c r="GF10">
        <v>0</v>
      </c>
      <c r="GG10">
        <v>0</v>
      </c>
      <c r="GH10">
        <v>0</v>
      </c>
      <c r="GI10">
        <v>0</v>
      </c>
      <c r="GJ10">
        <v>1</v>
      </c>
      <c r="GK10">
        <v>0</v>
      </c>
      <c r="GL10">
        <v>0</v>
      </c>
      <c r="GM10">
        <v>0</v>
      </c>
      <c r="GN10">
        <v>0</v>
      </c>
      <c r="GO10">
        <v>0</v>
      </c>
      <c r="GP10">
        <v>0</v>
      </c>
      <c r="GQ10">
        <v>1</v>
      </c>
      <c r="GR10">
        <v>0</v>
      </c>
      <c r="GS10">
        <v>1</v>
      </c>
      <c r="GT10">
        <v>0</v>
      </c>
      <c r="GU10">
        <v>1</v>
      </c>
      <c r="GV10">
        <v>0</v>
      </c>
      <c r="GW10">
        <v>0</v>
      </c>
      <c r="GX10">
        <v>0</v>
      </c>
      <c r="GY10">
        <v>0</v>
      </c>
      <c r="GZ10">
        <v>0</v>
      </c>
      <c r="HA10">
        <v>0</v>
      </c>
      <c r="HB10">
        <v>0</v>
      </c>
      <c r="HC10">
        <v>0</v>
      </c>
      <c r="HD10">
        <v>0</v>
      </c>
      <c r="HE10">
        <v>0</v>
      </c>
      <c r="HF10">
        <v>0</v>
      </c>
      <c r="HG10">
        <v>1</v>
      </c>
      <c r="HH10">
        <v>0</v>
      </c>
      <c r="HI10">
        <v>0</v>
      </c>
      <c r="HJ10">
        <v>0</v>
      </c>
      <c r="HK10">
        <v>1</v>
      </c>
      <c r="HL10">
        <v>0</v>
      </c>
      <c r="HM10">
        <v>0</v>
      </c>
      <c r="HN10">
        <v>0</v>
      </c>
      <c r="HO10">
        <v>0</v>
      </c>
      <c r="HP10">
        <v>0</v>
      </c>
      <c r="HQ10">
        <v>0</v>
      </c>
      <c r="HR10">
        <v>1</v>
      </c>
      <c r="HS10">
        <v>2</v>
      </c>
      <c r="HT10">
        <v>1</v>
      </c>
      <c r="HU10">
        <v>0</v>
      </c>
      <c r="HV10">
        <v>0</v>
      </c>
      <c r="HW10">
        <v>1</v>
      </c>
      <c r="HX10">
        <v>0</v>
      </c>
      <c r="HY10">
        <v>1</v>
      </c>
      <c r="HZ10">
        <v>1</v>
      </c>
      <c r="IA10">
        <v>0</v>
      </c>
      <c r="IB10">
        <v>0</v>
      </c>
      <c r="IC10">
        <v>0</v>
      </c>
      <c r="ID10">
        <v>0</v>
      </c>
      <c r="IE10">
        <v>0</v>
      </c>
      <c r="IF10">
        <v>0</v>
      </c>
      <c r="IG10">
        <v>0</v>
      </c>
      <c r="IH10">
        <v>0</v>
      </c>
      <c r="II10">
        <v>0</v>
      </c>
      <c r="IJ10">
        <v>4</v>
      </c>
      <c r="IK10">
        <v>0</v>
      </c>
      <c r="IL10">
        <v>0</v>
      </c>
      <c r="IM10">
        <v>0</v>
      </c>
      <c r="IN10">
        <v>0</v>
      </c>
      <c r="IO10">
        <v>0</v>
      </c>
      <c r="IP10">
        <v>0</v>
      </c>
      <c r="IQ10">
        <v>1</v>
      </c>
      <c r="IR10">
        <v>12</v>
      </c>
      <c r="IS10">
        <v>0</v>
      </c>
      <c r="IT10">
        <v>1</v>
      </c>
      <c r="IU10">
        <v>0</v>
      </c>
      <c r="IV10">
        <v>0</v>
      </c>
      <c r="IW10">
        <v>0</v>
      </c>
      <c r="IX10">
        <v>0</v>
      </c>
      <c r="IY10">
        <v>0</v>
      </c>
      <c r="IZ10">
        <v>3</v>
      </c>
      <c r="JA10">
        <v>3</v>
      </c>
      <c r="JB10">
        <v>2</v>
      </c>
      <c r="JC10">
        <v>0</v>
      </c>
      <c r="JD10" t="s">
        <v>1345</v>
      </c>
      <c r="JE10" t="s">
        <v>1345</v>
      </c>
      <c r="JF10" t="s">
        <v>1345</v>
      </c>
      <c r="JG10" t="s">
        <v>1345</v>
      </c>
      <c r="JH10" t="s">
        <v>1345</v>
      </c>
      <c r="JI10" t="s">
        <v>1345</v>
      </c>
      <c r="JJ10" t="s">
        <v>1345</v>
      </c>
      <c r="JK10" t="s">
        <v>1345</v>
      </c>
      <c r="JL10" t="s">
        <v>1345</v>
      </c>
      <c r="JM10" t="s">
        <v>1345</v>
      </c>
      <c r="JN10" t="s">
        <v>1345</v>
      </c>
      <c r="JO10" t="s">
        <v>1345</v>
      </c>
      <c r="JP10" t="s">
        <v>1345</v>
      </c>
      <c r="JQ10" t="s">
        <v>1345</v>
      </c>
    </row>
    <row r="11" spans="1:277">
      <c r="A11" t="s">
        <v>435</v>
      </c>
      <c r="B11" s="1">
        <v>43709</v>
      </c>
      <c r="C11" s="1">
        <v>44197</v>
      </c>
      <c r="D11">
        <v>1</v>
      </c>
      <c r="E11">
        <v>1</v>
      </c>
      <c r="F11">
        <v>1</v>
      </c>
      <c r="G11">
        <v>1</v>
      </c>
      <c r="H11">
        <v>0</v>
      </c>
      <c r="I11">
        <v>1</v>
      </c>
      <c r="J11">
        <v>0</v>
      </c>
      <c r="K11">
        <v>1</v>
      </c>
      <c r="L11">
        <v>1</v>
      </c>
      <c r="M11">
        <v>0</v>
      </c>
      <c r="N11">
        <v>0</v>
      </c>
      <c r="O11">
        <v>0</v>
      </c>
      <c r="P11">
        <v>0</v>
      </c>
      <c r="Q11">
        <v>1</v>
      </c>
      <c r="R11">
        <v>0</v>
      </c>
      <c r="S11">
        <v>0</v>
      </c>
      <c r="T11">
        <v>0</v>
      </c>
      <c r="U11">
        <v>1</v>
      </c>
      <c r="V11">
        <v>0</v>
      </c>
      <c r="W11">
        <v>1</v>
      </c>
      <c r="X11">
        <v>1</v>
      </c>
      <c r="Y11">
        <v>1</v>
      </c>
      <c r="Z11">
        <v>0</v>
      </c>
      <c r="AA11">
        <v>1</v>
      </c>
      <c r="AB11">
        <v>0</v>
      </c>
      <c r="AC11">
        <v>0</v>
      </c>
      <c r="AD11">
        <v>0</v>
      </c>
      <c r="AE11">
        <v>0</v>
      </c>
      <c r="AF11">
        <v>1</v>
      </c>
      <c r="AG11">
        <v>1</v>
      </c>
      <c r="AH11">
        <v>0</v>
      </c>
      <c r="AI11">
        <v>0</v>
      </c>
      <c r="AJ11">
        <v>0</v>
      </c>
      <c r="AK11">
        <v>0</v>
      </c>
      <c r="AL11">
        <v>0</v>
      </c>
      <c r="AM11">
        <v>0</v>
      </c>
      <c r="AN11">
        <v>0</v>
      </c>
      <c r="AO11">
        <v>1</v>
      </c>
      <c r="AP11">
        <v>0</v>
      </c>
      <c r="AQ11">
        <v>0</v>
      </c>
      <c r="AR11">
        <v>0</v>
      </c>
      <c r="AS11">
        <v>0</v>
      </c>
      <c r="AT11">
        <v>0</v>
      </c>
      <c r="AU11">
        <v>0</v>
      </c>
      <c r="AV11">
        <v>0</v>
      </c>
      <c r="AW11">
        <v>1</v>
      </c>
      <c r="AX11">
        <v>1</v>
      </c>
      <c r="AY11">
        <v>0</v>
      </c>
      <c r="AZ11">
        <v>1</v>
      </c>
      <c r="BA11">
        <v>0</v>
      </c>
      <c r="BB11">
        <v>2</v>
      </c>
      <c r="BC11">
        <v>1</v>
      </c>
      <c r="BD11">
        <v>0</v>
      </c>
      <c r="BE11">
        <v>0</v>
      </c>
      <c r="BF11">
        <v>0</v>
      </c>
      <c r="BG11">
        <v>0</v>
      </c>
      <c r="BH11">
        <v>0</v>
      </c>
      <c r="BI11">
        <v>0</v>
      </c>
      <c r="BJ11">
        <v>0</v>
      </c>
      <c r="BK11">
        <v>0</v>
      </c>
      <c r="BL11">
        <v>0</v>
      </c>
      <c r="BM11">
        <v>0</v>
      </c>
      <c r="BN11">
        <v>0</v>
      </c>
      <c r="BO11">
        <v>1</v>
      </c>
      <c r="BP11">
        <v>0</v>
      </c>
      <c r="BQ11">
        <v>0</v>
      </c>
      <c r="BR11">
        <v>0</v>
      </c>
      <c r="BS11">
        <v>0</v>
      </c>
      <c r="BT11">
        <v>0</v>
      </c>
      <c r="BU11">
        <v>0</v>
      </c>
      <c r="BV11">
        <v>0</v>
      </c>
      <c r="BW11">
        <v>0</v>
      </c>
      <c r="BX11">
        <v>0</v>
      </c>
      <c r="BY11">
        <v>0</v>
      </c>
      <c r="BZ11">
        <v>1</v>
      </c>
      <c r="CA11">
        <v>1</v>
      </c>
      <c r="CB11">
        <v>0</v>
      </c>
      <c r="CC11">
        <v>0</v>
      </c>
      <c r="CD11">
        <v>0</v>
      </c>
      <c r="CE11">
        <v>1</v>
      </c>
      <c r="CF11">
        <v>1</v>
      </c>
      <c r="CG11">
        <v>0</v>
      </c>
      <c r="CH11">
        <v>1</v>
      </c>
      <c r="CI11">
        <v>0</v>
      </c>
      <c r="CJ11">
        <v>0</v>
      </c>
      <c r="CK11">
        <v>0</v>
      </c>
      <c r="CL11">
        <v>0</v>
      </c>
      <c r="CM11">
        <v>0</v>
      </c>
      <c r="CN11">
        <v>0</v>
      </c>
      <c r="CO11">
        <v>0</v>
      </c>
      <c r="CP11">
        <v>1</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1</v>
      </c>
      <c r="DO11">
        <v>0</v>
      </c>
      <c r="DP11">
        <v>1</v>
      </c>
      <c r="DQ11">
        <v>0</v>
      </c>
      <c r="DR11">
        <v>0</v>
      </c>
      <c r="DS11">
        <v>0</v>
      </c>
      <c r="DT11">
        <v>1</v>
      </c>
      <c r="DU11">
        <v>0</v>
      </c>
      <c r="DV11">
        <v>0</v>
      </c>
      <c r="DW11">
        <v>0</v>
      </c>
      <c r="DX11">
        <v>0</v>
      </c>
      <c r="DY11">
        <v>0</v>
      </c>
      <c r="DZ11">
        <v>1</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1</v>
      </c>
      <c r="EX11">
        <v>0</v>
      </c>
      <c r="EY11">
        <v>0</v>
      </c>
      <c r="EZ11">
        <v>0</v>
      </c>
      <c r="FA11">
        <v>0</v>
      </c>
      <c r="FB11">
        <v>0</v>
      </c>
      <c r="FC11">
        <v>1</v>
      </c>
      <c r="FD11">
        <v>0</v>
      </c>
      <c r="FE11">
        <v>0</v>
      </c>
      <c r="FF11">
        <v>0</v>
      </c>
      <c r="FG11">
        <v>0</v>
      </c>
      <c r="FH11">
        <v>0</v>
      </c>
      <c r="FI11">
        <v>0</v>
      </c>
      <c r="FJ11">
        <v>1</v>
      </c>
      <c r="FK11">
        <v>0</v>
      </c>
      <c r="FL11">
        <v>0</v>
      </c>
      <c r="FM11">
        <v>0</v>
      </c>
      <c r="FN11">
        <v>0</v>
      </c>
      <c r="FO11">
        <v>0</v>
      </c>
      <c r="FP11">
        <v>0</v>
      </c>
      <c r="FQ11">
        <v>0</v>
      </c>
      <c r="FR11">
        <v>0</v>
      </c>
      <c r="FS11">
        <v>0</v>
      </c>
      <c r="FT11">
        <v>1</v>
      </c>
      <c r="FU11">
        <v>0</v>
      </c>
      <c r="FV11">
        <v>0</v>
      </c>
      <c r="FW11">
        <v>0</v>
      </c>
      <c r="FX11">
        <v>0</v>
      </c>
      <c r="FY11" t="s">
        <v>1345</v>
      </c>
      <c r="FZ11" t="s">
        <v>1345</v>
      </c>
      <c r="GA11">
        <v>0</v>
      </c>
      <c r="GB11">
        <v>0</v>
      </c>
      <c r="GC11">
        <v>0</v>
      </c>
      <c r="GD11">
        <v>1</v>
      </c>
      <c r="GE11">
        <v>0</v>
      </c>
      <c r="GF11">
        <v>0</v>
      </c>
      <c r="GG11">
        <v>0</v>
      </c>
      <c r="GH11">
        <v>1</v>
      </c>
      <c r="GI11">
        <v>1</v>
      </c>
      <c r="GJ11">
        <v>0</v>
      </c>
      <c r="GK11">
        <v>0</v>
      </c>
      <c r="GL11">
        <v>1</v>
      </c>
      <c r="GM11">
        <v>0</v>
      </c>
      <c r="GN11">
        <v>1</v>
      </c>
      <c r="GO11">
        <v>0</v>
      </c>
      <c r="GP11">
        <v>0</v>
      </c>
      <c r="GQ11">
        <v>0</v>
      </c>
      <c r="GR11">
        <v>1</v>
      </c>
      <c r="GS11">
        <v>1</v>
      </c>
      <c r="GT11">
        <v>0</v>
      </c>
      <c r="GU11">
        <v>1</v>
      </c>
      <c r="GV11">
        <v>0</v>
      </c>
      <c r="GW11">
        <v>0</v>
      </c>
      <c r="GX11">
        <v>0</v>
      </c>
      <c r="GY11">
        <v>0</v>
      </c>
      <c r="GZ11">
        <v>1</v>
      </c>
      <c r="HA11">
        <v>0</v>
      </c>
      <c r="HB11">
        <v>0</v>
      </c>
      <c r="HC11">
        <v>0</v>
      </c>
      <c r="HD11">
        <v>0</v>
      </c>
      <c r="HE11">
        <v>0</v>
      </c>
      <c r="HF11">
        <v>0</v>
      </c>
      <c r="HG11">
        <v>0</v>
      </c>
      <c r="HH11">
        <v>0</v>
      </c>
      <c r="HI11">
        <v>0</v>
      </c>
      <c r="HJ11">
        <v>0</v>
      </c>
      <c r="HK11">
        <v>0</v>
      </c>
      <c r="HL11">
        <v>1</v>
      </c>
      <c r="HM11">
        <v>0</v>
      </c>
      <c r="HN11">
        <v>0</v>
      </c>
      <c r="HO11">
        <v>0</v>
      </c>
      <c r="HP11">
        <v>0</v>
      </c>
      <c r="HQ11">
        <v>0</v>
      </c>
      <c r="HR11">
        <v>1</v>
      </c>
      <c r="HS11">
        <v>2</v>
      </c>
      <c r="HT11">
        <v>1</v>
      </c>
      <c r="HU11">
        <v>0</v>
      </c>
      <c r="HV11">
        <v>0</v>
      </c>
      <c r="HW11">
        <v>1</v>
      </c>
      <c r="HX11">
        <v>1</v>
      </c>
      <c r="HY11">
        <v>1</v>
      </c>
      <c r="HZ11">
        <v>1</v>
      </c>
      <c r="IA11">
        <v>0</v>
      </c>
      <c r="IB11">
        <v>0</v>
      </c>
      <c r="IC11">
        <v>0</v>
      </c>
      <c r="ID11">
        <v>0</v>
      </c>
      <c r="IE11">
        <v>0</v>
      </c>
      <c r="IF11">
        <v>0</v>
      </c>
      <c r="IG11">
        <v>0</v>
      </c>
      <c r="IH11">
        <v>0</v>
      </c>
      <c r="II11">
        <v>0</v>
      </c>
      <c r="IJ11">
        <v>2</v>
      </c>
      <c r="IK11">
        <v>0</v>
      </c>
      <c r="IL11">
        <v>0</v>
      </c>
      <c r="IM11">
        <v>0</v>
      </c>
      <c r="IN11">
        <v>0</v>
      </c>
      <c r="IO11">
        <v>0</v>
      </c>
      <c r="IP11">
        <v>0</v>
      </c>
      <c r="IQ11">
        <v>1</v>
      </c>
      <c r="IR11">
        <v>12</v>
      </c>
      <c r="IS11">
        <v>0</v>
      </c>
      <c r="IT11">
        <v>1</v>
      </c>
      <c r="IU11">
        <v>1</v>
      </c>
      <c r="IV11">
        <v>0</v>
      </c>
      <c r="IW11">
        <v>0</v>
      </c>
      <c r="IX11">
        <v>0</v>
      </c>
      <c r="IY11">
        <v>0</v>
      </c>
      <c r="IZ11">
        <v>3</v>
      </c>
      <c r="JA11">
        <v>15</v>
      </c>
      <c r="JB11">
        <v>2</v>
      </c>
      <c r="JC11">
        <v>0</v>
      </c>
      <c r="JD11" t="s">
        <v>1345</v>
      </c>
      <c r="JE11" t="s">
        <v>1345</v>
      </c>
      <c r="JF11" t="s">
        <v>1345</v>
      </c>
      <c r="JG11" t="s">
        <v>1345</v>
      </c>
      <c r="JH11" t="s">
        <v>1345</v>
      </c>
      <c r="JI11" t="s">
        <v>1345</v>
      </c>
      <c r="JJ11" t="s">
        <v>1345</v>
      </c>
      <c r="JK11" t="s">
        <v>1345</v>
      </c>
      <c r="JL11" t="s">
        <v>1345</v>
      </c>
      <c r="JM11" t="s">
        <v>1345</v>
      </c>
      <c r="JN11" t="s">
        <v>1345</v>
      </c>
      <c r="JO11" t="s">
        <v>1345</v>
      </c>
      <c r="JP11" t="s">
        <v>1345</v>
      </c>
      <c r="JQ11" t="s">
        <v>1345</v>
      </c>
    </row>
    <row r="12" spans="1:277">
      <c r="A12" t="s">
        <v>464</v>
      </c>
      <c r="B12" s="1">
        <v>43670</v>
      </c>
      <c r="C12" s="1">
        <v>44197</v>
      </c>
      <c r="D12">
        <v>1</v>
      </c>
      <c r="E12">
        <v>0</v>
      </c>
      <c r="F12">
        <v>1</v>
      </c>
      <c r="G12">
        <v>1</v>
      </c>
      <c r="H12">
        <v>0</v>
      </c>
      <c r="I12">
        <v>1</v>
      </c>
      <c r="J12">
        <v>0</v>
      </c>
      <c r="K12">
        <v>1</v>
      </c>
      <c r="L12">
        <v>0</v>
      </c>
      <c r="M12" t="s">
        <v>1345</v>
      </c>
      <c r="N12" t="s">
        <v>1345</v>
      </c>
      <c r="O12" t="s">
        <v>1345</v>
      </c>
      <c r="P12" t="s">
        <v>1345</v>
      </c>
      <c r="Q12" t="s">
        <v>1345</v>
      </c>
      <c r="R12" t="s">
        <v>1345</v>
      </c>
      <c r="S12" t="s">
        <v>1345</v>
      </c>
      <c r="T12" t="s">
        <v>1345</v>
      </c>
      <c r="U12">
        <v>1</v>
      </c>
      <c r="V12">
        <v>1</v>
      </c>
      <c r="W12">
        <v>0</v>
      </c>
      <c r="X12">
        <v>1</v>
      </c>
      <c r="Y12">
        <v>1</v>
      </c>
      <c r="Z12">
        <v>0</v>
      </c>
      <c r="AA12">
        <v>1</v>
      </c>
      <c r="AB12">
        <v>1</v>
      </c>
      <c r="AC12">
        <v>0</v>
      </c>
      <c r="AD12">
        <v>0</v>
      </c>
      <c r="AE12">
        <v>0</v>
      </c>
      <c r="AF12">
        <v>1</v>
      </c>
      <c r="AG12">
        <v>0</v>
      </c>
      <c r="AH12">
        <v>0</v>
      </c>
      <c r="AI12">
        <v>1</v>
      </c>
      <c r="AJ12">
        <v>0</v>
      </c>
      <c r="AK12">
        <v>0</v>
      </c>
      <c r="AL12">
        <v>1</v>
      </c>
      <c r="AM12">
        <v>0</v>
      </c>
      <c r="AN12">
        <v>0</v>
      </c>
      <c r="AO12">
        <v>1</v>
      </c>
      <c r="AP12">
        <v>1</v>
      </c>
      <c r="AQ12">
        <v>0</v>
      </c>
      <c r="AR12">
        <v>1</v>
      </c>
      <c r="AS12">
        <v>1</v>
      </c>
      <c r="AT12">
        <v>1</v>
      </c>
      <c r="AU12">
        <v>0</v>
      </c>
      <c r="AV12">
        <v>0</v>
      </c>
      <c r="AW12">
        <v>0</v>
      </c>
      <c r="AX12">
        <v>0</v>
      </c>
      <c r="AY12">
        <v>0</v>
      </c>
      <c r="AZ12">
        <v>0</v>
      </c>
      <c r="BA12">
        <v>1</v>
      </c>
      <c r="BB12">
        <v>2</v>
      </c>
      <c r="BC12">
        <v>1</v>
      </c>
      <c r="BD12">
        <v>1</v>
      </c>
      <c r="BE12">
        <v>0</v>
      </c>
      <c r="BF12">
        <v>0</v>
      </c>
      <c r="BG12">
        <v>0</v>
      </c>
      <c r="BH12">
        <v>0</v>
      </c>
      <c r="BI12">
        <v>0</v>
      </c>
      <c r="BJ12">
        <v>1</v>
      </c>
      <c r="BK12">
        <v>0</v>
      </c>
      <c r="BL12">
        <v>0</v>
      </c>
      <c r="BM12">
        <v>0</v>
      </c>
      <c r="BN12">
        <v>0</v>
      </c>
      <c r="BO12">
        <v>0</v>
      </c>
      <c r="BP12">
        <v>0</v>
      </c>
      <c r="BQ12">
        <v>0</v>
      </c>
      <c r="BR12">
        <v>0</v>
      </c>
      <c r="BS12">
        <v>0</v>
      </c>
      <c r="BT12">
        <v>0</v>
      </c>
      <c r="BU12">
        <v>0</v>
      </c>
      <c r="BV12">
        <v>0</v>
      </c>
      <c r="BW12">
        <v>0</v>
      </c>
      <c r="BX12">
        <v>0</v>
      </c>
      <c r="BY12">
        <v>0</v>
      </c>
      <c r="BZ12">
        <v>1</v>
      </c>
      <c r="CA12">
        <v>0</v>
      </c>
      <c r="CB12">
        <v>0</v>
      </c>
      <c r="CC12">
        <v>0</v>
      </c>
      <c r="CD12">
        <v>1</v>
      </c>
      <c r="CE12">
        <v>1</v>
      </c>
      <c r="CF12">
        <v>1</v>
      </c>
      <c r="CG12">
        <v>0</v>
      </c>
      <c r="CH12">
        <v>1</v>
      </c>
      <c r="CI12">
        <v>0</v>
      </c>
      <c r="CJ12">
        <v>0</v>
      </c>
      <c r="CK12">
        <v>1</v>
      </c>
      <c r="CL12">
        <v>0</v>
      </c>
      <c r="CM12">
        <v>0</v>
      </c>
      <c r="CN12">
        <v>0</v>
      </c>
      <c r="CO12">
        <v>0</v>
      </c>
      <c r="CP12">
        <v>0</v>
      </c>
      <c r="CQ12">
        <v>0</v>
      </c>
      <c r="CR12">
        <v>0</v>
      </c>
      <c r="CS12">
        <v>0</v>
      </c>
      <c r="CT12">
        <v>1</v>
      </c>
      <c r="CU12">
        <v>0</v>
      </c>
      <c r="CV12">
        <v>0</v>
      </c>
      <c r="CW12">
        <v>0</v>
      </c>
      <c r="CX12">
        <v>0</v>
      </c>
      <c r="CY12">
        <v>1</v>
      </c>
      <c r="CZ12">
        <v>0</v>
      </c>
      <c r="DA12">
        <v>0</v>
      </c>
      <c r="DB12">
        <v>0</v>
      </c>
      <c r="DC12">
        <v>0</v>
      </c>
      <c r="DD12">
        <v>0</v>
      </c>
      <c r="DE12">
        <v>0</v>
      </c>
      <c r="DF12">
        <v>1</v>
      </c>
      <c r="DG12">
        <v>1</v>
      </c>
      <c r="DH12">
        <v>0</v>
      </c>
      <c r="DI12">
        <v>0</v>
      </c>
      <c r="DJ12">
        <v>1</v>
      </c>
      <c r="DK12">
        <v>0</v>
      </c>
      <c r="DL12">
        <v>0</v>
      </c>
      <c r="DM12">
        <v>0</v>
      </c>
      <c r="DN12">
        <v>0</v>
      </c>
      <c r="DO12">
        <v>2</v>
      </c>
      <c r="DP12">
        <v>1</v>
      </c>
      <c r="DQ12">
        <v>1</v>
      </c>
      <c r="DR12">
        <v>1</v>
      </c>
      <c r="DS12">
        <v>0</v>
      </c>
      <c r="DT12">
        <v>1</v>
      </c>
      <c r="DU12">
        <v>0</v>
      </c>
      <c r="DV12">
        <v>0</v>
      </c>
      <c r="DW12">
        <v>0</v>
      </c>
      <c r="DX12">
        <v>0</v>
      </c>
      <c r="DY12">
        <v>0</v>
      </c>
      <c r="DZ12">
        <v>0</v>
      </c>
      <c r="EA12">
        <v>0</v>
      </c>
      <c r="EB12">
        <v>0</v>
      </c>
      <c r="EC12">
        <v>0</v>
      </c>
      <c r="ED12">
        <v>1</v>
      </c>
      <c r="EE12">
        <v>0</v>
      </c>
      <c r="EF12">
        <v>0</v>
      </c>
      <c r="EG12">
        <v>0</v>
      </c>
      <c r="EH12">
        <v>0</v>
      </c>
      <c r="EI12">
        <v>0</v>
      </c>
      <c r="EJ12">
        <v>0</v>
      </c>
      <c r="EK12">
        <v>0</v>
      </c>
      <c r="EL12">
        <v>0</v>
      </c>
      <c r="EM12">
        <v>0</v>
      </c>
      <c r="EN12">
        <v>0</v>
      </c>
      <c r="EO12">
        <v>0</v>
      </c>
      <c r="EP12">
        <v>0</v>
      </c>
      <c r="EQ12">
        <v>0</v>
      </c>
      <c r="ER12">
        <v>0</v>
      </c>
      <c r="ES12">
        <v>1</v>
      </c>
      <c r="ET12">
        <v>1</v>
      </c>
      <c r="EU12">
        <v>0</v>
      </c>
      <c r="EV12">
        <v>0</v>
      </c>
      <c r="EW12">
        <v>0</v>
      </c>
      <c r="EX12">
        <v>0</v>
      </c>
      <c r="EY12">
        <v>0</v>
      </c>
      <c r="EZ12">
        <v>0</v>
      </c>
      <c r="FA12">
        <v>0</v>
      </c>
      <c r="FB12">
        <v>0</v>
      </c>
      <c r="FC12">
        <v>1</v>
      </c>
      <c r="FD12">
        <v>1</v>
      </c>
      <c r="FE12">
        <v>1</v>
      </c>
      <c r="FF12">
        <v>1</v>
      </c>
      <c r="FG12">
        <v>0</v>
      </c>
      <c r="FH12">
        <v>0</v>
      </c>
      <c r="FI12">
        <v>0</v>
      </c>
      <c r="FJ12">
        <v>1</v>
      </c>
      <c r="FK12">
        <v>0</v>
      </c>
      <c r="FL12">
        <v>0</v>
      </c>
      <c r="FM12">
        <v>0</v>
      </c>
      <c r="FN12">
        <v>0</v>
      </c>
      <c r="FO12">
        <v>0</v>
      </c>
      <c r="FP12">
        <v>0</v>
      </c>
      <c r="FQ12">
        <v>0</v>
      </c>
      <c r="FR12">
        <v>0</v>
      </c>
      <c r="FS12">
        <v>1</v>
      </c>
      <c r="FT12">
        <v>0</v>
      </c>
      <c r="FU12">
        <v>0</v>
      </c>
      <c r="FV12">
        <v>0</v>
      </c>
      <c r="FW12">
        <v>0</v>
      </c>
      <c r="FX12">
        <v>1</v>
      </c>
      <c r="FY12">
        <v>0</v>
      </c>
      <c r="FZ12">
        <v>1</v>
      </c>
      <c r="GA12">
        <v>0</v>
      </c>
      <c r="GB12">
        <v>0</v>
      </c>
      <c r="GC12">
        <v>0</v>
      </c>
      <c r="GD12">
        <v>0</v>
      </c>
      <c r="GE12">
        <v>0</v>
      </c>
      <c r="GF12">
        <v>0</v>
      </c>
      <c r="GG12">
        <v>1</v>
      </c>
      <c r="GH12">
        <v>1</v>
      </c>
      <c r="GI12">
        <v>1</v>
      </c>
      <c r="GJ12">
        <v>1</v>
      </c>
      <c r="GK12">
        <v>0</v>
      </c>
      <c r="GL12">
        <v>0</v>
      </c>
      <c r="GM12">
        <v>0</v>
      </c>
      <c r="GN12">
        <v>0</v>
      </c>
      <c r="GO12">
        <v>0</v>
      </c>
      <c r="GP12">
        <v>0</v>
      </c>
      <c r="GQ12">
        <v>0</v>
      </c>
      <c r="GR12">
        <v>1</v>
      </c>
      <c r="GS12">
        <v>0</v>
      </c>
      <c r="GT12" t="s">
        <v>1345</v>
      </c>
      <c r="GU12" t="s">
        <v>1345</v>
      </c>
      <c r="GV12" t="s">
        <v>1345</v>
      </c>
      <c r="GW12" t="s">
        <v>1345</v>
      </c>
      <c r="GX12" t="s">
        <v>1345</v>
      </c>
      <c r="GY12" t="s">
        <v>1345</v>
      </c>
      <c r="GZ12" t="s">
        <v>1345</v>
      </c>
      <c r="HA12" t="s">
        <v>1345</v>
      </c>
      <c r="HB12" t="s">
        <v>1345</v>
      </c>
      <c r="HC12" t="s">
        <v>1345</v>
      </c>
      <c r="HD12" t="s">
        <v>1345</v>
      </c>
      <c r="HE12" t="s">
        <v>1345</v>
      </c>
      <c r="HF12" t="s">
        <v>1345</v>
      </c>
      <c r="HG12" t="s">
        <v>1345</v>
      </c>
      <c r="HH12" t="s">
        <v>1345</v>
      </c>
      <c r="HI12" t="s">
        <v>1345</v>
      </c>
      <c r="HJ12">
        <v>0</v>
      </c>
      <c r="HK12">
        <v>0</v>
      </c>
      <c r="HL12">
        <v>1</v>
      </c>
      <c r="HM12">
        <v>0</v>
      </c>
      <c r="HN12">
        <v>0</v>
      </c>
      <c r="HO12">
        <v>0</v>
      </c>
      <c r="HP12">
        <v>0</v>
      </c>
      <c r="HQ12">
        <v>0</v>
      </c>
      <c r="HR12">
        <v>1</v>
      </c>
      <c r="HS12">
        <v>5</v>
      </c>
      <c r="HT12">
        <v>1</v>
      </c>
      <c r="HU12">
        <v>0</v>
      </c>
      <c r="HV12">
        <v>0</v>
      </c>
      <c r="HW12">
        <v>1</v>
      </c>
      <c r="HX12">
        <v>1</v>
      </c>
      <c r="HY12">
        <v>0</v>
      </c>
      <c r="HZ12">
        <v>1</v>
      </c>
      <c r="IA12">
        <v>0</v>
      </c>
      <c r="IB12">
        <v>0</v>
      </c>
      <c r="IC12">
        <v>0</v>
      </c>
      <c r="ID12">
        <v>0</v>
      </c>
      <c r="IE12">
        <v>0</v>
      </c>
      <c r="IF12">
        <v>0</v>
      </c>
      <c r="IG12">
        <v>0</v>
      </c>
      <c r="IH12">
        <v>0</v>
      </c>
      <c r="II12">
        <v>0</v>
      </c>
      <c r="IJ12">
        <v>0</v>
      </c>
      <c r="IK12">
        <v>0</v>
      </c>
      <c r="IL12">
        <v>0</v>
      </c>
      <c r="IM12">
        <v>0</v>
      </c>
      <c r="IN12">
        <v>0</v>
      </c>
      <c r="IO12">
        <v>0</v>
      </c>
      <c r="IP12">
        <v>0</v>
      </c>
      <c r="IQ12">
        <v>1</v>
      </c>
      <c r="IR12">
        <v>0</v>
      </c>
      <c r="IS12">
        <v>1</v>
      </c>
      <c r="IT12">
        <v>1</v>
      </c>
      <c r="IU12">
        <v>0</v>
      </c>
      <c r="IV12">
        <v>0</v>
      </c>
      <c r="IW12">
        <v>0</v>
      </c>
      <c r="IX12">
        <v>0</v>
      </c>
      <c r="IY12">
        <v>0</v>
      </c>
      <c r="IZ12">
        <v>2</v>
      </c>
      <c r="JA12">
        <v>14</v>
      </c>
      <c r="JB12">
        <v>2</v>
      </c>
      <c r="JC12">
        <v>0</v>
      </c>
      <c r="JD12" t="s">
        <v>1345</v>
      </c>
      <c r="JE12" t="s">
        <v>1345</v>
      </c>
      <c r="JF12" t="s">
        <v>1345</v>
      </c>
      <c r="JG12" t="s">
        <v>1345</v>
      </c>
      <c r="JH12" t="s">
        <v>1345</v>
      </c>
      <c r="JI12" t="s">
        <v>1345</v>
      </c>
      <c r="JJ12" t="s">
        <v>1345</v>
      </c>
      <c r="JK12" t="s">
        <v>1345</v>
      </c>
      <c r="JL12" t="s">
        <v>1345</v>
      </c>
      <c r="JM12" t="s">
        <v>1345</v>
      </c>
      <c r="JN12" t="s">
        <v>1345</v>
      </c>
      <c r="JO12" t="s">
        <v>1345</v>
      </c>
      <c r="JP12" t="s">
        <v>1345</v>
      </c>
      <c r="JQ12" t="s">
        <v>1345</v>
      </c>
    </row>
    <row r="13" spans="1:277">
      <c r="A13" t="s">
        <v>504</v>
      </c>
      <c r="B13" s="1">
        <v>43709</v>
      </c>
      <c r="C13" s="1">
        <v>44197</v>
      </c>
      <c r="D13">
        <v>1</v>
      </c>
      <c r="E13">
        <v>1</v>
      </c>
      <c r="F13">
        <v>1</v>
      </c>
      <c r="G13">
        <v>1</v>
      </c>
      <c r="H13">
        <v>0</v>
      </c>
      <c r="I13">
        <v>1</v>
      </c>
      <c r="J13">
        <v>0</v>
      </c>
      <c r="K13">
        <v>1</v>
      </c>
      <c r="L13">
        <v>1</v>
      </c>
      <c r="M13">
        <v>0</v>
      </c>
      <c r="N13">
        <v>0</v>
      </c>
      <c r="O13">
        <v>0</v>
      </c>
      <c r="P13">
        <v>0</v>
      </c>
      <c r="Q13">
        <v>1</v>
      </c>
      <c r="R13">
        <v>0</v>
      </c>
      <c r="S13">
        <v>0</v>
      </c>
      <c r="T13">
        <v>0</v>
      </c>
      <c r="U13">
        <v>1</v>
      </c>
      <c r="V13">
        <v>0</v>
      </c>
      <c r="W13">
        <v>1</v>
      </c>
      <c r="X13">
        <v>1</v>
      </c>
      <c r="Y13">
        <v>1</v>
      </c>
      <c r="Z13">
        <v>0</v>
      </c>
      <c r="AA13">
        <v>1</v>
      </c>
      <c r="AB13">
        <v>0</v>
      </c>
      <c r="AC13">
        <v>0</v>
      </c>
      <c r="AD13">
        <v>0</v>
      </c>
      <c r="AE13">
        <v>0</v>
      </c>
      <c r="AF13">
        <v>1</v>
      </c>
      <c r="AG13">
        <v>1</v>
      </c>
      <c r="AH13">
        <v>0</v>
      </c>
      <c r="AI13">
        <v>0</v>
      </c>
      <c r="AJ13">
        <v>0</v>
      </c>
      <c r="AK13">
        <v>0</v>
      </c>
      <c r="AL13">
        <v>0</v>
      </c>
      <c r="AM13">
        <v>0</v>
      </c>
      <c r="AN13">
        <v>0</v>
      </c>
      <c r="AO13">
        <v>1</v>
      </c>
      <c r="AP13">
        <v>0</v>
      </c>
      <c r="AQ13">
        <v>0</v>
      </c>
      <c r="AR13">
        <v>0</v>
      </c>
      <c r="AS13">
        <v>0</v>
      </c>
      <c r="AT13">
        <v>0</v>
      </c>
      <c r="AU13">
        <v>0</v>
      </c>
      <c r="AV13">
        <v>0</v>
      </c>
      <c r="AW13">
        <v>1</v>
      </c>
      <c r="AX13">
        <v>1</v>
      </c>
      <c r="AY13">
        <v>0</v>
      </c>
      <c r="AZ13">
        <v>1</v>
      </c>
      <c r="BA13">
        <v>0</v>
      </c>
      <c r="BB13">
        <v>2</v>
      </c>
      <c r="BC13">
        <v>1</v>
      </c>
      <c r="BD13">
        <v>0</v>
      </c>
      <c r="BE13">
        <v>0</v>
      </c>
      <c r="BF13">
        <v>0</v>
      </c>
      <c r="BG13">
        <v>0</v>
      </c>
      <c r="BH13">
        <v>0</v>
      </c>
      <c r="BI13">
        <v>0</v>
      </c>
      <c r="BJ13">
        <v>0</v>
      </c>
      <c r="BK13">
        <v>0</v>
      </c>
      <c r="BL13">
        <v>0</v>
      </c>
      <c r="BM13">
        <v>0</v>
      </c>
      <c r="BN13">
        <v>0</v>
      </c>
      <c r="BO13">
        <v>1</v>
      </c>
      <c r="BP13">
        <v>0</v>
      </c>
      <c r="BQ13">
        <v>0</v>
      </c>
      <c r="BR13">
        <v>0</v>
      </c>
      <c r="BS13">
        <v>0</v>
      </c>
      <c r="BT13">
        <v>0</v>
      </c>
      <c r="BU13">
        <v>0</v>
      </c>
      <c r="BV13">
        <v>0</v>
      </c>
      <c r="BW13">
        <v>0</v>
      </c>
      <c r="BX13">
        <v>0</v>
      </c>
      <c r="BY13">
        <v>0</v>
      </c>
      <c r="BZ13">
        <v>1</v>
      </c>
      <c r="CA13">
        <v>1</v>
      </c>
      <c r="CB13">
        <v>0</v>
      </c>
      <c r="CC13">
        <v>0</v>
      </c>
      <c r="CD13">
        <v>0</v>
      </c>
      <c r="CE13">
        <v>1</v>
      </c>
      <c r="CF13">
        <v>1</v>
      </c>
      <c r="CG13">
        <v>0</v>
      </c>
      <c r="CH13">
        <v>1</v>
      </c>
      <c r="CI13">
        <v>0</v>
      </c>
      <c r="CJ13">
        <v>0</v>
      </c>
      <c r="CK13">
        <v>0</v>
      </c>
      <c r="CL13">
        <v>0</v>
      </c>
      <c r="CM13">
        <v>0</v>
      </c>
      <c r="CN13">
        <v>0</v>
      </c>
      <c r="CO13">
        <v>0</v>
      </c>
      <c r="CP13">
        <v>1</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1</v>
      </c>
      <c r="DO13">
        <v>0</v>
      </c>
      <c r="DP13">
        <v>1</v>
      </c>
      <c r="DQ13">
        <v>0</v>
      </c>
      <c r="DR13">
        <v>0</v>
      </c>
      <c r="DS13">
        <v>0</v>
      </c>
      <c r="DT13">
        <v>1</v>
      </c>
      <c r="DU13">
        <v>0</v>
      </c>
      <c r="DV13">
        <v>1</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1</v>
      </c>
      <c r="EX13">
        <v>0</v>
      </c>
      <c r="EY13">
        <v>0</v>
      </c>
      <c r="EZ13">
        <v>0</v>
      </c>
      <c r="FA13">
        <v>0</v>
      </c>
      <c r="FB13">
        <v>0</v>
      </c>
      <c r="FC13">
        <v>1</v>
      </c>
      <c r="FD13">
        <v>0</v>
      </c>
      <c r="FE13">
        <v>0</v>
      </c>
      <c r="FF13">
        <v>0</v>
      </c>
      <c r="FG13">
        <v>0</v>
      </c>
      <c r="FH13">
        <v>0</v>
      </c>
      <c r="FI13">
        <v>0</v>
      </c>
      <c r="FJ13">
        <v>1</v>
      </c>
      <c r="FK13">
        <v>0</v>
      </c>
      <c r="FL13">
        <v>0</v>
      </c>
      <c r="FM13">
        <v>0</v>
      </c>
      <c r="FN13">
        <v>0</v>
      </c>
      <c r="FO13">
        <v>0</v>
      </c>
      <c r="FP13">
        <v>0</v>
      </c>
      <c r="FQ13">
        <v>0</v>
      </c>
      <c r="FR13">
        <v>0</v>
      </c>
      <c r="FS13">
        <v>0</v>
      </c>
      <c r="FT13">
        <v>1</v>
      </c>
      <c r="FU13">
        <v>0</v>
      </c>
      <c r="FV13">
        <v>0</v>
      </c>
      <c r="FW13">
        <v>0</v>
      </c>
      <c r="FX13">
        <v>0</v>
      </c>
      <c r="FY13" t="s">
        <v>1345</v>
      </c>
      <c r="FZ13" t="s">
        <v>1345</v>
      </c>
      <c r="GA13">
        <v>0</v>
      </c>
      <c r="GB13">
        <v>0</v>
      </c>
      <c r="GC13">
        <v>0</v>
      </c>
      <c r="GD13">
        <v>1</v>
      </c>
      <c r="GE13">
        <v>0</v>
      </c>
      <c r="GF13">
        <v>0</v>
      </c>
      <c r="GG13">
        <v>0</v>
      </c>
      <c r="GH13">
        <v>1</v>
      </c>
      <c r="GI13">
        <v>1</v>
      </c>
      <c r="GJ13">
        <v>0</v>
      </c>
      <c r="GK13">
        <v>0</v>
      </c>
      <c r="GL13">
        <v>1</v>
      </c>
      <c r="GM13">
        <v>0</v>
      </c>
      <c r="GN13">
        <v>1</v>
      </c>
      <c r="GO13">
        <v>0</v>
      </c>
      <c r="GP13">
        <v>0</v>
      </c>
      <c r="GQ13">
        <v>0</v>
      </c>
      <c r="GR13">
        <v>1</v>
      </c>
      <c r="GS13">
        <v>1</v>
      </c>
      <c r="GT13">
        <v>0</v>
      </c>
      <c r="GU13">
        <v>1</v>
      </c>
      <c r="GV13">
        <v>0</v>
      </c>
      <c r="GW13">
        <v>0</v>
      </c>
      <c r="GX13">
        <v>0</v>
      </c>
      <c r="GY13">
        <v>0</v>
      </c>
      <c r="GZ13">
        <v>1</v>
      </c>
      <c r="HA13">
        <v>0</v>
      </c>
      <c r="HB13">
        <v>0</v>
      </c>
      <c r="HC13">
        <v>0</v>
      </c>
      <c r="HD13">
        <v>0</v>
      </c>
      <c r="HE13">
        <v>0</v>
      </c>
      <c r="HF13">
        <v>0</v>
      </c>
      <c r="HG13">
        <v>0</v>
      </c>
      <c r="HH13">
        <v>0</v>
      </c>
      <c r="HI13">
        <v>0</v>
      </c>
      <c r="HJ13">
        <v>0</v>
      </c>
      <c r="HK13">
        <v>0</v>
      </c>
      <c r="HL13">
        <v>1</v>
      </c>
      <c r="HM13">
        <v>0</v>
      </c>
      <c r="HN13">
        <v>0</v>
      </c>
      <c r="HO13">
        <v>0</v>
      </c>
      <c r="HP13">
        <v>0</v>
      </c>
      <c r="HQ13">
        <v>0</v>
      </c>
      <c r="HR13">
        <v>1</v>
      </c>
      <c r="HS13">
        <v>2</v>
      </c>
      <c r="HT13">
        <v>1</v>
      </c>
      <c r="HU13">
        <v>0</v>
      </c>
      <c r="HV13">
        <v>0</v>
      </c>
      <c r="HW13">
        <v>1</v>
      </c>
      <c r="HX13">
        <v>1</v>
      </c>
      <c r="HY13">
        <v>1</v>
      </c>
      <c r="HZ13">
        <v>1</v>
      </c>
      <c r="IA13">
        <v>0</v>
      </c>
      <c r="IB13">
        <v>0</v>
      </c>
      <c r="IC13">
        <v>0</v>
      </c>
      <c r="ID13">
        <v>0</v>
      </c>
      <c r="IE13">
        <v>0</v>
      </c>
      <c r="IF13">
        <v>0</v>
      </c>
      <c r="IG13">
        <v>0</v>
      </c>
      <c r="IH13">
        <v>0</v>
      </c>
      <c r="II13">
        <v>0</v>
      </c>
      <c r="IJ13">
        <v>2</v>
      </c>
      <c r="IK13">
        <v>0</v>
      </c>
      <c r="IL13">
        <v>0</v>
      </c>
      <c r="IM13">
        <v>0</v>
      </c>
      <c r="IN13">
        <v>0</v>
      </c>
      <c r="IO13">
        <v>0</v>
      </c>
      <c r="IP13">
        <v>0</v>
      </c>
      <c r="IQ13">
        <v>1</v>
      </c>
      <c r="IR13">
        <v>12</v>
      </c>
      <c r="IS13">
        <v>0</v>
      </c>
      <c r="IT13">
        <v>1</v>
      </c>
      <c r="IU13">
        <v>1</v>
      </c>
      <c r="IV13">
        <v>0</v>
      </c>
      <c r="IW13">
        <v>0</v>
      </c>
      <c r="IX13">
        <v>0</v>
      </c>
      <c r="IY13">
        <v>0</v>
      </c>
      <c r="IZ13">
        <v>3</v>
      </c>
      <c r="JA13">
        <v>15</v>
      </c>
      <c r="JB13">
        <v>2</v>
      </c>
      <c r="JC13">
        <v>0</v>
      </c>
      <c r="JD13" t="s">
        <v>1345</v>
      </c>
      <c r="JE13" t="s">
        <v>1345</v>
      </c>
      <c r="JF13" t="s">
        <v>1345</v>
      </c>
      <c r="JG13" t="s">
        <v>1345</v>
      </c>
      <c r="JH13" t="s">
        <v>1345</v>
      </c>
      <c r="JI13" t="s">
        <v>1345</v>
      </c>
      <c r="JJ13" t="s">
        <v>1345</v>
      </c>
      <c r="JK13" t="s">
        <v>1345</v>
      </c>
      <c r="JL13" t="s">
        <v>1345</v>
      </c>
      <c r="JM13" t="s">
        <v>1345</v>
      </c>
      <c r="JN13" t="s">
        <v>1345</v>
      </c>
      <c r="JO13" t="s">
        <v>1345</v>
      </c>
      <c r="JP13" t="s">
        <v>1345</v>
      </c>
      <c r="JQ13" t="s">
        <v>1345</v>
      </c>
    </row>
    <row r="14" spans="1:277">
      <c r="A14" t="s">
        <v>519</v>
      </c>
      <c r="B14" s="1">
        <v>44197</v>
      </c>
      <c r="C14" s="1">
        <v>44197</v>
      </c>
      <c r="D14">
        <v>1</v>
      </c>
      <c r="E14">
        <v>0</v>
      </c>
      <c r="F14">
        <v>1</v>
      </c>
      <c r="G14">
        <v>1</v>
      </c>
      <c r="H14">
        <v>0</v>
      </c>
      <c r="I14">
        <v>1</v>
      </c>
      <c r="J14">
        <v>0</v>
      </c>
      <c r="K14">
        <v>1</v>
      </c>
      <c r="L14">
        <v>0</v>
      </c>
      <c r="M14" t="s">
        <v>1345</v>
      </c>
      <c r="N14" t="s">
        <v>1345</v>
      </c>
      <c r="O14" t="s">
        <v>1345</v>
      </c>
      <c r="P14" t="s">
        <v>1345</v>
      </c>
      <c r="Q14" t="s">
        <v>1345</v>
      </c>
      <c r="R14" t="s">
        <v>1345</v>
      </c>
      <c r="S14" t="s">
        <v>1345</v>
      </c>
      <c r="T14" t="s">
        <v>1345</v>
      </c>
      <c r="U14">
        <v>1</v>
      </c>
      <c r="V14">
        <v>0</v>
      </c>
      <c r="W14">
        <v>1</v>
      </c>
      <c r="X14">
        <v>0</v>
      </c>
      <c r="Y14">
        <v>1</v>
      </c>
      <c r="Z14">
        <v>0</v>
      </c>
      <c r="AA14">
        <v>1</v>
      </c>
      <c r="AB14">
        <v>1</v>
      </c>
      <c r="AC14">
        <v>0</v>
      </c>
      <c r="AD14">
        <v>0</v>
      </c>
      <c r="AE14">
        <v>0</v>
      </c>
      <c r="AF14">
        <v>0</v>
      </c>
      <c r="AG14">
        <v>0</v>
      </c>
      <c r="AH14">
        <v>0</v>
      </c>
      <c r="AI14">
        <v>0</v>
      </c>
      <c r="AJ14">
        <v>0</v>
      </c>
      <c r="AK14">
        <v>0</v>
      </c>
      <c r="AL14">
        <v>0</v>
      </c>
      <c r="AM14">
        <v>0</v>
      </c>
      <c r="AN14">
        <v>0</v>
      </c>
      <c r="AO14">
        <v>1</v>
      </c>
      <c r="AP14">
        <v>0</v>
      </c>
      <c r="AQ14">
        <v>1</v>
      </c>
      <c r="AR14">
        <v>1</v>
      </c>
      <c r="AS14">
        <v>1</v>
      </c>
      <c r="AT14">
        <v>0</v>
      </c>
      <c r="AU14">
        <v>0</v>
      </c>
      <c r="AV14">
        <v>0</v>
      </c>
      <c r="AW14">
        <v>1</v>
      </c>
      <c r="AX14">
        <v>1</v>
      </c>
      <c r="AY14">
        <v>0</v>
      </c>
      <c r="AZ14">
        <v>0</v>
      </c>
      <c r="BA14">
        <v>0</v>
      </c>
      <c r="BB14">
        <v>1</v>
      </c>
      <c r="BC14">
        <v>1</v>
      </c>
      <c r="BD14">
        <v>0</v>
      </c>
      <c r="BE14">
        <v>0</v>
      </c>
      <c r="BF14">
        <v>0</v>
      </c>
      <c r="BG14">
        <v>0</v>
      </c>
      <c r="BH14">
        <v>1</v>
      </c>
      <c r="BI14">
        <v>1</v>
      </c>
      <c r="BJ14">
        <v>0</v>
      </c>
      <c r="BK14">
        <v>0</v>
      </c>
      <c r="BL14">
        <v>0</v>
      </c>
      <c r="BM14">
        <v>0</v>
      </c>
      <c r="BN14">
        <v>0</v>
      </c>
      <c r="BO14">
        <v>0</v>
      </c>
      <c r="BP14">
        <v>0</v>
      </c>
      <c r="BQ14">
        <v>0</v>
      </c>
      <c r="BR14">
        <v>0</v>
      </c>
      <c r="BS14">
        <v>0</v>
      </c>
      <c r="BT14">
        <v>0</v>
      </c>
      <c r="BU14">
        <v>0</v>
      </c>
      <c r="BV14">
        <v>0</v>
      </c>
      <c r="BW14">
        <v>0</v>
      </c>
      <c r="BX14">
        <v>0</v>
      </c>
      <c r="BY14">
        <v>0</v>
      </c>
      <c r="BZ14">
        <v>1</v>
      </c>
      <c r="CA14">
        <v>0</v>
      </c>
      <c r="CB14">
        <v>0</v>
      </c>
      <c r="CC14">
        <v>0</v>
      </c>
      <c r="CD14">
        <v>1</v>
      </c>
      <c r="CE14">
        <v>1</v>
      </c>
      <c r="CF14">
        <v>1</v>
      </c>
      <c r="CG14">
        <v>0</v>
      </c>
      <c r="CH14">
        <v>1</v>
      </c>
      <c r="CI14">
        <v>0</v>
      </c>
      <c r="CJ14">
        <v>0</v>
      </c>
      <c r="CK14">
        <v>0</v>
      </c>
      <c r="CL14">
        <v>0</v>
      </c>
      <c r="CM14">
        <v>0</v>
      </c>
      <c r="CN14">
        <v>0</v>
      </c>
      <c r="CO14">
        <v>0</v>
      </c>
      <c r="CP14">
        <v>0</v>
      </c>
      <c r="CQ14">
        <v>0</v>
      </c>
      <c r="CR14">
        <v>1</v>
      </c>
      <c r="CS14">
        <v>0</v>
      </c>
      <c r="CT14">
        <v>0</v>
      </c>
      <c r="CU14">
        <v>1</v>
      </c>
      <c r="CV14">
        <v>0</v>
      </c>
      <c r="CW14">
        <v>0</v>
      </c>
      <c r="CX14">
        <v>0</v>
      </c>
      <c r="CY14">
        <v>1</v>
      </c>
      <c r="CZ14">
        <v>1</v>
      </c>
      <c r="DA14">
        <v>0</v>
      </c>
      <c r="DB14">
        <v>0</v>
      </c>
      <c r="DC14">
        <v>0</v>
      </c>
      <c r="DD14">
        <v>0</v>
      </c>
      <c r="DE14">
        <v>0</v>
      </c>
      <c r="DF14">
        <v>1</v>
      </c>
      <c r="DG14">
        <v>1</v>
      </c>
      <c r="DH14">
        <v>0</v>
      </c>
      <c r="DI14">
        <v>1</v>
      </c>
      <c r="DJ14">
        <v>1</v>
      </c>
      <c r="DK14">
        <v>0</v>
      </c>
      <c r="DL14">
        <v>0</v>
      </c>
      <c r="DM14">
        <v>0</v>
      </c>
      <c r="DN14">
        <v>0</v>
      </c>
      <c r="DO14">
        <v>1</v>
      </c>
      <c r="DP14">
        <v>1</v>
      </c>
      <c r="DQ14">
        <v>1</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1</v>
      </c>
      <c r="EN14">
        <v>0</v>
      </c>
      <c r="EO14">
        <v>0</v>
      </c>
      <c r="EP14">
        <v>0</v>
      </c>
      <c r="EQ14">
        <v>0</v>
      </c>
      <c r="ER14">
        <v>1</v>
      </c>
      <c r="ES14">
        <v>1</v>
      </c>
      <c r="ET14">
        <v>0</v>
      </c>
      <c r="EU14">
        <v>0</v>
      </c>
      <c r="EV14">
        <v>0</v>
      </c>
      <c r="EW14">
        <v>0</v>
      </c>
      <c r="EX14">
        <v>0</v>
      </c>
      <c r="EY14">
        <v>0</v>
      </c>
      <c r="EZ14">
        <v>0</v>
      </c>
      <c r="FA14">
        <v>0</v>
      </c>
      <c r="FB14">
        <v>0</v>
      </c>
      <c r="FC14">
        <v>1</v>
      </c>
      <c r="FD14">
        <v>0</v>
      </c>
      <c r="FE14">
        <v>1</v>
      </c>
      <c r="FF14">
        <v>0</v>
      </c>
      <c r="FG14">
        <v>1</v>
      </c>
      <c r="FH14">
        <v>0</v>
      </c>
      <c r="FI14">
        <v>0</v>
      </c>
      <c r="FJ14">
        <v>0</v>
      </c>
      <c r="FK14">
        <v>0</v>
      </c>
      <c r="FL14">
        <v>0</v>
      </c>
      <c r="FM14">
        <v>0</v>
      </c>
      <c r="FN14">
        <v>0</v>
      </c>
      <c r="FO14">
        <v>0</v>
      </c>
      <c r="FP14">
        <v>0</v>
      </c>
      <c r="FQ14">
        <v>0</v>
      </c>
      <c r="FR14">
        <v>0</v>
      </c>
      <c r="FS14">
        <v>0</v>
      </c>
      <c r="FT14">
        <v>1</v>
      </c>
      <c r="FU14">
        <v>0</v>
      </c>
      <c r="FV14">
        <v>0</v>
      </c>
      <c r="FW14">
        <v>0</v>
      </c>
      <c r="FX14">
        <v>1</v>
      </c>
      <c r="FY14">
        <v>0</v>
      </c>
      <c r="FZ14">
        <v>1</v>
      </c>
      <c r="GA14">
        <v>0</v>
      </c>
      <c r="GB14">
        <v>0</v>
      </c>
      <c r="GC14">
        <v>0</v>
      </c>
      <c r="GD14">
        <v>1</v>
      </c>
      <c r="GE14">
        <v>0</v>
      </c>
      <c r="GF14">
        <v>0</v>
      </c>
      <c r="GG14">
        <v>0</v>
      </c>
      <c r="GH14">
        <v>1</v>
      </c>
      <c r="GI14">
        <v>0</v>
      </c>
      <c r="GJ14">
        <v>1</v>
      </c>
      <c r="GK14">
        <v>1</v>
      </c>
      <c r="GL14">
        <v>0</v>
      </c>
      <c r="GM14">
        <v>0</v>
      </c>
      <c r="GN14">
        <v>1</v>
      </c>
      <c r="GO14">
        <v>0</v>
      </c>
      <c r="GP14">
        <v>0</v>
      </c>
      <c r="GQ14">
        <v>0</v>
      </c>
      <c r="GR14">
        <v>1</v>
      </c>
      <c r="GS14">
        <v>1</v>
      </c>
      <c r="GT14">
        <v>0</v>
      </c>
      <c r="GU14">
        <v>1</v>
      </c>
      <c r="GV14">
        <v>1</v>
      </c>
      <c r="GW14">
        <v>1</v>
      </c>
      <c r="GX14">
        <v>0</v>
      </c>
      <c r="GY14">
        <v>1</v>
      </c>
      <c r="GZ14">
        <v>0</v>
      </c>
      <c r="HA14">
        <v>0</v>
      </c>
      <c r="HB14">
        <v>0</v>
      </c>
      <c r="HC14">
        <v>0</v>
      </c>
      <c r="HD14">
        <v>0</v>
      </c>
      <c r="HE14">
        <v>0</v>
      </c>
      <c r="HF14">
        <v>0</v>
      </c>
      <c r="HG14">
        <v>0</v>
      </c>
      <c r="HH14">
        <v>1</v>
      </c>
      <c r="HI14">
        <v>1</v>
      </c>
      <c r="HJ14">
        <v>0</v>
      </c>
      <c r="HK14">
        <v>0</v>
      </c>
      <c r="HL14">
        <v>1</v>
      </c>
      <c r="HM14">
        <v>0</v>
      </c>
      <c r="HN14">
        <v>0</v>
      </c>
      <c r="HO14">
        <v>0</v>
      </c>
      <c r="HP14">
        <v>0</v>
      </c>
      <c r="HQ14">
        <v>0</v>
      </c>
      <c r="HR14">
        <v>1</v>
      </c>
      <c r="HS14">
        <v>5</v>
      </c>
      <c r="HT14">
        <v>0</v>
      </c>
      <c r="HU14">
        <v>0</v>
      </c>
      <c r="HV14">
        <v>1</v>
      </c>
      <c r="HW14">
        <v>0</v>
      </c>
      <c r="HX14" t="s">
        <v>1345</v>
      </c>
      <c r="HY14" t="s">
        <v>1345</v>
      </c>
      <c r="HZ14">
        <v>1</v>
      </c>
      <c r="IA14">
        <v>0</v>
      </c>
      <c r="IB14">
        <v>0</v>
      </c>
      <c r="IC14">
        <v>0</v>
      </c>
      <c r="ID14">
        <v>0</v>
      </c>
      <c r="IE14">
        <v>0</v>
      </c>
      <c r="IF14">
        <v>0</v>
      </c>
      <c r="IG14">
        <v>0</v>
      </c>
      <c r="IH14">
        <v>0</v>
      </c>
      <c r="II14">
        <v>0</v>
      </c>
      <c r="IJ14">
        <v>0</v>
      </c>
      <c r="IK14">
        <v>0</v>
      </c>
      <c r="IL14">
        <v>0</v>
      </c>
      <c r="IM14">
        <v>0</v>
      </c>
      <c r="IN14">
        <v>0</v>
      </c>
      <c r="IO14">
        <v>0</v>
      </c>
      <c r="IP14">
        <v>0</v>
      </c>
      <c r="IQ14">
        <v>1</v>
      </c>
      <c r="IR14">
        <v>0</v>
      </c>
      <c r="IS14">
        <v>0</v>
      </c>
      <c r="IT14">
        <v>1</v>
      </c>
      <c r="IU14">
        <v>0</v>
      </c>
      <c r="IV14">
        <v>0</v>
      </c>
      <c r="IW14">
        <v>0</v>
      </c>
      <c r="IX14">
        <v>0</v>
      </c>
      <c r="IY14">
        <v>0</v>
      </c>
      <c r="IZ14">
        <v>3</v>
      </c>
      <c r="JA14">
        <v>5</v>
      </c>
      <c r="JB14">
        <v>2</v>
      </c>
      <c r="JC14">
        <v>0</v>
      </c>
      <c r="JD14" t="s">
        <v>1345</v>
      </c>
      <c r="JE14" t="s">
        <v>1345</v>
      </c>
      <c r="JF14" t="s">
        <v>1345</v>
      </c>
      <c r="JG14" t="s">
        <v>1345</v>
      </c>
      <c r="JH14" t="s">
        <v>1345</v>
      </c>
      <c r="JI14" t="s">
        <v>1345</v>
      </c>
      <c r="JJ14" t="s">
        <v>1345</v>
      </c>
      <c r="JK14" t="s">
        <v>1345</v>
      </c>
      <c r="JL14" t="s">
        <v>1345</v>
      </c>
      <c r="JM14" t="s">
        <v>1345</v>
      </c>
      <c r="JN14" t="s">
        <v>1345</v>
      </c>
      <c r="JO14" t="s">
        <v>1345</v>
      </c>
      <c r="JP14" t="s">
        <v>1345</v>
      </c>
      <c r="JQ14" t="s">
        <v>1345</v>
      </c>
    </row>
    <row r="15" spans="1:277">
      <c r="A15" t="s">
        <v>548</v>
      </c>
      <c r="B15" s="1">
        <v>44197</v>
      </c>
      <c r="C15" s="1">
        <v>44197</v>
      </c>
      <c r="D15">
        <v>1</v>
      </c>
      <c r="E15">
        <v>0</v>
      </c>
      <c r="F15">
        <v>1</v>
      </c>
      <c r="G15">
        <v>1</v>
      </c>
      <c r="H15">
        <v>0</v>
      </c>
      <c r="I15">
        <v>1</v>
      </c>
      <c r="J15">
        <v>0</v>
      </c>
      <c r="K15">
        <v>1</v>
      </c>
      <c r="L15">
        <v>0</v>
      </c>
      <c r="M15" t="s">
        <v>1345</v>
      </c>
      <c r="N15" t="s">
        <v>1345</v>
      </c>
      <c r="O15" t="s">
        <v>1345</v>
      </c>
      <c r="P15" t="s">
        <v>1345</v>
      </c>
      <c r="Q15" t="s">
        <v>1345</v>
      </c>
      <c r="R15" t="s">
        <v>1345</v>
      </c>
      <c r="S15" t="s">
        <v>1345</v>
      </c>
      <c r="T15" t="s">
        <v>1345</v>
      </c>
      <c r="U15">
        <v>1</v>
      </c>
      <c r="V15">
        <v>0</v>
      </c>
      <c r="W15">
        <v>1</v>
      </c>
      <c r="X15">
        <v>0</v>
      </c>
      <c r="Y15">
        <v>1</v>
      </c>
      <c r="Z15">
        <v>1</v>
      </c>
      <c r="AA15">
        <v>1</v>
      </c>
      <c r="AB15">
        <v>1</v>
      </c>
      <c r="AC15">
        <v>0</v>
      </c>
      <c r="AD15">
        <v>0</v>
      </c>
      <c r="AE15">
        <v>0</v>
      </c>
      <c r="AF15">
        <v>0</v>
      </c>
      <c r="AG15">
        <v>0</v>
      </c>
      <c r="AH15">
        <v>1</v>
      </c>
      <c r="AI15">
        <v>0</v>
      </c>
      <c r="AJ15">
        <v>0</v>
      </c>
      <c r="AK15">
        <v>0</v>
      </c>
      <c r="AL15">
        <v>0</v>
      </c>
      <c r="AM15">
        <v>0</v>
      </c>
      <c r="AN15">
        <v>0</v>
      </c>
      <c r="AO15">
        <v>1</v>
      </c>
      <c r="AP15">
        <v>0</v>
      </c>
      <c r="AQ15">
        <v>1</v>
      </c>
      <c r="AR15">
        <v>1</v>
      </c>
      <c r="AS15">
        <v>1</v>
      </c>
      <c r="AT15">
        <v>0</v>
      </c>
      <c r="AU15">
        <v>0</v>
      </c>
      <c r="AV15">
        <v>0</v>
      </c>
      <c r="AW15">
        <v>1</v>
      </c>
      <c r="AX15">
        <v>0</v>
      </c>
      <c r="AY15">
        <v>0</v>
      </c>
      <c r="AZ15">
        <v>1</v>
      </c>
      <c r="BA15">
        <v>0</v>
      </c>
      <c r="BB15">
        <v>1</v>
      </c>
      <c r="BC15">
        <v>1</v>
      </c>
      <c r="BD15">
        <v>1</v>
      </c>
      <c r="BE15">
        <v>1</v>
      </c>
      <c r="BF15">
        <v>0</v>
      </c>
      <c r="BG15">
        <v>0</v>
      </c>
      <c r="BH15">
        <v>0</v>
      </c>
      <c r="BI15">
        <v>0</v>
      </c>
      <c r="BJ15">
        <v>0</v>
      </c>
      <c r="BK15">
        <v>1</v>
      </c>
      <c r="BL15">
        <v>0</v>
      </c>
      <c r="BM15">
        <v>0</v>
      </c>
      <c r="BN15">
        <v>0</v>
      </c>
      <c r="BO15">
        <v>0</v>
      </c>
      <c r="BP15">
        <v>0</v>
      </c>
      <c r="BQ15">
        <v>0</v>
      </c>
      <c r="BR15">
        <v>0</v>
      </c>
      <c r="BS15">
        <v>0</v>
      </c>
      <c r="BT15">
        <v>0</v>
      </c>
      <c r="BU15">
        <v>0</v>
      </c>
      <c r="BV15">
        <v>0</v>
      </c>
      <c r="BW15">
        <v>0</v>
      </c>
      <c r="BX15">
        <v>0</v>
      </c>
      <c r="BY15">
        <v>0</v>
      </c>
      <c r="BZ15">
        <v>1</v>
      </c>
      <c r="CA15">
        <v>0</v>
      </c>
      <c r="CB15">
        <v>0</v>
      </c>
      <c r="CC15">
        <v>0</v>
      </c>
      <c r="CD15">
        <v>1</v>
      </c>
      <c r="CE15">
        <v>1</v>
      </c>
      <c r="CF15">
        <v>1</v>
      </c>
      <c r="CG15">
        <v>0</v>
      </c>
      <c r="CH15">
        <v>1</v>
      </c>
      <c r="CI15">
        <v>0</v>
      </c>
      <c r="CJ15">
        <v>0</v>
      </c>
      <c r="CK15">
        <v>0</v>
      </c>
      <c r="CL15">
        <v>0</v>
      </c>
      <c r="CM15">
        <v>0</v>
      </c>
      <c r="CN15">
        <v>0</v>
      </c>
      <c r="CO15">
        <v>0</v>
      </c>
      <c r="CP15">
        <v>0</v>
      </c>
      <c r="CQ15">
        <v>0</v>
      </c>
      <c r="CR15">
        <v>0</v>
      </c>
      <c r="CS15">
        <v>1</v>
      </c>
      <c r="CT15">
        <v>0</v>
      </c>
      <c r="CU15">
        <v>0</v>
      </c>
      <c r="CV15">
        <v>0</v>
      </c>
      <c r="CW15">
        <v>0</v>
      </c>
      <c r="CX15">
        <v>0</v>
      </c>
      <c r="CY15">
        <v>1</v>
      </c>
      <c r="CZ15">
        <v>0</v>
      </c>
      <c r="DA15">
        <v>0</v>
      </c>
      <c r="DB15">
        <v>0</v>
      </c>
      <c r="DC15">
        <v>0</v>
      </c>
      <c r="DD15">
        <v>0</v>
      </c>
      <c r="DE15">
        <v>0</v>
      </c>
      <c r="DF15">
        <v>1</v>
      </c>
      <c r="DG15">
        <v>1</v>
      </c>
      <c r="DH15">
        <v>0</v>
      </c>
      <c r="DI15">
        <v>0</v>
      </c>
      <c r="DJ15">
        <v>1</v>
      </c>
      <c r="DK15">
        <v>0</v>
      </c>
      <c r="DL15">
        <v>0</v>
      </c>
      <c r="DM15">
        <v>0</v>
      </c>
      <c r="DN15">
        <v>0</v>
      </c>
      <c r="DO15">
        <v>1</v>
      </c>
      <c r="DP15">
        <v>1</v>
      </c>
      <c r="DQ15">
        <v>1</v>
      </c>
      <c r="DR15">
        <v>0</v>
      </c>
      <c r="DS15">
        <v>0</v>
      </c>
      <c r="DT15">
        <v>0</v>
      </c>
      <c r="DU15">
        <v>0</v>
      </c>
      <c r="DV15">
        <v>0</v>
      </c>
      <c r="DW15">
        <v>0</v>
      </c>
      <c r="DX15">
        <v>1</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1</v>
      </c>
      <c r="EU15">
        <v>0</v>
      </c>
      <c r="EV15">
        <v>0</v>
      </c>
      <c r="EW15">
        <v>0</v>
      </c>
      <c r="EX15">
        <v>0</v>
      </c>
      <c r="EY15">
        <v>0</v>
      </c>
      <c r="EZ15">
        <v>0</v>
      </c>
      <c r="FA15">
        <v>0</v>
      </c>
      <c r="FB15">
        <v>0</v>
      </c>
      <c r="FC15">
        <v>1</v>
      </c>
      <c r="FD15">
        <v>1</v>
      </c>
      <c r="FE15">
        <v>1</v>
      </c>
      <c r="FF15">
        <v>1</v>
      </c>
      <c r="FG15">
        <v>1</v>
      </c>
      <c r="FH15">
        <v>0</v>
      </c>
      <c r="FI15">
        <v>0</v>
      </c>
      <c r="FJ15">
        <v>1</v>
      </c>
      <c r="FK15">
        <v>0</v>
      </c>
      <c r="FL15">
        <v>0</v>
      </c>
      <c r="FM15">
        <v>1</v>
      </c>
      <c r="FN15">
        <v>0</v>
      </c>
      <c r="FO15">
        <v>0</v>
      </c>
      <c r="FP15">
        <v>0</v>
      </c>
      <c r="FQ15">
        <v>0</v>
      </c>
      <c r="FR15">
        <v>0</v>
      </c>
      <c r="FS15">
        <v>0</v>
      </c>
      <c r="FT15">
        <v>1</v>
      </c>
      <c r="FU15">
        <v>0</v>
      </c>
      <c r="FV15">
        <v>0</v>
      </c>
      <c r="FW15">
        <v>0</v>
      </c>
      <c r="FX15">
        <v>0</v>
      </c>
      <c r="FY15" t="s">
        <v>1345</v>
      </c>
      <c r="FZ15" t="s">
        <v>1345</v>
      </c>
      <c r="GA15">
        <v>0</v>
      </c>
      <c r="GB15">
        <v>0</v>
      </c>
      <c r="GC15">
        <v>0</v>
      </c>
      <c r="GD15">
        <v>0</v>
      </c>
      <c r="GE15">
        <v>0</v>
      </c>
      <c r="GF15">
        <v>0</v>
      </c>
      <c r="GG15">
        <v>1</v>
      </c>
      <c r="GH15">
        <v>0</v>
      </c>
      <c r="GI15">
        <v>1</v>
      </c>
      <c r="GJ15">
        <v>1</v>
      </c>
      <c r="GK15">
        <v>0</v>
      </c>
      <c r="GL15">
        <v>0</v>
      </c>
      <c r="GM15">
        <v>0</v>
      </c>
      <c r="GN15">
        <v>0</v>
      </c>
      <c r="GO15">
        <v>0</v>
      </c>
      <c r="GP15">
        <v>0</v>
      </c>
      <c r="GQ15">
        <v>0</v>
      </c>
      <c r="GR15">
        <v>1</v>
      </c>
      <c r="GS15">
        <v>1</v>
      </c>
      <c r="GT15">
        <v>0</v>
      </c>
      <c r="GU15">
        <v>1</v>
      </c>
      <c r="GV15">
        <v>1</v>
      </c>
      <c r="GW15">
        <v>1</v>
      </c>
      <c r="GX15">
        <v>0</v>
      </c>
      <c r="GY15">
        <v>1</v>
      </c>
      <c r="GZ15">
        <v>0</v>
      </c>
      <c r="HA15">
        <v>0</v>
      </c>
      <c r="HB15">
        <v>0</v>
      </c>
      <c r="HC15">
        <v>0</v>
      </c>
      <c r="HD15">
        <v>0</v>
      </c>
      <c r="HE15">
        <v>0</v>
      </c>
      <c r="HF15">
        <v>0</v>
      </c>
      <c r="HG15">
        <v>0</v>
      </c>
      <c r="HH15">
        <v>0</v>
      </c>
      <c r="HI15">
        <v>0</v>
      </c>
      <c r="HJ15">
        <v>0</v>
      </c>
      <c r="HK15">
        <v>0</v>
      </c>
      <c r="HL15">
        <v>1</v>
      </c>
      <c r="HM15">
        <v>0</v>
      </c>
      <c r="HN15">
        <v>0</v>
      </c>
      <c r="HO15">
        <v>0</v>
      </c>
      <c r="HP15">
        <v>0</v>
      </c>
      <c r="HQ15">
        <v>0</v>
      </c>
      <c r="HR15">
        <v>1</v>
      </c>
      <c r="HS15">
        <v>1</v>
      </c>
      <c r="HT15">
        <v>0</v>
      </c>
      <c r="HU15">
        <v>0</v>
      </c>
      <c r="HV15">
        <v>1</v>
      </c>
      <c r="HW15">
        <v>1</v>
      </c>
      <c r="HX15">
        <v>0</v>
      </c>
      <c r="HY15">
        <v>1</v>
      </c>
      <c r="HZ15">
        <v>0</v>
      </c>
      <c r="IA15">
        <v>0</v>
      </c>
      <c r="IB15">
        <v>0</v>
      </c>
      <c r="IC15">
        <v>0</v>
      </c>
      <c r="ID15">
        <v>1</v>
      </c>
      <c r="IE15">
        <v>0</v>
      </c>
      <c r="IF15">
        <v>0</v>
      </c>
      <c r="IG15">
        <v>0</v>
      </c>
      <c r="IH15">
        <v>0</v>
      </c>
      <c r="II15">
        <v>0</v>
      </c>
      <c r="IJ15">
        <v>0</v>
      </c>
      <c r="IK15">
        <v>0</v>
      </c>
      <c r="IL15">
        <v>0</v>
      </c>
      <c r="IM15">
        <v>0</v>
      </c>
      <c r="IN15">
        <v>0</v>
      </c>
      <c r="IO15">
        <v>0</v>
      </c>
      <c r="IP15">
        <v>0</v>
      </c>
      <c r="IQ15">
        <v>1</v>
      </c>
      <c r="IR15">
        <v>11</v>
      </c>
      <c r="IS15">
        <v>0</v>
      </c>
      <c r="IT15">
        <v>1</v>
      </c>
      <c r="IU15">
        <v>0</v>
      </c>
      <c r="IV15">
        <v>0</v>
      </c>
      <c r="IW15">
        <v>0</v>
      </c>
      <c r="IX15">
        <v>0</v>
      </c>
      <c r="IY15">
        <v>0</v>
      </c>
      <c r="IZ15">
        <v>3</v>
      </c>
      <c r="JA15">
        <v>10</v>
      </c>
      <c r="JB15">
        <v>2</v>
      </c>
      <c r="JC15">
        <v>0</v>
      </c>
      <c r="JD15" t="s">
        <v>1345</v>
      </c>
      <c r="JE15" t="s">
        <v>1345</v>
      </c>
      <c r="JF15" t="s">
        <v>1345</v>
      </c>
      <c r="JG15" t="s">
        <v>1345</v>
      </c>
      <c r="JH15" t="s">
        <v>1345</v>
      </c>
      <c r="JI15" t="s">
        <v>1345</v>
      </c>
      <c r="JJ15" t="s">
        <v>1345</v>
      </c>
      <c r="JK15" t="s">
        <v>1345</v>
      </c>
      <c r="JL15" t="s">
        <v>1345</v>
      </c>
      <c r="JM15" t="s">
        <v>1345</v>
      </c>
      <c r="JN15" t="s">
        <v>1345</v>
      </c>
      <c r="JO15" t="s">
        <v>1345</v>
      </c>
      <c r="JP15" t="s">
        <v>1345</v>
      </c>
      <c r="JQ15" t="s">
        <v>1345</v>
      </c>
    </row>
    <row r="16" spans="1:277">
      <c r="A16" t="s">
        <v>587</v>
      </c>
      <c r="B16" s="1">
        <v>43709</v>
      </c>
      <c r="C16" s="1">
        <v>44197</v>
      </c>
      <c r="D16">
        <v>1</v>
      </c>
      <c r="E16">
        <v>1</v>
      </c>
      <c r="F16">
        <v>1</v>
      </c>
      <c r="G16">
        <v>1</v>
      </c>
      <c r="H16">
        <v>0</v>
      </c>
      <c r="I16">
        <v>1</v>
      </c>
      <c r="J16">
        <v>0</v>
      </c>
      <c r="K16">
        <v>1</v>
      </c>
      <c r="L16">
        <v>1</v>
      </c>
      <c r="M16">
        <v>0</v>
      </c>
      <c r="N16">
        <v>0</v>
      </c>
      <c r="O16">
        <v>0</v>
      </c>
      <c r="P16">
        <v>0</v>
      </c>
      <c r="Q16">
        <v>1</v>
      </c>
      <c r="R16">
        <v>0</v>
      </c>
      <c r="S16">
        <v>0</v>
      </c>
      <c r="T16">
        <v>0</v>
      </c>
      <c r="U16">
        <v>1</v>
      </c>
      <c r="V16">
        <v>0</v>
      </c>
      <c r="W16">
        <v>1</v>
      </c>
      <c r="X16">
        <v>1</v>
      </c>
      <c r="Y16">
        <v>1</v>
      </c>
      <c r="Z16">
        <v>0</v>
      </c>
      <c r="AA16">
        <v>1</v>
      </c>
      <c r="AB16">
        <v>0</v>
      </c>
      <c r="AC16">
        <v>0</v>
      </c>
      <c r="AD16">
        <v>0</v>
      </c>
      <c r="AE16">
        <v>0</v>
      </c>
      <c r="AF16">
        <v>1</v>
      </c>
      <c r="AG16">
        <v>1</v>
      </c>
      <c r="AH16">
        <v>0</v>
      </c>
      <c r="AI16">
        <v>0</v>
      </c>
      <c r="AJ16">
        <v>0</v>
      </c>
      <c r="AK16">
        <v>0</v>
      </c>
      <c r="AL16">
        <v>0</v>
      </c>
      <c r="AM16">
        <v>0</v>
      </c>
      <c r="AN16">
        <v>0</v>
      </c>
      <c r="AO16">
        <v>1</v>
      </c>
      <c r="AP16">
        <v>0</v>
      </c>
      <c r="AQ16">
        <v>0</v>
      </c>
      <c r="AR16">
        <v>0</v>
      </c>
      <c r="AS16">
        <v>0</v>
      </c>
      <c r="AT16">
        <v>0</v>
      </c>
      <c r="AU16">
        <v>0</v>
      </c>
      <c r="AV16">
        <v>0</v>
      </c>
      <c r="AW16">
        <v>1</v>
      </c>
      <c r="AX16">
        <v>1</v>
      </c>
      <c r="AY16">
        <v>0</v>
      </c>
      <c r="AZ16">
        <v>1</v>
      </c>
      <c r="BA16">
        <v>0</v>
      </c>
      <c r="BB16">
        <v>2</v>
      </c>
      <c r="BC16">
        <v>1</v>
      </c>
      <c r="BD16">
        <v>0</v>
      </c>
      <c r="BE16">
        <v>0</v>
      </c>
      <c r="BF16">
        <v>0</v>
      </c>
      <c r="BG16">
        <v>0</v>
      </c>
      <c r="BH16">
        <v>0</v>
      </c>
      <c r="BI16">
        <v>0</v>
      </c>
      <c r="BJ16">
        <v>0</v>
      </c>
      <c r="BK16">
        <v>0</v>
      </c>
      <c r="BL16">
        <v>0</v>
      </c>
      <c r="BM16">
        <v>0</v>
      </c>
      <c r="BN16">
        <v>0</v>
      </c>
      <c r="BO16">
        <v>1</v>
      </c>
      <c r="BP16">
        <v>0</v>
      </c>
      <c r="BQ16">
        <v>0</v>
      </c>
      <c r="BR16">
        <v>0</v>
      </c>
      <c r="BS16">
        <v>0</v>
      </c>
      <c r="BT16">
        <v>0</v>
      </c>
      <c r="BU16">
        <v>0</v>
      </c>
      <c r="BV16">
        <v>0</v>
      </c>
      <c r="BW16">
        <v>0</v>
      </c>
      <c r="BX16">
        <v>0</v>
      </c>
      <c r="BY16">
        <v>0</v>
      </c>
      <c r="BZ16">
        <v>1</v>
      </c>
      <c r="CA16">
        <v>1</v>
      </c>
      <c r="CB16">
        <v>0</v>
      </c>
      <c r="CC16">
        <v>0</v>
      </c>
      <c r="CD16">
        <v>0</v>
      </c>
      <c r="CE16">
        <v>1</v>
      </c>
      <c r="CF16">
        <v>1</v>
      </c>
      <c r="CG16">
        <v>0</v>
      </c>
      <c r="CH16">
        <v>1</v>
      </c>
      <c r="CI16">
        <v>0</v>
      </c>
      <c r="CJ16">
        <v>0</v>
      </c>
      <c r="CK16">
        <v>0</v>
      </c>
      <c r="CL16">
        <v>0</v>
      </c>
      <c r="CM16">
        <v>0</v>
      </c>
      <c r="CN16">
        <v>0</v>
      </c>
      <c r="CO16">
        <v>0</v>
      </c>
      <c r="CP16">
        <v>1</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1</v>
      </c>
      <c r="DO16">
        <v>0</v>
      </c>
      <c r="DP16">
        <v>1</v>
      </c>
      <c r="DQ16">
        <v>0</v>
      </c>
      <c r="DR16">
        <v>0</v>
      </c>
      <c r="DS16">
        <v>0</v>
      </c>
      <c r="DT16">
        <v>1</v>
      </c>
      <c r="DU16">
        <v>0</v>
      </c>
      <c r="DV16">
        <v>0</v>
      </c>
      <c r="DW16">
        <v>0</v>
      </c>
      <c r="DX16">
        <v>0</v>
      </c>
      <c r="DY16">
        <v>0</v>
      </c>
      <c r="DZ16">
        <v>1</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1</v>
      </c>
      <c r="EX16">
        <v>0</v>
      </c>
      <c r="EY16">
        <v>0</v>
      </c>
      <c r="EZ16">
        <v>0</v>
      </c>
      <c r="FA16">
        <v>0</v>
      </c>
      <c r="FB16">
        <v>0</v>
      </c>
      <c r="FC16">
        <v>1</v>
      </c>
      <c r="FD16">
        <v>0</v>
      </c>
      <c r="FE16">
        <v>0</v>
      </c>
      <c r="FF16">
        <v>0</v>
      </c>
      <c r="FG16">
        <v>0</v>
      </c>
      <c r="FH16">
        <v>0</v>
      </c>
      <c r="FI16">
        <v>0</v>
      </c>
      <c r="FJ16">
        <v>1</v>
      </c>
      <c r="FK16">
        <v>0</v>
      </c>
      <c r="FL16">
        <v>0</v>
      </c>
      <c r="FM16">
        <v>0</v>
      </c>
      <c r="FN16">
        <v>0</v>
      </c>
      <c r="FO16">
        <v>0</v>
      </c>
      <c r="FP16">
        <v>0</v>
      </c>
      <c r="FQ16">
        <v>0</v>
      </c>
      <c r="FR16">
        <v>0</v>
      </c>
      <c r="FS16">
        <v>0</v>
      </c>
      <c r="FT16">
        <v>1</v>
      </c>
      <c r="FU16">
        <v>0</v>
      </c>
      <c r="FV16">
        <v>0</v>
      </c>
      <c r="FW16">
        <v>0</v>
      </c>
      <c r="FX16">
        <v>0</v>
      </c>
      <c r="FY16" t="s">
        <v>1345</v>
      </c>
      <c r="FZ16" t="s">
        <v>1345</v>
      </c>
      <c r="GA16">
        <v>0</v>
      </c>
      <c r="GB16">
        <v>0</v>
      </c>
      <c r="GC16">
        <v>0</v>
      </c>
      <c r="GD16">
        <v>1</v>
      </c>
      <c r="GE16">
        <v>0</v>
      </c>
      <c r="GF16">
        <v>0</v>
      </c>
      <c r="GG16">
        <v>0</v>
      </c>
      <c r="GH16">
        <v>1</v>
      </c>
      <c r="GI16">
        <v>1</v>
      </c>
      <c r="GJ16">
        <v>0</v>
      </c>
      <c r="GK16">
        <v>0</v>
      </c>
      <c r="GL16">
        <v>1</v>
      </c>
      <c r="GM16">
        <v>0</v>
      </c>
      <c r="GN16">
        <v>1</v>
      </c>
      <c r="GO16">
        <v>0</v>
      </c>
      <c r="GP16">
        <v>0</v>
      </c>
      <c r="GQ16">
        <v>0</v>
      </c>
      <c r="GR16">
        <v>1</v>
      </c>
      <c r="GS16">
        <v>1</v>
      </c>
      <c r="GT16">
        <v>0</v>
      </c>
      <c r="GU16">
        <v>1</v>
      </c>
      <c r="GV16">
        <v>0</v>
      </c>
      <c r="GW16">
        <v>0</v>
      </c>
      <c r="GX16">
        <v>0</v>
      </c>
      <c r="GY16">
        <v>0</v>
      </c>
      <c r="GZ16">
        <v>1</v>
      </c>
      <c r="HA16">
        <v>0</v>
      </c>
      <c r="HB16">
        <v>0</v>
      </c>
      <c r="HC16">
        <v>0</v>
      </c>
      <c r="HD16">
        <v>0</v>
      </c>
      <c r="HE16">
        <v>0</v>
      </c>
      <c r="HF16">
        <v>0</v>
      </c>
      <c r="HG16">
        <v>0</v>
      </c>
      <c r="HH16">
        <v>0</v>
      </c>
      <c r="HI16">
        <v>0</v>
      </c>
      <c r="HJ16">
        <v>0</v>
      </c>
      <c r="HK16">
        <v>0</v>
      </c>
      <c r="HL16">
        <v>1</v>
      </c>
      <c r="HM16">
        <v>0</v>
      </c>
      <c r="HN16">
        <v>0</v>
      </c>
      <c r="HO16">
        <v>0</v>
      </c>
      <c r="HP16">
        <v>0</v>
      </c>
      <c r="HQ16">
        <v>0</v>
      </c>
      <c r="HR16">
        <v>1</v>
      </c>
      <c r="HS16">
        <v>2</v>
      </c>
      <c r="HT16">
        <v>1</v>
      </c>
      <c r="HU16">
        <v>0</v>
      </c>
      <c r="HV16">
        <v>0</v>
      </c>
      <c r="HW16">
        <v>1</v>
      </c>
      <c r="HX16">
        <v>1</v>
      </c>
      <c r="HY16">
        <v>1</v>
      </c>
      <c r="HZ16">
        <v>1</v>
      </c>
      <c r="IA16">
        <v>0</v>
      </c>
      <c r="IB16">
        <v>0</v>
      </c>
      <c r="IC16">
        <v>0</v>
      </c>
      <c r="ID16">
        <v>0</v>
      </c>
      <c r="IE16">
        <v>0</v>
      </c>
      <c r="IF16">
        <v>0</v>
      </c>
      <c r="IG16">
        <v>0</v>
      </c>
      <c r="IH16">
        <v>0</v>
      </c>
      <c r="II16">
        <v>0</v>
      </c>
      <c r="IJ16">
        <v>2</v>
      </c>
      <c r="IK16">
        <v>0</v>
      </c>
      <c r="IL16">
        <v>0</v>
      </c>
      <c r="IM16">
        <v>0</v>
      </c>
      <c r="IN16">
        <v>0</v>
      </c>
      <c r="IO16">
        <v>0</v>
      </c>
      <c r="IP16">
        <v>0</v>
      </c>
      <c r="IQ16">
        <v>1</v>
      </c>
      <c r="IR16">
        <v>12</v>
      </c>
      <c r="IS16">
        <v>0</v>
      </c>
      <c r="IT16">
        <v>1</v>
      </c>
      <c r="IU16">
        <v>1</v>
      </c>
      <c r="IV16">
        <v>0</v>
      </c>
      <c r="IW16">
        <v>0</v>
      </c>
      <c r="IX16">
        <v>0</v>
      </c>
      <c r="IY16">
        <v>0</v>
      </c>
      <c r="IZ16">
        <v>3</v>
      </c>
      <c r="JA16">
        <v>15</v>
      </c>
      <c r="JB16">
        <v>2</v>
      </c>
      <c r="JC16">
        <v>0</v>
      </c>
      <c r="JD16" t="s">
        <v>1345</v>
      </c>
      <c r="JE16" t="s">
        <v>1345</v>
      </c>
      <c r="JF16" t="s">
        <v>1345</v>
      </c>
      <c r="JG16" t="s">
        <v>1345</v>
      </c>
      <c r="JH16" t="s">
        <v>1345</v>
      </c>
      <c r="JI16" t="s">
        <v>1345</v>
      </c>
      <c r="JJ16" t="s">
        <v>1345</v>
      </c>
      <c r="JK16" t="s">
        <v>1345</v>
      </c>
      <c r="JL16" t="s">
        <v>1345</v>
      </c>
      <c r="JM16" t="s">
        <v>1345</v>
      </c>
      <c r="JN16" t="s">
        <v>1345</v>
      </c>
      <c r="JO16" t="s">
        <v>1345</v>
      </c>
      <c r="JP16" t="s">
        <v>1345</v>
      </c>
      <c r="JQ16" t="s">
        <v>1345</v>
      </c>
    </row>
    <row r="17" spans="1:277">
      <c r="A17" t="s">
        <v>592</v>
      </c>
      <c r="B17" s="1">
        <v>44119</v>
      </c>
      <c r="C17" s="1">
        <v>44197</v>
      </c>
      <c r="D17">
        <v>1</v>
      </c>
      <c r="E17">
        <v>1</v>
      </c>
      <c r="F17">
        <v>1</v>
      </c>
      <c r="G17">
        <v>1</v>
      </c>
      <c r="H17">
        <v>0</v>
      </c>
      <c r="I17">
        <v>1</v>
      </c>
      <c r="J17">
        <v>0</v>
      </c>
      <c r="K17">
        <v>1</v>
      </c>
      <c r="L17">
        <v>0</v>
      </c>
      <c r="M17" t="s">
        <v>1345</v>
      </c>
      <c r="N17" t="s">
        <v>1345</v>
      </c>
      <c r="O17" t="s">
        <v>1345</v>
      </c>
      <c r="P17" t="s">
        <v>1345</v>
      </c>
      <c r="Q17" t="s">
        <v>1345</v>
      </c>
      <c r="R17" t="s">
        <v>1345</v>
      </c>
      <c r="S17" t="s">
        <v>1345</v>
      </c>
      <c r="T17" t="s">
        <v>1345</v>
      </c>
      <c r="U17">
        <v>1</v>
      </c>
      <c r="V17">
        <v>1</v>
      </c>
      <c r="W17">
        <v>1</v>
      </c>
      <c r="X17">
        <v>1</v>
      </c>
      <c r="Y17">
        <v>1</v>
      </c>
      <c r="Z17">
        <v>0</v>
      </c>
      <c r="AA17">
        <v>1</v>
      </c>
      <c r="AB17">
        <v>1</v>
      </c>
      <c r="AC17">
        <v>0</v>
      </c>
      <c r="AD17">
        <v>0</v>
      </c>
      <c r="AE17">
        <v>0</v>
      </c>
      <c r="AF17">
        <v>0</v>
      </c>
      <c r="AG17">
        <v>0</v>
      </c>
      <c r="AH17">
        <v>1</v>
      </c>
      <c r="AI17">
        <v>0</v>
      </c>
      <c r="AJ17">
        <v>0</v>
      </c>
      <c r="AK17">
        <v>0</v>
      </c>
      <c r="AL17">
        <v>0</v>
      </c>
      <c r="AM17">
        <v>0</v>
      </c>
      <c r="AN17">
        <v>0</v>
      </c>
      <c r="AO17">
        <v>1</v>
      </c>
      <c r="AP17">
        <v>1</v>
      </c>
      <c r="AQ17">
        <v>0</v>
      </c>
      <c r="AR17">
        <v>0</v>
      </c>
      <c r="AS17">
        <v>0</v>
      </c>
      <c r="AT17">
        <v>0</v>
      </c>
      <c r="AU17">
        <v>0</v>
      </c>
      <c r="AV17">
        <v>0</v>
      </c>
      <c r="AW17">
        <v>1</v>
      </c>
      <c r="AX17">
        <v>0</v>
      </c>
      <c r="AY17">
        <v>0</v>
      </c>
      <c r="AZ17">
        <v>1</v>
      </c>
      <c r="BA17">
        <v>0</v>
      </c>
      <c r="BB17">
        <v>2</v>
      </c>
      <c r="BC17">
        <v>1</v>
      </c>
      <c r="BD17">
        <v>1</v>
      </c>
      <c r="BE17">
        <v>0</v>
      </c>
      <c r="BF17">
        <v>0</v>
      </c>
      <c r="BG17">
        <v>0</v>
      </c>
      <c r="BH17">
        <v>1</v>
      </c>
      <c r="BI17">
        <v>1</v>
      </c>
      <c r="BJ17">
        <v>0</v>
      </c>
      <c r="BK17">
        <v>1</v>
      </c>
      <c r="BL17">
        <v>0</v>
      </c>
      <c r="BM17">
        <v>0</v>
      </c>
      <c r="BN17">
        <v>0</v>
      </c>
      <c r="BO17">
        <v>1</v>
      </c>
      <c r="BP17">
        <v>0</v>
      </c>
      <c r="BQ17">
        <v>0</v>
      </c>
      <c r="BR17">
        <v>0</v>
      </c>
      <c r="BS17">
        <v>0</v>
      </c>
      <c r="BT17">
        <v>0</v>
      </c>
      <c r="BU17">
        <v>0</v>
      </c>
      <c r="BV17">
        <v>0</v>
      </c>
      <c r="BW17">
        <v>0</v>
      </c>
      <c r="BX17">
        <v>0</v>
      </c>
      <c r="BY17">
        <v>0</v>
      </c>
      <c r="BZ17">
        <v>1</v>
      </c>
      <c r="CA17">
        <v>0</v>
      </c>
      <c r="CB17">
        <v>0</v>
      </c>
      <c r="CC17">
        <v>0</v>
      </c>
      <c r="CD17">
        <v>1</v>
      </c>
      <c r="CE17">
        <v>1</v>
      </c>
      <c r="CF17">
        <v>1</v>
      </c>
      <c r="CG17">
        <v>0</v>
      </c>
      <c r="CH17">
        <v>0</v>
      </c>
      <c r="CI17">
        <v>0</v>
      </c>
      <c r="CJ17">
        <v>1</v>
      </c>
      <c r="CK17">
        <v>0</v>
      </c>
      <c r="CL17">
        <v>0</v>
      </c>
      <c r="CM17">
        <v>0</v>
      </c>
      <c r="CN17">
        <v>0</v>
      </c>
      <c r="CO17">
        <v>0</v>
      </c>
      <c r="CP17">
        <v>1</v>
      </c>
      <c r="CQ17">
        <v>1</v>
      </c>
      <c r="CR17">
        <v>0</v>
      </c>
      <c r="CS17">
        <v>0</v>
      </c>
      <c r="CT17">
        <v>0</v>
      </c>
      <c r="CU17">
        <v>0</v>
      </c>
      <c r="CV17">
        <v>0</v>
      </c>
      <c r="CW17">
        <v>0</v>
      </c>
      <c r="CX17">
        <v>0</v>
      </c>
      <c r="CY17">
        <v>1</v>
      </c>
      <c r="CZ17">
        <v>0</v>
      </c>
      <c r="DA17">
        <v>0</v>
      </c>
      <c r="DB17">
        <v>0</v>
      </c>
      <c r="DC17">
        <v>0</v>
      </c>
      <c r="DD17">
        <v>0</v>
      </c>
      <c r="DE17">
        <v>0</v>
      </c>
      <c r="DF17">
        <v>1</v>
      </c>
      <c r="DG17">
        <v>0</v>
      </c>
      <c r="DH17">
        <v>1</v>
      </c>
      <c r="DI17">
        <v>0</v>
      </c>
      <c r="DJ17">
        <v>1</v>
      </c>
      <c r="DK17">
        <v>0</v>
      </c>
      <c r="DL17">
        <v>0</v>
      </c>
      <c r="DM17">
        <v>1</v>
      </c>
      <c r="DN17">
        <v>0</v>
      </c>
      <c r="DO17">
        <v>1</v>
      </c>
      <c r="DP17">
        <v>1</v>
      </c>
      <c r="DQ17">
        <v>0</v>
      </c>
      <c r="DR17">
        <v>0</v>
      </c>
      <c r="DS17">
        <v>1</v>
      </c>
      <c r="DT17">
        <v>0</v>
      </c>
      <c r="DU17">
        <v>0</v>
      </c>
      <c r="DV17">
        <v>0</v>
      </c>
      <c r="DW17">
        <v>0</v>
      </c>
      <c r="DX17">
        <v>0</v>
      </c>
      <c r="DY17">
        <v>0</v>
      </c>
      <c r="DZ17">
        <v>0</v>
      </c>
      <c r="EA17">
        <v>0</v>
      </c>
      <c r="EB17">
        <v>0</v>
      </c>
      <c r="EC17">
        <v>0</v>
      </c>
      <c r="ED17">
        <v>0</v>
      </c>
      <c r="EE17">
        <v>1</v>
      </c>
      <c r="EF17">
        <v>0</v>
      </c>
      <c r="EG17">
        <v>0</v>
      </c>
      <c r="EH17">
        <v>0</v>
      </c>
      <c r="EI17">
        <v>0</v>
      </c>
      <c r="EJ17">
        <v>0</v>
      </c>
      <c r="EK17">
        <v>0</v>
      </c>
      <c r="EL17">
        <v>0</v>
      </c>
      <c r="EM17">
        <v>0</v>
      </c>
      <c r="EN17">
        <v>0</v>
      </c>
      <c r="EO17">
        <v>0</v>
      </c>
      <c r="EP17">
        <v>0</v>
      </c>
      <c r="EQ17">
        <v>0</v>
      </c>
      <c r="ER17">
        <v>0</v>
      </c>
      <c r="ES17">
        <v>0</v>
      </c>
      <c r="ET17">
        <v>1</v>
      </c>
      <c r="EU17">
        <v>0</v>
      </c>
      <c r="EV17">
        <v>0</v>
      </c>
      <c r="EW17">
        <v>1</v>
      </c>
      <c r="EX17">
        <v>0</v>
      </c>
      <c r="EY17">
        <v>0</v>
      </c>
      <c r="EZ17">
        <v>0</v>
      </c>
      <c r="FA17">
        <v>0</v>
      </c>
      <c r="FB17">
        <v>0</v>
      </c>
      <c r="FC17">
        <v>1</v>
      </c>
      <c r="FD17">
        <v>0</v>
      </c>
      <c r="FE17">
        <v>0</v>
      </c>
      <c r="FF17">
        <v>0</v>
      </c>
      <c r="FG17">
        <v>0</v>
      </c>
      <c r="FH17">
        <v>0</v>
      </c>
      <c r="FI17">
        <v>0</v>
      </c>
      <c r="FJ17">
        <v>1</v>
      </c>
      <c r="FK17">
        <v>0</v>
      </c>
      <c r="FL17">
        <v>0</v>
      </c>
      <c r="FM17">
        <v>0</v>
      </c>
      <c r="FN17">
        <v>0</v>
      </c>
      <c r="FO17">
        <v>0</v>
      </c>
      <c r="FP17">
        <v>1</v>
      </c>
      <c r="FQ17">
        <v>0</v>
      </c>
      <c r="FR17">
        <v>0</v>
      </c>
      <c r="FS17">
        <v>0</v>
      </c>
      <c r="FT17">
        <v>1</v>
      </c>
      <c r="FU17">
        <v>0</v>
      </c>
      <c r="FV17">
        <v>0</v>
      </c>
      <c r="FW17">
        <v>1</v>
      </c>
      <c r="FX17">
        <v>1</v>
      </c>
      <c r="FY17">
        <v>0</v>
      </c>
      <c r="FZ17">
        <v>1</v>
      </c>
      <c r="GA17">
        <v>0</v>
      </c>
      <c r="GB17">
        <v>0</v>
      </c>
      <c r="GC17">
        <v>0</v>
      </c>
      <c r="GD17">
        <v>0</v>
      </c>
      <c r="GE17">
        <v>0</v>
      </c>
      <c r="GF17">
        <v>1</v>
      </c>
      <c r="GG17">
        <v>0</v>
      </c>
      <c r="GH17">
        <v>0</v>
      </c>
      <c r="GI17">
        <v>1</v>
      </c>
      <c r="GJ17">
        <v>1</v>
      </c>
      <c r="GK17">
        <v>0</v>
      </c>
      <c r="GL17">
        <v>0</v>
      </c>
      <c r="GM17">
        <v>0</v>
      </c>
      <c r="GN17">
        <v>0</v>
      </c>
      <c r="GO17">
        <v>0</v>
      </c>
      <c r="GP17">
        <v>0</v>
      </c>
      <c r="GQ17">
        <v>0</v>
      </c>
      <c r="GR17">
        <v>1</v>
      </c>
      <c r="GS17">
        <v>1</v>
      </c>
      <c r="GT17">
        <v>1</v>
      </c>
      <c r="GU17">
        <v>1</v>
      </c>
      <c r="GV17">
        <v>1</v>
      </c>
      <c r="GW17">
        <v>1</v>
      </c>
      <c r="GX17">
        <v>1</v>
      </c>
      <c r="GY17">
        <v>1</v>
      </c>
      <c r="GZ17">
        <v>0</v>
      </c>
      <c r="HA17">
        <v>1</v>
      </c>
      <c r="HB17">
        <v>0</v>
      </c>
      <c r="HC17">
        <v>0</v>
      </c>
      <c r="HD17">
        <v>0</v>
      </c>
      <c r="HE17">
        <v>0</v>
      </c>
      <c r="HF17">
        <v>1</v>
      </c>
      <c r="HG17">
        <v>0</v>
      </c>
      <c r="HH17">
        <v>0</v>
      </c>
      <c r="HI17">
        <v>0</v>
      </c>
      <c r="HJ17">
        <v>0</v>
      </c>
      <c r="HK17">
        <v>0</v>
      </c>
      <c r="HL17">
        <v>1</v>
      </c>
      <c r="HM17">
        <v>0</v>
      </c>
      <c r="HN17">
        <v>0</v>
      </c>
      <c r="HO17">
        <v>0</v>
      </c>
      <c r="HP17">
        <v>0</v>
      </c>
      <c r="HQ17">
        <v>0</v>
      </c>
      <c r="HR17">
        <v>1</v>
      </c>
      <c r="HS17">
        <v>2</v>
      </c>
      <c r="HT17">
        <v>0</v>
      </c>
      <c r="HU17">
        <v>0</v>
      </c>
      <c r="HV17">
        <v>1</v>
      </c>
      <c r="HW17">
        <v>1</v>
      </c>
      <c r="HX17">
        <v>0</v>
      </c>
      <c r="HY17">
        <v>1</v>
      </c>
      <c r="HZ17">
        <v>0</v>
      </c>
      <c r="IA17">
        <v>0</v>
      </c>
      <c r="IB17">
        <v>0</v>
      </c>
      <c r="IC17">
        <v>0</v>
      </c>
      <c r="ID17">
        <v>1</v>
      </c>
      <c r="IE17">
        <v>0</v>
      </c>
      <c r="IF17">
        <v>0</v>
      </c>
      <c r="IG17">
        <v>0</v>
      </c>
      <c r="IH17">
        <v>0</v>
      </c>
      <c r="II17">
        <v>1</v>
      </c>
      <c r="IJ17">
        <v>0</v>
      </c>
      <c r="IK17">
        <v>0</v>
      </c>
      <c r="IL17">
        <v>0</v>
      </c>
      <c r="IM17">
        <v>0</v>
      </c>
      <c r="IN17">
        <v>0</v>
      </c>
      <c r="IO17">
        <v>0</v>
      </c>
      <c r="IP17">
        <v>0</v>
      </c>
      <c r="IQ17">
        <v>1</v>
      </c>
      <c r="IR17">
        <v>0</v>
      </c>
      <c r="IS17">
        <v>0</v>
      </c>
      <c r="IT17">
        <v>1</v>
      </c>
      <c r="IU17">
        <v>1</v>
      </c>
      <c r="IV17">
        <v>0</v>
      </c>
      <c r="IW17">
        <v>0</v>
      </c>
      <c r="IX17">
        <v>0</v>
      </c>
      <c r="IY17">
        <v>0</v>
      </c>
      <c r="IZ17">
        <v>0</v>
      </c>
      <c r="JA17">
        <v>15</v>
      </c>
      <c r="JB17">
        <v>1</v>
      </c>
      <c r="JC17">
        <v>1</v>
      </c>
      <c r="JD17">
        <v>1</v>
      </c>
      <c r="JE17">
        <v>1</v>
      </c>
      <c r="JF17">
        <v>0</v>
      </c>
      <c r="JG17">
        <v>0</v>
      </c>
      <c r="JH17">
        <v>1</v>
      </c>
      <c r="JI17">
        <v>0</v>
      </c>
      <c r="JJ17">
        <v>1</v>
      </c>
      <c r="JK17">
        <v>1</v>
      </c>
      <c r="JL17">
        <v>0</v>
      </c>
      <c r="JM17">
        <v>1</v>
      </c>
      <c r="JN17">
        <v>1</v>
      </c>
      <c r="JO17">
        <v>0</v>
      </c>
      <c r="JP17">
        <v>0</v>
      </c>
      <c r="JQ17">
        <v>1</v>
      </c>
    </row>
    <row r="18" spans="1:277">
      <c r="A18" t="s">
        <v>643</v>
      </c>
      <c r="B18" s="1">
        <v>44179</v>
      </c>
      <c r="C18" s="1">
        <v>44197</v>
      </c>
      <c r="D18">
        <v>1</v>
      </c>
      <c r="E18">
        <v>0</v>
      </c>
      <c r="F18">
        <v>1</v>
      </c>
      <c r="G18">
        <v>1</v>
      </c>
      <c r="H18">
        <v>0</v>
      </c>
      <c r="I18">
        <v>1</v>
      </c>
      <c r="J18">
        <v>0</v>
      </c>
      <c r="K18">
        <v>1</v>
      </c>
      <c r="L18">
        <v>1</v>
      </c>
      <c r="M18">
        <v>1</v>
      </c>
      <c r="N18">
        <v>0</v>
      </c>
      <c r="O18">
        <v>0</v>
      </c>
      <c r="P18">
        <v>0</v>
      </c>
      <c r="Q18">
        <v>0</v>
      </c>
      <c r="R18">
        <v>0</v>
      </c>
      <c r="S18">
        <v>0</v>
      </c>
      <c r="T18">
        <v>0</v>
      </c>
      <c r="U18">
        <v>1</v>
      </c>
      <c r="V18">
        <v>0</v>
      </c>
      <c r="W18">
        <v>0</v>
      </c>
      <c r="X18">
        <v>1</v>
      </c>
      <c r="Y18">
        <v>1</v>
      </c>
      <c r="Z18">
        <v>0</v>
      </c>
      <c r="AA18">
        <v>1</v>
      </c>
      <c r="AB18">
        <v>1</v>
      </c>
      <c r="AC18">
        <v>0</v>
      </c>
      <c r="AD18">
        <v>0</v>
      </c>
      <c r="AE18">
        <v>0</v>
      </c>
      <c r="AF18">
        <v>1</v>
      </c>
      <c r="AG18">
        <v>1</v>
      </c>
      <c r="AH18">
        <v>0</v>
      </c>
      <c r="AI18">
        <v>1</v>
      </c>
      <c r="AJ18">
        <v>0</v>
      </c>
      <c r="AK18">
        <v>0</v>
      </c>
      <c r="AL18">
        <v>1</v>
      </c>
      <c r="AM18">
        <v>1</v>
      </c>
      <c r="AN18">
        <v>0</v>
      </c>
      <c r="AO18">
        <v>1</v>
      </c>
      <c r="AP18">
        <v>0</v>
      </c>
      <c r="AQ18">
        <v>0</v>
      </c>
      <c r="AR18">
        <v>0</v>
      </c>
      <c r="AS18">
        <v>0</v>
      </c>
      <c r="AT18">
        <v>0</v>
      </c>
      <c r="AU18">
        <v>0</v>
      </c>
      <c r="AV18">
        <v>0</v>
      </c>
      <c r="AW18">
        <v>1</v>
      </c>
      <c r="AX18">
        <v>1</v>
      </c>
      <c r="AY18">
        <v>0</v>
      </c>
      <c r="AZ18">
        <v>0</v>
      </c>
      <c r="BA18">
        <v>0</v>
      </c>
      <c r="BB18">
        <v>2</v>
      </c>
      <c r="BC18">
        <v>1</v>
      </c>
      <c r="BD18">
        <v>1</v>
      </c>
      <c r="BE18">
        <v>0</v>
      </c>
      <c r="BF18">
        <v>0</v>
      </c>
      <c r="BG18">
        <v>0</v>
      </c>
      <c r="BH18">
        <v>1</v>
      </c>
      <c r="BI18">
        <v>0</v>
      </c>
      <c r="BJ18">
        <v>0</v>
      </c>
      <c r="BK18">
        <v>1</v>
      </c>
      <c r="BL18">
        <v>0</v>
      </c>
      <c r="BM18">
        <v>0</v>
      </c>
      <c r="BN18">
        <v>0</v>
      </c>
      <c r="BO18">
        <v>0</v>
      </c>
      <c r="BP18">
        <v>0</v>
      </c>
      <c r="BQ18">
        <v>0</v>
      </c>
      <c r="BR18">
        <v>0</v>
      </c>
      <c r="BS18">
        <v>0</v>
      </c>
      <c r="BT18">
        <v>0</v>
      </c>
      <c r="BU18">
        <v>0</v>
      </c>
      <c r="BV18">
        <v>0</v>
      </c>
      <c r="BW18">
        <v>0</v>
      </c>
      <c r="BX18">
        <v>0</v>
      </c>
      <c r="BY18">
        <v>0</v>
      </c>
      <c r="BZ18">
        <v>1</v>
      </c>
      <c r="CA18">
        <v>1</v>
      </c>
      <c r="CB18">
        <v>0</v>
      </c>
      <c r="CC18">
        <v>0</v>
      </c>
      <c r="CD18">
        <v>0</v>
      </c>
      <c r="CE18">
        <v>1</v>
      </c>
      <c r="CF18">
        <v>1</v>
      </c>
      <c r="CG18">
        <v>0</v>
      </c>
      <c r="CH18">
        <v>0</v>
      </c>
      <c r="CI18">
        <v>0</v>
      </c>
      <c r="CJ18">
        <v>1</v>
      </c>
      <c r="CK18">
        <v>0</v>
      </c>
      <c r="CL18">
        <v>0</v>
      </c>
      <c r="CM18">
        <v>0</v>
      </c>
      <c r="CN18">
        <v>0</v>
      </c>
      <c r="CO18">
        <v>0</v>
      </c>
      <c r="CP18">
        <v>0</v>
      </c>
      <c r="CQ18">
        <v>0</v>
      </c>
      <c r="CR18">
        <v>1</v>
      </c>
      <c r="CS18">
        <v>0</v>
      </c>
      <c r="CT18">
        <v>0</v>
      </c>
      <c r="CU18">
        <v>0</v>
      </c>
      <c r="CV18">
        <v>0</v>
      </c>
      <c r="CW18">
        <v>0</v>
      </c>
      <c r="CX18">
        <v>0</v>
      </c>
      <c r="CY18">
        <v>0</v>
      </c>
      <c r="CZ18">
        <v>0</v>
      </c>
      <c r="DA18">
        <v>0</v>
      </c>
      <c r="DB18">
        <v>0</v>
      </c>
      <c r="DC18">
        <v>0</v>
      </c>
      <c r="DD18">
        <v>0</v>
      </c>
      <c r="DE18">
        <v>0</v>
      </c>
      <c r="DF18">
        <v>1</v>
      </c>
      <c r="DG18">
        <v>0</v>
      </c>
      <c r="DH18">
        <v>1</v>
      </c>
      <c r="DI18">
        <v>1</v>
      </c>
      <c r="DJ18">
        <v>0</v>
      </c>
      <c r="DK18">
        <v>0</v>
      </c>
      <c r="DL18">
        <v>0</v>
      </c>
      <c r="DM18">
        <v>1</v>
      </c>
      <c r="DN18">
        <v>0</v>
      </c>
      <c r="DO18">
        <v>1</v>
      </c>
      <c r="DP18">
        <v>1</v>
      </c>
      <c r="DQ18">
        <v>0</v>
      </c>
      <c r="DR18">
        <v>0</v>
      </c>
      <c r="DS18">
        <v>1</v>
      </c>
      <c r="DT18">
        <v>0</v>
      </c>
      <c r="DU18">
        <v>0</v>
      </c>
      <c r="DV18">
        <v>0</v>
      </c>
      <c r="DW18">
        <v>0</v>
      </c>
      <c r="DX18">
        <v>0</v>
      </c>
      <c r="DY18">
        <v>0</v>
      </c>
      <c r="DZ18">
        <v>0</v>
      </c>
      <c r="EA18">
        <v>0</v>
      </c>
      <c r="EB18">
        <v>0</v>
      </c>
      <c r="EC18">
        <v>0</v>
      </c>
      <c r="ED18">
        <v>0</v>
      </c>
      <c r="EE18">
        <v>0</v>
      </c>
      <c r="EF18">
        <v>0</v>
      </c>
      <c r="EG18">
        <v>0</v>
      </c>
      <c r="EH18">
        <v>0</v>
      </c>
      <c r="EI18">
        <v>0</v>
      </c>
      <c r="EJ18">
        <v>1</v>
      </c>
      <c r="EK18">
        <v>0</v>
      </c>
      <c r="EL18">
        <v>0</v>
      </c>
      <c r="EM18">
        <v>0</v>
      </c>
      <c r="EN18">
        <v>0</v>
      </c>
      <c r="EO18">
        <v>0</v>
      </c>
      <c r="EP18">
        <v>0</v>
      </c>
      <c r="EQ18">
        <v>0</v>
      </c>
      <c r="ER18">
        <v>0</v>
      </c>
      <c r="ES18">
        <v>0</v>
      </c>
      <c r="ET18">
        <v>1</v>
      </c>
      <c r="EU18">
        <v>0</v>
      </c>
      <c r="EV18">
        <v>0</v>
      </c>
      <c r="EW18">
        <v>0</v>
      </c>
      <c r="EX18">
        <v>0</v>
      </c>
      <c r="EY18">
        <v>0</v>
      </c>
      <c r="EZ18">
        <v>0</v>
      </c>
      <c r="FA18">
        <v>0</v>
      </c>
      <c r="FB18">
        <v>0</v>
      </c>
      <c r="FC18">
        <v>1</v>
      </c>
      <c r="FD18">
        <v>1</v>
      </c>
      <c r="FE18">
        <v>0</v>
      </c>
      <c r="FF18">
        <v>0</v>
      </c>
      <c r="FG18">
        <v>0</v>
      </c>
      <c r="FH18">
        <v>0</v>
      </c>
      <c r="FI18">
        <v>0</v>
      </c>
      <c r="FJ18">
        <v>1</v>
      </c>
      <c r="FK18">
        <v>0</v>
      </c>
      <c r="FL18">
        <v>0</v>
      </c>
      <c r="FM18">
        <v>0</v>
      </c>
      <c r="FN18">
        <v>0</v>
      </c>
      <c r="FO18">
        <v>0</v>
      </c>
      <c r="FP18">
        <v>0</v>
      </c>
      <c r="FQ18">
        <v>0</v>
      </c>
      <c r="FR18">
        <v>0</v>
      </c>
      <c r="FS18">
        <v>0</v>
      </c>
      <c r="FT18">
        <v>1</v>
      </c>
      <c r="FU18">
        <v>0</v>
      </c>
      <c r="FV18">
        <v>0</v>
      </c>
      <c r="FW18">
        <v>0</v>
      </c>
      <c r="FX18">
        <v>0</v>
      </c>
      <c r="FY18" t="s">
        <v>1345</v>
      </c>
      <c r="FZ18" t="s">
        <v>1345</v>
      </c>
      <c r="GA18">
        <v>0</v>
      </c>
      <c r="GB18">
        <v>0</v>
      </c>
      <c r="GC18">
        <v>0</v>
      </c>
      <c r="GD18">
        <v>0</v>
      </c>
      <c r="GE18">
        <v>1</v>
      </c>
      <c r="GF18">
        <v>0</v>
      </c>
      <c r="GG18">
        <v>0</v>
      </c>
      <c r="GH18">
        <v>0</v>
      </c>
      <c r="GI18">
        <v>1</v>
      </c>
      <c r="GJ18">
        <v>0</v>
      </c>
      <c r="GK18">
        <v>0</v>
      </c>
      <c r="GL18">
        <v>0</v>
      </c>
      <c r="GM18">
        <v>0</v>
      </c>
      <c r="GN18">
        <v>0</v>
      </c>
      <c r="GO18">
        <v>0</v>
      </c>
      <c r="GP18">
        <v>0</v>
      </c>
      <c r="GQ18">
        <v>0</v>
      </c>
      <c r="GR18">
        <v>1</v>
      </c>
      <c r="GS18">
        <v>1</v>
      </c>
      <c r="GT18">
        <v>0</v>
      </c>
      <c r="GU18">
        <v>1</v>
      </c>
      <c r="GV18">
        <v>1</v>
      </c>
      <c r="GW18">
        <v>1</v>
      </c>
      <c r="GX18">
        <v>1</v>
      </c>
      <c r="GY18">
        <v>1</v>
      </c>
      <c r="GZ18">
        <v>1</v>
      </c>
      <c r="HA18">
        <v>0</v>
      </c>
      <c r="HB18">
        <v>0</v>
      </c>
      <c r="HC18">
        <v>0</v>
      </c>
      <c r="HD18">
        <v>0</v>
      </c>
      <c r="HE18">
        <v>0</v>
      </c>
      <c r="HF18">
        <v>0</v>
      </c>
      <c r="HG18">
        <v>0</v>
      </c>
      <c r="HH18">
        <v>0</v>
      </c>
      <c r="HI18">
        <v>0</v>
      </c>
      <c r="HJ18">
        <v>1</v>
      </c>
      <c r="HK18">
        <v>0</v>
      </c>
      <c r="HL18">
        <v>0</v>
      </c>
      <c r="HM18">
        <v>0</v>
      </c>
      <c r="HN18">
        <v>0</v>
      </c>
      <c r="HO18">
        <v>0</v>
      </c>
      <c r="HP18">
        <v>0</v>
      </c>
      <c r="HQ18">
        <v>0</v>
      </c>
      <c r="HR18">
        <v>1</v>
      </c>
      <c r="HS18">
        <v>1</v>
      </c>
      <c r="HT18">
        <v>1</v>
      </c>
      <c r="HU18">
        <v>0</v>
      </c>
      <c r="HV18">
        <v>0</v>
      </c>
      <c r="HW18">
        <v>0</v>
      </c>
      <c r="HX18" t="s">
        <v>1345</v>
      </c>
      <c r="HY18" t="s">
        <v>1345</v>
      </c>
      <c r="HZ18">
        <v>1</v>
      </c>
      <c r="IA18">
        <v>0</v>
      </c>
      <c r="IB18">
        <v>0</v>
      </c>
      <c r="IC18">
        <v>0</v>
      </c>
      <c r="ID18">
        <v>0</v>
      </c>
      <c r="IE18">
        <v>0</v>
      </c>
      <c r="IF18">
        <v>0</v>
      </c>
      <c r="IG18">
        <v>0</v>
      </c>
      <c r="IH18">
        <v>0</v>
      </c>
      <c r="II18">
        <v>0</v>
      </c>
      <c r="IJ18">
        <v>3</v>
      </c>
      <c r="IK18">
        <v>0</v>
      </c>
      <c r="IL18">
        <v>0</v>
      </c>
      <c r="IM18">
        <v>0</v>
      </c>
      <c r="IN18">
        <v>0</v>
      </c>
      <c r="IO18">
        <v>0</v>
      </c>
      <c r="IP18">
        <v>0</v>
      </c>
      <c r="IQ18">
        <v>1</v>
      </c>
      <c r="IR18">
        <v>1</v>
      </c>
      <c r="IS18">
        <v>0</v>
      </c>
      <c r="IT18">
        <v>1</v>
      </c>
      <c r="IU18">
        <v>1</v>
      </c>
      <c r="IV18">
        <v>0</v>
      </c>
      <c r="IW18">
        <v>0</v>
      </c>
      <c r="IX18">
        <v>0</v>
      </c>
      <c r="IY18">
        <v>0</v>
      </c>
      <c r="IZ18">
        <v>0</v>
      </c>
      <c r="JA18">
        <v>4</v>
      </c>
      <c r="JB18">
        <v>0</v>
      </c>
      <c r="JC18">
        <v>1</v>
      </c>
      <c r="JD18">
        <v>1</v>
      </c>
      <c r="JE18">
        <v>0</v>
      </c>
      <c r="JF18">
        <v>0</v>
      </c>
      <c r="JG18">
        <v>0</v>
      </c>
      <c r="JH18">
        <v>0</v>
      </c>
      <c r="JI18">
        <v>0</v>
      </c>
      <c r="JJ18">
        <v>0</v>
      </c>
      <c r="JK18">
        <v>0</v>
      </c>
      <c r="JL18">
        <v>1</v>
      </c>
      <c r="JM18">
        <v>0</v>
      </c>
      <c r="JN18">
        <v>0</v>
      </c>
      <c r="JO18">
        <v>0</v>
      </c>
      <c r="JP18">
        <v>1</v>
      </c>
      <c r="JQ18">
        <v>0</v>
      </c>
    </row>
    <row r="19" spans="1:277">
      <c r="A19" t="s">
        <v>689</v>
      </c>
      <c r="B19" s="1">
        <v>44197</v>
      </c>
      <c r="C19" s="1">
        <v>44197</v>
      </c>
      <c r="D19">
        <v>1</v>
      </c>
      <c r="E19">
        <v>1</v>
      </c>
      <c r="F19">
        <v>1</v>
      </c>
      <c r="G19">
        <v>1</v>
      </c>
      <c r="H19">
        <v>0</v>
      </c>
      <c r="I19">
        <v>1</v>
      </c>
      <c r="J19">
        <v>1</v>
      </c>
      <c r="K19">
        <v>1</v>
      </c>
      <c r="L19">
        <v>0</v>
      </c>
      <c r="M19" t="s">
        <v>1345</v>
      </c>
      <c r="N19" t="s">
        <v>1345</v>
      </c>
      <c r="O19" t="s">
        <v>1345</v>
      </c>
      <c r="P19" t="s">
        <v>1345</v>
      </c>
      <c r="Q19" t="s">
        <v>1345</v>
      </c>
      <c r="R19" t="s">
        <v>1345</v>
      </c>
      <c r="S19" t="s">
        <v>1345</v>
      </c>
      <c r="T19" t="s">
        <v>1345</v>
      </c>
      <c r="U19">
        <v>1</v>
      </c>
      <c r="V19">
        <v>0</v>
      </c>
      <c r="W19">
        <v>1</v>
      </c>
      <c r="X19">
        <v>1</v>
      </c>
      <c r="Y19">
        <v>1</v>
      </c>
      <c r="Z19">
        <v>1</v>
      </c>
      <c r="AA19">
        <v>1</v>
      </c>
      <c r="AB19">
        <v>1</v>
      </c>
      <c r="AC19">
        <v>1</v>
      </c>
      <c r="AD19">
        <v>1</v>
      </c>
      <c r="AE19">
        <v>0</v>
      </c>
      <c r="AF19">
        <v>0</v>
      </c>
      <c r="AG19">
        <v>0</v>
      </c>
      <c r="AH19">
        <v>1</v>
      </c>
      <c r="AI19">
        <v>1</v>
      </c>
      <c r="AJ19">
        <v>0</v>
      </c>
      <c r="AK19">
        <v>1</v>
      </c>
      <c r="AL19">
        <v>0</v>
      </c>
      <c r="AM19">
        <v>0</v>
      </c>
      <c r="AN19">
        <v>1</v>
      </c>
      <c r="AO19">
        <v>1</v>
      </c>
      <c r="AP19">
        <v>0</v>
      </c>
      <c r="AQ19">
        <v>1</v>
      </c>
      <c r="AR19">
        <v>0</v>
      </c>
      <c r="AS19">
        <v>0</v>
      </c>
      <c r="AT19">
        <v>0</v>
      </c>
      <c r="AU19">
        <v>0</v>
      </c>
      <c r="AV19">
        <v>1</v>
      </c>
      <c r="AW19">
        <v>1</v>
      </c>
      <c r="AX19">
        <v>1</v>
      </c>
      <c r="AY19">
        <v>0</v>
      </c>
      <c r="AZ19">
        <v>1</v>
      </c>
      <c r="BA19">
        <v>0</v>
      </c>
      <c r="BB19">
        <v>2</v>
      </c>
      <c r="BC19">
        <v>1</v>
      </c>
      <c r="BD19">
        <v>1</v>
      </c>
      <c r="BE19">
        <v>1</v>
      </c>
      <c r="BF19">
        <v>1</v>
      </c>
      <c r="BG19">
        <v>1</v>
      </c>
      <c r="BH19">
        <v>1</v>
      </c>
      <c r="BI19">
        <v>1</v>
      </c>
      <c r="BJ19">
        <v>1</v>
      </c>
      <c r="BK19">
        <v>1</v>
      </c>
      <c r="BL19">
        <v>1</v>
      </c>
      <c r="BM19">
        <v>0</v>
      </c>
      <c r="BN19">
        <v>0</v>
      </c>
      <c r="BO19">
        <v>1</v>
      </c>
      <c r="BP19">
        <v>0</v>
      </c>
      <c r="BQ19">
        <v>0</v>
      </c>
      <c r="BR19">
        <v>0</v>
      </c>
      <c r="BS19">
        <v>0</v>
      </c>
      <c r="BT19">
        <v>0</v>
      </c>
      <c r="BU19">
        <v>1</v>
      </c>
      <c r="BV19">
        <v>0</v>
      </c>
      <c r="BW19">
        <v>0</v>
      </c>
      <c r="BX19">
        <v>0</v>
      </c>
      <c r="BY19">
        <v>0</v>
      </c>
      <c r="BZ19">
        <v>0</v>
      </c>
      <c r="CA19">
        <v>1</v>
      </c>
      <c r="CB19">
        <v>0</v>
      </c>
      <c r="CC19">
        <v>1</v>
      </c>
      <c r="CD19">
        <v>0</v>
      </c>
      <c r="CE19">
        <v>1</v>
      </c>
      <c r="CF19">
        <v>1</v>
      </c>
      <c r="CG19">
        <v>0</v>
      </c>
      <c r="CH19">
        <v>1</v>
      </c>
      <c r="CI19">
        <v>0</v>
      </c>
      <c r="CJ19">
        <v>0</v>
      </c>
      <c r="CK19">
        <v>0</v>
      </c>
      <c r="CL19">
        <v>0</v>
      </c>
      <c r="CM19">
        <v>0</v>
      </c>
      <c r="CN19">
        <v>0</v>
      </c>
      <c r="CO19">
        <v>0</v>
      </c>
      <c r="CP19">
        <v>1</v>
      </c>
      <c r="CQ19">
        <v>0</v>
      </c>
      <c r="CR19">
        <v>0</v>
      </c>
      <c r="CS19">
        <v>0</v>
      </c>
      <c r="CT19">
        <v>0</v>
      </c>
      <c r="CU19">
        <v>0</v>
      </c>
      <c r="CV19">
        <v>0</v>
      </c>
      <c r="CW19">
        <v>0</v>
      </c>
      <c r="CX19">
        <v>0</v>
      </c>
      <c r="CY19">
        <v>1</v>
      </c>
      <c r="CZ19">
        <v>1</v>
      </c>
      <c r="DA19">
        <v>0</v>
      </c>
      <c r="DB19">
        <v>0</v>
      </c>
      <c r="DC19">
        <v>0</v>
      </c>
      <c r="DD19">
        <v>0</v>
      </c>
      <c r="DE19">
        <v>0</v>
      </c>
      <c r="DF19">
        <v>1</v>
      </c>
      <c r="DG19">
        <v>0</v>
      </c>
      <c r="DH19">
        <v>1</v>
      </c>
      <c r="DI19">
        <v>1</v>
      </c>
      <c r="DJ19">
        <v>0</v>
      </c>
      <c r="DK19">
        <v>0</v>
      </c>
      <c r="DL19">
        <v>0</v>
      </c>
      <c r="DM19">
        <v>0</v>
      </c>
      <c r="DN19">
        <v>0</v>
      </c>
      <c r="DO19">
        <v>2</v>
      </c>
      <c r="DP19">
        <v>1</v>
      </c>
      <c r="DQ19">
        <v>1</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1</v>
      </c>
      <c r="EO19">
        <v>0</v>
      </c>
      <c r="EP19">
        <v>0</v>
      </c>
      <c r="EQ19">
        <v>0</v>
      </c>
      <c r="ER19">
        <v>0</v>
      </c>
      <c r="ES19">
        <v>0</v>
      </c>
      <c r="ET19">
        <v>0</v>
      </c>
      <c r="EU19">
        <v>0</v>
      </c>
      <c r="EV19">
        <v>0</v>
      </c>
      <c r="EW19">
        <v>0</v>
      </c>
      <c r="EX19">
        <v>1</v>
      </c>
      <c r="EY19">
        <v>0</v>
      </c>
      <c r="EZ19">
        <v>0</v>
      </c>
      <c r="FA19">
        <v>0</v>
      </c>
      <c r="FB19">
        <v>0</v>
      </c>
      <c r="FC19">
        <v>1</v>
      </c>
      <c r="FD19">
        <v>1</v>
      </c>
      <c r="FE19">
        <v>1</v>
      </c>
      <c r="FF19">
        <v>0</v>
      </c>
      <c r="FG19">
        <v>0</v>
      </c>
      <c r="FH19">
        <v>0</v>
      </c>
      <c r="FI19">
        <v>0</v>
      </c>
      <c r="FJ19">
        <v>1</v>
      </c>
      <c r="FK19">
        <v>0</v>
      </c>
      <c r="FL19">
        <v>0</v>
      </c>
      <c r="FM19">
        <v>0</v>
      </c>
      <c r="FN19">
        <v>0</v>
      </c>
      <c r="FO19">
        <v>0</v>
      </c>
      <c r="FP19">
        <v>0</v>
      </c>
      <c r="FQ19">
        <v>1</v>
      </c>
      <c r="FR19">
        <v>0</v>
      </c>
      <c r="FS19">
        <v>0</v>
      </c>
      <c r="FT19">
        <v>0</v>
      </c>
      <c r="FU19">
        <v>1</v>
      </c>
      <c r="FV19">
        <v>0</v>
      </c>
      <c r="FW19">
        <v>0</v>
      </c>
      <c r="FX19">
        <v>1</v>
      </c>
      <c r="FY19">
        <v>0</v>
      </c>
      <c r="FZ19">
        <v>1</v>
      </c>
      <c r="GA19">
        <v>0</v>
      </c>
      <c r="GB19">
        <v>0</v>
      </c>
      <c r="GC19">
        <v>0</v>
      </c>
      <c r="GD19">
        <v>0</v>
      </c>
      <c r="GE19">
        <v>0</v>
      </c>
      <c r="GF19">
        <v>0</v>
      </c>
      <c r="GG19">
        <v>1</v>
      </c>
      <c r="GH19">
        <v>0</v>
      </c>
      <c r="GI19">
        <v>1</v>
      </c>
      <c r="GJ19">
        <v>1</v>
      </c>
      <c r="GK19">
        <v>0</v>
      </c>
      <c r="GL19">
        <v>0</v>
      </c>
      <c r="GM19">
        <v>0</v>
      </c>
      <c r="GN19">
        <v>0</v>
      </c>
      <c r="GO19">
        <v>0</v>
      </c>
      <c r="GP19">
        <v>0</v>
      </c>
      <c r="GQ19">
        <v>0</v>
      </c>
      <c r="GR19">
        <v>1</v>
      </c>
      <c r="GS19">
        <v>1</v>
      </c>
      <c r="GT19">
        <v>1</v>
      </c>
      <c r="GU19">
        <v>1</v>
      </c>
      <c r="GV19">
        <v>0</v>
      </c>
      <c r="GW19">
        <v>1</v>
      </c>
      <c r="GX19">
        <v>0</v>
      </c>
      <c r="GY19">
        <v>1</v>
      </c>
      <c r="GZ19">
        <v>0</v>
      </c>
      <c r="HA19">
        <v>0</v>
      </c>
      <c r="HB19">
        <v>0</v>
      </c>
      <c r="HC19">
        <v>0</v>
      </c>
      <c r="HD19">
        <v>0</v>
      </c>
      <c r="HE19">
        <v>0</v>
      </c>
      <c r="HF19">
        <v>1</v>
      </c>
      <c r="HG19">
        <v>0</v>
      </c>
      <c r="HH19">
        <v>1</v>
      </c>
      <c r="HI19">
        <v>0</v>
      </c>
      <c r="HJ19">
        <v>0</v>
      </c>
      <c r="HK19">
        <v>0</v>
      </c>
      <c r="HL19">
        <v>1</v>
      </c>
      <c r="HM19">
        <v>0</v>
      </c>
      <c r="HN19">
        <v>0</v>
      </c>
      <c r="HO19">
        <v>0</v>
      </c>
      <c r="HP19">
        <v>0</v>
      </c>
      <c r="HQ19">
        <v>0</v>
      </c>
      <c r="HR19">
        <v>1</v>
      </c>
      <c r="HS19">
        <v>5</v>
      </c>
      <c r="HT19">
        <v>0</v>
      </c>
      <c r="HU19">
        <v>0</v>
      </c>
      <c r="HV19">
        <v>1</v>
      </c>
      <c r="HW19">
        <v>0</v>
      </c>
      <c r="HX19" t="s">
        <v>1345</v>
      </c>
      <c r="HY19" t="s">
        <v>1345</v>
      </c>
      <c r="HZ19">
        <v>1</v>
      </c>
      <c r="IA19">
        <v>0</v>
      </c>
      <c r="IB19">
        <v>1</v>
      </c>
      <c r="IC19">
        <v>0</v>
      </c>
      <c r="ID19">
        <v>0</v>
      </c>
      <c r="IE19">
        <v>0</v>
      </c>
      <c r="IF19">
        <v>0</v>
      </c>
      <c r="IG19">
        <v>0</v>
      </c>
      <c r="IH19">
        <v>0</v>
      </c>
      <c r="II19">
        <v>0</v>
      </c>
      <c r="IJ19">
        <v>0</v>
      </c>
      <c r="IK19">
        <v>0</v>
      </c>
      <c r="IL19">
        <v>0</v>
      </c>
      <c r="IM19">
        <v>0</v>
      </c>
      <c r="IN19">
        <v>0</v>
      </c>
      <c r="IO19">
        <v>0</v>
      </c>
      <c r="IP19">
        <v>0</v>
      </c>
      <c r="IQ19">
        <v>1</v>
      </c>
      <c r="IR19">
        <v>12</v>
      </c>
      <c r="IS19">
        <v>0</v>
      </c>
      <c r="IT19">
        <v>1</v>
      </c>
      <c r="IU19">
        <v>0</v>
      </c>
      <c r="IV19">
        <v>1</v>
      </c>
      <c r="IW19">
        <v>0</v>
      </c>
      <c r="IX19">
        <v>0</v>
      </c>
      <c r="IY19">
        <v>0</v>
      </c>
      <c r="IZ19">
        <v>0</v>
      </c>
      <c r="JA19">
        <v>7</v>
      </c>
      <c r="JB19">
        <v>2</v>
      </c>
      <c r="JC19">
        <v>1</v>
      </c>
      <c r="JD19">
        <v>1</v>
      </c>
      <c r="JE19">
        <v>0</v>
      </c>
      <c r="JF19">
        <v>0</v>
      </c>
      <c r="JG19">
        <v>1</v>
      </c>
      <c r="JH19">
        <v>1</v>
      </c>
      <c r="JI19">
        <v>1</v>
      </c>
      <c r="JJ19">
        <v>0</v>
      </c>
      <c r="JK19">
        <v>0</v>
      </c>
      <c r="JL19">
        <v>0</v>
      </c>
      <c r="JM19">
        <v>1</v>
      </c>
      <c r="JN19">
        <v>0</v>
      </c>
      <c r="JO19">
        <v>0</v>
      </c>
      <c r="JP19">
        <v>0</v>
      </c>
      <c r="JQ19">
        <v>1</v>
      </c>
    </row>
    <row r="20" spans="1:277">
      <c r="A20" t="s">
        <v>743</v>
      </c>
      <c r="B20" s="1">
        <v>44197</v>
      </c>
      <c r="C20" s="1">
        <v>44197</v>
      </c>
      <c r="D20">
        <v>1</v>
      </c>
      <c r="E20">
        <v>0</v>
      </c>
      <c r="F20">
        <v>1</v>
      </c>
      <c r="G20">
        <v>1</v>
      </c>
      <c r="H20">
        <v>0</v>
      </c>
      <c r="I20">
        <v>1</v>
      </c>
      <c r="J20">
        <v>0</v>
      </c>
      <c r="K20">
        <v>1</v>
      </c>
      <c r="L20">
        <v>0</v>
      </c>
      <c r="M20" t="s">
        <v>1345</v>
      </c>
      <c r="N20" t="s">
        <v>1345</v>
      </c>
      <c r="O20" t="s">
        <v>1345</v>
      </c>
      <c r="P20" t="s">
        <v>1345</v>
      </c>
      <c r="Q20" t="s">
        <v>1345</v>
      </c>
      <c r="R20" t="s">
        <v>1345</v>
      </c>
      <c r="S20" t="s">
        <v>1345</v>
      </c>
      <c r="T20" t="s">
        <v>1345</v>
      </c>
      <c r="U20">
        <v>1</v>
      </c>
      <c r="V20">
        <v>0</v>
      </c>
      <c r="W20">
        <v>1</v>
      </c>
      <c r="X20">
        <v>0</v>
      </c>
      <c r="Y20">
        <v>1</v>
      </c>
      <c r="Z20">
        <v>0</v>
      </c>
      <c r="AA20">
        <v>1</v>
      </c>
      <c r="AB20">
        <v>1</v>
      </c>
      <c r="AC20">
        <v>0</v>
      </c>
      <c r="AD20">
        <v>0</v>
      </c>
      <c r="AE20">
        <v>0</v>
      </c>
      <c r="AF20">
        <v>0</v>
      </c>
      <c r="AG20">
        <v>0</v>
      </c>
      <c r="AH20">
        <v>0</v>
      </c>
      <c r="AI20">
        <v>0</v>
      </c>
      <c r="AJ20">
        <v>0</v>
      </c>
      <c r="AK20">
        <v>0</v>
      </c>
      <c r="AL20">
        <v>0</v>
      </c>
      <c r="AM20">
        <v>0</v>
      </c>
      <c r="AN20">
        <v>0</v>
      </c>
      <c r="AO20">
        <v>1</v>
      </c>
      <c r="AP20">
        <v>0</v>
      </c>
      <c r="AQ20">
        <v>1</v>
      </c>
      <c r="AR20">
        <v>1</v>
      </c>
      <c r="AS20">
        <v>1</v>
      </c>
      <c r="AT20">
        <v>0</v>
      </c>
      <c r="AU20">
        <v>0</v>
      </c>
      <c r="AV20">
        <v>0</v>
      </c>
      <c r="AW20">
        <v>1</v>
      </c>
      <c r="AX20">
        <v>1</v>
      </c>
      <c r="AY20">
        <v>0</v>
      </c>
      <c r="AZ20">
        <v>0</v>
      </c>
      <c r="BA20">
        <v>0</v>
      </c>
      <c r="BB20">
        <v>1</v>
      </c>
      <c r="BC20">
        <v>1</v>
      </c>
      <c r="BD20">
        <v>1</v>
      </c>
      <c r="BE20">
        <v>1</v>
      </c>
      <c r="BF20">
        <v>1</v>
      </c>
      <c r="BG20">
        <v>1</v>
      </c>
      <c r="BH20">
        <v>1</v>
      </c>
      <c r="BI20">
        <v>1</v>
      </c>
      <c r="BJ20">
        <v>0</v>
      </c>
      <c r="BK20">
        <v>1</v>
      </c>
      <c r="BL20">
        <v>0</v>
      </c>
      <c r="BM20">
        <v>0</v>
      </c>
      <c r="BN20">
        <v>0</v>
      </c>
      <c r="BO20">
        <v>0</v>
      </c>
      <c r="BP20">
        <v>0</v>
      </c>
      <c r="BQ20">
        <v>0</v>
      </c>
      <c r="BR20">
        <v>0</v>
      </c>
      <c r="BS20">
        <v>0</v>
      </c>
      <c r="BT20">
        <v>0</v>
      </c>
      <c r="BU20">
        <v>0</v>
      </c>
      <c r="BV20">
        <v>0</v>
      </c>
      <c r="BW20">
        <v>0</v>
      </c>
      <c r="BX20">
        <v>0</v>
      </c>
      <c r="BY20">
        <v>0</v>
      </c>
      <c r="BZ20">
        <v>1</v>
      </c>
      <c r="CA20">
        <v>0</v>
      </c>
      <c r="CB20">
        <v>0</v>
      </c>
      <c r="CC20">
        <v>0</v>
      </c>
      <c r="CD20">
        <v>1</v>
      </c>
      <c r="CE20">
        <v>1</v>
      </c>
      <c r="CF20">
        <v>1</v>
      </c>
      <c r="CG20">
        <v>0</v>
      </c>
      <c r="CH20">
        <v>1</v>
      </c>
      <c r="CI20">
        <v>0</v>
      </c>
      <c r="CJ20">
        <v>0</v>
      </c>
      <c r="CK20">
        <v>0</v>
      </c>
      <c r="CL20">
        <v>0</v>
      </c>
      <c r="CM20">
        <v>0</v>
      </c>
      <c r="CN20">
        <v>0</v>
      </c>
      <c r="CO20">
        <v>0</v>
      </c>
      <c r="CP20">
        <v>0</v>
      </c>
      <c r="CQ20">
        <v>0</v>
      </c>
      <c r="CR20">
        <v>1</v>
      </c>
      <c r="CS20">
        <v>0</v>
      </c>
      <c r="CT20">
        <v>0</v>
      </c>
      <c r="CU20">
        <v>1</v>
      </c>
      <c r="CV20">
        <v>0</v>
      </c>
      <c r="CW20">
        <v>0</v>
      </c>
      <c r="CX20">
        <v>0</v>
      </c>
      <c r="CY20">
        <v>1</v>
      </c>
      <c r="CZ20">
        <v>1</v>
      </c>
      <c r="DA20">
        <v>0</v>
      </c>
      <c r="DB20">
        <v>0</v>
      </c>
      <c r="DC20">
        <v>0</v>
      </c>
      <c r="DD20">
        <v>0</v>
      </c>
      <c r="DE20">
        <v>0</v>
      </c>
      <c r="DF20">
        <v>1</v>
      </c>
      <c r="DG20">
        <v>1</v>
      </c>
      <c r="DH20">
        <v>0</v>
      </c>
      <c r="DI20">
        <v>1</v>
      </c>
      <c r="DJ20">
        <v>1</v>
      </c>
      <c r="DK20">
        <v>0</v>
      </c>
      <c r="DL20">
        <v>0</v>
      </c>
      <c r="DM20">
        <v>0</v>
      </c>
      <c r="DN20">
        <v>0</v>
      </c>
      <c r="DO20">
        <v>1</v>
      </c>
      <c r="DP20">
        <v>1</v>
      </c>
      <c r="DQ20">
        <v>1</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1</v>
      </c>
      <c r="EN20">
        <v>0</v>
      </c>
      <c r="EO20">
        <v>0</v>
      </c>
      <c r="EP20">
        <v>0</v>
      </c>
      <c r="EQ20">
        <v>0</v>
      </c>
      <c r="ER20">
        <v>1</v>
      </c>
      <c r="ES20">
        <v>1</v>
      </c>
      <c r="ET20">
        <v>0</v>
      </c>
      <c r="EU20">
        <v>0</v>
      </c>
      <c r="EV20">
        <v>0</v>
      </c>
      <c r="EW20">
        <v>0</v>
      </c>
      <c r="EX20">
        <v>0</v>
      </c>
      <c r="EY20">
        <v>0</v>
      </c>
      <c r="EZ20">
        <v>0</v>
      </c>
      <c r="FA20">
        <v>0</v>
      </c>
      <c r="FB20">
        <v>0</v>
      </c>
      <c r="FC20">
        <v>1</v>
      </c>
      <c r="FD20">
        <v>0</v>
      </c>
      <c r="FE20">
        <v>1</v>
      </c>
      <c r="FF20">
        <v>0</v>
      </c>
      <c r="FG20">
        <v>1</v>
      </c>
      <c r="FH20">
        <v>0</v>
      </c>
      <c r="FI20">
        <v>0</v>
      </c>
      <c r="FJ20">
        <v>0</v>
      </c>
      <c r="FK20">
        <v>0</v>
      </c>
      <c r="FL20">
        <v>0</v>
      </c>
      <c r="FM20">
        <v>0</v>
      </c>
      <c r="FN20">
        <v>0</v>
      </c>
      <c r="FO20">
        <v>0</v>
      </c>
      <c r="FP20">
        <v>0</v>
      </c>
      <c r="FQ20">
        <v>0</v>
      </c>
      <c r="FR20">
        <v>0</v>
      </c>
      <c r="FS20">
        <v>0</v>
      </c>
      <c r="FT20">
        <v>1</v>
      </c>
      <c r="FU20">
        <v>0</v>
      </c>
      <c r="FV20">
        <v>0</v>
      </c>
      <c r="FW20">
        <v>0</v>
      </c>
      <c r="FX20">
        <v>1</v>
      </c>
      <c r="FY20">
        <v>0</v>
      </c>
      <c r="FZ20">
        <v>1</v>
      </c>
      <c r="GA20">
        <v>0</v>
      </c>
      <c r="GB20">
        <v>0</v>
      </c>
      <c r="GC20">
        <v>0</v>
      </c>
      <c r="GD20">
        <v>1</v>
      </c>
      <c r="GE20">
        <v>0</v>
      </c>
      <c r="GF20">
        <v>0</v>
      </c>
      <c r="GG20">
        <v>0</v>
      </c>
      <c r="GH20">
        <v>1</v>
      </c>
      <c r="GI20">
        <v>0</v>
      </c>
      <c r="GJ20">
        <v>1</v>
      </c>
      <c r="GK20">
        <v>1</v>
      </c>
      <c r="GL20">
        <v>0</v>
      </c>
      <c r="GM20">
        <v>0</v>
      </c>
      <c r="GN20">
        <v>1</v>
      </c>
      <c r="GO20">
        <v>0</v>
      </c>
      <c r="GP20">
        <v>0</v>
      </c>
      <c r="GQ20">
        <v>0</v>
      </c>
      <c r="GR20">
        <v>1</v>
      </c>
      <c r="GS20">
        <v>1</v>
      </c>
      <c r="GT20">
        <v>0</v>
      </c>
      <c r="GU20">
        <v>1</v>
      </c>
      <c r="GV20">
        <v>1</v>
      </c>
      <c r="GW20">
        <v>1</v>
      </c>
      <c r="GX20">
        <v>0</v>
      </c>
      <c r="GY20">
        <v>1</v>
      </c>
      <c r="GZ20">
        <v>0</v>
      </c>
      <c r="HA20">
        <v>0</v>
      </c>
      <c r="HB20">
        <v>0</v>
      </c>
      <c r="HC20">
        <v>0</v>
      </c>
      <c r="HD20">
        <v>0</v>
      </c>
      <c r="HE20">
        <v>0</v>
      </c>
      <c r="HF20">
        <v>0</v>
      </c>
      <c r="HG20">
        <v>0</v>
      </c>
      <c r="HH20">
        <v>1</v>
      </c>
      <c r="HI20">
        <v>1</v>
      </c>
      <c r="HJ20">
        <v>0</v>
      </c>
      <c r="HK20">
        <v>0</v>
      </c>
      <c r="HL20">
        <v>1</v>
      </c>
      <c r="HM20">
        <v>0</v>
      </c>
      <c r="HN20">
        <v>0</v>
      </c>
      <c r="HO20">
        <v>0</v>
      </c>
      <c r="HP20">
        <v>0</v>
      </c>
      <c r="HQ20">
        <v>0</v>
      </c>
      <c r="HR20">
        <v>1</v>
      </c>
      <c r="HS20">
        <v>5</v>
      </c>
      <c r="HT20">
        <v>0</v>
      </c>
      <c r="HU20">
        <v>0</v>
      </c>
      <c r="HV20">
        <v>1</v>
      </c>
      <c r="HW20">
        <v>0</v>
      </c>
      <c r="HX20" t="s">
        <v>1345</v>
      </c>
      <c r="HY20" t="s">
        <v>1345</v>
      </c>
      <c r="HZ20">
        <v>1</v>
      </c>
      <c r="IA20">
        <v>0</v>
      </c>
      <c r="IB20">
        <v>0</v>
      </c>
      <c r="IC20">
        <v>0</v>
      </c>
      <c r="ID20">
        <v>0</v>
      </c>
      <c r="IE20">
        <v>0</v>
      </c>
      <c r="IF20">
        <v>0</v>
      </c>
      <c r="IG20">
        <v>0</v>
      </c>
      <c r="IH20">
        <v>0</v>
      </c>
      <c r="II20">
        <v>0</v>
      </c>
      <c r="IJ20">
        <v>0</v>
      </c>
      <c r="IK20">
        <v>0</v>
      </c>
      <c r="IL20">
        <v>0</v>
      </c>
      <c r="IM20">
        <v>0</v>
      </c>
      <c r="IN20">
        <v>0</v>
      </c>
      <c r="IO20">
        <v>0</v>
      </c>
      <c r="IP20">
        <v>0</v>
      </c>
      <c r="IQ20">
        <v>1</v>
      </c>
      <c r="IR20">
        <v>0</v>
      </c>
      <c r="IS20">
        <v>1</v>
      </c>
      <c r="IT20">
        <v>1</v>
      </c>
      <c r="IU20">
        <v>0</v>
      </c>
      <c r="IV20">
        <v>0</v>
      </c>
      <c r="IW20">
        <v>0</v>
      </c>
      <c r="IX20">
        <v>0</v>
      </c>
      <c r="IY20">
        <v>0</v>
      </c>
      <c r="IZ20">
        <v>3</v>
      </c>
      <c r="JA20">
        <v>5</v>
      </c>
      <c r="JB20">
        <v>2</v>
      </c>
      <c r="JC20">
        <v>0</v>
      </c>
      <c r="JD20" t="s">
        <v>1345</v>
      </c>
      <c r="JE20" t="s">
        <v>1345</v>
      </c>
      <c r="JF20" t="s">
        <v>1345</v>
      </c>
      <c r="JG20" t="s">
        <v>1345</v>
      </c>
      <c r="JH20" t="s">
        <v>1345</v>
      </c>
      <c r="JI20" t="s">
        <v>1345</v>
      </c>
      <c r="JJ20" t="s">
        <v>1345</v>
      </c>
      <c r="JK20" t="s">
        <v>1345</v>
      </c>
      <c r="JL20" t="s">
        <v>1345</v>
      </c>
      <c r="JM20" t="s">
        <v>1345</v>
      </c>
      <c r="JN20" t="s">
        <v>1345</v>
      </c>
      <c r="JO20" t="s">
        <v>1345</v>
      </c>
      <c r="JP20" t="s">
        <v>1345</v>
      </c>
      <c r="JQ20" t="s">
        <v>1345</v>
      </c>
    </row>
    <row r="21" spans="1:277">
      <c r="A21" t="s">
        <v>754</v>
      </c>
      <c r="B21" s="1">
        <v>44044</v>
      </c>
      <c r="C21" s="1">
        <v>44197</v>
      </c>
      <c r="D21">
        <v>1</v>
      </c>
      <c r="E21">
        <v>0</v>
      </c>
      <c r="F21">
        <v>1</v>
      </c>
      <c r="G21">
        <v>1</v>
      </c>
      <c r="H21">
        <v>0</v>
      </c>
      <c r="I21">
        <v>1</v>
      </c>
      <c r="J21">
        <v>0</v>
      </c>
      <c r="K21">
        <v>1</v>
      </c>
      <c r="L21">
        <v>1</v>
      </c>
      <c r="M21">
        <v>0</v>
      </c>
      <c r="N21">
        <v>0</v>
      </c>
      <c r="O21">
        <v>1</v>
      </c>
      <c r="P21">
        <v>0</v>
      </c>
      <c r="Q21">
        <v>0</v>
      </c>
      <c r="R21">
        <v>0</v>
      </c>
      <c r="S21">
        <v>0</v>
      </c>
      <c r="T21">
        <v>0</v>
      </c>
      <c r="U21">
        <v>1</v>
      </c>
      <c r="V21">
        <v>0</v>
      </c>
      <c r="W21">
        <v>1</v>
      </c>
      <c r="X21">
        <v>1</v>
      </c>
      <c r="Y21">
        <v>1</v>
      </c>
      <c r="Z21">
        <v>0</v>
      </c>
      <c r="AA21">
        <v>1</v>
      </c>
      <c r="AB21">
        <v>0</v>
      </c>
      <c r="AC21">
        <v>0</v>
      </c>
      <c r="AD21">
        <v>0</v>
      </c>
      <c r="AE21">
        <v>0</v>
      </c>
      <c r="AF21">
        <v>0</v>
      </c>
      <c r="AG21">
        <v>1</v>
      </c>
      <c r="AH21">
        <v>0</v>
      </c>
      <c r="AI21">
        <v>0</v>
      </c>
      <c r="AJ21">
        <v>0</v>
      </c>
      <c r="AK21">
        <v>0</v>
      </c>
      <c r="AL21">
        <v>0</v>
      </c>
      <c r="AM21">
        <v>0</v>
      </c>
      <c r="AN21">
        <v>0</v>
      </c>
      <c r="AO21">
        <v>0</v>
      </c>
      <c r="AP21">
        <v>0</v>
      </c>
      <c r="AQ21">
        <v>0</v>
      </c>
      <c r="AR21">
        <v>0</v>
      </c>
      <c r="AS21">
        <v>0</v>
      </c>
      <c r="AT21">
        <v>0</v>
      </c>
      <c r="AU21">
        <v>1</v>
      </c>
      <c r="AV21">
        <v>1</v>
      </c>
      <c r="AW21">
        <v>1</v>
      </c>
      <c r="AX21">
        <v>1</v>
      </c>
      <c r="AY21">
        <v>1</v>
      </c>
      <c r="AZ21">
        <v>0</v>
      </c>
      <c r="BA21">
        <v>0</v>
      </c>
      <c r="BB21">
        <v>0</v>
      </c>
      <c r="BC21">
        <v>1</v>
      </c>
      <c r="BD21">
        <v>0</v>
      </c>
      <c r="BE21">
        <v>1</v>
      </c>
      <c r="BF21">
        <v>1</v>
      </c>
      <c r="BG21">
        <v>1</v>
      </c>
      <c r="BH21">
        <v>1</v>
      </c>
      <c r="BI21">
        <v>1</v>
      </c>
      <c r="BJ21">
        <v>0</v>
      </c>
      <c r="BK21">
        <v>1</v>
      </c>
      <c r="BL21">
        <v>0</v>
      </c>
      <c r="BM21">
        <v>1</v>
      </c>
      <c r="BN21">
        <v>0</v>
      </c>
      <c r="BO21">
        <v>1</v>
      </c>
      <c r="BP21">
        <v>0</v>
      </c>
      <c r="BQ21">
        <v>0</v>
      </c>
      <c r="BR21">
        <v>0</v>
      </c>
      <c r="BS21">
        <v>0</v>
      </c>
      <c r="BT21">
        <v>0</v>
      </c>
      <c r="BU21">
        <v>1</v>
      </c>
      <c r="BV21">
        <v>0</v>
      </c>
      <c r="BW21">
        <v>0</v>
      </c>
      <c r="BX21">
        <v>0</v>
      </c>
      <c r="BY21">
        <v>0</v>
      </c>
      <c r="BZ21">
        <v>0</v>
      </c>
      <c r="CA21">
        <v>1</v>
      </c>
      <c r="CB21">
        <v>0</v>
      </c>
      <c r="CC21">
        <v>0</v>
      </c>
      <c r="CD21">
        <v>0</v>
      </c>
      <c r="CE21">
        <v>0</v>
      </c>
      <c r="CF21">
        <v>1</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1</v>
      </c>
      <c r="DE21">
        <v>0</v>
      </c>
      <c r="DF21">
        <v>0</v>
      </c>
      <c r="DG21">
        <v>0</v>
      </c>
      <c r="DH21">
        <v>0</v>
      </c>
      <c r="DI21">
        <v>0</v>
      </c>
      <c r="DJ21">
        <v>0</v>
      </c>
      <c r="DK21">
        <v>0</v>
      </c>
      <c r="DL21">
        <v>0</v>
      </c>
      <c r="DM21">
        <v>0</v>
      </c>
      <c r="DN21">
        <v>1</v>
      </c>
      <c r="DO21">
        <v>1</v>
      </c>
      <c r="DP21">
        <v>0</v>
      </c>
      <c r="DQ21" t="s">
        <v>1345</v>
      </c>
      <c r="DR21" t="s">
        <v>1345</v>
      </c>
      <c r="DS21" t="s">
        <v>1345</v>
      </c>
      <c r="DT21" t="s">
        <v>1345</v>
      </c>
      <c r="DU21" t="s">
        <v>1345</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1</v>
      </c>
      <c r="EQ21">
        <v>0</v>
      </c>
      <c r="ER21">
        <v>0</v>
      </c>
      <c r="ES21">
        <v>0</v>
      </c>
      <c r="ET21">
        <v>1</v>
      </c>
      <c r="EU21">
        <v>0</v>
      </c>
      <c r="EV21">
        <v>0</v>
      </c>
      <c r="EW21">
        <v>0</v>
      </c>
      <c r="EX21">
        <v>0</v>
      </c>
      <c r="EY21">
        <v>0</v>
      </c>
      <c r="EZ21">
        <v>0</v>
      </c>
      <c r="FA21">
        <v>0</v>
      </c>
      <c r="FB21">
        <v>0</v>
      </c>
      <c r="FC21">
        <v>1</v>
      </c>
      <c r="FD21">
        <v>0</v>
      </c>
      <c r="FE21">
        <v>0</v>
      </c>
      <c r="FF21">
        <v>0</v>
      </c>
      <c r="FG21">
        <v>0</v>
      </c>
      <c r="FH21">
        <v>0</v>
      </c>
      <c r="FI21">
        <v>0</v>
      </c>
      <c r="FJ21">
        <v>1</v>
      </c>
      <c r="FK21">
        <v>0</v>
      </c>
      <c r="FL21">
        <v>0</v>
      </c>
      <c r="FM21">
        <v>0</v>
      </c>
      <c r="FN21">
        <v>0</v>
      </c>
      <c r="FO21">
        <v>0</v>
      </c>
      <c r="FP21">
        <v>0</v>
      </c>
      <c r="FQ21">
        <v>0</v>
      </c>
      <c r="FR21">
        <v>0</v>
      </c>
      <c r="FS21">
        <v>0</v>
      </c>
      <c r="FT21">
        <v>1</v>
      </c>
      <c r="FU21">
        <v>0</v>
      </c>
      <c r="FV21">
        <v>0</v>
      </c>
      <c r="FW21">
        <v>0</v>
      </c>
      <c r="FX21">
        <v>0</v>
      </c>
      <c r="FY21" t="s">
        <v>1345</v>
      </c>
      <c r="FZ21" t="s">
        <v>1345</v>
      </c>
      <c r="GA21">
        <v>0</v>
      </c>
      <c r="GB21">
        <v>0</v>
      </c>
      <c r="GC21">
        <v>0</v>
      </c>
      <c r="GD21">
        <v>0</v>
      </c>
      <c r="GE21">
        <v>1</v>
      </c>
      <c r="GF21">
        <v>0</v>
      </c>
      <c r="GG21">
        <v>0</v>
      </c>
      <c r="GH21">
        <v>1</v>
      </c>
      <c r="GI21">
        <v>0</v>
      </c>
      <c r="GJ21">
        <v>1</v>
      </c>
      <c r="GK21">
        <v>0</v>
      </c>
      <c r="GL21">
        <v>0</v>
      </c>
      <c r="GM21">
        <v>0</v>
      </c>
      <c r="GN21">
        <v>0</v>
      </c>
      <c r="GO21">
        <v>0</v>
      </c>
      <c r="GP21">
        <v>1</v>
      </c>
      <c r="GQ21">
        <v>1</v>
      </c>
      <c r="GR21">
        <v>0</v>
      </c>
      <c r="GS21">
        <v>1</v>
      </c>
      <c r="GT21">
        <v>0</v>
      </c>
      <c r="GU21">
        <v>1</v>
      </c>
      <c r="GV21">
        <v>0</v>
      </c>
      <c r="GW21">
        <v>0</v>
      </c>
      <c r="GX21">
        <v>0</v>
      </c>
      <c r="GY21">
        <v>0</v>
      </c>
      <c r="GZ21">
        <v>1</v>
      </c>
      <c r="HA21">
        <v>0</v>
      </c>
      <c r="HB21">
        <v>0</v>
      </c>
      <c r="HC21">
        <v>0</v>
      </c>
      <c r="HD21">
        <v>0</v>
      </c>
      <c r="HE21">
        <v>0</v>
      </c>
      <c r="HF21">
        <v>0</v>
      </c>
      <c r="HG21">
        <v>1</v>
      </c>
      <c r="HH21">
        <v>0</v>
      </c>
      <c r="HI21">
        <v>0</v>
      </c>
      <c r="HJ21">
        <v>0</v>
      </c>
      <c r="HK21">
        <v>0</v>
      </c>
      <c r="HL21">
        <v>1</v>
      </c>
      <c r="HM21">
        <v>0</v>
      </c>
      <c r="HN21">
        <v>0</v>
      </c>
      <c r="HO21">
        <v>0</v>
      </c>
      <c r="HP21">
        <v>0</v>
      </c>
      <c r="HQ21">
        <v>1</v>
      </c>
      <c r="HR21">
        <v>0</v>
      </c>
      <c r="HS21">
        <v>4</v>
      </c>
      <c r="HT21">
        <v>0</v>
      </c>
      <c r="HU21">
        <v>0</v>
      </c>
      <c r="HV21">
        <v>1</v>
      </c>
      <c r="HW21">
        <v>1</v>
      </c>
      <c r="HX21">
        <v>0</v>
      </c>
      <c r="HY21">
        <v>0</v>
      </c>
      <c r="HZ21">
        <v>0</v>
      </c>
      <c r="IA21">
        <v>0</v>
      </c>
      <c r="IB21">
        <v>0</v>
      </c>
      <c r="IC21">
        <v>0</v>
      </c>
      <c r="ID21">
        <v>0</v>
      </c>
      <c r="IE21">
        <v>0</v>
      </c>
      <c r="IF21">
        <v>0</v>
      </c>
      <c r="IG21">
        <v>0</v>
      </c>
      <c r="IH21">
        <v>1</v>
      </c>
      <c r="II21">
        <v>0</v>
      </c>
      <c r="IJ21">
        <v>0</v>
      </c>
      <c r="IK21">
        <v>0</v>
      </c>
      <c r="IL21">
        <v>0</v>
      </c>
      <c r="IM21">
        <v>0</v>
      </c>
      <c r="IN21">
        <v>0</v>
      </c>
      <c r="IO21">
        <v>0</v>
      </c>
      <c r="IP21">
        <v>0</v>
      </c>
      <c r="IQ21">
        <v>1</v>
      </c>
      <c r="IR21">
        <v>12</v>
      </c>
      <c r="IS21">
        <v>1</v>
      </c>
      <c r="IT21">
        <v>1</v>
      </c>
      <c r="IU21">
        <v>0</v>
      </c>
      <c r="IV21">
        <v>0</v>
      </c>
      <c r="IW21">
        <v>0</v>
      </c>
      <c r="IX21">
        <v>0</v>
      </c>
      <c r="IY21">
        <v>0</v>
      </c>
      <c r="IZ21">
        <v>0</v>
      </c>
      <c r="JA21">
        <v>9</v>
      </c>
      <c r="JB21">
        <v>2</v>
      </c>
      <c r="JC21">
        <v>1</v>
      </c>
      <c r="JD21">
        <v>0</v>
      </c>
      <c r="JE21">
        <v>1</v>
      </c>
      <c r="JF21">
        <v>1</v>
      </c>
      <c r="JG21">
        <v>0</v>
      </c>
      <c r="JH21">
        <v>1</v>
      </c>
      <c r="JI21">
        <v>0</v>
      </c>
      <c r="JJ21">
        <v>1</v>
      </c>
      <c r="JK21">
        <v>0</v>
      </c>
      <c r="JL21">
        <v>0</v>
      </c>
      <c r="JM21">
        <v>0</v>
      </c>
      <c r="JN21">
        <v>0</v>
      </c>
      <c r="JO21">
        <v>0</v>
      </c>
      <c r="JP21">
        <v>1</v>
      </c>
      <c r="JQ21">
        <v>1</v>
      </c>
    </row>
    <row r="22" spans="1:277">
      <c r="A22" t="s">
        <v>795</v>
      </c>
      <c r="B22" s="1">
        <v>44067</v>
      </c>
      <c r="C22" s="1">
        <v>44197</v>
      </c>
      <c r="D22">
        <v>1</v>
      </c>
      <c r="E22">
        <v>0</v>
      </c>
      <c r="F22">
        <v>1</v>
      </c>
      <c r="G22">
        <v>1</v>
      </c>
      <c r="H22">
        <v>0</v>
      </c>
      <c r="I22">
        <v>1</v>
      </c>
      <c r="J22">
        <v>0</v>
      </c>
      <c r="K22">
        <v>1</v>
      </c>
      <c r="L22">
        <v>1</v>
      </c>
      <c r="M22">
        <v>0</v>
      </c>
      <c r="N22">
        <v>1</v>
      </c>
      <c r="O22">
        <v>0</v>
      </c>
      <c r="P22">
        <v>0</v>
      </c>
      <c r="Q22">
        <v>0</v>
      </c>
      <c r="R22">
        <v>0</v>
      </c>
      <c r="S22">
        <v>1</v>
      </c>
      <c r="T22">
        <v>0</v>
      </c>
      <c r="U22">
        <v>1</v>
      </c>
      <c r="V22">
        <v>1</v>
      </c>
      <c r="W22">
        <v>0</v>
      </c>
      <c r="X22">
        <v>1</v>
      </c>
      <c r="Y22">
        <v>1</v>
      </c>
      <c r="Z22">
        <v>1</v>
      </c>
      <c r="AA22">
        <v>1</v>
      </c>
      <c r="AB22">
        <v>0</v>
      </c>
      <c r="AC22">
        <v>1</v>
      </c>
      <c r="AD22">
        <v>1</v>
      </c>
      <c r="AE22">
        <v>0</v>
      </c>
      <c r="AF22">
        <v>0</v>
      </c>
      <c r="AG22">
        <v>0</v>
      </c>
      <c r="AH22">
        <v>0</v>
      </c>
      <c r="AI22">
        <v>0</v>
      </c>
      <c r="AJ22">
        <v>0</v>
      </c>
      <c r="AK22">
        <v>0</v>
      </c>
      <c r="AL22">
        <v>0</v>
      </c>
      <c r="AM22">
        <v>0</v>
      </c>
      <c r="AN22">
        <v>0</v>
      </c>
      <c r="AO22">
        <v>1</v>
      </c>
      <c r="AP22">
        <v>0</v>
      </c>
      <c r="AQ22">
        <v>0</v>
      </c>
      <c r="AR22">
        <v>0</v>
      </c>
      <c r="AS22">
        <v>0</v>
      </c>
      <c r="AT22">
        <v>0</v>
      </c>
      <c r="AU22">
        <v>0</v>
      </c>
      <c r="AV22">
        <v>1</v>
      </c>
      <c r="AW22">
        <v>1</v>
      </c>
      <c r="AX22">
        <v>1</v>
      </c>
      <c r="AY22">
        <v>1</v>
      </c>
      <c r="AZ22">
        <v>1</v>
      </c>
      <c r="BA22">
        <v>0</v>
      </c>
      <c r="BB22">
        <v>2</v>
      </c>
      <c r="BC22">
        <v>1</v>
      </c>
      <c r="BD22">
        <v>1</v>
      </c>
      <c r="BE22">
        <v>1</v>
      </c>
      <c r="BF22">
        <v>1</v>
      </c>
      <c r="BG22">
        <v>1</v>
      </c>
      <c r="BH22">
        <v>1</v>
      </c>
      <c r="BI22">
        <v>1</v>
      </c>
      <c r="BJ22">
        <v>1</v>
      </c>
      <c r="BK22">
        <v>0</v>
      </c>
      <c r="BL22">
        <v>0</v>
      </c>
      <c r="BM22">
        <v>1</v>
      </c>
      <c r="BN22">
        <v>0</v>
      </c>
      <c r="BO22">
        <v>0</v>
      </c>
      <c r="BP22">
        <v>0</v>
      </c>
      <c r="BQ22">
        <v>0</v>
      </c>
      <c r="BR22">
        <v>0</v>
      </c>
      <c r="BS22">
        <v>0</v>
      </c>
      <c r="BT22">
        <v>0</v>
      </c>
      <c r="BU22">
        <v>0</v>
      </c>
      <c r="BV22">
        <v>0</v>
      </c>
      <c r="BW22">
        <v>0</v>
      </c>
      <c r="BX22">
        <v>0</v>
      </c>
      <c r="BY22">
        <v>0</v>
      </c>
      <c r="BZ22">
        <v>1</v>
      </c>
      <c r="CA22">
        <v>0</v>
      </c>
      <c r="CB22">
        <v>1</v>
      </c>
      <c r="CC22">
        <v>0</v>
      </c>
      <c r="CD22">
        <v>0</v>
      </c>
      <c r="CE22">
        <v>1</v>
      </c>
      <c r="CF22">
        <v>1</v>
      </c>
      <c r="CG22">
        <v>0</v>
      </c>
      <c r="CH22">
        <v>0</v>
      </c>
      <c r="CI22">
        <v>0</v>
      </c>
      <c r="CJ22">
        <v>0</v>
      </c>
      <c r="CK22">
        <v>0</v>
      </c>
      <c r="CL22">
        <v>1</v>
      </c>
      <c r="CM22">
        <v>0</v>
      </c>
      <c r="CN22">
        <v>0</v>
      </c>
      <c r="CO22">
        <v>0</v>
      </c>
      <c r="CP22">
        <v>0</v>
      </c>
      <c r="CQ22">
        <v>0</v>
      </c>
      <c r="CR22">
        <v>0</v>
      </c>
      <c r="CS22">
        <v>0</v>
      </c>
      <c r="CT22">
        <v>0</v>
      </c>
      <c r="CU22">
        <v>0</v>
      </c>
      <c r="CV22">
        <v>0</v>
      </c>
      <c r="CW22">
        <v>0</v>
      </c>
      <c r="CX22">
        <v>0</v>
      </c>
      <c r="CY22">
        <v>1</v>
      </c>
      <c r="CZ22">
        <v>1</v>
      </c>
      <c r="DA22">
        <v>1</v>
      </c>
      <c r="DB22">
        <v>0</v>
      </c>
      <c r="DC22">
        <v>0</v>
      </c>
      <c r="DD22">
        <v>0</v>
      </c>
      <c r="DE22">
        <v>0</v>
      </c>
      <c r="DF22">
        <v>0</v>
      </c>
      <c r="DG22">
        <v>0</v>
      </c>
      <c r="DH22">
        <v>0</v>
      </c>
      <c r="DI22">
        <v>0</v>
      </c>
      <c r="DJ22">
        <v>0</v>
      </c>
      <c r="DK22">
        <v>0</v>
      </c>
      <c r="DL22">
        <v>0</v>
      </c>
      <c r="DM22">
        <v>0</v>
      </c>
      <c r="DN22">
        <v>1</v>
      </c>
      <c r="DO22">
        <v>2</v>
      </c>
      <c r="DP22">
        <v>1</v>
      </c>
      <c r="DQ22">
        <v>0</v>
      </c>
      <c r="DR22">
        <v>0</v>
      </c>
      <c r="DS22">
        <v>0</v>
      </c>
      <c r="DT22">
        <v>0</v>
      </c>
      <c r="DU22">
        <v>1</v>
      </c>
      <c r="DV22">
        <v>0</v>
      </c>
      <c r="DW22">
        <v>0</v>
      </c>
      <c r="DX22">
        <v>0</v>
      </c>
      <c r="DY22">
        <v>1</v>
      </c>
      <c r="DZ22">
        <v>0</v>
      </c>
      <c r="EA22">
        <v>0</v>
      </c>
      <c r="EB22">
        <v>0</v>
      </c>
      <c r="EC22">
        <v>0</v>
      </c>
      <c r="ED22">
        <v>0</v>
      </c>
      <c r="EE22">
        <v>0</v>
      </c>
      <c r="EF22">
        <v>0</v>
      </c>
      <c r="EG22">
        <v>0</v>
      </c>
      <c r="EH22">
        <v>0</v>
      </c>
      <c r="EI22">
        <v>0</v>
      </c>
      <c r="EJ22">
        <v>0</v>
      </c>
      <c r="EK22">
        <v>0</v>
      </c>
      <c r="EL22">
        <v>0</v>
      </c>
      <c r="EM22">
        <v>0</v>
      </c>
      <c r="EN22">
        <v>0</v>
      </c>
      <c r="EO22">
        <v>0</v>
      </c>
      <c r="EP22">
        <v>0</v>
      </c>
      <c r="EQ22">
        <v>1</v>
      </c>
      <c r="ER22">
        <v>0</v>
      </c>
      <c r="ES22">
        <v>0</v>
      </c>
      <c r="ET22">
        <v>0</v>
      </c>
      <c r="EU22">
        <v>0</v>
      </c>
      <c r="EV22">
        <v>0</v>
      </c>
      <c r="EW22">
        <v>0</v>
      </c>
      <c r="EX22">
        <v>0</v>
      </c>
      <c r="EY22">
        <v>0</v>
      </c>
      <c r="EZ22">
        <v>0</v>
      </c>
      <c r="FA22">
        <v>0</v>
      </c>
      <c r="FB22">
        <v>0</v>
      </c>
      <c r="FC22">
        <v>1</v>
      </c>
      <c r="FD22">
        <v>0</v>
      </c>
      <c r="FE22">
        <v>0</v>
      </c>
      <c r="FF22">
        <v>0</v>
      </c>
      <c r="FG22">
        <v>0</v>
      </c>
      <c r="FH22">
        <v>0</v>
      </c>
      <c r="FI22">
        <v>0</v>
      </c>
      <c r="FJ22">
        <v>1</v>
      </c>
      <c r="FK22">
        <v>0</v>
      </c>
      <c r="FL22">
        <v>0</v>
      </c>
      <c r="FM22">
        <v>0</v>
      </c>
      <c r="FN22">
        <v>0</v>
      </c>
      <c r="FO22">
        <v>0</v>
      </c>
      <c r="FP22">
        <v>0</v>
      </c>
      <c r="FQ22">
        <v>0</v>
      </c>
      <c r="FR22">
        <v>0</v>
      </c>
      <c r="FS22">
        <v>0</v>
      </c>
      <c r="FT22">
        <v>1</v>
      </c>
      <c r="FU22">
        <v>0</v>
      </c>
      <c r="FV22">
        <v>0</v>
      </c>
      <c r="FW22">
        <v>0</v>
      </c>
      <c r="FX22">
        <v>1</v>
      </c>
      <c r="FY22">
        <v>0</v>
      </c>
      <c r="FZ22">
        <v>1</v>
      </c>
      <c r="GA22">
        <v>0</v>
      </c>
      <c r="GB22">
        <v>0</v>
      </c>
      <c r="GC22">
        <v>0</v>
      </c>
      <c r="GD22">
        <v>0</v>
      </c>
      <c r="GE22">
        <v>0</v>
      </c>
      <c r="GF22">
        <v>1</v>
      </c>
      <c r="GG22">
        <v>0</v>
      </c>
      <c r="GH22">
        <v>1</v>
      </c>
      <c r="GI22">
        <v>1</v>
      </c>
      <c r="GJ22">
        <v>1</v>
      </c>
      <c r="GK22">
        <v>1</v>
      </c>
      <c r="GL22">
        <v>0</v>
      </c>
      <c r="GM22">
        <v>0</v>
      </c>
      <c r="GN22">
        <v>0</v>
      </c>
      <c r="GO22">
        <v>0</v>
      </c>
      <c r="GP22">
        <v>0</v>
      </c>
      <c r="GQ22">
        <v>1</v>
      </c>
      <c r="GR22">
        <v>0</v>
      </c>
      <c r="GS22">
        <v>1</v>
      </c>
      <c r="GT22">
        <v>0</v>
      </c>
      <c r="GU22">
        <v>1</v>
      </c>
      <c r="GV22">
        <v>0</v>
      </c>
      <c r="GW22">
        <v>0</v>
      </c>
      <c r="GX22">
        <v>1</v>
      </c>
      <c r="GY22">
        <v>0</v>
      </c>
      <c r="GZ22">
        <v>1</v>
      </c>
      <c r="HA22">
        <v>0</v>
      </c>
      <c r="HB22">
        <v>0</v>
      </c>
      <c r="HC22">
        <v>0</v>
      </c>
      <c r="HD22">
        <v>0</v>
      </c>
      <c r="HE22">
        <v>0</v>
      </c>
      <c r="HF22">
        <v>0</v>
      </c>
      <c r="HG22">
        <v>0</v>
      </c>
      <c r="HH22">
        <v>1</v>
      </c>
      <c r="HI22">
        <v>1</v>
      </c>
      <c r="HJ22">
        <v>0</v>
      </c>
      <c r="HK22">
        <v>0</v>
      </c>
      <c r="HL22">
        <v>1</v>
      </c>
      <c r="HM22">
        <v>1</v>
      </c>
      <c r="HN22">
        <v>1</v>
      </c>
      <c r="HO22">
        <v>0</v>
      </c>
      <c r="HP22">
        <v>1</v>
      </c>
      <c r="HQ22">
        <v>1</v>
      </c>
      <c r="HR22">
        <v>0</v>
      </c>
      <c r="HS22">
        <v>5</v>
      </c>
      <c r="HT22">
        <v>1</v>
      </c>
      <c r="HU22">
        <v>0</v>
      </c>
      <c r="HV22">
        <v>0</v>
      </c>
      <c r="HW22">
        <v>1</v>
      </c>
      <c r="HX22">
        <v>0</v>
      </c>
      <c r="HY22">
        <v>1</v>
      </c>
      <c r="HZ22">
        <v>0</v>
      </c>
      <c r="IA22">
        <v>0</v>
      </c>
      <c r="IB22">
        <v>0</v>
      </c>
      <c r="IC22">
        <v>0</v>
      </c>
      <c r="ID22">
        <v>0</v>
      </c>
      <c r="IE22">
        <v>0</v>
      </c>
      <c r="IF22">
        <v>1</v>
      </c>
      <c r="IG22">
        <v>0</v>
      </c>
      <c r="IH22">
        <v>0</v>
      </c>
      <c r="II22">
        <v>0</v>
      </c>
      <c r="IJ22">
        <v>4</v>
      </c>
      <c r="IK22">
        <v>1</v>
      </c>
      <c r="IL22">
        <v>1</v>
      </c>
      <c r="IM22">
        <v>1</v>
      </c>
      <c r="IN22">
        <v>0</v>
      </c>
      <c r="IO22">
        <v>1</v>
      </c>
      <c r="IP22">
        <v>0</v>
      </c>
      <c r="IQ22">
        <v>0</v>
      </c>
      <c r="IR22">
        <v>8</v>
      </c>
      <c r="IS22">
        <v>0</v>
      </c>
      <c r="IT22">
        <v>1</v>
      </c>
      <c r="IU22">
        <v>1</v>
      </c>
      <c r="IV22">
        <v>1</v>
      </c>
      <c r="IW22">
        <v>0</v>
      </c>
      <c r="IX22">
        <v>0</v>
      </c>
      <c r="IY22">
        <v>0</v>
      </c>
      <c r="IZ22">
        <v>0</v>
      </c>
      <c r="JA22">
        <v>15</v>
      </c>
      <c r="JB22">
        <v>2</v>
      </c>
      <c r="JC22">
        <v>1</v>
      </c>
      <c r="JD22">
        <v>1</v>
      </c>
      <c r="JE22">
        <v>0</v>
      </c>
      <c r="JF22">
        <v>0</v>
      </c>
      <c r="JG22">
        <v>0</v>
      </c>
      <c r="JH22">
        <v>1</v>
      </c>
      <c r="JI22">
        <v>0</v>
      </c>
      <c r="JJ22">
        <v>0</v>
      </c>
      <c r="JK22">
        <v>0</v>
      </c>
      <c r="JL22">
        <v>1</v>
      </c>
      <c r="JM22">
        <v>0</v>
      </c>
      <c r="JN22">
        <v>0</v>
      </c>
      <c r="JO22">
        <v>1</v>
      </c>
      <c r="JP22">
        <v>0</v>
      </c>
      <c r="JQ22">
        <v>1</v>
      </c>
    </row>
    <row r="23" spans="1:277">
      <c r="A23" t="s">
        <v>837</v>
      </c>
      <c r="B23" s="1">
        <v>44197</v>
      </c>
      <c r="C23" s="1">
        <v>44197</v>
      </c>
      <c r="D23">
        <v>1</v>
      </c>
      <c r="E23">
        <v>1</v>
      </c>
      <c r="F23">
        <v>1</v>
      </c>
      <c r="G23">
        <v>1</v>
      </c>
      <c r="H23">
        <v>1</v>
      </c>
      <c r="I23">
        <v>1</v>
      </c>
      <c r="J23">
        <v>0</v>
      </c>
      <c r="K23">
        <v>1</v>
      </c>
      <c r="L23">
        <v>1</v>
      </c>
      <c r="M23">
        <v>0</v>
      </c>
      <c r="N23">
        <v>0</v>
      </c>
      <c r="O23">
        <v>0</v>
      </c>
      <c r="P23">
        <v>1</v>
      </c>
      <c r="Q23">
        <v>1</v>
      </c>
      <c r="R23">
        <v>0</v>
      </c>
      <c r="S23">
        <v>0</v>
      </c>
      <c r="T23">
        <v>0</v>
      </c>
      <c r="U23">
        <v>1</v>
      </c>
      <c r="V23">
        <v>0</v>
      </c>
      <c r="W23">
        <v>1</v>
      </c>
      <c r="X23">
        <v>0</v>
      </c>
      <c r="Y23">
        <v>0</v>
      </c>
      <c r="Z23">
        <v>1</v>
      </c>
      <c r="AA23">
        <v>1</v>
      </c>
      <c r="AB23">
        <v>1</v>
      </c>
      <c r="AC23">
        <v>0</v>
      </c>
      <c r="AD23">
        <v>0</v>
      </c>
      <c r="AE23">
        <v>0</v>
      </c>
      <c r="AF23">
        <v>0</v>
      </c>
      <c r="AG23">
        <v>0</v>
      </c>
      <c r="AH23">
        <v>0</v>
      </c>
      <c r="AI23">
        <v>0</v>
      </c>
      <c r="AJ23">
        <v>0</v>
      </c>
      <c r="AK23">
        <v>0</v>
      </c>
      <c r="AL23">
        <v>0</v>
      </c>
      <c r="AM23">
        <v>0</v>
      </c>
      <c r="AN23">
        <v>0</v>
      </c>
      <c r="AO23">
        <v>1</v>
      </c>
      <c r="AP23">
        <v>0</v>
      </c>
      <c r="AQ23">
        <v>1</v>
      </c>
      <c r="AR23">
        <v>0</v>
      </c>
      <c r="AS23">
        <v>0</v>
      </c>
      <c r="AT23">
        <v>0</v>
      </c>
      <c r="AU23">
        <v>0</v>
      </c>
      <c r="AV23">
        <v>0</v>
      </c>
      <c r="AW23">
        <v>1</v>
      </c>
      <c r="AX23">
        <v>1</v>
      </c>
      <c r="AY23">
        <v>0</v>
      </c>
      <c r="AZ23">
        <v>1</v>
      </c>
      <c r="BA23">
        <v>0</v>
      </c>
      <c r="BB23">
        <v>1</v>
      </c>
      <c r="BC23">
        <v>1</v>
      </c>
      <c r="BD23">
        <v>1</v>
      </c>
      <c r="BE23">
        <v>1</v>
      </c>
      <c r="BF23">
        <v>1</v>
      </c>
      <c r="BG23">
        <v>0</v>
      </c>
      <c r="BH23">
        <v>1</v>
      </c>
      <c r="BI23">
        <v>1</v>
      </c>
      <c r="BJ23">
        <v>1</v>
      </c>
      <c r="BK23">
        <v>0</v>
      </c>
      <c r="BL23">
        <v>0</v>
      </c>
      <c r="BM23">
        <v>0</v>
      </c>
      <c r="BN23">
        <v>0</v>
      </c>
      <c r="BO23">
        <v>0</v>
      </c>
      <c r="BP23">
        <v>0</v>
      </c>
      <c r="BQ23">
        <v>0</v>
      </c>
      <c r="BR23">
        <v>0</v>
      </c>
      <c r="BS23">
        <v>0</v>
      </c>
      <c r="BT23">
        <v>0</v>
      </c>
      <c r="BU23">
        <v>0</v>
      </c>
      <c r="BV23">
        <v>0</v>
      </c>
      <c r="BW23">
        <v>0</v>
      </c>
      <c r="BX23">
        <v>0</v>
      </c>
      <c r="BY23">
        <v>0</v>
      </c>
      <c r="BZ23">
        <v>1</v>
      </c>
      <c r="CA23">
        <v>0</v>
      </c>
      <c r="CB23">
        <v>0</v>
      </c>
      <c r="CC23">
        <v>0</v>
      </c>
      <c r="CD23">
        <v>1</v>
      </c>
      <c r="CE23">
        <v>1</v>
      </c>
      <c r="CF23">
        <v>1</v>
      </c>
      <c r="CG23">
        <v>0</v>
      </c>
      <c r="CH23">
        <v>0</v>
      </c>
      <c r="CI23">
        <v>0</v>
      </c>
      <c r="CJ23">
        <v>0</v>
      </c>
      <c r="CK23">
        <v>0</v>
      </c>
      <c r="CL23">
        <v>1</v>
      </c>
      <c r="CM23">
        <v>0</v>
      </c>
      <c r="CN23">
        <v>0</v>
      </c>
      <c r="CO23">
        <v>0</v>
      </c>
      <c r="CP23">
        <v>0</v>
      </c>
      <c r="CQ23">
        <v>0</v>
      </c>
      <c r="CR23">
        <v>0</v>
      </c>
      <c r="CS23">
        <v>0</v>
      </c>
      <c r="CT23">
        <v>0</v>
      </c>
      <c r="CU23">
        <v>0</v>
      </c>
      <c r="CV23">
        <v>0</v>
      </c>
      <c r="CW23">
        <v>0</v>
      </c>
      <c r="CX23">
        <v>0</v>
      </c>
      <c r="CY23">
        <v>1</v>
      </c>
      <c r="CZ23">
        <v>0</v>
      </c>
      <c r="DA23">
        <v>0</v>
      </c>
      <c r="DB23">
        <v>0</v>
      </c>
      <c r="DC23">
        <v>0</v>
      </c>
      <c r="DD23">
        <v>0</v>
      </c>
      <c r="DE23">
        <v>1</v>
      </c>
      <c r="DF23">
        <v>1</v>
      </c>
      <c r="DG23">
        <v>1</v>
      </c>
      <c r="DH23">
        <v>1</v>
      </c>
      <c r="DI23">
        <v>1</v>
      </c>
      <c r="DJ23">
        <v>1</v>
      </c>
      <c r="DK23">
        <v>0</v>
      </c>
      <c r="DL23">
        <v>0</v>
      </c>
      <c r="DM23">
        <v>0</v>
      </c>
      <c r="DN23">
        <v>0</v>
      </c>
      <c r="DO23">
        <v>1</v>
      </c>
      <c r="DP23">
        <v>1</v>
      </c>
      <c r="DQ23">
        <v>0</v>
      </c>
      <c r="DR23">
        <v>0</v>
      </c>
      <c r="DS23">
        <v>0</v>
      </c>
      <c r="DT23">
        <v>0</v>
      </c>
      <c r="DU23">
        <v>1</v>
      </c>
      <c r="DV23">
        <v>0</v>
      </c>
      <c r="DW23">
        <v>0</v>
      </c>
      <c r="DX23">
        <v>0</v>
      </c>
      <c r="DY23">
        <v>0</v>
      </c>
      <c r="DZ23">
        <v>0</v>
      </c>
      <c r="EA23">
        <v>0</v>
      </c>
      <c r="EB23">
        <v>1</v>
      </c>
      <c r="EC23">
        <v>0</v>
      </c>
      <c r="ED23">
        <v>0</v>
      </c>
      <c r="EE23">
        <v>0</v>
      </c>
      <c r="EF23">
        <v>0</v>
      </c>
      <c r="EG23">
        <v>0</v>
      </c>
      <c r="EH23">
        <v>0</v>
      </c>
      <c r="EI23">
        <v>0</v>
      </c>
      <c r="EJ23">
        <v>0</v>
      </c>
      <c r="EK23">
        <v>0</v>
      </c>
      <c r="EL23">
        <v>0</v>
      </c>
      <c r="EM23">
        <v>0</v>
      </c>
      <c r="EN23">
        <v>0</v>
      </c>
      <c r="EO23">
        <v>0</v>
      </c>
      <c r="EP23">
        <v>0</v>
      </c>
      <c r="EQ23">
        <v>0</v>
      </c>
      <c r="ER23">
        <v>0</v>
      </c>
      <c r="ES23">
        <v>0</v>
      </c>
      <c r="ET23">
        <v>1</v>
      </c>
      <c r="EU23">
        <v>0</v>
      </c>
      <c r="EV23">
        <v>1</v>
      </c>
      <c r="EW23">
        <v>0</v>
      </c>
      <c r="EX23">
        <v>0</v>
      </c>
      <c r="EY23">
        <v>0</v>
      </c>
      <c r="EZ23">
        <v>0</v>
      </c>
      <c r="FA23">
        <v>0</v>
      </c>
      <c r="FB23">
        <v>0</v>
      </c>
      <c r="FC23">
        <v>1</v>
      </c>
      <c r="FD23">
        <v>0</v>
      </c>
      <c r="FE23">
        <v>0</v>
      </c>
      <c r="FF23">
        <v>0</v>
      </c>
      <c r="FG23">
        <v>0</v>
      </c>
      <c r="FH23">
        <v>0</v>
      </c>
      <c r="FI23">
        <v>0</v>
      </c>
      <c r="FJ23">
        <v>1</v>
      </c>
      <c r="FK23">
        <v>0</v>
      </c>
      <c r="FL23">
        <v>0</v>
      </c>
      <c r="FM23">
        <v>0</v>
      </c>
      <c r="FN23">
        <v>0</v>
      </c>
      <c r="FO23">
        <v>0</v>
      </c>
      <c r="FP23">
        <v>1</v>
      </c>
      <c r="FQ23">
        <v>0</v>
      </c>
      <c r="FR23">
        <v>0</v>
      </c>
      <c r="FS23">
        <v>0</v>
      </c>
      <c r="FT23">
        <v>0</v>
      </c>
      <c r="FU23">
        <v>0</v>
      </c>
      <c r="FV23">
        <v>0</v>
      </c>
      <c r="FW23">
        <v>0</v>
      </c>
      <c r="FX23">
        <v>0</v>
      </c>
      <c r="FY23" t="s">
        <v>1345</v>
      </c>
      <c r="FZ23" t="s">
        <v>1345</v>
      </c>
      <c r="GA23">
        <v>0</v>
      </c>
      <c r="GB23">
        <v>0</v>
      </c>
      <c r="GC23">
        <v>0</v>
      </c>
      <c r="GD23">
        <v>0</v>
      </c>
      <c r="GE23">
        <v>0</v>
      </c>
      <c r="GF23">
        <v>1</v>
      </c>
      <c r="GG23">
        <v>0</v>
      </c>
      <c r="GH23">
        <v>0</v>
      </c>
      <c r="GI23">
        <v>0</v>
      </c>
      <c r="GJ23">
        <v>0</v>
      </c>
      <c r="GK23">
        <v>1</v>
      </c>
      <c r="GL23">
        <v>0</v>
      </c>
      <c r="GM23">
        <v>0</v>
      </c>
      <c r="GN23">
        <v>0</v>
      </c>
      <c r="GO23">
        <v>0</v>
      </c>
      <c r="GP23">
        <v>0</v>
      </c>
      <c r="GQ23">
        <v>0</v>
      </c>
      <c r="GR23">
        <v>1</v>
      </c>
      <c r="GS23">
        <v>1</v>
      </c>
      <c r="GT23">
        <v>0</v>
      </c>
      <c r="GU23">
        <v>1</v>
      </c>
      <c r="GV23">
        <v>1</v>
      </c>
      <c r="GW23">
        <v>1</v>
      </c>
      <c r="GX23">
        <v>0</v>
      </c>
      <c r="GY23">
        <v>0</v>
      </c>
      <c r="GZ23">
        <v>0</v>
      </c>
      <c r="HA23">
        <v>0</v>
      </c>
      <c r="HB23">
        <v>0</v>
      </c>
      <c r="HC23">
        <v>1</v>
      </c>
      <c r="HD23">
        <v>0</v>
      </c>
      <c r="HE23">
        <v>0</v>
      </c>
      <c r="HF23">
        <v>0</v>
      </c>
      <c r="HG23">
        <v>0</v>
      </c>
      <c r="HH23">
        <v>0</v>
      </c>
      <c r="HI23">
        <v>0</v>
      </c>
      <c r="HJ23">
        <v>0</v>
      </c>
      <c r="HK23">
        <v>0</v>
      </c>
      <c r="HL23">
        <v>1</v>
      </c>
      <c r="HM23">
        <v>0</v>
      </c>
      <c r="HN23">
        <v>0</v>
      </c>
      <c r="HO23">
        <v>0</v>
      </c>
      <c r="HP23">
        <v>0</v>
      </c>
      <c r="HQ23">
        <v>0</v>
      </c>
      <c r="HR23">
        <v>1</v>
      </c>
      <c r="HS23">
        <v>2</v>
      </c>
      <c r="HT23">
        <v>1</v>
      </c>
      <c r="HU23">
        <v>0</v>
      </c>
      <c r="HV23">
        <v>0</v>
      </c>
      <c r="HW23">
        <v>1</v>
      </c>
      <c r="HX23">
        <v>0</v>
      </c>
      <c r="HY23">
        <v>0</v>
      </c>
      <c r="HZ23">
        <v>1</v>
      </c>
      <c r="IA23">
        <v>1</v>
      </c>
      <c r="IB23">
        <v>0</v>
      </c>
      <c r="IC23">
        <v>0</v>
      </c>
      <c r="ID23">
        <v>0</v>
      </c>
      <c r="IE23">
        <v>0</v>
      </c>
      <c r="IF23">
        <v>0</v>
      </c>
      <c r="IG23">
        <v>0</v>
      </c>
      <c r="IH23">
        <v>0</v>
      </c>
      <c r="II23">
        <v>0</v>
      </c>
      <c r="IJ23">
        <v>0</v>
      </c>
      <c r="IK23">
        <v>0</v>
      </c>
      <c r="IL23">
        <v>0</v>
      </c>
      <c r="IM23">
        <v>0</v>
      </c>
      <c r="IN23">
        <v>0</v>
      </c>
      <c r="IO23">
        <v>0</v>
      </c>
      <c r="IP23">
        <v>0</v>
      </c>
      <c r="IQ23">
        <v>1</v>
      </c>
      <c r="IR23">
        <v>6</v>
      </c>
      <c r="IS23">
        <v>0</v>
      </c>
      <c r="IT23">
        <v>1</v>
      </c>
      <c r="IU23">
        <v>0</v>
      </c>
      <c r="IV23">
        <v>0</v>
      </c>
      <c r="IW23">
        <v>0</v>
      </c>
      <c r="IX23">
        <v>0</v>
      </c>
      <c r="IY23">
        <v>0</v>
      </c>
      <c r="IZ23">
        <v>3</v>
      </c>
      <c r="JA23">
        <v>0</v>
      </c>
      <c r="JB23">
        <v>2</v>
      </c>
      <c r="JC23">
        <v>0</v>
      </c>
      <c r="JD23" t="s">
        <v>1345</v>
      </c>
      <c r="JE23" t="s">
        <v>1345</v>
      </c>
      <c r="JF23" t="s">
        <v>1345</v>
      </c>
      <c r="JG23" t="s">
        <v>1345</v>
      </c>
      <c r="JH23" t="s">
        <v>1345</v>
      </c>
      <c r="JI23" t="s">
        <v>1345</v>
      </c>
      <c r="JJ23" t="s">
        <v>1345</v>
      </c>
      <c r="JK23" t="s">
        <v>1345</v>
      </c>
      <c r="JL23" t="s">
        <v>1345</v>
      </c>
      <c r="JM23" t="s">
        <v>1345</v>
      </c>
      <c r="JN23" t="s">
        <v>1345</v>
      </c>
      <c r="JO23" t="s">
        <v>1345</v>
      </c>
      <c r="JP23" t="s">
        <v>1345</v>
      </c>
      <c r="JQ23" t="s">
        <v>1345</v>
      </c>
    </row>
    <row r="24" spans="1:277">
      <c r="A24" t="s">
        <v>871</v>
      </c>
      <c r="B24" s="1">
        <v>44197</v>
      </c>
      <c r="C24" s="1">
        <v>44197</v>
      </c>
      <c r="D24">
        <v>1</v>
      </c>
      <c r="E24">
        <v>0</v>
      </c>
      <c r="F24">
        <v>1</v>
      </c>
      <c r="G24">
        <v>1</v>
      </c>
      <c r="H24">
        <v>0</v>
      </c>
      <c r="I24">
        <v>1</v>
      </c>
      <c r="J24">
        <v>0</v>
      </c>
      <c r="K24">
        <v>1</v>
      </c>
      <c r="L24">
        <v>1</v>
      </c>
      <c r="M24">
        <v>0</v>
      </c>
      <c r="N24">
        <v>0</v>
      </c>
      <c r="O24">
        <v>0</v>
      </c>
      <c r="P24">
        <v>0</v>
      </c>
      <c r="Q24">
        <v>0</v>
      </c>
      <c r="R24">
        <v>0</v>
      </c>
      <c r="S24">
        <v>0</v>
      </c>
      <c r="T24">
        <v>1</v>
      </c>
      <c r="U24">
        <v>1</v>
      </c>
      <c r="V24">
        <v>0</v>
      </c>
      <c r="W24">
        <v>1</v>
      </c>
      <c r="X24">
        <v>1</v>
      </c>
      <c r="Y24">
        <v>1</v>
      </c>
      <c r="Z24">
        <v>0</v>
      </c>
      <c r="AA24">
        <v>1</v>
      </c>
      <c r="AB24">
        <v>1</v>
      </c>
      <c r="AC24">
        <v>0</v>
      </c>
      <c r="AD24">
        <v>0</v>
      </c>
      <c r="AE24">
        <v>1</v>
      </c>
      <c r="AF24">
        <v>1</v>
      </c>
      <c r="AG24">
        <v>1</v>
      </c>
      <c r="AH24">
        <v>0</v>
      </c>
      <c r="AI24">
        <v>0</v>
      </c>
      <c r="AJ24">
        <v>1</v>
      </c>
      <c r="AK24">
        <v>0</v>
      </c>
      <c r="AL24">
        <v>0</v>
      </c>
      <c r="AM24">
        <v>0</v>
      </c>
      <c r="AN24">
        <v>0</v>
      </c>
      <c r="AO24">
        <v>1</v>
      </c>
      <c r="AP24">
        <v>0</v>
      </c>
      <c r="AQ24">
        <v>1</v>
      </c>
      <c r="AR24">
        <v>0</v>
      </c>
      <c r="AS24">
        <v>1</v>
      </c>
      <c r="AT24">
        <v>0</v>
      </c>
      <c r="AU24">
        <v>0</v>
      </c>
      <c r="AV24">
        <v>0</v>
      </c>
      <c r="AW24">
        <v>1</v>
      </c>
      <c r="AX24">
        <v>1</v>
      </c>
      <c r="AY24">
        <v>0</v>
      </c>
      <c r="AZ24">
        <v>1</v>
      </c>
      <c r="BA24">
        <v>0</v>
      </c>
      <c r="BB24">
        <v>0</v>
      </c>
      <c r="BC24">
        <v>1</v>
      </c>
      <c r="BD24">
        <v>0</v>
      </c>
      <c r="BE24">
        <v>0</v>
      </c>
      <c r="BF24">
        <v>0</v>
      </c>
      <c r="BG24">
        <v>0</v>
      </c>
      <c r="BH24">
        <v>1</v>
      </c>
      <c r="BI24">
        <v>1</v>
      </c>
      <c r="BJ24">
        <v>0</v>
      </c>
      <c r="BK24">
        <v>0</v>
      </c>
      <c r="BL24">
        <v>0</v>
      </c>
      <c r="BM24">
        <v>0</v>
      </c>
      <c r="BN24">
        <v>0</v>
      </c>
      <c r="BO24">
        <v>0</v>
      </c>
      <c r="BP24">
        <v>0</v>
      </c>
      <c r="BQ24">
        <v>0</v>
      </c>
      <c r="BR24">
        <v>0</v>
      </c>
      <c r="BS24">
        <v>0</v>
      </c>
      <c r="BT24">
        <v>0</v>
      </c>
      <c r="BU24">
        <v>0</v>
      </c>
      <c r="BV24">
        <v>0</v>
      </c>
      <c r="BW24">
        <v>0</v>
      </c>
      <c r="BX24">
        <v>0</v>
      </c>
      <c r="BY24">
        <v>0</v>
      </c>
      <c r="BZ24">
        <v>1</v>
      </c>
      <c r="CA24">
        <v>0</v>
      </c>
      <c r="CB24">
        <v>0</v>
      </c>
      <c r="CC24">
        <v>0</v>
      </c>
      <c r="CD24">
        <v>1</v>
      </c>
      <c r="CE24">
        <v>1</v>
      </c>
      <c r="CF24">
        <v>1</v>
      </c>
      <c r="CG24">
        <v>0</v>
      </c>
      <c r="CH24">
        <v>0</v>
      </c>
      <c r="CI24">
        <v>1</v>
      </c>
      <c r="CJ24">
        <v>0</v>
      </c>
      <c r="CK24">
        <v>0</v>
      </c>
      <c r="CL24">
        <v>0</v>
      </c>
      <c r="CM24">
        <v>0</v>
      </c>
      <c r="CN24">
        <v>0</v>
      </c>
      <c r="CO24">
        <v>0</v>
      </c>
      <c r="CP24">
        <v>0</v>
      </c>
      <c r="CQ24">
        <v>1</v>
      </c>
      <c r="CR24">
        <v>0</v>
      </c>
      <c r="CS24">
        <v>1</v>
      </c>
      <c r="CT24">
        <v>0</v>
      </c>
      <c r="CU24">
        <v>0</v>
      </c>
      <c r="CV24">
        <v>0</v>
      </c>
      <c r="CW24">
        <v>0</v>
      </c>
      <c r="CX24">
        <v>0</v>
      </c>
      <c r="CY24">
        <v>1</v>
      </c>
      <c r="CZ24">
        <v>0</v>
      </c>
      <c r="DA24">
        <v>0</v>
      </c>
      <c r="DB24">
        <v>0</v>
      </c>
      <c r="DC24">
        <v>0</v>
      </c>
      <c r="DD24">
        <v>0</v>
      </c>
      <c r="DE24">
        <v>0</v>
      </c>
      <c r="DF24">
        <v>1</v>
      </c>
      <c r="DG24">
        <v>1</v>
      </c>
      <c r="DH24">
        <v>0</v>
      </c>
      <c r="DI24">
        <v>0</v>
      </c>
      <c r="DJ24">
        <v>0</v>
      </c>
      <c r="DK24">
        <v>0</v>
      </c>
      <c r="DL24">
        <v>0</v>
      </c>
      <c r="DM24">
        <v>0</v>
      </c>
      <c r="DN24">
        <v>0</v>
      </c>
      <c r="DO24">
        <v>1</v>
      </c>
      <c r="DP24">
        <v>1</v>
      </c>
      <c r="DQ24">
        <v>0</v>
      </c>
      <c r="DR24">
        <v>1</v>
      </c>
      <c r="DS24">
        <v>0</v>
      </c>
      <c r="DT24">
        <v>0</v>
      </c>
      <c r="DU24">
        <v>0</v>
      </c>
      <c r="DV24">
        <v>0</v>
      </c>
      <c r="DW24">
        <v>0</v>
      </c>
      <c r="DX24">
        <v>1</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1</v>
      </c>
      <c r="EX24">
        <v>0</v>
      </c>
      <c r="EY24">
        <v>0</v>
      </c>
      <c r="EZ24">
        <v>0</v>
      </c>
      <c r="FA24">
        <v>0</v>
      </c>
      <c r="FB24">
        <v>0</v>
      </c>
      <c r="FC24">
        <v>1</v>
      </c>
      <c r="FD24">
        <v>0</v>
      </c>
      <c r="FE24">
        <v>0</v>
      </c>
      <c r="FF24">
        <v>0</v>
      </c>
      <c r="FG24">
        <v>0</v>
      </c>
      <c r="FH24">
        <v>0</v>
      </c>
      <c r="FI24">
        <v>0</v>
      </c>
      <c r="FJ24">
        <v>0</v>
      </c>
      <c r="FK24">
        <v>0</v>
      </c>
      <c r="FL24">
        <v>0</v>
      </c>
      <c r="FM24">
        <v>0</v>
      </c>
      <c r="FN24">
        <v>0</v>
      </c>
      <c r="FO24">
        <v>0</v>
      </c>
      <c r="FP24">
        <v>0</v>
      </c>
      <c r="FQ24">
        <v>0</v>
      </c>
      <c r="FR24">
        <v>0</v>
      </c>
      <c r="FS24">
        <v>0</v>
      </c>
      <c r="FT24">
        <v>0</v>
      </c>
      <c r="FU24">
        <v>1</v>
      </c>
      <c r="FV24">
        <v>0</v>
      </c>
      <c r="FW24">
        <v>0</v>
      </c>
      <c r="FX24">
        <v>0</v>
      </c>
      <c r="FY24" t="s">
        <v>1345</v>
      </c>
      <c r="FZ24" t="s">
        <v>1345</v>
      </c>
      <c r="GA24">
        <v>1</v>
      </c>
      <c r="GB24">
        <v>0</v>
      </c>
      <c r="GC24">
        <v>0</v>
      </c>
      <c r="GD24">
        <v>0</v>
      </c>
      <c r="GE24">
        <v>0</v>
      </c>
      <c r="GF24">
        <v>0</v>
      </c>
      <c r="GG24">
        <v>0</v>
      </c>
      <c r="GH24">
        <v>1</v>
      </c>
      <c r="GI24">
        <v>1</v>
      </c>
      <c r="GJ24">
        <v>1</v>
      </c>
      <c r="GK24">
        <v>1</v>
      </c>
      <c r="GL24">
        <v>1</v>
      </c>
      <c r="GM24">
        <v>1</v>
      </c>
      <c r="GN24">
        <v>0</v>
      </c>
      <c r="GO24">
        <v>0</v>
      </c>
      <c r="GP24">
        <v>0</v>
      </c>
      <c r="GQ24">
        <v>1</v>
      </c>
      <c r="GR24">
        <v>0</v>
      </c>
      <c r="GS24">
        <v>1</v>
      </c>
      <c r="GT24">
        <v>0</v>
      </c>
      <c r="GU24">
        <v>1</v>
      </c>
      <c r="GV24">
        <v>1</v>
      </c>
      <c r="GW24">
        <v>1</v>
      </c>
      <c r="GX24">
        <v>0</v>
      </c>
      <c r="GY24">
        <v>1</v>
      </c>
      <c r="GZ24">
        <v>0</v>
      </c>
      <c r="HA24">
        <v>0</v>
      </c>
      <c r="HB24">
        <v>1</v>
      </c>
      <c r="HC24">
        <v>1</v>
      </c>
      <c r="HD24">
        <v>0</v>
      </c>
      <c r="HE24">
        <v>0</v>
      </c>
      <c r="HF24">
        <v>0</v>
      </c>
      <c r="HG24">
        <v>0</v>
      </c>
      <c r="HH24">
        <v>0</v>
      </c>
      <c r="HI24">
        <v>0</v>
      </c>
      <c r="HJ24">
        <v>0</v>
      </c>
      <c r="HK24">
        <v>0</v>
      </c>
      <c r="HL24">
        <v>1</v>
      </c>
      <c r="HM24">
        <v>0</v>
      </c>
      <c r="HN24">
        <v>0</v>
      </c>
      <c r="HO24">
        <v>0</v>
      </c>
      <c r="HP24">
        <v>0</v>
      </c>
      <c r="HQ24">
        <v>0</v>
      </c>
      <c r="HR24">
        <v>1</v>
      </c>
      <c r="HS24">
        <v>0</v>
      </c>
      <c r="HT24">
        <v>1</v>
      </c>
      <c r="HU24">
        <v>0</v>
      </c>
      <c r="HV24">
        <v>0</v>
      </c>
      <c r="HW24">
        <v>1</v>
      </c>
      <c r="HX24">
        <v>0</v>
      </c>
      <c r="HY24">
        <v>1</v>
      </c>
      <c r="HZ24">
        <v>0</v>
      </c>
      <c r="IA24">
        <v>0</v>
      </c>
      <c r="IB24">
        <v>0</v>
      </c>
      <c r="IC24">
        <v>0</v>
      </c>
      <c r="ID24">
        <v>1</v>
      </c>
      <c r="IE24">
        <v>0</v>
      </c>
      <c r="IF24">
        <v>0</v>
      </c>
      <c r="IG24">
        <v>0</v>
      </c>
      <c r="IH24">
        <v>0</v>
      </c>
      <c r="II24">
        <v>0</v>
      </c>
      <c r="IJ24">
        <v>0</v>
      </c>
      <c r="IK24">
        <v>0</v>
      </c>
      <c r="IL24">
        <v>0</v>
      </c>
      <c r="IM24">
        <v>0</v>
      </c>
      <c r="IN24">
        <v>0</v>
      </c>
      <c r="IO24">
        <v>0</v>
      </c>
      <c r="IP24">
        <v>0</v>
      </c>
      <c r="IQ24">
        <v>1</v>
      </c>
      <c r="IR24">
        <v>11</v>
      </c>
      <c r="IS24">
        <v>0</v>
      </c>
      <c r="IT24">
        <v>1</v>
      </c>
      <c r="IU24">
        <v>1</v>
      </c>
      <c r="IV24">
        <v>0</v>
      </c>
      <c r="IW24">
        <v>0</v>
      </c>
      <c r="IX24">
        <v>0</v>
      </c>
      <c r="IY24">
        <v>0</v>
      </c>
      <c r="IZ24">
        <v>2</v>
      </c>
      <c r="JA24">
        <v>6</v>
      </c>
      <c r="JB24">
        <v>2</v>
      </c>
      <c r="JC24">
        <v>0</v>
      </c>
      <c r="JD24" t="s">
        <v>1345</v>
      </c>
      <c r="JE24" t="s">
        <v>1345</v>
      </c>
      <c r="JF24" t="s">
        <v>1345</v>
      </c>
      <c r="JG24" t="s">
        <v>1345</v>
      </c>
      <c r="JH24" t="s">
        <v>1345</v>
      </c>
      <c r="JI24" t="s">
        <v>1345</v>
      </c>
      <c r="JJ24" t="s">
        <v>1345</v>
      </c>
      <c r="JK24" t="s">
        <v>1345</v>
      </c>
      <c r="JL24" t="s">
        <v>1345</v>
      </c>
      <c r="JM24" t="s">
        <v>1345</v>
      </c>
      <c r="JN24" t="s">
        <v>1345</v>
      </c>
      <c r="JO24" t="s">
        <v>1345</v>
      </c>
      <c r="JP24" t="s">
        <v>1345</v>
      </c>
      <c r="JQ24" t="s">
        <v>1345</v>
      </c>
    </row>
    <row r="25" spans="1:277">
      <c r="A25" t="s">
        <v>912</v>
      </c>
      <c r="B25" s="1">
        <v>44144</v>
      </c>
      <c r="C25" s="1">
        <v>44197</v>
      </c>
      <c r="D25">
        <v>1</v>
      </c>
      <c r="E25">
        <v>0</v>
      </c>
      <c r="F25">
        <v>1</v>
      </c>
      <c r="G25">
        <v>1</v>
      </c>
      <c r="H25">
        <v>0</v>
      </c>
      <c r="I25">
        <v>1</v>
      </c>
      <c r="J25">
        <v>0</v>
      </c>
      <c r="K25">
        <v>1</v>
      </c>
      <c r="L25">
        <v>1</v>
      </c>
      <c r="M25">
        <v>0</v>
      </c>
      <c r="N25">
        <v>0</v>
      </c>
      <c r="O25">
        <v>0</v>
      </c>
      <c r="P25">
        <v>1</v>
      </c>
      <c r="Q25">
        <v>1</v>
      </c>
      <c r="R25">
        <v>0</v>
      </c>
      <c r="S25">
        <v>0</v>
      </c>
      <c r="T25">
        <v>0</v>
      </c>
      <c r="U25">
        <v>1</v>
      </c>
      <c r="V25">
        <v>0</v>
      </c>
      <c r="W25">
        <v>1</v>
      </c>
      <c r="X25">
        <v>1</v>
      </c>
      <c r="Y25">
        <v>0</v>
      </c>
      <c r="Z25">
        <v>1</v>
      </c>
      <c r="AA25">
        <v>1</v>
      </c>
      <c r="AB25">
        <v>1</v>
      </c>
      <c r="AC25">
        <v>0</v>
      </c>
      <c r="AD25">
        <v>0</v>
      </c>
      <c r="AE25">
        <v>0</v>
      </c>
      <c r="AF25">
        <v>0</v>
      </c>
      <c r="AG25">
        <v>0</v>
      </c>
      <c r="AH25">
        <v>0</v>
      </c>
      <c r="AI25">
        <v>0</v>
      </c>
      <c r="AJ25">
        <v>0</v>
      </c>
      <c r="AK25">
        <v>0</v>
      </c>
      <c r="AL25">
        <v>0</v>
      </c>
      <c r="AM25">
        <v>0</v>
      </c>
      <c r="AN25">
        <v>0</v>
      </c>
      <c r="AO25">
        <v>1</v>
      </c>
      <c r="AP25">
        <v>0</v>
      </c>
      <c r="AQ25">
        <v>1</v>
      </c>
      <c r="AR25">
        <v>0</v>
      </c>
      <c r="AS25">
        <v>0</v>
      </c>
      <c r="AT25">
        <v>0</v>
      </c>
      <c r="AU25">
        <v>0</v>
      </c>
      <c r="AV25">
        <v>0</v>
      </c>
      <c r="AW25">
        <v>1</v>
      </c>
      <c r="AX25">
        <v>1</v>
      </c>
      <c r="AY25">
        <v>0</v>
      </c>
      <c r="AZ25">
        <v>1</v>
      </c>
      <c r="BA25">
        <v>0</v>
      </c>
      <c r="BB25">
        <v>1</v>
      </c>
      <c r="BC25">
        <v>1</v>
      </c>
      <c r="BD25">
        <v>1</v>
      </c>
      <c r="BE25">
        <v>1</v>
      </c>
      <c r="BF25">
        <v>1</v>
      </c>
      <c r="BG25">
        <v>0</v>
      </c>
      <c r="BH25">
        <v>1</v>
      </c>
      <c r="BI25">
        <v>1</v>
      </c>
      <c r="BJ25">
        <v>1</v>
      </c>
      <c r="BK25">
        <v>0</v>
      </c>
      <c r="BL25">
        <v>0</v>
      </c>
      <c r="BM25">
        <v>0</v>
      </c>
      <c r="BN25">
        <v>0</v>
      </c>
      <c r="BO25">
        <v>0</v>
      </c>
      <c r="BP25">
        <v>0</v>
      </c>
      <c r="BQ25">
        <v>0</v>
      </c>
      <c r="BR25">
        <v>0</v>
      </c>
      <c r="BS25">
        <v>0</v>
      </c>
      <c r="BT25">
        <v>0</v>
      </c>
      <c r="BU25">
        <v>0</v>
      </c>
      <c r="BV25">
        <v>0</v>
      </c>
      <c r="BW25">
        <v>0</v>
      </c>
      <c r="BX25">
        <v>0</v>
      </c>
      <c r="BY25">
        <v>0</v>
      </c>
      <c r="BZ25">
        <v>1</v>
      </c>
      <c r="CA25">
        <v>0</v>
      </c>
      <c r="CB25">
        <v>0</v>
      </c>
      <c r="CC25">
        <v>0</v>
      </c>
      <c r="CD25">
        <v>1</v>
      </c>
      <c r="CE25">
        <v>1</v>
      </c>
      <c r="CF25">
        <v>1</v>
      </c>
      <c r="CG25">
        <v>0</v>
      </c>
      <c r="CH25">
        <v>0</v>
      </c>
      <c r="CI25">
        <v>0</v>
      </c>
      <c r="CJ25">
        <v>0</v>
      </c>
      <c r="CK25">
        <v>0</v>
      </c>
      <c r="CL25">
        <v>1</v>
      </c>
      <c r="CM25">
        <v>0</v>
      </c>
      <c r="CN25">
        <v>0</v>
      </c>
      <c r="CO25">
        <v>0</v>
      </c>
      <c r="CP25">
        <v>0</v>
      </c>
      <c r="CQ25">
        <v>0</v>
      </c>
      <c r="CR25">
        <v>0</v>
      </c>
      <c r="CS25">
        <v>0</v>
      </c>
      <c r="CT25">
        <v>0</v>
      </c>
      <c r="CU25">
        <v>0</v>
      </c>
      <c r="CV25">
        <v>0</v>
      </c>
      <c r="CW25">
        <v>0</v>
      </c>
      <c r="CX25">
        <v>0</v>
      </c>
      <c r="CY25">
        <v>1</v>
      </c>
      <c r="CZ25">
        <v>0</v>
      </c>
      <c r="DA25">
        <v>0</v>
      </c>
      <c r="DB25">
        <v>0</v>
      </c>
      <c r="DC25">
        <v>0</v>
      </c>
      <c r="DD25">
        <v>0</v>
      </c>
      <c r="DE25">
        <v>0</v>
      </c>
      <c r="DF25">
        <v>1</v>
      </c>
      <c r="DG25">
        <v>1</v>
      </c>
      <c r="DH25">
        <v>1</v>
      </c>
      <c r="DI25">
        <v>1</v>
      </c>
      <c r="DJ25">
        <v>1</v>
      </c>
      <c r="DK25">
        <v>0</v>
      </c>
      <c r="DL25">
        <v>0</v>
      </c>
      <c r="DM25">
        <v>0</v>
      </c>
      <c r="DN25">
        <v>0</v>
      </c>
      <c r="DO25">
        <v>1</v>
      </c>
      <c r="DP25">
        <v>1</v>
      </c>
      <c r="DQ25">
        <v>0</v>
      </c>
      <c r="DR25">
        <v>0</v>
      </c>
      <c r="DS25">
        <v>0</v>
      </c>
      <c r="DT25">
        <v>0</v>
      </c>
      <c r="DU25">
        <v>1</v>
      </c>
      <c r="DV25">
        <v>0</v>
      </c>
      <c r="DW25">
        <v>0</v>
      </c>
      <c r="DX25">
        <v>0</v>
      </c>
      <c r="DY25">
        <v>0</v>
      </c>
      <c r="DZ25">
        <v>0</v>
      </c>
      <c r="EA25">
        <v>0</v>
      </c>
      <c r="EB25">
        <v>1</v>
      </c>
      <c r="EC25">
        <v>0</v>
      </c>
      <c r="ED25">
        <v>0</v>
      </c>
      <c r="EE25">
        <v>0</v>
      </c>
      <c r="EF25">
        <v>0</v>
      </c>
      <c r="EG25">
        <v>0</v>
      </c>
      <c r="EH25">
        <v>0</v>
      </c>
      <c r="EI25">
        <v>0</v>
      </c>
      <c r="EJ25">
        <v>0</v>
      </c>
      <c r="EK25">
        <v>0</v>
      </c>
      <c r="EL25">
        <v>0</v>
      </c>
      <c r="EM25">
        <v>0</v>
      </c>
      <c r="EN25">
        <v>0</v>
      </c>
      <c r="EO25">
        <v>0</v>
      </c>
      <c r="EP25">
        <v>0</v>
      </c>
      <c r="EQ25">
        <v>0</v>
      </c>
      <c r="ER25">
        <v>0</v>
      </c>
      <c r="ES25">
        <v>0</v>
      </c>
      <c r="ET25">
        <v>1</v>
      </c>
      <c r="EU25">
        <v>0</v>
      </c>
      <c r="EV25">
        <v>1</v>
      </c>
      <c r="EW25">
        <v>0</v>
      </c>
      <c r="EX25">
        <v>0</v>
      </c>
      <c r="EY25">
        <v>0</v>
      </c>
      <c r="EZ25">
        <v>0</v>
      </c>
      <c r="FA25">
        <v>0</v>
      </c>
      <c r="FB25">
        <v>0</v>
      </c>
      <c r="FC25">
        <v>1</v>
      </c>
      <c r="FD25">
        <v>0</v>
      </c>
      <c r="FE25">
        <v>0</v>
      </c>
      <c r="FF25">
        <v>0</v>
      </c>
      <c r="FG25">
        <v>0</v>
      </c>
      <c r="FH25">
        <v>0</v>
      </c>
      <c r="FI25">
        <v>0</v>
      </c>
      <c r="FJ25">
        <v>1</v>
      </c>
      <c r="FK25">
        <v>0</v>
      </c>
      <c r="FL25">
        <v>0</v>
      </c>
      <c r="FM25">
        <v>0</v>
      </c>
      <c r="FN25">
        <v>0</v>
      </c>
      <c r="FO25">
        <v>0</v>
      </c>
      <c r="FP25">
        <v>1</v>
      </c>
      <c r="FQ25">
        <v>0</v>
      </c>
      <c r="FR25">
        <v>0</v>
      </c>
      <c r="FS25">
        <v>0</v>
      </c>
      <c r="FT25">
        <v>0</v>
      </c>
      <c r="FU25">
        <v>0</v>
      </c>
      <c r="FV25">
        <v>0</v>
      </c>
      <c r="FW25">
        <v>0</v>
      </c>
      <c r="FX25">
        <v>0</v>
      </c>
      <c r="FY25" t="s">
        <v>1345</v>
      </c>
      <c r="FZ25" t="s">
        <v>1345</v>
      </c>
      <c r="GA25">
        <v>0</v>
      </c>
      <c r="GB25">
        <v>0</v>
      </c>
      <c r="GC25">
        <v>0</v>
      </c>
      <c r="GD25">
        <v>0</v>
      </c>
      <c r="GE25">
        <v>0</v>
      </c>
      <c r="GF25">
        <v>1</v>
      </c>
      <c r="GG25">
        <v>0</v>
      </c>
      <c r="GH25">
        <v>0</v>
      </c>
      <c r="GI25">
        <v>0</v>
      </c>
      <c r="GJ25">
        <v>0</v>
      </c>
      <c r="GK25">
        <v>1</v>
      </c>
      <c r="GL25">
        <v>0</v>
      </c>
      <c r="GM25">
        <v>0</v>
      </c>
      <c r="GN25">
        <v>0</v>
      </c>
      <c r="GO25">
        <v>0</v>
      </c>
      <c r="GP25">
        <v>0</v>
      </c>
      <c r="GQ25">
        <v>0</v>
      </c>
      <c r="GR25">
        <v>1</v>
      </c>
      <c r="GS25">
        <v>1</v>
      </c>
      <c r="GT25">
        <v>0</v>
      </c>
      <c r="GU25">
        <v>1</v>
      </c>
      <c r="GV25">
        <v>1</v>
      </c>
      <c r="GW25">
        <v>1</v>
      </c>
      <c r="GX25">
        <v>0</v>
      </c>
      <c r="GY25">
        <v>0</v>
      </c>
      <c r="GZ25">
        <v>0</v>
      </c>
      <c r="HA25">
        <v>0</v>
      </c>
      <c r="HB25">
        <v>0</v>
      </c>
      <c r="HC25">
        <v>1</v>
      </c>
      <c r="HD25">
        <v>0</v>
      </c>
      <c r="HE25">
        <v>0</v>
      </c>
      <c r="HF25">
        <v>0</v>
      </c>
      <c r="HG25">
        <v>0</v>
      </c>
      <c r="HH25">
        <v>0</v>
      </c>
      <c r="HI25">
        <v>0</v>
      </c>
      <c r="HJ25">
        <v>0</v>
      </c>
      <c r="HK25">
        <v>0</v>
      </c>
      <c r="HL25">
        <v>1</v>
      </c>
      <c r="HM25">
        <v>0</v>
      </c>
      <c r="HN25">
        <v>0</v>
      </c>
      <c r="HO25">
        <v>0</v>
      </c>
      <c r="HP25">
        <v>0</v>
      </c>
      <c r="HQ25">
        <v>0</v>
      </c>
      <c r="HR25">
        <v>1</v>
      </c>
      <c r="HS25">
        <v>2</v>
      </c>
      <c r="HT25">
        <v>1</v>
      </c>
      <c r="HU25">
        <v>0</v>
      </c>
      <c r="HV25">
        <v>0</v>
      </c>
      <c r="HW25">
        <v>1</v>
      </c>
      <c r="HX25">
        <v>0</v>
      </c>
      <c r="HY25">
        <v>0</v>
      </c>
      <c r="HZ25">
        <v>1</v>
      </c>
      <c r="IA25">
        <v>1</v>
      </c>
      <c r="IB25">
        <v>0</v>
      </c>
      <c r="IC25">
        <v>0</v>
      </c>
      <c r="ID25">
        <v>0</v>
      </c>
      <c r="IE25">
        <v>0</v>
      </c>
      <c r="IF25">
        <v>0</v>
      </c>
      <c r="IG25">
        <v>0</v>
      </c>
      <c r="IH25">
        <v>0</v>
      </c>
      <c r="II25">
        <v>0</v>
      </c>
      <c r="IJ25">
        <v>0</v>
      </c>
      <c r="IK25">
        <v>0</v>
      </c>
      <c r="IL25">
        <v>0</v>
      </c>
      <c r="IM25">
        <v>0</v>
      </c>
      <c r="IN25">
        <v>0</v>
      </c>
      <c r="IO25">
        <v>0</v>
      </c>
      <c r="IP25">
        <v>0</v>
      </c>
      <c r="IQ25">
        <v>1</v>
      </c>
      <c r="IR25">
        <v>6</v>
      </c>
      <c r="IS25">
        <v>0</v>
      </c>
      <c r="IT25">
        <v>1</v>
      </c>
      <c r="IU25">
        <v>0</v>
      </c>
      <c r="IV25">
        <v>0</v>
      </c>
      <c r="IW25">
        <v>0</v>
      </c>
      <c r="IX25">
        <v>0</v>
      </c>
      <c r="IY25">
        <v>0</v>
      </c>
      <c r="IZ25">
        <v>3</v>
      </c>
      <c r="JA25">
        <v>0</v>
      </c>
      <c r="JB25">
        <v>2</v>
      </c>
      <c r="JC25">
        <v>0</v>
      </c>
      <c r="JD25" t="s">
        <v>1345</v>
      </c>
      <c r="JE25" t="s">
        <v>1345</v>
      </c>
      <c r="JF25" t="s">
        <v>1345</v>
      </c>
      <c r="JG25" t="s">
        <v>1345</v>
      </c>
      <c r="JH25" t="s">
        <v>1345</v>
      </c>
      <c r="JI25" t="s">
        <v>1345</v>
      </c>
      <c r="JJ25" t="s">
        <v>1345</v>
      </c>
      <c r="JK25" t="s">
        <v>1345</v>
      </c>
      <c r="JL25" t="s">
        <v>1345</v>
      </c>
      <c r="JM25" t="s">
        <v>1345</v>
      </c>
      <c r="JN25" t="s">
        <v>1345</v>
      </c>
      <c r="JO25" t="s">
        <v>1345</v>
      </c>
      <c r="JP25" t="s">
        <v>1345</v>
      </c>
      <c r="JQ25" t="s">
        <v>1345</v>
      </c>
    </row>
    <row r="26" spans="1:277">
      <c r="A26" t="s">
        <v>923</v>
      </c>
      <c r="B26" s="1">
        <v>44197</v>
      </c>
      <c r="C26" s="1">
        <v>44197</v>
      </c>
      <c r="D26">
        <v>1</v>
      </c>
      <c r="E26">
        <v>1</v>
      </c>
      <c r="F26">
        <v>1</v>
      </c>
      <c r="G26">
        <v>1</v>
      </c>
      <c r="H26">
        <v>0</v>
      </c>
      <c r="I26">
        <v>1</v>
      </c>
      <c r="J26">
        <v>1</v>
      </c>
      <c r="K26">
        <v>1</v>
      </c>
      <c r="L26">
        <v>0</v>
      </c>
      <c r="M26" t="s">
        <v>1345</v>
      </c>
      <c r="N26" t="s">
        <v>1345</v>
      </c>
      <c r="O26" t="s">
        <v>1345</v>
      </c>
      <c r="P26" t="s">
        <v>1345</v>
      </c>
      <c r="Q26" t="s">
        <v>1345</v>
      </c>
      <c r="R26" t="s">
        <v>1345</v>
      </c>
      <c r="S26" t="s">
        <v>1345</v>
      </c>
      <c r="T26" t="s">
        <v>1345</v>
      </c>
      <c r="U26">
        <v>1</v>
      </c>
      <c r="V26">
        <v>0</v>
      </c>
      <c r="W26">
        <v>1</v>
      </c>
      <c r="X26">
        <v>1</v>
      </c>
      <c r="Y26">
        <v>1</v>
      </c>
      <c r="Z26">
        <v>1</v>
      </c>
      <c r="AA26">
        <v>1</v>
      </c>
      <c r="AB26">
        <v>1</v>
      </c>
      <c r="AC26">
        <v>1</v>
      </c>
      <c r="AD26">
        <v>1</v>
      </c>
      <c r="AE26">
        <v>0</v>
      </c>
      <c r="AF26">
        <v>0</v>
      </c>
      <c r="AG26">
        <v>0</v>
      </c>
      <c r="AH26">
        <v>1</v>
      </c>
      <c r="AI26">
        <v>1</v>
      </c>
      <c r="AJ26">
        <v>0</v>
      </c>
      <c r="AK26">
        <v>0</v>
      </c>
      <c r="AL26">
        <v>0</v>
      </c>
      <c r="AM26">
        <v>0</v>
      </c>
      <c r="AN26">
        <v>1</v>
      </c>
      <c r="AO26">
        <v>1</v>
      </c>
      <c r="AP26">
        <v>0</v>
      </c>
      <c r="AQ26">
        <v>1</v>
      </c>
      <c r="AR26">
        <v>1</v>
      </c>
      <c r="AS26">
        <v>1</v>
      </c>
      <c r="AT26">
        <v>0</v>
      </c>
      <c r="AU26">
        <v>0</v>
      </c>
      <c r="AV26">
        <v>1</v>
      </c>
      <c r="AW26">
        <v>1</v>
      </c>
      <c r="AX26">
        <v>1</v>
      </c>
      <c r="AY26">
        <v>0</v>
      </c>
      <c r="AZ26">
        <v>1</v>
      </c>
      <c r="BA26">
        <v>0</v>
      </c>
      <c r="BB26">
        <v>2</v>
      </c>
      <c r="BC26">
        <v>1</v>
      </c>
      <c r="BD26">
        <v>1</v>
      </c>
      <c r="BE26">
        <v>0</v>
      </c>
      <c r="BF26">
        <v>1</v>
      </c>
      <c r="BG26">
        <v>1</v>
      </c>
      <c r="BH26">
        <v>1</v>
      </c>
      <c r="BI26">
        <v>1</v>
      </c>
      <c r="BJ26">
        <v>1</v>
      </c>
      <c r="BK26">
        <v>1</v>
      </c>
      <c r="BL26">
        <v>1</v>
      </c>
      <c r="BM26">
        <v>0</v>
      </c>
      <c r="BN26">
        <v>0</v>
      </c>
      <c r="BO26">
        <v>1</v>
      </c>
      <c r="BP26">
        <v>0</v>
      </c>
      <c r="BQ26">
        <v>0</v>
      </c>
      <c r="BR26">
        <v>0</v>
      </c>
      <c r="BS26">
        <v>0</v>
      </c>
      <c r="BT26">
        <v>0</v>
      </c>
      <c r="BU26">
        <v>1</v>
      </c>
      <c r="BV26">
        <v>1</v>
      </c>
      <c r="BW26">
        <v>1</v>
      </c>
      <c r="BX26">
        <v>1</v>
      </c>
      <c r="BY26">
        <v>1</v>
      </c>
      <c r="BZ26">
        <v>0</v>
      </c>
      <c r="CA26">
        <v>1</v>
      </c>
      <c r="CB26">
        <v>0</v>
      </c>
      <c r="CC26">
        <v>1</v>
      </c>
      <c r="CD26">
        <v>0</v>
      </c>
      <c r="CE26">
        <v>1</v>
      </c>
      <c r="CF26">
        <v>1</v>
      </c>
      <c r="CG26">
        <v>0</v>
      </c>
      <c r="CH26">
        <v>1</v>
      </c>
      <c r="CI26">
        <v>0</v>
      </c>
      <c r="CJ26">
        <v>0</v>
      </c>
      <c r="CK26">
        <v>0</v>
      </c>
      <c r="CL26">
        <v>0</v>
      </c>
      <c r="CM26">
        <v>0</v>
      </c>
      <c r="CN26">
        <v>0</v>
      </c>
      <c r="CO26">
        <v>0</v>
      </c>
      <c r="CP26">
        <v>1</v>
      </c>
      <c r="CQ26">
        <v>0</v>
      </c>
      <c r="CR26">
        <v>0</v>
      </c>
      <c r="CS26">
        <v>0</v>
      </c>
      <c r="CT26">
        <v>0</v>
      </c>
      <c r="CU26">
        <v>0</v>
      </c>
      <c r="CV26">
        <v>0</v>
      </c>
      <c r="CW26">
        <v>0</v>
      </c>
      <c r="CX26">
        <v>0</v>
      </c>
      <c r="CY26">
        <v>1</v>
      </c>
      <c r="CZ26">
        <v>1</v>
      </c>
      <c r="DA26">
        <v>0</v>
      </c>
      <c r="DB26">
        <v>0</v>
      </c>
      <c r="DC26">
        <v>0</v>
      </c>
      <c r="DD26">
        <v>0</v>
      </c>
      <c r="DE26">
        <v>0</v>
      </c>
      <c r="DF26">
        <v>1</v>
      </c>
      <c r="DG26">
        <v>0</v>
      </c>
      <c r="DH26">
        <v>1</v>
      </c>
      <c r="DI26">
        <v>1</v>
      </c>
      <c r="DJ26">
        <v>0</v>
      </c>
      <c r="DK26">
        <v>0</v>
      </c>
      <c r="DL26">
        <v>0</v>
      </c>
      <c r="DM26">
        <v>0</v>
      </c>
      <c r="DN26">
        <v>0</v>
      </c>
      <c r="DO26">
        <v>2</v>
      </c>
      <c r="DP26">
        <v>1</v>
      </c>
      <c r="DQ26">
        <v>1</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1</v>
      </c>
      <c r="EO26">
        <v>0</v>
      </c>
      <c r="EP26">
        <v>0</v>
      </c>
      <c r="EQ26">
        <v>0</v>
      </c>
      <c r="ER26">
        <v>0</v>
      </c>
      <c r="ES26">
        <v>0</v>
      </c>
      <c r="ET26">
        <v>0</v>
      </c>
      <c r="EU26">
        <v>0</v>
      </c>
      <c r="EV26">
        <v>0</v>
      </c>
      <c r="EW26">
        <v>0</v>
      </c>
      <c r="EX26">
        <v>1</v>
      </c>
      <c r="EY26">
        <v>0</v>
      </c>
      <c r="EZ26">
        <v>0</v>
      </c>
      <c r="FA26">
        <v>0</v>
      </c>
      <c r="FB26">
        <v>0</v>
      </c>
      <c r="FC26">
        <v>1</v>
      </c>
      <c r="FD26">
        <v>1</v>
      </c>
      <c r="FE26">
        <v>1</v>
      </c>
      <c r="FF26">
        <v>0</v>
      </c>
      <c r="FG26">
        <v>0</v>
      </c>
      <c r="FH26">
        <v>0</v>
      </c>
      <c r="FI26">
        <v>0</v>
      </c>
      <c r="FJ26">
        <v>1</v>
      </c>
      <c r="FK26">
        <v>0</v>
      </c>
      <c r="FL26">
        <v>0</v>
      </c>
      <c r="FM26">
        <v>0</v>
      </c>
      <c r="FN26">
        <v>0</v>
      </c>
      <c r="FO26">
        <v>0</v>
      </c>
      <c r="FP26">
        <v>0</v>
      </c>
      <c r="FQ26">
        <v>1</v>
      </c>
      <c r="FR26">
        <v>0</v>
      </c>
      <c r="FS26">
        <v>0</v>
      </c>
      <c r="FT26">
        <v>0</v>
      </c>
      <c r="FU26">
        <v>1</v>
      </c>
      <c r="FV26">
        <v>0</v>
      </c>
      <c r="FW26">
        <v>0</v>
      </c>
      <c r="FX26">
        <v>1</v>
      </c>
      <c r="FY26">
        <v>0</v>
      </c>
      <c r="FZ26">
        <v>1</v>
      </c>
      <c r="GA26">
        <v>0</v>
      </c>
      <c r="GB26">
        <v>0</v>
      </c>
      <c r="GC26">
        <v>0</v>
      </c>
      <c r="GD26">
        <v>0</v>
      </c>
      <c r="GE26">
        <v>0</v>
      </c>
      <c r="GF26">
        <v>0</v>
      </c>
      <c r="GG26">
        <v>1</v>
      </c>
      <c r="GH26">
        <v>0</v>
      </c>
      <c r="GI26">
        <v>1</v>
      </c>
      <c r="GJ26">
        <v>1</v>
      </c>
      <c r="GK26">
        <v>0</v>
      </c>
      <c r="GL26">
        <v>0</v>
      </c>
      <c r="GM26">
        <v>0</v>
      </c>
      <c r="GN26">
        <v>0</v>
      </c>
      <c r="GO26">
        <v>0</v>
      </c>
      <c r="GP26">
        <v>0</v>
      </c>
      <c r="GQ26">
        <v>0</v>
      </c>
      <c r="GR26">
        <v>1</v>
      </c>
      <c r="GS26">
        <v>1</v>
      </c>
      <c r="GT26">
        <v>1</v>
      </c>
      <c r="GU26">
        <v>1</v>
      </c>
      <c r="GV26">
        <v>0</v>
      </c>
      <c r="GW26">
        <v>1</v>
      </c>
      <c r="GX26">
        <v>0</v>
      </c>
      <c r="GY26">
        <v>1</v>
      </c>
      <c r="GZ26">
        <v>0</v>
      </c>
      <c r="HA26">
        <v>0</v>
      </c>
      <c r="HB26">
        <v>0</v>
      </c>
      <c r="HC26">
        <v>0</v>
      </c>
      <c r="HD26">
        <v>0</v>
      </c>
      <c r="HE26">
        <v>0</v>
      </c>
      <c r="HF26">
        <v>1</v>
      </c>
      <c r="HG26">
        <v>0</v>
      </c>
      <c r="HH26">
        <v>0</v>
      </c>
      <c r="HI26">
        <v>0</v>
      </c>
      <c r="HJ26">
        <v>0</v>
      </c>
      <c r="HK26">
        <v>0</v>
      </c>
      <c r="HL26">
        <v>1</v>
      </c>
      <c r="HM26">
        <v>0</v>
      </c>
      <c r="HN26">
        <v>0</v>
      </c>
      <c r="HO26">
        <v>0</v>
      </c>
      <c r="HP26">
        <v>0</v>
      </c>
      <c r="HQ26">
        <v>0</v>
      </c>
      <c r="HR26">
        <v>1</v>
      </c>
      <c r="HS26">
        <v>5</v>
      </c>
      <c r="HT26">
        <v>0</v>
      </c>
      <c r="HU26">
        <v>0</v>
      </c>
      <c r="HV26">
        <v>1</v>
      </c>
      <c r="HW26">
        <v>0</v>
      </c>
      <c r="HX26" t="s">
        <v>1345</v>
      </c>
      <c r="HY26" t="s">
        <v>1345</v>
      </c>
      <c r="HZ26">
        <v>1</v>
      </c>
      <c r="IA26">
        <v>0</v>
      </c>
      <c r="IB26">
        <v>1</v>
      </c>
      <c r="IC26">
        <v>0</v>
      </c>
      <c r="ID26">
        <v>0</v>
      </c>
      <c r="IE26">
        <v>0</v>
      </c>
      <c r="IF26">
        <v>0</v>
      </c>
      <c r="IG26">
        <v>0</v>
      </c>
      <c r="IH26">
        <v>0</v>
      </c>
      <c r="II26">
        <v>0</v>
      </c>
      <c r="IJ26">
        <v>0</v>
      </c>
      <c r="IK26">
        <v>0</v>
      </c>
      <c r="IL26">
        <v>0</v>
      </c>
      <c r="IM26">
        <v>0</v>
      </c>
      <c r="IN26">
        <v>0</v>
      </c>
      <c r="IO26">
        <v>0</v>
      </c>
      <c r="IP26">
        <v>0</v>
      </c>
      <c r="IQ26">
        <v>1</v>
      </c>
      <c r="IR26">
        <v>12</v>
      </c>
      <c r="IS26">
        <v>0</v>
      </c>
      <c r="IT26">
        <v>1</v>
      </c>
      <c r="IU26">
        <v>0</v>
      </c>
      <c r="IV26">
        <v>1</v>
      </c>
      <c r="IW26">
        <v>0</v>
      </c>
      <c r="IX26">
        <v>0</v>
      </c>
      <c r="IY26">
        <v>0</v>
      </c>
      <c r="IZ26">
        <v>0</v>
      </c>
      <c r="JA26">
        <v>7</v>
      </c>
      <c r="JB26">
        <v>2</v>
      </c>
      <c r="JC26">
        <v>1</v>
      </c>
      <c r="JD26">
        <v>1</v>
      </c>
      <c r="JE26">
        <v>0</v>
      </c>
      <c r="JF26">
        <v>0</v>
      </c>
      <c r="JG26">
        <v>1</v>
      </c>
      <c r="JH26">
        <v>1</v>
      </c>
      <c r="JI26">
        <v>1</v>
      </c>
      <c r="JJ26">
        <v>0</v>
      </c>
      <c r="JK26">
        <v>0</v>
      </c>
      <c r="JL26">
        <v>0</v>
      </c>
      <c r="JM26">
        <v>1</v>
      </c>
      <c r="JN26">
        <v>0</v>
      </c>
      <c r="JO26">
        <v>0</v>
      </c>
      <c r="JP26">
        <v>0</v>
      </c>
      <c r="JQ26">
        <v>1</v>
      </c>
    </row>
    <row r="27" spans="1:277">
      <c r="A27" t="s">
        <v>954</v>
      </c>
      <c r="B27" s="1">
        <v>44197</v>
      </c>
      <c r="C27" s="1">
        <v>44197</v>
      </c>
      <c r="D27">
        <v>1</v>
      </c>
      <c r="E27">
        <v>0</v>
      </c>
      <c r="F27">
        <v>0</v>
      </c>
      <c r="G27" t="s">
        <v>1345</v>
      </c>
      <c r="H27" t="s">
        <v>1345</v>
      </c>
      <c r="I27" t="s">
        <v>1345</v>
      </c>
      <c r="J27" t="s">
        <v>1345</v>
      </c>
      <c r="K27" t="s">
        <v>1345</v>
      </c>
      <c r="L27">
        <v>0</v>
      </c>
      <c r="M27" t="s">
        <v>1345</v>
      </c>
      <c r="N27" t="s">
        <v>1345</v>
      </c>
      <c r="O27" t="s">
        <v>1345</v>
      </c>
      <c r="P27" t="s">
        <v>1345</v>
      </c>
      <c r="Q27" t="s">
        <v>1345</v>
      </c>
      <c r="R27" t="s">
        <v>1345</v>
      </c>
      <c r="S27" t="s">
        <v>1345</v>
      </c>
      <c r="T27" t="s">
        <v>1345</v>
      </c>
      <c r="U27">
        <v>1</v>
      </c>
      <c r="V27">
        <v>1</v>
      </c>
      <c r="W27">
        <v>0</v>
      </c>
      <c r="X27">
        <v>0</v>
      </c>
      <c r="Y27">
        <v>0</v>
      </c>
      <c r="Z27">
        <v>0</v>
      </c>
      <c r="AA27">
        <v>1</v>
      </c>
      <c r="AB27">
        <v>1</v>
      </c>
      <c r="AC27">
        <v>0</v>
      </c>
      <c r="AD27">
        <v>1</v>
      </c>
      <c r="AE27">
        <v>0</v>
      </c>
      <c r="AF27">
        <v>0</v>
      </c>
      <c r="AG27">
        <v>0</v>
      </c>
      <c r="AH27">
        <v>0</v>
      </c>
      <c r="AI27">
        <v>0</v>
      </c>
      <c r="AJ27">
        <v>0</v>
      </c>
      <c r="AK27">
        <v>0</v>
      </c>
      <c r="AL27">
        <v>0</v>
      </c>
      <c r="AM27">
        <v>0</v>
      </c>
      <c r="AN27">
        <v>0</v>
      </c>
      <c r="AO27">
        <v>0</v>
      </c>
      <c r="AP27">
        <v>0</v>
      </c>
      <c r="AQ27">
        <v>0</v>
      </c>
      <c r="AR27">
        <v>0</v>
      </c>
      <c r="AS27">
        <v>0</v>
      </c>
      <c r="AT27">
        <v>0</v>
      </c>
      <c r="AU27">
        <v>1</v>
      </c>
      <c r="AV27">
        <v>0</v>
      </c>
      <c r="AW27">
        <v>0</v>
      </c>
      <c r="AX27">
        <v>0</v>
      </c>
      <c r="AY27">
        <v>0</v>
      </c>
      <c r="AZ27">
        <v>0</v>
      </c>
      <c r="BA27">
        <v>1</v>
      </c>
      <c r="BB27">
        <v>2</v>
      </c>
      <c r="BC27">
        <v>1</v>
      </c>
      <c r="BD27">
        <v>0</v>
      </c>
      <c r="BE27">
        <v>0</v>
      </c>
      <c r="BF27">
        <v>0</v>
      </c>
      <c r="BG27">
        <v>0</v>
      </c>
      <c r="BH27">
        <v>0</v>
      </c>
      <c r="BI27">
        <v>0</v>
      </c>
      <c r="BJ27">
        <v>0</v>
      </c>
      <c r="BK27">
        <v>0</v>
      </c>
      <c r="BL27">
        <v>0</v>
      </c>
      <c r="BM27">
        <v>0</v>
      </c>
      <c r="BN27">
        <v>0</v>
      </c>
      <c r="BO27">
        <v>0</v>
      </c>
      <c r="BP27">
        <v>1</v>
      </c>
      <c r="BQ27">
        <v>0</v>
      </c>
      <c r="BR27">
        <v>0</v>
      </c>
      <c r="BS27">
        <v>0</v>
      </c>
      <c r="BT27">
        <v>0</v>
      </c>
      <c r="BU27">
        <v>0</v>
      </c>
      <c r="BV27">
        <v>0</v>
      </c>
      <c r="BW27">
        <v>0</v>
      </c>
      <c r="BX27">
        <v>0</v>
      </c>
      <c r="BY27">
        <v>0</v>
      </c>
      <c r="BZ27">
        <v>1</v>
      </c>
      <c r="CA27">
        <v>0</v>
      </c>
      <c r="CB27">
        <v>0</v>
      </c>
      <c r="CC27">
        <v>0</v>
      </c>
      <c r="CD27">
        <v>1</v>
      </c>
      <c r="CE27">
        <v>0</v>
      </c>
      <c r="CF27">
        <v>0</v>
      </c>
      <c r="CG27">
        <v>1</v>
      </c>
      <c r="CH27" t="s">
        <v>1345</v>
      </c>
      <c r="CI27" t="s">
        <v>1345</v>
      </c>
      <c r="CJ27" t="s">
        <v>1345</v>
      </c>
      <c r="CK27" t="s">
        <v>1345</v>
      </c>
      <c r="CL27" t="s">
        <v>1345</v>
      </c>
      <c r="CM27" t="s">
        <v>1345</v>
      </c>
      <c r="CN27" t="s">
        <v>1345</v>
      </c>
      <c r="CO27" t="s">
        <v>1345</v>
      </c>
      <c r="CP27" t="s">
        <v>1345</v>
      </c>
      <c r="CQ27" t="s">
        <v>1345</v>
      </c>
      <c r="CR27" t="s">
        <v>1345</v>
      </c>
      <c r="CS27" t="s">
        <v>1345</v>
      </c>
      <c r="CT27" t="s">
        <v>1345</v>
      </c>
      <c r="CU27" t="s">
        <v>1345</v>
      </c>
      <c r="CV27" t="s">
        <v>1345</v>
      </c>
      <c r="CW27" t="s">
        <v>1345</v>
      </c>
      <c r="CX27" t="s">
        <v>1345</v>
      </c>
      <c r="CY27" t="s">
        <v>1345</v>
      </c>
      <c r="CZ27" t="s">
        <v>1345</v>
      </c>
      <c r="DA27" t="s">
        <v>1345</v>
      </c>
      <c r="DB27" t="s">
        <v>1345</v>
      </c>
      <c r="DC27" t="s">
        <v>1345</v>
      </c>
      <c r="DD27" t="s">
        <v>1345</v>
      </c>
      <c r="DE27" t="s">
        <v>1345</v>
      </c>
      <c r="DF27" t="s">
        <v>1345</v>
      </c>
      <c r="DG27" t="s">
        <v>1345</v>
      </c>
      <c r="DH27" t="s">
        <v>1345</v>
      </c>
      <c r="DI27" t="s">
        <v>1345</v>
      </c>
      <c r="DJ27" t="s">
        <v>1345</v>
      </c>
      <c r="DK27" t="s">
        <v>1345</v>
      </c>
      <c r="DL27" t="s">
        <v>1345</v>
      </c>
      <c r="DM27" t="s">
        <v>1345</v>
      </c>
      <c r="DN27" t="s">
        <v>1345</v>
      </c>
      <c r="DO27">
        <v>2</v>
      </c>
      <c r="DP27">
        <v>0</v>
      </c>
      <c r="DQ27" t="s">
        <v>1345</v>
      </c>
      <c r="DR27" t="s">
        <v>1345</v>
      </c>
      <c r="DS27" t="s">
        <v>1345</v>
      </c>
      <c r="DT27" t="s">
        <v>1345</v>
      </c>
      <c r="DU27" t="s">
        <v>1345</v>
      </c>
      <c r="DV27">
        <v>0</v>
      </c>
      <c r="DW27">
        <v>0</v>
      </c>
      <c r="DX27">
        <v>0</v>
      </c>
      <c r="DY27">
        <v>0</v>
      </c>
      <c r="DZ27">
        <v>0</v>
      </c>
      <c r="EA27">
        <v>0</v>
      </c>
      <c r="EB27">
        <v>0</v>
      </c>
      <c r="EC27">
        <v>1</v>
      </c>
      <c r="ED27">
        <v>0</v>
      </c>
      <c r="EE27">
        <v>0</v>
      </c>
      <c r="EF27">
        <v>0</v>
      </c>
      <c r="EG27">
        <v>0</v>
      </c>
      <c r="EH27">
        <v>0</v>
      </c>
      <c r="EI27">
        <v>0</v>
      </c>
      <c r="EJ27">
        <v>0</v>
      </c>
      <c r="EK27">
        <v>0</v>
      </c>
      <c r="EL27">
        <v>0</v>
      </c>
      <c r="EM27">
        <v>0</v>
      </c>
      <c r="EN27">
        <v>0</v>
      </c>
      <c r="EO27">
        <v>0</v>
      </c>
      <c r="EP27">
        <v>0</v>
      </c>
      <c r="EQ27">
        <v>1</v>
      </c>
      <c r="ER27">
        <v>0</v>
      </c>
      <c r="ES27">
        <v>0</v>
      </c>
      <c r="ET27">
        <v>1</v>
      </c>
      <c r="EU27">
        <v>0</v>
      </c>
      <c r="EV27">
        <v>0</v>
      </c>
      <c r="EW27">
        <v>0</v>
      </c>
      <c r="EX27">
        <v>0</v>
      </c>
      <c r="EY27">
        <v>0</v>
      </c>
      <c r="EZ27">
        <v>0</v>
      </c>
      <c r="FA27">
        <v>0</v>
      </c>
      <c r="FB27">
        <v>0</v>
      </c>
      <c r="FC27">
        <v>1</v>
      </c>
      <c r="FD27">
        <v>0</v>
      </c>
      <c r="FE27">
        <v>0</v>
      </c>
      <c r="FF27">
        <v>0</v>
      </c>
      <c r="FG27">
        <v>0</v>
      </c>
      <c r="FH27">
        <v>0</v>
      </c>
      <c r="FI27">
        <v>0</v>
      </c>
      <c r="FJ27">
        <v>0</v>
      </c>
      <c r="FK27">
        <v>0</v>
      </c>
      <c r="FL27">
        <v>0</v>
      </c>
      <c r="FM27">
        <v>0</v>
      </c>
      <c r="FN27">
        <v>0</v>
      </c>
      <c r="FO27">
        <v>0</v>
      </c>
      <c r="FP27">
        <v>0</v>
      </c>
      <c r="FQ27">
        <v>0</v>
      </c>
      <c r="FR27">
        <v>1</v>
      </c>
      <c r="FS27">
        <v>0</v>
      </c>
      <c r="FT27">
        <v>0</v>
      </c>
      <c r="FU27">
        <v>0</v>
      </c>
      <c r="FV27">
        <v>1</v>
      </c>
      <c r="FW27">
        <v>0</v>
      </c>
      <c r="FX27">
        <v>0</v>
      </c>
      <c r="FY27" t="s">
        <v>1345</v>
      </c>
      <c r="FZ27" t="s">
        <v>1345</v>
      </c>
      <c r="GA27">
        <v>0</v>
      </c>
      <c r="GB27">
        <v>0</v>
      </c>
      <c r="GC27">
        <v>0</v>
      </c>
      <c r="GD27">
        <v>0</v>
      </c>
      <c r="GE27">
        <v>0</v>
      </c>
      <c r="GF27">
        <v>0</v>
      </c>
      <c r="GG27">
        <v>1</v>
      </c>
      <c r="GH27">
        <v>0</v>
      </c>
      <c r="GI27">
        <v>1</v>
      </c>
      <c r="GJ27">
        <v>1</v>
      </c>
      <c r="GK27">
        <v>0</v>
      </c>
      <c r="GL27">
        <v>0</v>
      </c>
      <c r="GM27">
        <v>0</v>
      </c>
      <c r="GN27">
        <v>0</v>
      </c>
      <c r="GO27">
        <v>0</v>
      </c>
      <c r="GP27">
        <v>0</v>
      </c>
      <c r="GQ27">
        <v>0</v>
      </c>
      <c r="GR27">
        <v>1</v>
      </c>
      <c r="GS27">
        <v>0</v>
      </c>
      <c r="GT27" t="s">
        <v>1345</v>
      </c>
      <c r="GU27" t="s">
        <v>1345</v>
      </c>
      <c r="GV27" t="s">
        <v>1345</v>
      </c>
      <c r="GW27" t="s">
        <v>1345</v>
      </c>
      <c r="GX27" t="s">
        <v>1345</v>
      </c>
      <c r="GY27" t="s">
        <v>1345</v>
      </c>
      <c r="GZ27" t="s">
        <v>1345</v>
      </c>
      <c r="HA27" t="s">
        <v>1345</v>
      </c>
      <c r="HB27" t="s">
        <v>1345</v>
      </c>
      <c r="HC27" t="s">
        <v>1345</v>
      </c>
      <c r="HD27" t="s">
        <v>1345</v>
      </c>
      <c r="HE27" t="s">
        <v>1345</v>
      </c>
      <c r="HF27" t="s">
        <v>1345</v>
      </c>
      <c r="HG27" t="s">
        <v>1345</v>
      </c>
      <c r="HH27" t="s">
        <v>1345</v>
      </c>
      <c r="HI27" t="s">
        <v>1345</v>
      </c>
      <c r="HJ27">
        <v>0</v>
      </c>
      <c r="HK27">
        <v>0</v>
      </c>
      <c r="HL27">
        <v>1</v>
      </c>
      <c r="HM27">
        <v>0</v>
      </c>
      <c r="HN27">
        <v>0</v>
      </c>
      <c r="HO27">
        <v>0</v>
      </c>
      <c r="HP27">
        <v>0</v>
      </c>
      <c r="HQ27">
        <v>0</v>
      </c>
      <c r="HR27">
        <v>1</v>
      </c>
      <c r="HS27">
        <v>0</v>
      </c>
      <c r="HT27">
        <v>1</v>
      </c>
      <c r="HU27">
        <v>0</v>
      </c>
      <c r="HV27">
        <v>0</v>
      </c>
      <c r="HW27">
        <v>0</v>
      </c>
      <c r="HX27" t="s">
        <v>1345</v>
      </c>
      <c r="HY27" t="s">
        <v>1345</v>
      </c>
      <c r="HZ27">
        <v>0</v>
      </c>
      <c r="IA27">
        <v>0</v>
      </c>
      <c r="IB27">
        <v>1</v>
      </c>
      <c r="IC27">
        <v>0</v>
      </c>
      <c r="ID27">
        <v>0</v>
      </c>
      <c r="IE27">
        <v>0</v>
      </c>
      <c r="IF27">
        <v>0</v>
      </c>
      <c r="IG27">
        <v>0</v>
      </c>
      <c r="IH27">
        <v>0</v>
      </c>
      <c r="II27">
        <v>0</v>
      </c>
      <c r="IJ27">
        <v>0</v>
      </c>
      <c r="IK27">
        <v>1</v>
      </c>
      <c r="IL27">
        <v>1</v>
      </c>
      <c r="IM27">
        <v>1</v>
      </c>
      <c r="IN27">
        <v>1</v>
      </c>
      <c r="IO27">
        <v>0</v>
      </c>
      <c r="IP27">
        <v>0</v>
      </c>
      <c r="IQ27">
        <v>0</v>
      </c>
      <c r="IR27">
        <v>11</v>
      </c>
      <c r="IS27">
        <v>0</v>
      </c>
      <c r="IT27">
        <v>0</v>
      </c>
      <c r="IU27">
        <v>0</v>
      </c>
      <c r="IV27">
        <v>1</v>
      </c>
      <c r="IW27">
        <v>0</v>
      </c>
      <c r="IX27">
        <v>0</v>
      </c>
      <c r="IY27">
        <v>0</v>
      </c>
      <c r="IZ27">
        <v>3</v>
      </c>
      <c r="JA27">
        <v>15</v>
      </c>
      <c r="JB27">
        <v>2</v>
      </c>
      <c r="JC27">
        <v>0</v>
      </c>
      <c r="JD27" t="s">
        <v>1345</v>
      </c>
      <c r="JE27" t="s">
        <v>1345</v>
      </c>
      <c r="JF27" t="s">
        <v>1345</v>
      </c>
      <c r="JG27" t="s">
        <v>1345</v>
      </c>
      <c r="JH27" t="s">
        <v>1345</v>
      </c>
      <c r="JI27" t="s">
        <v>1345</v>
      </c>
      <c r="JJ27" t="s">
        <v>1345</v>
      </c>
      <c r="JK27" t="s">
        <v>1345</v>
      </c>
      <c r="JL27" t="s">
        <v>1345</v>
      </c>
      <c r="JM27" t="s">
        <v>1345</v>
      </c>
      <c r="JN27" t="s">
        <v>1345</v>
      </c>
      <c r="JO27" t="s">
        <v>1345</v>
      </c>
      <c r="JP27" t="s">
        <v>1345</v>
      </c>
      <c r="JQ27" t="s">
        <v>1345</v>
      </c>
    </row>
    <row r="28" spans="1:277">
      <c r="A28" t="s">
        <v>972</v>
      </c>
      <c r="B28" s="1">
        <v>44196</v>
      </c>
      <c r="C28" s="1">
        <v>44197</v>
      </c>
      <c r="D28">
        <v>1</v>
      </c>
      <c r="E28">
        <v>0</v>
      </c>
      <c r="F28">
        <v>1</v>
      </c>
      <c r="G28">
        <v>1</v>
      </c>
      <c r="H28">
        <v>0</v>
      </c>
      <c r="I28">
        <v>1</v>
      </c>
      <c r="J28">
        <v>1</v>
      </c>
      <c r="K28">
        <v>1</v>
      </c>
      <c r="L28">
        <v>0</v>
      </c>
      <c r="M28" t="s">
        <v>1345</v>
      </c>
      <c r="N28" t="s">
        <v>1345</v>
      </c>
      <c r="O28" t="s">
        <v>1345</v>
      </c>
      <c r="P28" t="s">
        <v>1345</v>
      </c>
      <c r="Q28" t="s">
        <v>1345</v>
      </c>
      <c r="R28" t="s">
        <v>1345</v>
      </c>
      <c r="S28" t="s">
        <v>1345</v>
      </c>
      <c r="T28" t="s">
        <v>1345</v>
      </c>
      <c r="U28">
        <v>1</v>
      </c>
      <c r="V28">
        <v>1</v>
      </c>
      <c r="W28">
        <v>1</v>
      </c>
      <c r="X28">
        <v>1</v>
      </c>
      <c r="Y28">
        <v>1</v>
      </c>
      <c r="Z28">
        <v>1</v>
      </c>
      <c r="AA28">
        <v>1</v>
      </c>
      <c r="AB28">
        <v>1</v>
      </c>
      <c r="AC28">
        <v>1</v>
      </c>
      <c r="AD28">
        <v>1</v>
      </c>
      <c r="AE28">
        <v>0</v>
      </c>
      <c r="AF28">
        <v>0</v>
      </c>
      <c r="AG28">
        <v>0</v>
      </c>
      <c r="AH28">
        <v>1</v>
      </c>
      <c r="AI28">
        <v>0</v>
      </c>
      <c r="AJ28">
        <v>0</v>
      </c>
      <c r="AK28">
        <v>0</v>
      </c>
      <c r="AL28">
        <v>0</v>
      </c>
      <c r="AM28">
        <v>0</v>
      </c>
      <c r="AN28">
        <v>1</v>
      </c>
      <c r="AO28">
        <v>1</v>
      </c>
      <c r="AP28">
        <v>1</v>
      </c>
      <c r="AQ28">
        <v>0</v>
      </c>
      <c r="AR28">
        <v>0</v>
      </c>
      <c r="AS28">
        <v>1</v>
      </c>
      <c r="AT28">
        <v>0</v>
      </c>
      <c r="AU28">
        <v>0</v>
      </c>
      <c r="AV28">
        <v>0</v>
      </c>
      <c r="AW28">
        <v>1</v>
      </c>
      <c r="AX28">
        <v>1</v>
      </c>
      <c r="AY28">
        <v>0</v>
      </c>
      <c r="AZ28">
        <v>1</v>
      </c>
      <c r="BA28">
        <v>0</v>
      </c>
      <c r="BB28">
        <v>2</v>
      </c>
      <c r="BC28">
        <v>1</v>
      </c>
      <c r="BD28">
        <v>1</v>
      </c>
      <c r="BE28">
        <v>1</v>
      </c>
      <c r="BF28">
        <v>1</v>
      </c>
      <c r="BG28">
        <v>1</v>
      </c>
      <c r="BH28">
        <v>1</v>
      </c>
      <c r="BI28">
        <v>1</v>
      </c>
      <c r="BJ28">
        <v>1</v>
      </c>
      <c r="BK28">
        <v>1</v>
      </c>
      <c r="BL28">
        <v>1</v>
      </c>
      <c r="BM28">
        <v>1</v>
      </c>
      <c r="BN28">
        <v>1</v>
      </c>
      <c r="BO28">
        <v>0</v>
      </c>
      <c r="BP28">
        <v>1</v>
      </c>
      <c r="BQ28">
        <v>0</v>
      </c>
      <c r="BR28">
        <v>1</v>
      </c>
      <c r="BS28">
        <v>0</v>
      </c>
      <c r="BT28">
        <v>0</v>
      </c>
      <c r="BU28">
        <v>1</v>
      </c>
      <c r="BV28">
        <v>1</v>
      </c>
      <c r="BW28">
        <v>1</v>
      </c>
      <c r="BX28">
        <v>0</v>
      </c>
      <c r="BY28">
        <v>1</v>
      </c>
      <c r="BZ28">
        <v>0</v>
      </c>
      <c r="CA28">
        <v>0</v>
      </c>
      <c r="CB28">
        <v>0</v>
      </c>
      <c r="CC28">
        <v>0</v>
      </c>
      <c r="CD28">
        <v>1</v>
      </c>
      <c r="CE28">
        <v>1</v>
      </c>
      <c r="CF28">
        <v>1</v>
      </c>
      <c r="CG28">
        <v>0</v>
      </c>
      <c r="CH28">
        <v>0</v>
      </c>
      <c r="CI28">
        <v>0</v>
      </c>
      <c r="CJ28">
        <v>0</v>
      </c>
      <c r="CK28">
        <v>0</v>
      </c>
      <c r="CL28">
        <v>1</v>
      </c>
      <c r="CM28">
        <v>0</v>
      </c>
      <c r="CN28">
        <v>0</v>
      </c>
      <c r="CO28">
        <v>0</v>
      </c>
      <c r="CP28">
        <v>1</v>
      </c>
      <c r="CQ28">
        <v>0</v>
      </c>
      <c r="CR28">
        <v>0</v>
      </c>
      <c r="CS28">
        <v>1</v>
      </c>
      <c r="CT28">
        <v>0</v>
      </c>
      <c r="CU28">
        <v>0</v>
      </c>
      <c r="CV28">
        <v>1</v>
      </c>
      <c r="CW28">
        <v>0</v>
      </c>
      <c r="CX28">
        <v>0</v>
      </c>
      <c r="CY28">
        <v>1</v>
      </c>
      <c r="CZ28">
        <v>0</v>
      </c>
      <c r="DA28">
        <v>1</v>
      </c>
      <c r="DB28">
        <v>0</v>
      </c>
      <c r="DC28">
        <v>1</v>
      </c>
      <c r="DD28">
        <v>0</v>
      </c>
      <c r="DE28">
        <v>0</v>
      </c>
      <c r="DF28">
        <v>1</v>
      </c>
      <c r="DG28">
        <v>0</v>
      </c>
      <c r="DH28">
        <v>1</v>
      </c>
      <c r="DI28">
        <v>1</v>
      </c>
      <c r="DJ28">
        <v>1</v>
      </c>
      <c r="DK28">
        <v>1</v>
      </c>
      <c r="DL28">
        <v>1</v>
      </c>
      <c r="DM28">
        <v>1</v>
      </c>
      <c r="DN28">
        <v>0</v>
      </c>
      <c r="DO28">
        <v>1</v>
      </c>
      <c r="DP28">
        <v>1</v>
      </c>
      <c r="DQ28">
        <v>0</v>
      </c>
      <c r="DR28">
        <v>0</v>
      </c>
      <c r="DS28">
        <v>0</v>
      </c>
      <c r="DT28">
        <v>0</v>
      </c>
      <c r="DU28">
        <v>1</v>
      </c>
      <c r="DV28">
        <v>0</v>
      </c>
      <c r="DW28">
        <v>0</v>
      </c>
      <c r="DX28">
        <v>0</v>
      </c>
      <c r="DY28">
        <v>1</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1</v>
      </c>
      <c r="EY28">
        <v>0</v>
      </c>
      <c r="EZ28">
        <v>0</v>
      </c>
      <c r="FA28">
        <v>0</v>
      </c>
      <c r="FB28">
        <v>0</v>
      </c>
      <c r="FC28">
        <v>1</v>
      </c>
      <c r="FD28">
        <v>0</v>
      </c>
      <c r="FE28">
        <v>0</v>
      </c>
      <c r="FF28">
        <v>0</v>
      </c>
      <c r="FG28">
        <v>0</v>
      </c>
      <c r="FH28">
        <v>0</v>
      </c>
      <c r="FI28">
        <v>0</v>
      </c>
      <c r="FJ28">
        <v>0</v>
      </c>
      <c r="FK28">
        <v>0</v>
      </c>
      <c r="FL28">
        <v>0</v>
      </c>
      <c r="FM28">
        <v>0</v>
      </c>
      <c r="FN28">
        <v>1</v>
      </c>
      <c r="FO28">
        <v>0</v>
      </c>
      <c r="FP28">
        <v>0</v>
      </c>
      <c r="FQ28">
        <v>0</v>
      </c>
      <c r="FR28">
        <v>0</v>
      </c>
      <c r="FS28">
        <v>0</v>
      </c>
      <c r="FT28">
        <v>1</v>
      </c>
      <c r="FU28">
        <v>0</v>
      </c>
      <c r="FV28">
        <v>0</v>
      </c>
      <c r="FW28">
        <v>0</v>
      </c>
      <c r="FX28">
        <v>1</v>
      </c>
      <c r="FY28">
        <v>0</v>
      </c>
      <c r="FZ28">
        <v>1</v>
      </c>
      <c r="GA28">
        <v>0</v>
      </c>
      <c r="GB28">
        <v>0</v>
      </c>
      <c r="GC28">
        <v>0</v>
      </c>
      <c r="GD28">
        <v>0</v>
      </c>
      <c r="GE28">
        <v>1</v>
      </c>
      <c r="GF28">
        <v>0</v>
      </c>
      <c r="GG28">
        <v>0</v>
      </c>
      <c r="GH28">
        <v>0</v>
      </c>
      <c r="GI28">
        <v>1</v>
      </c>
      <c r="GJ28">
        <v>1</v>
      </c>
      <c r="GK28">
        <v>0</v>
      </c>
      <c r="GL28">
        <v>1</v>
      </c>
      <c r="GM28">
        <v>0</v>
      </c>
      <c r="GN28">
        <v>0</v>
      </c>
      <c r="GO28">
        <v>0</v>
      </c>
      <c r="GP28">
        <v>0</v>
      </c>
      <c r="GQ28">
        <v>0</v>
      </c>
      <c r="GR28">
        <v>1</v>
      </c>
      <c r="GS28">
        <v>1</v>
      </c>
      <c r="GT28">
        <v>1</v>
      </c>
      <c r="GU28">
        <v>1</v>
      </c>
      <c r="GV28">
        <v>1</v>
      </c>
      <c r="GW28">
        <v>1</v>
      </c>
      <c r="GX28">
        <v>1</v>
      </c>
      <c r="GY28">
        <v>0</v>
      </c>
      <c r="GZ28">
        <v>0</v>
      </c>
      <c r="HA28">
        <v>0</v>
      </c>
      <c r="HB28">
        <v>0</v>
      </c>
      <c r="HC28">
        <v>0</v>
      </c>
      <c r="HD28">
        <v>0</v>
      </c>
      <c r="HE28">
        <v>1</v>
      </c>
      <c r="HF28">
        <v>0</v>
      </c>
      <c r="HG28">
        <v>0</v>
      </c>
      <c r="HH28">
        <v>1</v>
      </c>
      <c r="HI28">
        <v>1</v>
      </c>
      <c r="HJ28">
        <v>0</v>
      </c>
      <c r="HK28">
        <v>0</v>
      </c>
      <c r="HL28">
        <v>1</v>
      </c>
      <c r="HM28">
        <v>0</v>
      </c>
      <c r="HN28">
        <v>0</v>
      </c>
      <c r="HO28">
        <v>0</v>
      </c>
      <c r="HP28">
        <v>0</v>
      </c>
      <c r="HQ28">
        <v>1</v>
      </c>
      <c r="HR28">
        <v>0</v>
      </c>
      <c r="HS28">
        <v>6</v>
      </c>
      <c r="HT28">
        <v>0</v>
      </c>
      <c r="HU28">
        <v>0</v>
      </c>
      <c r="HV28">
        <v>1</v>
      </c>
      <c r="HW28">
        <v>1</v>
      </c>
      <c r="HX28">
        <v>0</v>
      </c>
      <c r="HY28">
        <v>1</v>
      </c>
      <c r="HZ28">
        <v>0</v>
      </c>
      <c r="IA28">
        <v>0</v>
      </c>
      <c r="IB28">
        <v>0</v>
      </c>
      <c r="IC28">
        <v>0</v>
      </c>
      <c r="ID28">
        <v>1</v>
      </c>
      <c r="IE28">
        <v>0</v>
      </c>
      <c r="IF28">
        <v>0</v>
      </c>
      <c r="IG28">
        <v>1</v>
      </c>
      <c r="IH28">
        <v>0</v>
      </c>
      <c r="II28">
        <v>0</v>
      </c>
      <c r="IJ28">
        <v>0</v>
      </c>
      <c r="IK28">
        <v>0</v>
      </c>
      <c r="IL28">
        <v>0</v>
      </c>
      <c r="IM28">
        <v>0</v>
      </c>
      <c r="IN28">
        <v>0</v>
      </c>
      <c r="IO28">
        <v>1</v>
      </c>
      <c r="IP28">
        <v>0</v>
      </c>
      <c r="IQ28">
        <v>0</v>
      </c>
      <c r="IR28">
        <v>2</v>
      </c>
      <c r="IS28">
        <v>0</v>
      </c>
      <c r="IT28">
        <v>1</v>
      </c>
      <c r="IU28">
        <v>0</v>
      </c>
      <c r="IV28">
        <v>0</v>
      </c>
      <c r="IW28">
        <v>0</v>
      </c>
      <c r="IX28">
        <v>0</v>
      </c>
      <c r="IY28">
        <v>0</v>
      </c>
      <c r="IZ28">
        <v>0</v>
      </c>
      <c r="JA28">
        <v>2</v>
      </c>
      <c r="JB28">
        <v>1</v>
      </c>
      <c r="JC28">
        <v>1</v>
      </c>
      <c r="JD28">
        <v>0</v>
      </c>
      <c r="JE28">
        <v>0</v>
      </c>
      <c r="JF28">
        <v>1</v>
      </c>
      <c r="JG28">
        <v>0</v>
      </c>
      <c r="JH28">
        <v>0</v>
      </c>
      <c r="JI28">
        <v>0</v>
      </c>
      <c r="JJ28">
        <v>0</v>
      </c>
      <c r="JK28">
        <v>0</v>
      </c>
      <c r="JL28">
        <v>1</v>
      </c>
      <c r="JM28">
        <v>0</v>
      </c>
      <c r="JN28">
        <v>0</v>
      </c>
      <c r="JO28">
        <v>0</v>
      </c>
      <c r="JP28">
        <v>1</v>
      </c>
      <c r="JQ28">
        <v>0</v>
      </c>
    </row>
    <row r="29" spans="1:277">
      <c r="A29" t="s">
        <v>1026</v>
      </c>
      <c r="B29" s="1">
        <v>44197</v>
      </c>
      <c r="C29" s="1">
        <v>44197</v>
      </c>
      <c r="D29">
        <v>1</v>
      </c>
      <c r="E29">
        <v>0</v>
      </c>
      <c r="F29">
        <v>1</v>
      </c>
      <c r="G29">
        <v>1</v>
      </c>
      <c r="H29">
        <v>0</v>
      </c>
      <c r="I29">
        <v>1</v>
      </c>
      <c r="J29">
        <v>0</v>
      </c>
      <c r="K29">
        <v>1</v>
      </c>
      <c r="L29">
        <v>0</v>
      </c>
      <c r="M29" t="s">
        <v>1345</v>
      </c>
      <c r="N29" t="s">
        <v>1345</v>
      </c>
      <c r="O29" t="s">
        <v>1345</v>
      </c>
      <c r="P29" t="s">
        <v>1345</v>
      </c>
      <c r="Q29" t="s">
        <v>1345</v>
      </c>
      <c r="R29" t="s">
        <v>1345</v>
      </c>
      <c r="S29" t="s">
        <v>1345</v>
      </c>
      <c r="T29" t="s">
        <v>1345</v>
      </c>
      <c r="U29">
        <v>1</v>
      </c>
      <c r="V29">
        <v>1</v>
      </c>
      <c r="W29">
        <v>0</v>
      </c>
      <c r="X29">
        <v>1</v>
      </c>
      <c r="Y29">
        <v>1</v>
      </c>
      <c r="Z29">
        <v>1</v>
      </c>
      <c r="AA29">
        <v>1</v>
      </c>
      <c r="AB29">
        <v>1</v>
      </c>
      <c r="AC29">
        <v>0</v>
      </c>
      <c r="AD29">
        <v>1</v>
      </c>
      <c r="AE29">
        <v>0</v>
      </c>
      <c r="AF29">
        <v>1</v>
      </c>
      <c r="AG29">
        <v>0</v>
      </c>
      <c r="AH29">
        <v>0</v>
      </c>
      <c r="AI29">
        <v>0</v>
      </c>
      <c r="AJ29">
        <v>0</v>
      </c>
      <c r="AK29">
        <v>0</v>
      </c>
      <c r="AL29">
        <v>0</v>
      </c>
      <c r="AM29">
        <v>0</v>
      </c>
      <c r="AN29">
        <v>0</v>
      </c>
      <c r="AO29">
        <v>1</v>
      </c>
      <c r="AP29">
        <v>1</v>
      </c>
      <c r="AQ29">
        <v>0</v>
      </c>
      <c r="AR29">
        <v>1</v>
      </c>
      <c r="AS29">
        <v>1</v>
      </c>
      <c r="AT29">
        <v>1</v>
      </c>
      <c r="AU29">
        <v>0</v>
      </c>
      <c r="AV29">
        <v>0</v>
      </c>
      <c r="AW29">
        <v>1</v>
      </c>
      <c r="AX29">
        <v>1</v>
      </c>
      <c r="AY29">
        <v>0</v>
      </c>
      <c r="AZ29">
        <v>1</v>
      </c>
      <c r="BA29">
        <v>0</v>
      </c>
      <c r="BB29">
        <v>1</v>
      </c>
      <c r="BC29">
        <v>1</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1</v>
      </c>
      <c r="CA29">
        <v>0</v>
      </c>
      <c r="CB29">
        <v>0</v>
      </c>
      <c r="CC29">
        <v>0</v>
      </c>
      <c r="CD29">
        <v>1</v>
      </c>
      <c r="CE29">
        <v>1</v>
      </c>
      <c r="CF29">
        <v>1</v>
      </c>
      <c r="CG29">
        <v>0</v>
      </c>
      <c r="CH29">
        <v>0</v>
      </c>
      <c r="CI29">
        <v>1</v>
      </c>
      <c r="CJ29">
        <v>0</v>
      </c>
      <c r="CK29">
        <v>0</v>
      </c>
      <c r="CL29">
        <v>0</v>
      </c>
      <c r="CM29">
        <v>0</v>
      </c>
      <c r="CN29">
        <v>0</v>
      </c>
      <c r="CO29">
        <v>0</v>
      </c>
      <c r="CP29">
        <v>0</v>
      </c>
      <c r="CQ29">
        <v>0</v>
      </c>
      <c r="CR29">
        <v>0</v>
      </c>
      <c r="CS29">
        <v>0</v>
      </c>
      <c r="CT29">
        <v>1</v>
      </c>
      <c r="CU29">
        <v>0</v>
      </c>
      <c r="CV29">
        <v>0</v>
      </c>
      <c r="CW29">
        <v>0</v>
      </c>
      <c r="CX29">
        <v>0</v>
      </c>
      <c r="CY29">
        <v>1</v>
      </c>
      <c r="CZ29">
        <v>0</v>
      </c>
      <c r="DA29">
        <v>0</v>
      </c>
      <c r="DB29">
        <v>0</v>
      </c>
      <c r="DC29">
        <v>0</v>
      </c>
      <c r="DD29">
        <v>0</v>
      </c>
      <c r="DE29">
        <v>0</v>
      </c>
      <c r="DF29">
        <v>1</v>
      </c>
      <c r="DG29">
        <v>1</v>
      </c>
      <c r="DH29">
        <v>0</v>
      </c>
      <c r="DI29">
        <v>0</v>
      </c>
      <c r="DJ29">
        <v>0</v>
      </c>
      <c r="DK29">
        <v>0</v>
      </c>
      <c r="DL29">
        <v>0</v>
      </c>
      <c r="DM29">
        <v>0</v>
      </c>
      <c r="DN29">
        <v>0</v>
      </c>
      <c r="DO29">
        <v>0</v>
      </c>
      <c r="DP29">
        <v>1</v>
      </c>
      <c r="DQ29">
        <v>0</v>
      </c>
      <c r="DR29">
        <v>1</v>
      </c>
      <c r="DS29">
        <v>0</v>
      </c>
      <c r="DT29">
        <v>0</v>
      </c>
      <c r="DU29">
        <v>0</v>
      </c>
      <c r="DV29">
        <v>0</v>
      </c>
      <c r="DW29">
        <v>1</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1</v>
      </c>
      <c r="EW29">
        <v>0</v>
      </c>
      <c r="EX29">
        <v>0</v>
      </c>
      <c r="EY29">
        <v>0</v>
      </c>
      <c r="EZ29">
        <v>0</v>
      </c>
      <c r="FA29">
        <v>0</v>
      </c>
      <c r="FB29">
        <v>0</v>
      </c>
      <c r="FC29">
        <v>1</v>
      </c>
      <c r="FD29">
        <v>0</v>
      </c>
      <c r="FE29">
        <v>1</v>
      </c>
      <c r="FF29">
        <v>1</v>
      </c>
      <c r="FG29">
        <v>0</v>
      </c>
      <c r="FH29">
        <v>0</v>
      </c>
      <c r="FI29">
        <v>0</v>
      </c>
      <c r="FJ29">
        <v>1</v>
      </c>
      <c r="FK29">
        <v>0</v>
      </c>
      <c r="FL29">
        <v>0</v>
      </c>
      <c r="FM29">
        <v>0</v>
      </c>
      <c r="FN29">
        <v>0</v>
      </c>
      <c r="FO29">
        <v>0</v>
      </c>
      <c r="FP29">
        <v>0</v>
      </c>
      <c r="FQ29">
        <v>0</v>
      </c>
      <c r="FR29">
        <v>0</v>
      </c>
      <c r="FS29">
        <v>0</v>
      </c>
      <c r="FT29">
        <v>1</v>
      </c>
      <c r="FU29">
        <v>0</v>
      </c>
      <c r="FV29">
        <v>0</v>
      </c>
      <c r="FW29">
        <v>0</v>
      </c>
      <c r="FX29">
        <v>1</v>
      </c>
      <c r="FY29">
        <v>0</v>
      </c>
      <c r="FZ29">
        <v>1</v>
      </c>
      <c r="GA29">
        <v>0</v>
      </c>
      <c r="GB29">
        <v>0</v>
      </c>
      <c r="GC29">
        <v>0</v>
      </c>
      <c r="GD29">
        <v>0</v>
      </c>
      <c r="GE29">
        <v>0</v>
      </c>
      <c r="GF29">
        <v>0</v>
      </c>
      <c r="GG29">
        <v>1</v>
      </c>
      <c r="GH29">
        <v>1</v>
      </c>
      <c r="GI29">
        <v>1</v>
      </c>
      <c r="GJ29">
        <v>1</v>
      </c>
      <c r="GK29">
        <v>0</v>
      </c>
      <c r="GL29">
        <v>0</v>
      </c>
      <c r="GM29">
        <v>0</v>
      </c>
      <c r="GN29">
        <v>0</v>
      </c>
      <c r="GO29">
        <v>0</v>
      </c>
      <c r="GP29">
        <v>0</v>
      </c>
      <c r="GQ29">
        <v>0</v>
      </c>
      <c r="GR29">
        <v>1</v>
      </c>
      <c r="GS29">
        <v>1</v>
      </c>
      <c r="GT29">
        <v>0</v>
      </c>
      <c r="GU29">
        <v>1</v>
      </c>
      <c r="GV29">
        <v>1</v>
      </c>
      <c r="GW29">
        <v>1</v>
      </c>
      <c r="GX29">
        <v>0</v>
      </c>
      <c r="GY29">
        <v>1</v>
      </c>
      <c r="GZ29">
        <v>0</v>
      </c>
      <c r="HA29">
        <v>0</v>
      </c>
      <c r="HB29">
        <v>0</v>
      </c>
      <c r="HC29">
        <v>0</v>
      </c>
      <c r="HD29">
        <v>0</v>
      </c>
      <c r="HE29">
        <v>0</v>
      </c>
      <c r="HF29">
        <v>0</v>
      </c>
      <c r="HG29">
        <v>0</v>
      </c>
      <c r="HH29">
        <v>0</v>
      </c>
      <c r="HI29">
        <v>0</v>
      </c>
      <c r="HJ29">
        <v>0</v>
      </c>
      <c r="HK29">
        <v>0</v>
      </c>
      <c r="HL29">
        <v>1</v>
      </c>
      <c r="HM29">
        <v>0</v>
      </c>
      <c r="HN29">
        <v>0</v>
      </c>
      <c r="HO29">
        <v>0</v>
      </c>
      <c r="HP29">
        <v>0</v>
      </c>
      <c r="HQ29">
        <v>0</v>
      </c>
      <c r="HR29">
        <v>1</v>
      </c>
      <c r="HS29">
        <v>5</v>
      </c>
      <c r="HT29">
        <v>1</v>
      </c>
      <c r="HU29">
        <v>0</v>
      </c>
      <c r="HV29">
        <v>0</v>
      </c>
      <c r="HW29">
        <v>1</v>
      </c>
      <c r="HX29">
        <v>0</v>
      </c>
      <c r="HY29">
        <v>1</v>
      </c>
      <c r="HZ29">
        <v>0</v>
      </c>
      <c r="IA29">
        <v>1</v>
      </c>
      <c r="IB29">
        <v>0</v>
      </c>
      <c r="IC29">
        <v>1</v>
      </c>
      <c r="ID29">
        <v>0</v>
      </c>
      <c r="IE29">
        <v>1</v>
      </c>
      <c r="IF29">
        <v>0</v>
      </c>
      <c r="IG29">
        <v>0</v>
      </c>
      <c r="IH29">
        <v>0</v>
      </c>
      <c r="II29">
        <v>0</v>
      </c>
      <c r="IJ29">
        <v>0</v>
      </c>
      <c r="IK29">
        <v>0</v>
      </c>
      <c r="IL29">
        <v>0</v>
      </c>
      <c r="IM29">
        <v>0</v>
      </c>
      <c r="IN29">
        <v>0</v>
      </c>
      <c r="IO29">
        <v>0</v>
      </c>
      <c r="IP29">
        <v>0</v>
      </c>
      <c r="IQ29">
        <v>1</v>
      </c>
      <c r="IR29">
        <v>0</v>
      </c>
      <c r="IS29">
        <v>0</v>
      </c>
      <c r="IT29">
        <v>1</v>
      </c>
      <c r="IU29">
        <v>1</v>
      </c>
      <c r="IV29">
        <v>0</v>
      </c>
      <c r="IW29">
        <v>0</v>
      </c>
      <c r="IX29">
        <v>0</v>
      </c>
      <c r="IY29">
        <v>0</v>
      </c>
      <c r="IZ29">
        <v>2</v>
      </c>
      <c r="JA29">
        <v>14</v>
      </c>
      <c r="JB29">
        <v>2</v>
      </c>
      <c r="JC29">
        <v>0</v>
      </c>
      <c r="JD29" t="s">
        <v>1345</v>
      </c>
      <c r="JE29" t="s">
        <v>1345</v>
      </c>
      <c r="JF29" t="s">
        <v>1345</v>
      </c>
      <c r="JG29" t="s">
        <v>1345</v>
      </c>
      <c r="JH29" t="s">
        <v>1345</v>
      </c>
      <c r="JI29" t="s">
        <v>1345</v>
      </c>
      <c r="JJ29" t="s">
        <v>1345</v>
      </c>
      <c r="JK29" t="s">
        <v>1345</v>
      </c>
      <c r="JL29" t="s">
        <v>1345</v>
      </c>
      <c r="JM29" t="s">
        <v>1345</v>
      </c>
      <c r="JN29" t="s">
        <v>1345</v>
      </c>
      <c r="JO29" t="s">
        <v>1345</v>
      </c>
      <c r="JP29" t="s">
        <v>1345</v>
      </c>
      <c r="JQ29" t="s">
        <v>1345</v>
      </c>
    </row>
    <row r="30" spans="1:277">
      <c r="A30" t="s">
        <v>1054</v>
      </c>
      <c r="B30" s="1">
        <v>44197</v>
      </c>
      <c r="C30" s="1">
        <v>44197</v>
      </c>
      <c r="D30">
        <v>1</v>
      </c>
      <c r="E30">
        <v>0</v>
      </c>
      <c r="F30">
        <v>1</v>
      </c>
      <c r="G30">
        <v>1</v>
      </c>
      <c r="H30">
        <v>0</v>
      </c>
      <c r="I30">
        <v>1</v>
      </c>
      <c r="J30">
        <v>0</v>
      </c>
      <c r="K30">
        <v>1</v>
      </c>
      <c r="L30">
        <v>0</v>
      </c>
      <c r="M30" t="s">
        <v>1345</v>
      </c>
      <c r="N30" t="s">
        <v>1345</v>
      </c>
      <c r="O30" t="s">
        <v>1345</v>
      </c>
      <c r="P30" t="s">
        <v>1345</v>
      </c>
      <c r="Q30" t="s">
        <v>1345</v>
      </c>
      <c r="R30" t="s">
        <v>1345</v>
      </c>
      <c r="S30" t="s">
        <v>1345</v>
      </c>
      <c r="T30" t="s">
        <v>1345</v>
      </c>
      <c r="U30">
        <v>1</v>
      </c>
      <c r="V30">
        <v>1</v>
      </c>
      <c r="W30">
        <v>0</v>
      </c>
      <c r="X30">
        <v>1</v>
      </c>
      <c r="Y30">
        <v>1</v>
      </c>
      <c r="Z30">
        <v>0</v>
      </c>
      <c r="AA30">
        <v>1</v>
      </c>
      <c r="AB30">
        <v>0</v>
      </c>
      <c r="AC30">
        <v>0</v>
      </c>
      <c r="AD30">
        <v>0</v>
      </c>
      <c r="AE30">
        <v>1</v>
      </c>
      <c r="AF30">
        <v>1</v>
      </c>
      <c r="AG30">
        <v>1</v>
      </c>
      <c r="AH30">
        <v>0</v>
      </c>
      <c r="AI30">
        <v>0</v>
      </c>
      <c r="AJ30">
        <v>0</v>
      </c>
      <c r="AK30">
        <v>0</v>
      </c>
      <c r="AL30">
        <v>0</v>
      </c>
      <c r="AM30">
        <v>0</v>
      </c>
      <c r="AN30">
        <v>0</v>
      </c>
      <c r="AO30">
        <v>1</v>
      </c>
      <c r="AP30">
        <v>0</v>
      </c>
      <c r="AQ30">
        <v>0</v>
      </c>
      <c r="AR30">
        <v>0</v>
      </c>
      <c r="AS30">
        <v>0</v>
      </c>
      <c r="AT30">
        <v>0</v>
      </c>
      <c r="AU30">
        <v>0</v>
      </c>
      <c r="AV30">
        <v>1</v>
      </c>
      <c r="AW30">
        <v>1</v>
      </c>
      <c r="AX30">
        <v>0</v>
      </c>
      <c r="AY30">
        <v>1</v>
      </c>
      <c r="AZ30">
        <v>1</v>
      </c>
      <c r="BA30">
        <v>0</v>
      </c>
      <c r="BB30">
        <v>2</v>
      </c>
      <c r="BC30">
        <v>1</v>
      </c>
      <c r="BD30">
        <v>1</v>
      </c>
      <c r="BE30">
        <v>0</v>
      </c>
      <c r="BF30">
        <v>0</v>
      </c>
      <c r="BG30">
        <v>0</v>
      </c>
      <c r="BH30">
        <v>1</v>
      </c>
      <c r="BI30">
        <v>1</v>
      </c>
      <c r="BJ30">
        <v>0</v>
      </c>
      <c r="BK30">
        <v>0</v>
      </c>
      <c r="BL30">
        <v>0</v>
      </c>
      <c r="BM30">
        <v>0</v>
      </c>
      <c r="BN30">
        <v>0</v>
      </c>
      <c r="BO30">
        <v>0</v>
      </c>
      <c r="BP30">
        <v>0</v>
      </c>
      <c r="BQ30">
        <v>0</v>
      </c>
      <c r="BR30">
        <v>0</v>
      </c>
      <c r="BS30">
        <v>0</v>
      </c>
      <c r="BT30">
        <v>0</v>
      </c>
      <c r="BU30">
        <v>0</v>
      </c>
      <c r="BV30">
        <v>0</v>
      </c>
      <c r="BW30">
        <v>0</v>
      </c>
      <c r="BX30">
        <v>0</v>
      </c>
      <c r="BY30">
        <v>0</v>
      </c>
      <c r="BZ30">
        <v>1</v>
      </c>
      <c r="CA30">
        <v>0</v>
      </c>
      <c r="CB30">
        <v>0</v>
      </c>
      <c r="CC30">
        <v>0</v>
      </c>
      <c r="CD30">
        <v>1</v>
      </c>
      <c r="CE30">
        <v>1</v>
      </c>
      <c r="CF30">
        <v>1</v>
      </c>
      <c r="CG30">
        <v>0</v>
      </c>
      <c r="CH30">
        <v>0</v>
      </c>
      <c r="CI30">
        <v>0</v>
      </c>
      <c r="CJ30">
        <v>0</v>
      </c>
      <c r="CK30">
        <v>1</v>
      </c>
      <c r="CL30">
        <v>0</v>
      </c>
      <c r="CM30">
        <v>0</v>
      </c>
      <c r="CN30">
        <v>0</v>
      </c>
      <c r="CO30">
        <v>0</v>
      </c>
      <c r="CP30">
        <v>0</v>
      </c>
      <c r="CQ30">
        <v>1</v>
      </c>
      <c r="CR30">
        <v>0</v>
      </c>
      <c r="CS30">
        <v>1</v>
      </c>
      <c r="CT30">
        <v>0</v>
      </c>
      <c r="CU30">
        <v>0</v>
      </c>
      <c r="CV30">
        <v>0</v>
      </c>
      <c r="CW30">
        <v>0</v>
      </c>
      <c r="CX30">
        <v>0</v>
      </c>
      <c r="CY30">
        <v>1</v>
      </c>
      <c r="CZ30">
        <v>1</v>
      </c>
      <c r="DA30">
        <v>0</v>
      </c>
      <c r="DB30">
        <v>0</v>
      </c>
      <c r="DC30">
        <v>0</v>
      </c>
      <c r="DD30">
        <v>0</v>
      </c>
      <c r="DE30">
        <v>0</v>
      </c>
      <c r="DF30">
        <v>0</v>
      </c>
      <c r="DG30">
        <v>0</v>
      </c>
      <c r="DH30">
        <v>0</v>
      </c>
      <c r="DI30">
        <v>0</v>
      </c>
      <c r="DJ30">
        <v>0</v>
      </c>
      <c r="DK30">
        <v>0</v>
      </c>
      <c r="DL30">
        <v>0</v>
      </c>
      <c r="DM30">
        <v>0</v>
      </c>
      <c r="DN30">
        <v>1</v>
      </c>
      <c r="DO30">
        <v>2</v>
      </c>
      <c r="DP30">
        <v>1</v>
      </c>
      <c r="DQ30">
        <v>0</v>
      </c>
      <c r="DR30">
        <v>0</v>
      </c>
      <c r="DS30">
        <v>0</v>
      </c>
      <c r="DT30">
        <v>1</v>
      </c>
      <c r="DU30">
        <v>0</v>
      </c>
      <c r="DV30">
        <v>0</v>
      </c>
      <c r="DW30">
        <v>0</v>
      </c>
      <c r="DX30">
        <v>0</v>
      </c>
      <c r="DY30">
        <v>0</v>
      </c>
      <c r="DZ30">
        <v>0</v>
      </c>
      <c r="EA30">
        <v>0</v>
      </c>
      <c r="EB30">
        <v>0</v>
      </c>
      <c r="EC30">
        <v>0</v>
      </c>
      <c r="ED30">
        <v>0</v>
      </c>
      <c r="EE30">
        <v>0</v>
      </c>
      <c r="EF30">
        <v>0</v>
      </c>
      <c r="EG30">
        <v>0</v>
      </c>
      <c r="EH30">
        <v>0</v>
      </c>
      <c r="EI30">
        <v>0</v>
      </c>
      <c r="EJ30">
        <v>0</v>
      </c>
      <c r="EK30">
        <v>1</v>
      </c>
      <c r="EL30">
        <v>0</v>
      </c>
      <c r="EM30">
        <v>0</v>
      </c>
      <c r="EN30">
        <v>0</v>
      </c>
      <c r="EO30">
        <v>0</v>
      </c>
      <c r="EP30">
        <v>0</v>
      </c>
      <c r="EQ30">
        <v>0</v>
      </c>
      <c r="ER30">
        <v>0</v>
      </c>
      <c r="ES30">
        <v>1</v>
      </c>
      <c r="ET30">
        <v>0</v>
      </c>
      <c r="EU30">
        <v>0</v>
      </c>
      <c r="EV30">
        <v>0</v>
      </c>
      <c r="EW30">
        <v>0</v>
      </c>
      <c r="EX30">
        <v>0</v>
      </c>
      <c r="EY30">
        <v>0</v>
      </c>
      <c r="EZ30">
        <v>0</v>
      </c>
      <c r="FA30">
        <v>0</v>
      </c>
      <c r="FB30">
        <v>0</v>
      </c>
      <c r="FC30">
        <v>1</v>
      </c>
      <c r="FD30">
        <v>1</v>
      </c>
      <c r="FE30">
        <v>0</v>
      </c>
      <c r="FF30">
        <v>0</v>
      </c>
      <c r="FG30">
        <v>0</v>
      </c>
      <c r="FH30">
        <v>0</v>
      </c>
      <c r="FI30">
        <v>0</v>
      </c>
      <c r="FJ30">
        <v>1</v>
      </c>
      <c r="FK30">
        <v>0</v>
      </c>
      <c r="FL30">
        <v>0</v>
      </c>
      <c r="FM30">
        <v>0</v>
      </c>
      <c r="FN30">
        <v>0</v>
      </c>
      <c r="FO30">
        <v>0</v>
      </c>
      <c r="FP30">
        <v>0</v>
      </c>
      <c r="FQ30">
        <v>0</v>
      </c>
      <c r="FR30">
        <v>0</v>
      </c>
      <c r="FS30">
        <v>0</v>
      </c>
      <c r="FT30">
        <v>1</v>
      </c>
      <c r="FU30">
        <v>0</v>
      </c>
      <c r="FV30">
        <v>0</v>
      </c>
      <c r="FW30">
        <v>0</v>
      </c>
      <c r="FX30">
        <v>0</v>
      </c>
      <c r="FY30" t="s">
        <v>1345</v>
      </c>
      <c r="FZ30" t="s">
        <v>1345</v>
      </c>
      <c r="GA30">
        <v>0</v>
      </c>
      <c r="GB30">
        <v>0</v>
      </c>
      <c r="GC30">
        <v>1</v>
      </c>
      <c r="GD30">
        <v>0</v>
      </c>
      <c r="GE30">
        <v>0</v>
      </c>
      <c r="GF30">
        <v>0</v>
      </c>
      <c r="GG30">
        <v>0</v>
      </c>
      <c r="GH30">
        <v>0</v>
      </c>
      <c r="GI30">
        <v>0</v>
      </c>
      <c r="GJ30">
        <v>1</v>
      </c>
      <c r="GK30">
        <v>0</v>
      </c>
      <c r="GL30">
        <v>0</v>
      </c>
      <c r="GM30">
        <v>0</v>
      </c>
      <c r="GN30">
        <v>0</v>
      </c>
      <c r="GO30">
        <v>0</v>
      </c>
      <c r="GP30">
        <v>0</v>
      </c>
      <c r="GQ30">
        <v>1</v>
      </c>
      <c r="GR30">
        <v>0</v>
      </c>
      <c r="GS30">
        <v>1</v>
      </c>
      <c r="GT30">
        <v>0</v>
      </c>
      <c r="GU30">
        <v>1</v>
      </c>
      <c r="GV30">
        <v>0</v>
      </c>
      <c r="GW30">
        <v>0</v>
      </c>
      <c r="GX30">
        <v>1</v>
      </c>
      <c r="GY30">
        <v>0</v>
      </c>
      <c r="GZ30">
        <v>1</v>
      </c>
      <c r="HA30">
        <v>0</v>
      </c>
      <c r="HB30">
        <v>0</v>
      </c>
      <c r="HC30">
        <v>0</v>
      </c>
      <c r="HD30">
        <v>0</v>
      </c>
      <c r="HE30">
        <v>0</v>
      </c>
      <c r="HF30">
        <v>0</v>
      </c>
      <c r="HG30">
        <v>1</v>
      </c>
      <c r="HH30">
        <v>0</v>
      </c>
      <c r="HI30">
        <v>0</v>
      </c>
      <c r="HJ30">
        <v>0</v>
      </c>
      <c r="HK30">
        <v>0</v>
      </c>
      <c r="HL30">
        <v>1</v>
      </c>
      <c r="HM30">
        <v>0</v>
      </c>
      <c r="HN30">
        <v>0</v>
      </c>
      <c r="HO30">
        <v>0</v>
      </c>
      <c r="HP30">
        <v>0</v>
      </c>
      <c r="HQ30">
        <v>0</v>
      </c>
      <c r="HR30">
        <v>1</v>
      </c>
      <c r="HS30">
        <v>2</v>
      </c>
      <c r="HT30">
        <v>0</v>
      </c>
      <c r="HU30">
        <v>0</v>
      </c>
      <c r="HV30">
        <v>1</v>
      </c>
      <c r="HW30">
        <v>1</v>
      </c>
      <c r="HX30">
        <v>0</v>
      </c>
      <c r="HY30">
        <v>1</v>
      </c>
      <c r="HZ30">
        <v>0</v>
      </c>
      <c r="IA30">
        <v>0</v>
      </c>
      <c r="IB30">
        <v>0</v>
      </c>
      <c r="IC30">
        <v>0</v>
      </c>
      <c r="ID30">
        <v>0</v>
      </c>
      <c r="IE30">
        <v>0</v>
      </c>
      <c r="IF30">
        <v>0</v>
      </c>
      <c r="IG30">
        <v>1</v>
      </c>
      <c r="IH30">
        <v>0</v>
      </c>
      <c r="II30">
        <v>0</v>
      </c>
      <c r="IJ30">
        <v>0</v>
      </c>
      <c r="IK30">
        <v>0</v>
      </c>
      <c r="IL30">
        <v>0</v>
      </c>
      <c r="IM30">
        <v>0</v>
      </c>
      <c r="IN30">
        <v>0</v>
      </c>
      <c r="IO30">
        <v>1</v>
      </c>
      <c r="IP30">
        <v>1</v>
      </c>
      <c r="IQ30">
        <v>0</v>
      </c>
      <c r="IR30">
        <v>11</v>
      </c>
      <c r="IS30">
        <v>0</v>
      </c>
      <c r="IT30">
        <v>1</v>
      </c>
      <c r="IU30">
        <v>0</v>
      </c>
      <c r="IV30">
        <v>0</v>
      </c>
      <c r="IW30">
        <v>0</v>
      </c>
      <c r="IX30">
        <v>0</v>
      </c>
      <c r="IY30">
        <v>0</v>
      </c>
      <c r="IZ30">
        <v>3</v>
      </c>
      <c r="JA30">
        <v>14</v>
      </c>
      <c r="JB30">
        <v>2</v>
      </c>
      <c r="JC30">
        <v>0</v>
      </c>
      <c r="JD30" t="s">
        <v>1345</v>
      </c>
      <c r="JE30" t="s">
        <v>1345</v>
      </c>
      <c r="JF30" t="s">
        <v>1345</v>
      </c>
      <c r="JG30" t="s">
        <v>1345</v>
      </c>
      <c r="JH30" t="s">
        <v>1345</v>
      </c>
      <c r="JI30" t="s">
        <v>1345</v>
      </c>
      <c r="JJ30" t="s">
        <v>1345</v>
      </c>
      <c r="JK30" t="s">
        <v>1345</v>
      </c>
      <c r="JL30" t="s">
        <v>1345</v>
      </c>
      <c r="JM30" t="s">
        <v>1345</v>
      </c>
      <c r="JN30" t="s">
        <v>1345</v>
      </c>
      <c r="JO30" t="s">
        <v>1345</v>
      </c>
      <c r="JP30" t="s">
        <v>1345</v>
      </c>
      <c r="JQ30" t="s">
        <v>1345</v>
      </c>
    </row>
    <row r="31" spans="1:277">
      <c r="A31" t="s">
        <v>1093</v>
      </c>
      <c r="B31" s="1">
        <v>44197</v>
      </c>
      <c r="C31" s="1">
        <v>44197</v>
      </c>
      <c r="D31">
        <v>1</v>
      </c>
      <c r="E31">
        <v>0</v>
      </c>
      <c r="F31">
        <v>1</v>
      </c>
      <c r="G31">
        <v>1</v>
      </c>
      <c r="H31">
        <v>0</v>
      </c>
      <c r="I31">
        <v>1</v>
      </c>
      <c r="J31">
        <v>0</v>
      </c>
      <c r="K31">
        <v>1</v>
      </c>
      <c r="L31">
        <v>0</v>
      </c>
      <c r="M31" t="s">
        <v>1345</v>
      </c>
      <c r="N31" t="s">
        <v>1345</v>
      </c>
      <c r="O31" t="s">
        <v>1345</v>
      </c>
      <c r="P31" t="s">
        <v>1345</v>
      </c>
      <c r="Q31" t="s">
        <v>1345</v>
      </c>
      <c r="R31" t="s">
        <v>1345</v>
      </c>
      <c r="S31" t="s">
        <v>1345</v>
      </c>
      <c r="T31" t="s">
        <v>1345</v>
      </c>
      <c r="U31">
        <v>1</v>
      </c>
      <c r="V31">
        <v>0</v>
      </c>
      <c r="W31">
        <v>1</v>
      </c>
      <c r="X31">
        <v>0</v>
      </c>
      <c r="Y31">
        <v>1</v>
      </c>
      <c r="Z31">
        <v>0</v>
      </c>
      <c r="AA31">
        <v>1</v>
      </c>
      <c r="AB31">
        <v>1</v>
      </c>
      <c r="AC31">
        <v>0</v>
      </c>
      <c r="AD31">
        <v>0</v>
      </c>
      <c r="AE31">
        <v>0</v>
      </c>
      <c r="AF31">
        <v>0</v>
      </c>
      <c r="AG31">
        <v>0</v>
      </c>
      <c r="AH31">
        <v>0</v>
      </c>
      <c r="AI31">
        <v>0</v>
      </c>
      <c r="AJ31">
        <v>0</v>
      </c>
      <c r="AK31">
        <v>0</v>
      </c>
      <c r="AL31">
        <v>0</v>
      </c>
      <c r="AM31">
        <v>0</v>
      </c>
      <c r="AN31">
        <v>0</v>
      </c>
      <c r="AO31">
        <v>1</v>
      </c>
      <c r="AP31">
        <v>0</v>
      </c>
      <c r="AQ31">
        <v>1</v>
      </c>
      <c r="AR31">
        <v>1</v>
      </c>
      <c r="AS31">
        <v>1</v>
      </c>
      <c r="AT31">
        <v>0</v>
      </c>
      <c r="AU31">
        <v>0</v>
      </c>
      <c r="AV31">
        <v>0</v>
      </c>
      <c r="AW31">
        <v>1</v>
      </c>
      <c r="AX31">
        <v>1</v>
      </c>
      <c r="AY31">
        <v>0</v>
      </c>
      <c r="AZ31">
        <v>0</v>
      </c>
      <c r="BA31">
        <v>0</v>
      </c>
      <c r="BB31">
        <v>1</v>
      </c>
      <c r="BC31">
        <v>1</v>
      </c>
      <c r="BD31">
        <v>0</v>
      </c>
      <c r="BE31">
        <v>1</v>
      </c>
      <c r="BF31">
        <v>0</v>
      </c>
      <c r="BG31">
        <v>1</v>
      </c>
      <c r="BH31">
        <v>1</v>
      </c>
      <c r="BI31">
        <v>1</v>
      </c>
      <c r="BJ31">
        <v>0</v>
      </c>
      <c r="BK31">
        <v>0</v>
      </c>
      <c r="BL31">
        <v>0</v>
      </c>
      <c r="BM31">
        <v>0</v>
      </c>
      <c r="BN31">
        <v>0</v>
      </c>
      <c r="BO31">
        <v>0</v>
      </c>
      <c r="BP31">
        <v>0</v>
      </c>
      <c r="BQ31">
        <v>0</v>
      </c>
      <c r="BR31">
        <v>0</v>
      </c>
      <c r="BS31">
        <v>0</v>
      </c>
      <c r="BT31">
        <v>0</v>
      </c>
      <c r="BU31">
        <v>0</v>
      </c>
      <c r="BV31">
        <v>0</v>
      </c>
      <c r="BW31">
        <v>0</v>
      </c>
      <c r="BX31">
        <v>0</v>
      </c>
      <c r="BY31">
        <v>0</v>
      </c>
      <c r="BZ31">
        <v>1</v>
      </c>
      <c r="CA31">
        <v>0</v>
      </c>
      <c r="CB31">
        <v>0</v>
      </c>
      <c r="CC31">
        <v>0</v>
      </c>
      <c r="CD31">
        <v>1</v>
      </c>
      <c r="CE31">
        <v>1</v>
      </c>
      <c r="CF31">
        <v>1</v>
      </c>
      <c r="CG31">
        <v>0</v>
      </c>
      <c r="CH31">
        <v>1</v>
      </c>
      <c r="CI31">
        <v>0</v>
      </c>
      <c r="CJ31">
        <v>0</v>
      </c>
      <c r="CK31">
        <v>0</v>
      </c>
      <c r="CL31">
        <v>0</v>
      </c>
      <c r="CM31">
        <v>0</v>
      </c>
      <c r="CN31">
        <v>0</v>
      </c>
      <c r="CO31">
        <v>0</v>
      </c>
      <c r="CP31">
        <v>0</v>
      </c>
      <c r="CQ31">
        <v>0</v>
      </c>
      <c r="CR31">
        <v>1</v>
      </c>
      <c r="CS31">
        <v>0</v>
      </c>
      <c r="CT31">
        <v>0</v>
      </c>
      <c r="CU31">
        <v>1</v>
      </c>
      <c r="CV31">
        <v>0</v>
      </c>
      <c r="CW31">
        <v>0</v>
      </c>
      <c r="CX31">
        <v>0</v>
      </c>
      <c r="CY31">
        <v>1</v>
      </c>
      <c r="CZ31">
        <v>1</v>
      </c>
      <c r="DA31">
        <v>0</v>
      </c>
      <c r="DB31">
        <v>0</v>
      </c>
      <c r="DC31">
        <v>0</v>
      </c>
      <c r="DD31">
        <v>0</v>
      </c>
      <c r="DE31">
        <v>0</v>
      </c>
      <c r="DF31">
        <v>1</v>
      </c>
      <c r="DG31">
        <v>1</v>
      </c>
      <c r="DH31">
        <v>0</v>
      </c>
      <c r="DI31">
        <v>1</v>
      </c>
      <c r="DJ31">
        <v>1</v>
      </c>
      <c r="DK31">
        <v>0</v>
      </c>
      <c r="DL31">
        <v>0</v>
      </c>
      <c r="DM31">
        <v>0</v>
      </c>
      <c r="DN31">
        <v>0</v>
      </c>
      <c r="DO31">
        <v>1</v>
      </c>
      <c r="DP31">
        <v>1</v>
      </c>
      <c r="DQ31">
        <v>1</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1</v>
      </c>
      <c r="EN31">
        <v>0</v>
      </c>
      <c r="EO31">
        <v>0</v>
      </c>
      <c r="EP31">
        <v>0</v>
      </c>
      <c r="EQ31">
        <v>0</v>
      </c>
      <c r="ER31">
        <v>1</v>
      </c>
      <c r="ES31">
        <v>1</v>
      </c>
      <c r="ET31">
        <v>0</v>
      </c>
      <c r="EU31">
        <v>0</v>
      </c>
      <c r="EV31">
        <v>0</v>
      </c>
      <c r="EW31">
        <v>0</v>
      </c>
      <c r="EX31">
        <v>0</v>
      </c>
      <c r="EY31">
        <v>0</v>
      </c>
      <c r="EZ31">
        <v>0</v>
      </c>
      <c r="FA31">
        <v>0</v>
      </c>
      <c r="FB31">
        <v>0</v>
      </c>
      <c r="FC31">
        <v>1</v>
      </c>
      <c r="FD31">
        <v>0</v>
      </c>
      <c r="FE31">
        <v>1</v>
      </c>
      <c r="FF31">
        <v>0</v>
      </c>
      <c r="FG31">
        <v>1</v>
      </c>
      <c r="FH31">
        <v>0</v>
      </c>
      <c r="FI31">
        <v>0</v>
      </c>
      <c r="FJ31">
        <v>0</v>
      </c>
      <c r="FK31">
        <v>0</v>
      </c>
      <c r="FL31">
        <v>0</v>
      </c>
      <c r="FM31">
        <v>0</v>
      </c>
      <c r="FN31">
        <v>0</v>
      </c>
      <c r="FO31">
        <v>0</v>
      </c>
      <c r="FP31">
        <v>0</v>
      </c>
      <c r="FQ31">
        <v>0</v>
      </c>
      <c r="FR31">
        <v>0</v>
      </c>
      <c r="FS31">
        <v>0</v>
      </c>
      <c r="FT31">
        <v>1</v>
      </c>
      <c r="FU31">
        <v>0</v>
      </c>
      <c r="FV31">
        <v>0</v>
      </c>
      <c r="FW31">
        <v>0</v>
      </c>
      <c r="FX31">
        <v>1</v>
      </c>
      <c r="FY31">
        <v>0</v>
      </c>
      <c r="FZ31">
        <v>1</v>
      </c>
      <c r="GA31">
        <v>0</v>
      </c>
      <c r="GB31">
        <v>0</v>
      </c>
      <c r="GC31">
        <v>0</v>
      </c>
      <c r="GD31">
        <v>1</v>
      </c>
      <c r="GE31">
        <v>0</v>
      </c>
      <c r="GF31">
        <v>0</v>
      </c>
      <c r="GG31">
        <v>0</v>
      </c>
      <c r="GH31">
        <v>1</v>
      </c>
      <c r="GI31">
        <v>0</v>
      </c>
      <c r="GJ31">
        <v>1</v>
      </c>
      <c r="GK31">
        <v>1</v>
      </c>
      <c r="GL31">
        <v>0</v>
      </c>
      <c r="GM31">
        <v>0</v>
      </c>
      <c r="GN31">
        <v>1</v>
      </c>
      <c r="GO31">
        <v>0</v>
      </c>
      <c r="GP31">
        <v>0</v>
      </c>
      <c r="GQ31">
        <v>0</v>
      </c>
      <c r="GR31">
        <v>1</v>
      </c>
      <c r="GS31">
        <v>1</v>
      </c>
      <c r="GT31">
        <v>0</v>
      </c>
      <c r="GU31">
        <v>1</v>
      </c>
      <c r="GV31">
        <v>1</v>
      </c>
      <c r="GW31">
        <v>1</v>
      </c>
      <c r="GX31">
        <v>0</v>
      </c>
      <c r="GY31">
        <v>1</v>
      </c>
      <c r="GZ31">
        <v>0</v>
      </c>
      <c r="HA31">
        <v>0</v>
      </c>
      <c r="HB31">
        <v>0</v>
      </c>
      <c r="HC31">
        <v>0</v>
      </c>
      <c r="HD31">
        <v>0</v>
      </c>
      <c r="HE31">
        <v>0</v>
      </c>
      <c r="HF31">
        <v>0</v>
      </c>
      <c r="HG31">
        <v>0</v>
      </c>
      <c r="HH31">
        <v>1</v>
      </c>
      <c r="HI31">
        <v>1</v>
      </c>
      <c r="HJ31">
        <v>0</v>
      </c>
      <c r="HK31">
        <v>0</v>
      </c>
      <c r="HL31">
        <v>1</v>
      </c>
      <c r="HM31">
        <v>0</v>
      </c>
      <c r="HN31">
        <v>0</v>
      </c>
      <c r="HO31">
        <v>0</v>
      </c>
      <c r="HP31">
        <v>0</v>
      </c>
      <c r="HQ31">
        <v>0</v>
      </c>
      <c r="HR31">
        <v>1</v>
      </c>
      <c r="HS31">
        <v>5</v>
      </c>
      <c r="HT31">
        <v>0</v>
      </c>
      <c r="HU31">
        <v>0</v>
      </c>
      <c r="HV31">
        <v>1</v>
      </c>
      <c r="HW31">
        <v>0</v>
      </c>
      <c r="HX31" t="s">
        <v>1345</v>
      </c>
      <c r="HY31" t="s">
        <v>1345</v>
      </c>
      <c r="HZ31">
        <v>1</v>
      </c>
      <c r="IA31">
        <v>0</v>
      </c>
      <c r="IB31">
        <v>0</v>
      </c>
      <c r="IC31">
        <v>0</v>
      </c>
      <c r="ID31">
        <v>0</v>
      </c>
      <c r="IE31">
        <v>0</v>
      </c>
      <c r="IF31">
        <v>0</v>
      </c>
      <c r="IG31">
        <v>0</v>
      </c>
      <c r="IH31">
        <v>0</v>
      </c>
      <c r="II31">
        <v>0</v>
      </c>
      <c r="IJ31">
        <v>0</v>
      </c>
      <c r="IK31">
        <v>0</v>
      </c>
      <c r="IL31">
        <v>0</v>
      </c>
      <c r="IM31">
        <v>0</v>
      </c>
      <c r="IN31">
        <v>0</v>
      </c>
      <c r="IO31">
        <v>0</v>
      </c>
      <c r="IP31">
        <v>0</v>
      </c>
      <c r="IQ31">
        <v>1</v>
      </c>
      <c r="IR31">
        <v>0</v>
      </c>
      <c r="IS31">
        <v>0</v>
      </c>
      <c r="IT31">
        <v>1</v>
      </c>
      <c r="IU31">
        <v>0</v>
      </c>
      <c r="IV31">
        <v>0</v>
      </c>
      <c r="IW31">
        <v>0</v>
      </c>
      <c r="IX31">
        <v>0</v>
      </c>
      <c r="IY31">
        <v>0</v>
      </c>
      <c r="IZ31">
        <v>3</v>
      </c>
      <c r="JA31">
        <v>5</v>
      </c>
      <c r="JB31">
        <v>2</v>
      </c>
      <c r="JC31">
        <v>0</v>
      </c>
      <c r="JD31" t="s">
        <v>1345</v>
      </c>
      <c r="JE31" t="s">
        <v>1345</v>
      </c>
      <c r="JF31" t="s">
        <v>1345</v>
      </c>
      <c r="JG31" t="s">
        <v>1345</v>
      </c>
      <c r="JH31" t="s">
        <v>1345</v>
      </c>
      <c r="JI31" t="s">
        <v>1345</v>
      </c>
      <c r="JJ31" t="s">
        <v>1345</v>
      </c>
      <c r="JK31" t="s">
        <v>1345</v>
      </c>
      <c r="JL31" t="s">
        <v>1345</v>
      </c>
      <c r="JM31" t="s">
        <v>1345</v>
      </c>
      <c r="JN31" t="s">
        <v>1345</v>
      </c>
      <c r="JO31" t="s">
        <v>1345</v>
      </c>
      <c r="JP31" t="s">
        <v>1345</v>
      </c>
      <c r="JQ31" t="s">
        <v>1345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6029D375A9EB478FFA5B1C60C29E15" ma:contentTypeVersion="14" ma:contentTypeDescription="Create a new document." ma:contentTypeScope="" ma:versionID="acd2fd6c755f93139477ba20f287b6c8">
  <xsd:schema xmlns:xsd="http://www.w3.org/2001/XMLSchema" xmlns:xs="http://www.w3.org/2001/XMLSchema" xmlns:p="http://schemas.microsoft.com/office/2006/metadata/properties" xmlns:ns3="c1ba12f3-3df1-4e21-8ac2-ff10ca10063c" xmlns:ns4="bd475461-9ca0-4876-ad86-f2e6c5d5bc7c" targetNamespace="http://schemas.microsoft.com/office/2006/metadata/properties" ma:root="true" ma:fieldsID="5f4c7d47f24010e204e379ecfb3c25fb" ns3:_="" ns4:_="">
    <xsd:import namespace="c1ba12f3-3df1-4e21-8ac2-ff10ca10063c"/>
    <xsd:import namespace="bd475461-9ca0-4876-ad86-f2e6c5d5bc7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ba12f3-3df1-4e21-8ac2-ff10ca10063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475461-9ca0-4876-ad86-f2e6c5d5bc7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0D2540-1BDE-4B19-B951-DF37B0373E2E}"/>
</file>

<file path=customXml/itemProps2.xml><?xml version="1.0" encoding="utf-8"?>
<ds:datastoreItem xmlns:ds="http://schemas.openxmlformats.org/officeDocument/2006/customXml" ds:itemID="{DFBA0AC0-7E90-4142-90A6-A347C2014A4F}"/>
</file>

<file path=customXml/itemProps3.xml><?xml version="1.0" encoding="utf-8"?>
<ds:datastoreItem xmlns:ds="http://schemas.openxmlformats.org/officeDocument/2006/customXml" ds:itemID="{CA247EE3-E324-4BB4-B172-A59EB56CE2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J. Moran-McCabe</dc:creator>
  <cp:keywords/>
  <dc:description/>
  <cp:lastModifiedBy>Katie J. Moran-McCabe</cp:lastModifiedBy>
  <cp:revision/>
  <dcterms:created xsi:type="dcterms:W3CDTF">2021-09-15T20:49:45Z</dcterms:created>
  <dcterms:modified xsi:type="dcterms:W3CDTF">2021-09-27T15:47:06Z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0x010100E66029D375A9EB478FFA5B1C60C29E15</vt:lpwstr>
  </property>
</Properties>
</file>