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MN Classwork\Resources\"/>
    </mc:Choice>
  </mc:AlternateContent>
  <xr:revisionPtr revIDLastSave="0" documentId="13_ncr:1_{AD908EF4-ED1F-44B3-BB7B-3E790BC28611}" xr6:coauthVersionLast="47" xr6:coauthVersionMax="47" xr10:uidLastSave="{00000000-0000-0000-0000-000000000000}"/>
  <bookViews>
    <workbookView xWindow="-16110" yWindow="2670" windowWidth="21600" windowHeight="11385" firstSheet="2" activeTab="2" xr2:uid="{00000000-000D-0000-FFFF-FFFF00000000}"/>
  </bookViews>
  <sheets>
    <sheet name="Kickstarter" sheetId="1" r:id="rId1"/>
    <sheet name="Theater Outcomes by Launch Date" sheetId="12" r:id="rId2"/>
    <sheet name="Outcome Based on Goals" sheetId="13" r:id="rId3"/>
    <sheet name="Parent Category" sheetId="2" r:id="rId4"/>
    <sheet name="Subcategory Statistics" sheetId="4" r:id="rId5"/>
    <sheet name="Outcomes Based on Launch Date" sheetId="5" r:id="rId6"/>
    <sheet name="Edinburgh Research" sheetId="6" r:id="rId7"/>
  </sheets>
  <definedNames>
    <definedName name="_xlnm._FilterDatabase" localSheetId="0" hidden="1">Kickstarter!$A$1:$T$4115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3" l="1"/>
  <c r="E2" i="13" s="1"/>
  <c r="H3" i="13"/>
  <c r="H4" i="13"/>
  <c r="H5" i="13"/>
  <c r="H6" i="13"/>
  <c r="H7" i="13"/>
  <c r="H8" i="13"/>
  <c r="H9" i="13"/>
  <c r="H10" i="13"/>
  <c r="H11" i="13"/>
  <c r="H12" i="13"/>
  <c r="H13" i="13"/>
  <c r="G3" i="13"/>
  <c r="G4" i="13"/>
  <c r="G5" i="13"/>
  <c r="G6" i="13"/>
  <c r="G7" i="13"/>
  <c r="G8" i="13"/>
  <c r="G9" i="13"/>
  <c r="G10" i="13"/>
  <c r="G11" i="13"/>
  <c r="G12" i="13"/>
  <c r="G13" i="13"/>
  <c r="F3" i="13"/>
  <c r="F4" i="13"/>
  <c r="F5" i="13"/>
  <c r="F6" i="13"/>
  <c r="F7" i="13"/>
  <c r="F8" i="13"/>
  <c r="F9" i="13"/>
  <c r="F10" i="13"/>
  <c r="F11" i="13"/>
  <c r="F12" i="13"/>
  <c r="F13" i="13"/>
  <c r="E3" i="13"/>
  <c r="E4" i="13"/>
  <c r="E5" i="13"/>
  <c r="E6" i="13"/>
  <c r="E7" i="13"/>
  <c r="E8" i="13"/>
  <c r="E9" i="13"/>
  <c r="E10" i="13"/>
  <c r="E11" i="13"/>
  <c r="E12" i="13"/>
  <c r="E13" i="13"/>
  <c r="D13" i="13"/>
  <c r="D12" i="13"/>
  <c r="D9" i="13"/>
  <c r="D10" i="13"/>
  <c r="D11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B4" i="13"/>
  <c r="C2" i="13"/>
  <c r="B13" i="13"/>
  <c r="B12" i="13"/>
  <c r="B11" i="13"/>
  <c r="B10" i="13"/>
  <c r="B9" i="13"/>
  <c r="B8" i="13"/>
  <c r="B7" i="13"/>
  <c r="B6" i="13"/>
  <c r="B5" i="13"/>
  <c r="B3" i="13"/>
  <c r="S2924" i="1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644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G2" i="13" l="1"/>
  <c r="H2" i="13"/>
  <c r="F2" i="13"/>
</calcChain>
</file>

<file path=xl/sharedStrings.xml><?xml version="1.0" encoding="utf-8"?>
<sst xmlns="http://schemas.openxmlformats.org/spreadsheetml/2006/main" count="33035" uniqueCount="8403">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</sst>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NumberFormat="1" applyFont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29-450C-9A80-F4261B2EAFC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29-450C-9A80-F4261B2EAFC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29-450C-9A80-F4261B2EA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8325560"/>
        <c:axId val="628331320"/>
      </c:lineChart>
      <c:catAx>
        <c:axId val="628325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331320"/>
        <c:crosses val="autoZero"/>
        <c:auto val="1"/>
        <c:lblAlgn val="ctr"/>
        <c:lblOffset val="100"/>
        <c:noMultiLvlLbl val="0"/>
      </c:catAx>
      <c:valAx>
        <c:axId val="62833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325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83-47DE-93D3-1DC3799F94CE}"/>
            </c:ext>
          </c:extLst>
        </c:ser>
        <c:ser>
          <c:idx val="5"/>
          <c:order val="5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683-47DE-93D3-1DC3799F94CE}"/>
            </c:ext>
          </c:extLst>
        </c:ser>
        <c:ser>
          <c:idx val="6"/>
          <c:order val="6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683-47DE-93D3-1DC3799F9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9587728"/>
        <c:axId val="5595890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683-47DE-93D3-1DC3799F94C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683-47DE-93D3-1DC3799F94C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683-47DE-93D3-1DC3799F94C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683-47DE-93D3-1DC3799F94CE}"/>
                  </c:ext>
                </c:extLst>
              </c15:ser>
            </c15:filteredLineSeries>
          </c:ext>
        </c:extLst>
      </c:lineChart>
      <c:catAx>
        <c:axId val="55958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589008"/>
        <c:crosses val="autoZero"/>
        <c:auto val="1"/>
        <c:lblAlgn val="ctr"/>
        <c:lblOffset val="100"/>
        <c:noMultiLvlLbl val="0"/>
      </c:catAx>
      <c:valAx>
        <c:axId val="55958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58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C6-4767-86C4-282EC2811C2F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C6-4767-86C4-282EC2811C2F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C6-4767-86C4-282EC2811C2F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C6-4767-86C4-282EC2811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9826360"/>
        <c:axId val="519824760"/>
      </c:barChart>
      <c:catAx>
        <c:axId val="519826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824760"/>
        <c:crosses val="autoZero"/>
        <c:auto val="1"/>
        <c:lblAlgn val="ctr"/>
        <c:lblOffset val="100"/>
        <c:noMultiLvlLbl val="0"/>
      </c:catAx>
      <c:valAx>
        <c:axId val="519824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826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85-46E1-9211-4BB45C38FAB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85-46E1-9211-4BB45C38FAB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85-46E1-9211-4BB45C38F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3489272"/>
        <c:axId val="583487352"/>
      </c:barChart>
      <c:catAx>
        <c:axId val="583489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487352"/>
        <c:crosses val="autoZero"/>
        <c:auto val="1"/>
        <c:lblAlgn val="ctr"/>
        <c:lblOffset val="100"/>
        <c:noMultiLvlLbl val="0"/>
      </c:catAx>
      <c:valAx>
        <c:axId val="583487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489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s Based on Launch Date</a:t>
            </a:r>
            <a:endParaRPr lang="en-US"/>
          </a:p>
        </c:rich>
      </c:tx>
      <c:layout>
        <c:manualLayout>
          <c:xMode val="edge"/>
          <c:yMode val="edge"/>
          <c:x val="0.24063188976377953"/>
          <c:y val="0.1553659959171770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D6-4EC1-8D77-5CAEDA1D0F9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D6-4EC1-8D77-5CAEDA1D0F9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D6-4EC1-8D77-5CAEDA1D0F9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D6-4EC1-8D77-5CAEDA1D0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3492792"/>
        <c:axId val="583490232"/>
      </c:lineChart>
      <c:catAx>
        <c:axId val="583492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490232"/>
        <c:crosses val="autoZero"/>
        <c:auto val="1"/>
        <c:lblAlgn val="ctr"/>
        <c:lblOffset val="100"/>
        <c:noMultiLvlLbl val="0"/>
      </c:catAx>
      <c:valAx>
        <c:axId val="583490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492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209550</xdr:colOff>
      <xdr:row>19</xdr:row>
      <xdr:rowOff>152399</xdr:rowOff>
    </xdr:from>
    <xdr:to>
      <xdr:col>11</xdr:col>
      <xdr:colOff>314325</xdr:colOff>
      <xdr:row>42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8BD621-A96F-430E-9857-69E752A326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590550</xdr:colOff>
      <xdr:row>14</xdr:row>
      <xdr:rowOff>61912</xdr:rowOff>
    </xdr:from>
    <xdr:to>
      <xdr:col>5</xdr:col>
      <xdr:colOff>990600</xdr:colOff>
      <xdr:row>28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BBF546-86DE-456C-97FA-36F82120D3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16</xdr:row>
      <xdr:rowOff>138112</xdr:rowOff>
    </xdr:from>
    <xdr:to>
      <xdr:col>6</xdr:col>
      <xdr:colOff>247650</xdr:colOff>
      <xdr:row>31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E58954-D117-4523-812E-A4DE99D479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10</xdr:row>
      <xdr:rowOff>90487</xdr:rowOff>
    </xdr:from>
    <xdr:to>
      <xdr:col>13</xdr:col>
      <xdr:colOff>485775</xdr:colOff>
      <xdr:row>24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6D6A0D-638C-40C9-B6CD-D2D276D0CF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557212</xdr:colOff>
      <xdr:row>19</xdr:row>
      <xdr:rowOff>52387</xdr:rowOff>
    </xdr:from>
    <xdr:to>
      <xdr:col>7</xdr:col>
      <xdr:colOff>119062</xdr:colOff>
      <xdr:row>33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F4E101-F016-441A-B5EA-C6954E8880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pson" refreshedDate="44552.438088773146" createdVersion="7" refreshedVersion="7" minRefreshableVersion="3" recordCount="4114" xr:uid="{417A7AFE-8094-42DF-A6B6-A3D8D36667E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pson" refreshedDate="44552.452761805558" createdVersion="7" refreshedVersion="7" minRefreshableVersion="3" recordCount="4114" xr:uid="{26244001-FD0D-44F7-9470-D8CE367264F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CA652A-2F70-4218-90B3-71112F9582FF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C50001-EF4A-4783-8824-4049B4FE771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CF316E-CF91-44B6-A33C-256AB960650F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19D27C-F90B-48D7-83D6-A6CDBBD327FD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5" zoomScaleNormal="85" workbookViewId="0">
      <pane ySplit="3" topLeftCell="A4" activePane="bottomLeft" state="frozen"/>
      <selection pane="bottomLeft" activeCell="F1" sqref="F1:F1048576"/>
    </sheetView>
  </sheetViews>
  <sheetFormatPr defaultColWidth="8.85546875" defaultRowHeight="15" x14ac:dyDescent="0.25"/>
  <cols>
    <col min="1" max="1" width="9.42578125" customWidth="1"/>
    <col min="2" max="2" width="38.42578125" style="3" customWidth="1"/>
    <col min="3" max="3" width="40.28515625" style="3" customWidth="1"/>
    <col min="4" max="4" width="16.28515625" style="14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9" bestFit="1" customWidth="1"/>
    <col min="16" max="16" width="17" bestFit="1" customWidth="1"/>
    <col min="17" max="17" width="41.140625" customWidth="1"/>
    <col min="18" max="18" width="18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8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14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14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14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14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14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14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14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14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14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14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14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14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14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14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14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14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14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14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14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14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14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14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14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14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14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14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14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14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14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14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14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14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14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14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14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14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14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14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14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14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14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14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14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14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14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14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14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14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14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14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14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14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14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14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14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14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14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14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14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14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14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14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14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14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14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14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14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14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14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14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14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14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14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14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14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14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14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14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14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14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14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14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14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14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14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14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14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14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14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14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14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14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14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14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14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14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14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14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14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14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>(((J2924/60)/60)/24)+DATE(1970,1,1)</f>
        <v>42097.874155092592</v>
      </c>
      <c r="T2924" s="15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14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14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14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14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14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14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14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14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14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14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14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14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14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14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14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14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14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14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14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14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14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14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14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14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14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14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14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14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14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14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14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14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14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14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14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14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14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14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14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14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14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14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14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14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14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14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14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14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14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14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14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14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14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14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14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14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14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14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14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14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14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14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14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14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14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14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14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14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14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14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14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14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14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14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14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14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14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14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14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14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14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14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14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14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14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14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14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14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14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14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14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14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14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14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14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14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14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14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14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14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14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14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14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14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14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14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14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14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14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14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14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14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14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14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14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14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14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14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14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14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14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14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14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14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14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14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14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14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14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14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14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14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14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14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14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14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14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14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14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14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14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14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14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14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14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14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14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14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14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14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14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14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14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14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14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14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14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14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14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14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14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14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14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14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14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14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14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14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14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14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14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14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14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14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14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14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14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14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14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14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14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14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14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14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14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14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14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14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14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14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14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14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14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14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14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14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14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14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14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14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14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14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14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14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14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14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14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14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14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14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14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14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14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14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14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14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14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14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14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14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14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14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14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14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14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14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14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14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14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14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14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14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14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14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14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14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14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14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14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14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14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14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14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14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14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14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14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14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14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14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14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14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14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14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14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14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14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14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14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14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14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14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14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14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14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14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14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14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14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14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14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14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14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14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14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14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14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14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14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14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14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14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14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14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14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14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14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14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14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14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14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14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14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14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14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14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14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14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14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14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14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14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14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14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14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14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14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14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14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14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14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14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14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14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14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14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14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14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14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14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14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14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14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14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14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14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14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14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14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14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14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14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14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14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14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14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14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14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14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14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14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14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14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14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14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14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14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14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14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14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14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14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14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14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14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14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14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14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14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14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14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14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14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14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14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14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14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14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14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14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14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14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14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14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14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14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14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14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14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14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14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14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14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14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14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14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14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14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14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14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14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14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14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14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14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14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14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14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14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14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14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14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14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14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14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14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14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14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14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14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14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14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14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14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14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14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14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14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14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14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14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14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14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14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14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14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14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14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14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14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14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14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14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14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14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14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14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14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14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14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14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14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14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14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14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14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14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14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14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14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14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14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14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14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14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14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14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14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14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14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14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14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14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14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14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14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14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14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14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14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14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14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14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14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14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14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14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14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14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14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14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14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14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14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14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14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14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14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14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14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14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14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14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14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14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14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14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14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14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14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14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14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14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14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14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14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14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14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14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14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14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14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14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14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14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14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14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14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14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14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14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14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14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14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14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14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14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14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14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14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14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14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14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14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14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14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14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14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14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14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14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14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14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14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14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14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14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14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14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14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14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14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14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14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14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14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14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14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14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14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14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14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14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14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14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14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14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14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14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14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14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14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14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14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14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14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14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14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14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14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14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14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14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14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14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14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14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14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14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14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14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14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14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14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/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E2C67-5FDF-4AE4-994F-D3874CA01213}">
  <dimension ref="A1:E18"/>
  <sheetViews>
    <sheetView workbookViewId="0">
      <selection activeCell="E4" sqref="E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8379</v>
      </c>
      <c r="B2" t="s">
        <v>8363</v>
      </c>
    </row>
    <row r="4" spans="1:5" x14ac:dyDescent="0.25">
      <c r="A4" s="12" t="s">
        <v>8364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289A9-ACC5-4BB7-A3E6-1A6B38DFF256}">
  <dimension ref="A1:H13"/>
  <sheetViews>
    <sheetView tabSelected="1" zoomScale="160" zoomScaleNormal="160" workbookViewId="0">
      <selection activeCell="B2" sqref="B2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25">
      <c r="A2" t="s">
        <v>8391</v>
      </c>
      <c r="B2">
        <f>COUNTIFS(Kickstarter!F:F, "successful",Kickstarter!D:D,"&lt;1000",Kickstarter!R:R, "plays")</f>
        <v>141</v>
      </c>
      <c r="C2">
        <f>COUNTIFS(Kickstarter!F:F, "failed",Kickstarter!D:D,"&lt;1000",Kickstarter!R:R, "plays")</f>
        <v>45</v>
      </c>
      <c r="D2">
        <f>COUNTIFS(Kickstarter!F:F, "canceled",Kickstarter!F:F,"&lt;1000",Kickstarter!R:R, "plays")</f>
        <v>0</v>
      </c>
      <c r="E2">
        <f>SUM(B2:D2)</f>
        <v>186</v>
      </c>
      <c r="F2" s="19">
        <f>(B2/E2)</f>
        <v>0.75806451612903225</v>
      </c>
      <c r="G2" s="19">
        <f>(C2/E2)</f>
        <v>0.24193548387096775</v>
      </c>
      <c r="H2">
        <f>D2/E2</f>
        <v>0</v>
      </c>
    </row>
    <row r="3" spans="1:8" x14ac:dyDescent="0.25">
      <c r="A3" t="s">
        <v>8392</v>
      </c>
      <c r="B3">
        <f>COUNTIFS(Kickstarter!F:F, "successful",Kickstarter!D:D,"&gt;=1000",Kickstarter!D:D,"&lt;5000",Kickstarter!R:R, "plays")</f>
        <v>388</v>
      </c>
      <c r="C3">
        <f>COUNTIFS(Kickstarter!F:F, "failed",Kickstarter!D:D,"&gt;=1000",Kickstarter!D:D,"&lt;5000",Kickstarter!R:R, "plays")</f>
        <v>146</v>
      </c>
      <c r="D3">
        <f>COUNTIFS(Kickstarter!F:F, "canceled",Kickstarter!D:D,"&gt;=1000",Kickstarter!D:D,"&lt;5000",Kickstarter!R:R, "plays")</f>
        <v>0</v>
      </c>
      <c r="E3">
        <f t="shared" ref="E3:E13" si="0">SUM(B3:D3)</f>
        <v>534</v>
      </c>
      <c r="F3" s="19">
        <f t="shared" ref="F3:F13" si="1">(B3/E3)</f>
        <v>0.72659176029962547</v>
      </c>
      <c r="G3" s="19">
        <f t="shared" ref="G3:G13" si="2">(C3/E3)</f>
        <v>0.27340823970037453</v>
      </c>
      <c r="H3">
        <f t="shared" ref="H3:H13" si="3">D3/E3</f>
        <v>0</v>
      </c>
    </row>
    <row r="4" spans="1:8" x14ac:dyDescent="0.25">
      <c r="A4" t="s">
        <v>8393</v>
      </c>
      <c r="B4">
        <f>COUNTIFS(Kickstarter!F:F, "successful",Kickstarter!D:D,"&gt;=5000",Kickstarter!D:D,"&lt;10000",Kickstarter!R:R, "plays")</f>
        <v>93</v>
      </c>
      <c r="C4">
        <f>COUNTIFS(Kickstarter!F:F, "failed",Kickstarter!D:D,"&gt;=5000",Kickstarter!D:D,"&lt;10000",Kickstarter!R:R, "plays")</f>
        <v>76</v>
      </c>
      <c r="D4">
        <f>COUNTIFS(Kickstarter!F:F, "canceled",Kickstarter!D:D,"&gt;=5000",Kickstarter!D:D,"&lt;10000",Kickstarter!R:R, 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>
        <f t="shared" si="3"/>
        <v>0</v>
      </c>
    </row>
    <row r="5" spans="1:8" x14ac:dyDescent="0.25">
      <c r="A5" t="s">
        <v>8394</v>
      </c>
      <c r="B5">
        <f>COUNTIFS(Kickstarter!F:F, "successful",Kickstarter!D:D,"&gt;=10000",Kickstarter!D:D,"&lt;15000",Kickstarter!R:R, "plays")</f>
        <v>39</v>
      </c>
      <c r="C5">
        <f>COUNTIFS(Kickstarter!F:F, "failed",Kickstarter!D:D,"&gt;=10000",Kickstarter!D:D,"&lt;15000",Kickstarter!R:R, "plays")</f>
        <v>33</v>
      </c>
      <c r="D5">
        <f>COUNTIFS(Kickstarter!F:F, "canceled",Kickstarter!D:D,"&gt;=10000",Kickstarter!D:D,"&lt;15000",Kickstarter!R:R, 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>
        <f t="shared" si="3"/>
        <v>0</v>
      </c>
    </row>
    <row r="6" spans="1:8" x14ac:dyDescent="0.25">
      <c r="A6" t="s">
        <v>8395</v>
      </c>
      <c r="B6">
        <f>COUNTIFS(Kickstarter!F:F, "successful",Kickstarter!D:D,"&gt;=15000",Kickstarter!D:D,"&lt;20000",Kickstarter!R:R, "plays")</f>
        <v>12</v>
      </c>
      <c r="C6">
        <f>COUNTIFS(Kickstarter!F:F, "failed",Kickstarter!D:D,"&gt;=15000",Kickstarter!D:D,"&lt;20000",Kickstarter!R:R, "plays")</f>
        <v>12</v>
      </c>
      <c r="D6">
        <f>COUNTIFS(Kickstarter!F:F, "canceled",Kickstarter!D:D,"&gt;=15000",Kickstarter!D:D,"&lt;20000",Kickstarter!R:R, 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>
        <f t="shared" si="3"/>
        <v>0</v>
      </c>
    </row>
    <row r="7" spans="1:8" x14ac:dyDescent="0.25">
      <c r="A7" t="s">
        <v>8396</v>
      </c>
      <c r="B7">
        <f>COUNTIFS(Kickstarter!F:F, "successful",Kickstarter!D:D,"&gt;=20000",Kickstarter!D:D,"&lt;25000",Kickstarter!R:R, "plays")</f>
        <v>9</v>
      </c>
      <c r="C7">
        <f>COUNTIFS(Kickstarter!F:F, "failed",Kickstarter!D:D,"&gt;=20000",Kickstarter!D:D,"&lt;25000",Kickstarter!R:R, "plays")</f>
        <v>11</v>
      </c>
      <c r="D7">
        <f>COUNTIFS(Kickstarter!F:F, "canceled",Kickstarter!D:D,"&gt;=20000",Kickstarter!D:D,"&lt;25000",Kickstarter!R:R, 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>
        <f t="shared" si="3"/>
        <v>0</v>
      </c>
    </row>
    <row r="8" spans="1:8" x14ac:dyDescent="0.25">
      <c r="A8" t="s">
        <v>8397</v>
      </c>
      <c r="B8">
        <f>COUNTIFS(Kickstarter!F:F, "successful",Kickstarter!D:D,"&gt;=25000",Kickstarter!D:D,"&lt;30000",Kickstarter!R:R, "plays")</f>
        <v>1</v>
      </c>
      <c r="C8">
        <f>COUNTIFS(Kickstarter!F:F, "failed",Kickstarter!D:D,"&gt;=25000",Kickstarter!D:D,"&lt;30000",Kickstarter!R:R, "plays")</f>
        <v>4</v>
      </c>
      <c r="D8">
        <f>COUNTIFS(Kickstarter!F:F, "canceled",Kickstarter!D:D,"&gt;=25000",Kickstarter!D:D,"&lt;30000",Kickstarter!R:R, 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>
        <f t="shared" si="3"/>
        <v>0</v>
      </c>
    </row>
    <row r="9" spans="1:8" x14ac:dyDescent="0.25">
      <c r="A9" t="s">
        <v>8398</v>
      </c>
      <c r="B9">
        <f>COUNTIFS(Kickstarter!F:F, "successful",Kickstarter!D:D,"&gt;=30000",Kickstarter!D:D,"&lt;35000",Kickstarter!R:R, "plays")</f>
        <v>3</v>
      </c>
      <c r="C9">
        <f>COUNTIFS(Kickstarter!F:F, "failed",Kickstarter!D:D,"&gt;=30000",Kickstarter!D:D,"&lt;35000",Kickstarter!R:R, "plays")</f>
        <v>8</v>
      </c>
      <c r="D9">
        <f>COUNTIFS(Kickstarter!F:F, "canceled",Kickstarter!D:D,"&gt;=30000",Kickstarter!D:D,"&lt;35000",Kickstarter!R:R, 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>
        <f t="shared" si="3"/>
        <v>0</v>
      </c>
    </row>
    <row r="10" spans="1:8" x14ac:dyDescent="0.25">
      <c r="A10" t="s">
        <v>8399</v>
      </c>
      <c r="B10">
        <f>COUNTIFS(Kickstarter!F:F, "successful",Kickstarter!D:D,"&gt;=35000",Kickstarter!D:D,"&lt;40000",Kickstarter!R:R, "plays")</f>
        <v>4</v>
      </c>
      <c r="C10">
        <f>COUNTIFS(Kickstarter!F:F, "failed",Kickstarter!D:D,"&gt;=35000",Kickstarter!D:D,"&lt;40000",Kickstarter!R:R, "plays")</f>
        <v>2</v>
      </c>
      <c r="D10">
        <f>COUNTIFS(Kickstarter!F:F, "canceled",Kickstarter!D:D,"&gt;=35000",Kickstarter!D:D,"&lt;40000",Kickstarter!R:R, 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>
        <f t="shared" si="3"/>
        <v>0</v>
      </c>
    </row>
    <row r="11" spans="1:8" x14ac:dyDescent="0.25">
      <c r="A11" t="s">
        <v>8400</v>
      </c>
      <c r="B11">
        <f>COUNTIFS(Kickstarter!F:F, "successful",Kickstarter!D:D,"&gt;=40000",Kickstarter!D:D,"&lt;45000",Kickstarter!R:R, "plays")</f>
        <v>2</v>
      </c>
      <c r="C11">
        <f>COUNTIFS(Kickstarter!F:F, "failed",Kickstarter!D:D,"&gt;=40000",Kickstarter!D:D,"&lt;45000",Kickstarter!R:R, "plays")</f>
        <v>1</v>
      </c>
      <c r="D11">
        <f>COUNTIFS(Kickstarter!F:F, "canceled",Kickstarter!D:D,"&gt;=40000",Kickstarter!D:D,"&lt;45000",Kickstarter!R:R, 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>
        <f t="shared" si="3"/>
        <v>0</v>
      </c>
    </row>
    <row r="12" spans="1:8" x14ac:dyDescent="0.25">
      <c r="A12" t="s">
        <v>8401</v>
      </c>
      <c r="B12">
        <f>COUNTIFS(Kickstarter!F:F, "successful",Kickstarter!D:D,"&gt;=45000",Kickstarter!D:D,"&lt;50000",Kickstarter!R:R, "plays")</f>
        <v>0</v>
      </c>
      <c r="C12">
        <f>COUNTIFS(Kickstarter!F:F, "failed",Kickstarter!D:D,"&gt;=45000",Kickstarter!D:D,"&lt;50000",Kickstarter!R:R, "plays")</f>
        <v>1</v>
      </c>
      <c r="D12">
        <f>COUNTIFS(Kickstarter!F:F, "canceled",Kickstarter!D:D,"&gt;=45000",Kickstarter!D:D,"&lt;50000",Kickstarter!R:R, 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>
        <f t="shared" si="3"/>
        <v>0</v>
      </c>
    </row>
    <row r="13" spans="1:8" x14ac:dyDescent="0.25">
      <c r="A13" t="s">
        <v>8402</v>
      </c>
      <c r="B13">
        <f>COUNTIFS(Kickstarter!F:F, "successful",Kickstarter!D:D,"&gt;=50000",Kickstarter!R:R, "plays")</f>
        <v>2</v>
      </c>
      <c r="C13">
        <f>COUNTIFS(Kickstarter!F:F, "failed",Kickstarter!D:D,"&gt;=50000",Kickstarter!R:R, "plays")</f>
        <v>14</v>
      </c>
      <c r="D13">
        <f>COUNTIFS(Kickstarter!F:F, "canceled",Kickstarter!D:D,"&gt;=50000",Kickstarter!R:R, 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DFBDF-F613-45E2-A786-A83B59909B50}">
  <dimension ref="A1:F6"/>
  <sheetViews>
    <sheetView workbookViewId="0">
      <selection activeCell="G13" sqref="G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8364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FB028-A84F-4949-8D49-2D3548534DDF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8363</v>
      </c>
    </row>
    <row r="2" spans="1:5" x14ac:dyDescent="0.25">
      <c r="A2" s="12" t="s">
        <v>8358</v>
      </c>
      <c r="B2" t="s">
        <v>8363</v>
      </c>
    </row>
    <row r="4" spans="1:5" x14ac:dyDescent="0.25">
      <c r="A4" s="12" t="s">
        <v>8364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5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562B0-7AF0-41B5-8ECC-CDF10F247F2B}">
  <dimension ref="A1:F18"/>
  <sheetViews>
    <sheetView workbookViewId="0">
      <selection activeCell="H20" sqref="H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8363</v>
      </c>
    </row>
    <row r="4" spans="1:6" x14ac:dyDescent="0.25">
      <c r="A4" s="12" t="s">
        <v>8364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842EB-7D0F-4B14-B68C-575B4256F9E2}">
  <dimension ref="A1:F6"/>
  <sheetViews>
    <sheetView workbookViewId="0">
      <selection activeCell="H6" sqref="H6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x14ac:dyDescent="0.25">
      <c r="A1" s="17" t="s">
        <v>8380</v>
      </c>
      <c r="B1" s="17" t="s">
        <v>4110</v>
      </c>
      <c r="C1" s="17" t="s">
        <v>8381</v>
      </c>
      <c r="D1" s="17" t="s">
        <v>8382</v>
      </c>
      <c r="E1" s="17" t="s">
        <v>8307</v>
      </c>
      <c r="F1" s="17" t="s">
        <v>8383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VLOOKUP(A2,Kickstarter!B:P, 15, FALSE)</f>
        <v>51.79</v>
      </c>
      <c r="F2">
        <f>VLOOKUP(A2,Kickstarter!B:L,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VLOOKUP(A3,Kickstarter!B:P, 15, FALSE)</f>
        <v>36.07</v>
      </c>
      <c r="F3">
        <f>VLOOKUP(A3,Kickstarter!B:L,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VLOOKUP(A4,Kickstarter!B:P, 15, FALSE)</f>
        <v>33.03</v>
      </c>
      <c r="F4">
        <f>VLOOKUP(A4,Kickstarter!B:L,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VLOOKUP(A5,Kickstarter!B:P, 15, FALSE)</f>
        <v>44.92</v>
      </c>
      <c r="F5">
        <f>VLOOKUP(A5,Kickstarter!B:L,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VLOOKUP(A6,Kickstarter!B:P, 15, FALSE)</f>
        <v>36.61</v>
      </c>
      <c r="F6">
        <f>VLOOKUP(A6,Kickstarter!B:L,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 Based on Goals</vt:lpstr>
      <vt:lpstr>Parent Category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Thompson</cp:lastModifiedBy>
  <dcterms:created xsi:type="dcterms:W3CDTF">2017-04-20T15:17:24Z</dcterms:created>
  <dcterms:modified xsi:type="dcterms:W3CDTF">2022-01-06T23:41:35Z</dcterms:modified>
</cp:coreProperties>
</file>