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Research\0-Robotics\Grad_Thesis_Diffusion_Robots\3-NIPS\"/>
    </mc:Choice>
  </mc:AlternateContent>
  <xr:revisionPtr revIDLastSave="0" documentId="13_ncr:1_{B17F5E23-F185-47E3-97E2-C3B3CB2FDB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ward-succes rate-d4rl" sheetId="2" r:id="rId1"/>
    <sheet name="reward-success rate-custom" sheetId="1" r:id="rId2"/>
    <sheet name="#parameters" sheetId="3" r:id="rId3"/>
    <sheet name="wall-time" sheetId="4" r:id="rId4"/>
  </sheets>
  <calcPr calcId="191029"/>
</workbook>
</file>

<file path=xl/calcChain.xml><?xml version="1.0" encoding="utf-8"?>
<calcChain xmlns="http://schemas.openxmlformats.org/spreadsheetml/2006/main">
  <c r="G27" i="4" l="1"/>
  <c r="F27" i="4"/>
  <c r="G26" i="4"/>
  <c r="F26" i="4"/>
  <c r="H26" i="4" s="1"/>
  <c r="G25" i="4"/>
  <c r="F25" i="4"/>
  <c r="G24" i="4"/>
  <c r="F24" i="4"/>
  <c r="H24" i="4" s="1"/>
  <c r="G23" i="4"/>
  <c r="F23" i="4"/>
  <c r="H22" i="4"/>
  <c r="J22" i="4" s="1"/>
  <c r="G22" i="4"/>
  <c r="F22" i="4"/>
  <c r="G21" i="4"/>
  <c r="F21" i="4"/>
  <c r="G20" i="4"/>
  <c r="F20" i="4"/>
  <c r="G19" i="4"/>
  <c r="F19" i="4"/>
  <c r="H19" i="4" s="1"/>
  <c r="G18" i="4"/>
  <c r="F18" i="4"/>
  <c r="G17" i="4"/>
  <c r="F17" i="4"/>
  <c r="G16" i="4"/>
  <c r="F16" i="4"/>
  <c r="H16" i="4" s="1"/>
  <c r="H15" i="4"/>
  <c r="G15" i="4"/>
  <c r="F15" i="4"/>
  <c r="G14" i="4"/>
  <c r="F14" i="4"/>
  <c r="G13" i="4"/>
  <c r="F13" i="4"/>
  <c r="G12" i="4"/>
  <c r="F12" i="4"/>
  <c r="H12" i="4" s="1"/>
  <c r="G11" i="4"/>
  <c r="F11" i="4"/>
  <c r="H11" i="4" s="1"/>
  <c r="G10" i="4"/>
  <c r="F10" i="4"/>
  <c r="G9" i="4"/>
  <c r="F9" i="4"/>
  <c r="H8" i="4" s="1"/>
  <c r="G8" i="4"/>
  <c r="F8" i="4"/>
  <c r="G7" i="4"/>
  <c r="F7" i="4"/>
  <c r="G6" i="4"/>
  <c r="F6" i="4"/>
  <c r="G5" i="4"/>
  <c r="F5" i="4"/>
  <c r="H3" i="4" s="1"/>
  <c r="G4" i="4"/>
  <c r="F4" i="4"/>
  <c r="H4" i="4" s="1"/>
  <c r="G3" i="4"/>
  <c r="F3" i="4"/>
  <c r="G20" i="2"/>
  <c r="H19" i="2"/>
  <c r="G19" i="2"/>
  <c r="G18" i="2"/>
  <c r="G17" i="2"/>
  <c r="G16" i="2"/>
  <c r="G15" i="2"/>
  <c r="G14" i="2"/>
  <c r="G13" i="2"/>
  <c r="H16" i="2" s="1"/>
  <c r="G9" i="2"/>
  <c r="G8" i="2"/>
  <c r="G7" i="2"/>
  <c r="G6" i="2"/>
  <c r="G5" i="2"/>
  <c r="G4" i="2"/>
  <c r="G3" i="2"/>
  <c r="H2" i="2" s="1"/>
  <c r="G2" i="2"/>
  <c r="H9" i="3"/>
  <c r="G9" i="3"/>
  <c r="D9" i="3"/>
  <c r="G8" i="3"/>
  <c r="D8" i="3"/>
  <c r="H8" i="3" s="1"/>
  <c r="G7" i="3"/>
  <c r="D7" i="3"/>
  <c r="H7" i="3" s="1"/>
  <c r="G6" i="3"/>
  <c r="D6" i="3"/>
  <c r="H6" i="3" s="1"/>
  <c r="G5" i="3"/>
  <c r="D5" i="3"/>
  <c r="H5" i="3" s="1"/>
  <c r="G4" i="3"/>
  <c r="D4" i="3"/>
  <c r="H4" i="3" s="1"/>
  <c r="G3" i="3"/>
  <c r="D3" i="3"/>
  <c r="H3" i="3" s="1"/>
  <c r="G2" i="3"/>
  <c r="D2" i="3"/>
  <c r="H2" i="3" s="1"/>
  <c r="E21" i="1"/>
  <c r="E20" i="1"/>
  <c r="E19" i="1"/>
  <c r="E18" i="1"/>
  <c r="E17" i="1"/>
  <c r="F20" i="1" s="1"/>
  <c r="E16" i="1"/>
  <c r="E15" i="1"/>
  <c r="E14" i="1"/>
  <c r="F17" i="1" s="1"/>
  <c r="E10" i="1"/>
  <c r="E9" i="1"/>
  <c r="E8" i="1"/>
  <c r="E7" i="1"/>
  <c r="E6" i="1"/>
  <c r="E5" i="1"/>
  <c r="E4" i="1"/>
  <c r="E3" i="1"/>
  <c r="F3" i="1" s="1"/>
  <c r="J3" i="4" l="1"/>
  <c r="I22" i="4"/>
  <c r="H7" i="4"/>
  <c r="I3" i="4" s="1"/>
  <c r="H13" i="2"/>
  <c r="F14" i="1"/>
  <c r="K3" i="4" l="1"/>
</calcChain>
</file>

<file path=xl/sharedStrings.xml><?xml version="1.0" encoding="utf-8"?>
<sst xmlns="http://schemas.openxmlformats.org/spreadsheetml/2006/main" count="159" uniqueCount="71">
  <si>
    <t>Average Episode Reward</t>
    <phoneticPr fontId="2" type="noConversion"/>
  </si>
  <si>
    <t>Environment and Task</t>
    <phoneticPr fontId="2" type="noConversion"/>
  </si>
  <si>
    <t>Algorithm</t>
    <phoneticPr fontId="2" type="noConversion"/>
  </si>
  <si>
    <t>Pre-trained</t>
    <phoneticPr fontId="2" type="noConversion"/>
  </si>
  <si>
    <t>Fine-tuned</t>
    <phoneticPr fontId="2" type="noConversion"/>
  </si>
  <si>
    <t>Reward Increase Ratio</t>
    <phoneticPr fontId="2" type="noConversion"/>
  </si>
  <si>
    <t>Locomotion Reward Increase Ratio</t>
    <phoneticPr fontId="2" type="noConversion"/>
  </si>
  <si>
    <t>Hopper-v2</t>
  </si>
  <si>
    <t>ReinFlow-R</t>
  </si>
  <si>
    <t>ReinFlow-S</t>
  </si>
  <si>
    <t>Walker-v2</t>
  </si>
  <si>
    <t>Ant-v3</t>
    <phoneticPr fontId="2" type="noConversion"/>
  </si>
  <si>
    <t>Humanoid-v3</t>
  </si>
  <si>
    <t>Average Success Rate</t>
    <phoneticPr fontId="2" type="noConversion"/>
  </si>
  <si>
    <t>Success Rate Increase</t>
    <phoneticPr fontId="2" type="noConversion"/>
  </si>
  <si>
    <t>Manipulation Success Rate Increase</t>
    <phoneticPr fontId="2" type="noConversion"/>
  </si>
  <si>
    <t>Franka Kitchen-complete</t>
  </si>
  <si>
    <t>Franka Kitchen-mixed</t>
  </si>
  <si>
    <t>Franka Kitchen-partial</t>
  </si>
  <si>
    <t>Franka Kitchen Success Rate Increase</t>
    <phoneticPr fontId="2" type="noConversion"/>
  </si>
  <si>
    <t>Can-img</t>
  </si>
  <si>
    <t>Square-img</t>
  </si>
  <si>
    <t>Robomimic Success Rate Increase</t>
    <phoneticPr fontId="2" type="noConversion"/>
  </si>
  <si>
    <t>Transport-img</t>
  </si>
  <si>
    <t>ReinFlow-S</t>
    <phoneticPr fontId="2" type="noConversion"/>
  </si>
  <si>
    <t>Model</t>
    <phoneticPr fontId="2" type="noConversion"/>
  </si>
  <si>
    <t>Pre-trained Actor/M</t>
    <phoneticPr fontId="2" type="noConversion"/>
  </si>
  <si>
    <t>Noise Injection Net/M</t>
    <phoneticPr fontId="2" type="noConversion"/>
  </si>
  <si>
    <t>Fine-tuned Actor/M</t>
    <phoneticPr fontId="2" type="noConversion"/>
  </si>
  <si>
    <t>Critic/M</t>
    <phoneticPr fontId="2" type="noConversion"/>
  </si>
  <si>
    <t>Total</t>
    <phoneticPr fontId="2" type="noConversion"/>
  </si>
  <si>
    <t>Noise Net/Velocity Net (%)</t>
    <phoneticPr fontId="2" type="noConversion"/>
  </si>
  <si>
    <t>Hopper-v2</t>
    <phoneticPr fontId="2" type="noConversion"/>
  </si>
  <si>
    <t>2-ReFlow</t>
  </si>
  <si>
    <t>Walker-v2</t>
    <phoneticPr fontId="2" type="noConversion"/>
  </si>
  <si>
    <t>1-ReFlow</t>
  </si>
  <si>
    <t>1-ReFlow</t>
    <phoneticPr fontId="2" type="noConversion"/>
  </si>
  <si>
    <t>Humanoid-v3</t>
    <phoneticPr fontId="2" type="noConversion"/>
  </si>
  <si>
    <t>Kitchen</t>
    <phoneticPr fontId="2" type="noConversion"/>
  </si>
  <si>
    <t>Shortcut</t>
    <phoneticPr fontId="2" type="noConversion"/>
  </si>
  <si>
    <t>Can</t>
    <phoneticPr fontId="2" type="noConversion"/>
  </si>
  <si>
    <t>Square</t>
    <phoneticPr fontId="2" type="noConversion"/>
  </si>
  <si>
    <t>Transport</t>
    <phoneticPr fontId="2" type="noConversion"/>
  </si>
  <si>
    <t>Pre-trained (mean)</t>
    <phoneticPr fontId="2" type="noConversion"/>
  </si>
  <si>
    <t>Pre-trained (std)</t>
    <phoneticPr fontId="2" type="noConversion"/>
  </si>
  <si>
    <t>Fine-tuned (mean)</t>
    <phoneticPr fontId="2" type="noConversion"/>
  </si>
  <si>
    <t>Fine-tuned (std)</t>
    <phoneticPr fontId="2" type="noConversion"/>
  </si>
  <si>
    <t>Reward Net Increase Ratio</t>
    <phoneticPr fontId="2" type="noConversion"/>
  </si>
  <si>
    <t>Ant-v2</t>
    <phoneticPr fontId="2" type="noConversion"/>
  </si>
  <si>
    <t>Task</t>
    <phoneticPr fontId="2" type="noConversion"/>
  </si>
  <si>
    <t>Single Iteration Time</t>
    <phoneticPr fontId="2" type="noConversion"/>
  </si>
  <si>
    <t>Average Iteration Time</t>
    <phoneticPr fontId="2" type="noConversion"/>
  </si>
  <si>
    <t>Wall-time Reduction</t>
    <phoneticPr fontId="2" type="noConversion"/>
  </si>
  <si>
    <t>Wall-time Reduction for locomotion</t>
    <phoneticPr fontId="2" type="noConversion"/>
  </si>
  <si>
    <t>Wall-time Reduction for State-input</t>
    <phoneticPr fontId="2" type="noConversion"/>
  </si>
  <si>
    <t>All task wall-time reduction</t>
    <phoneticPr fontId="2" type="noConversion"/>
  </si>
  <si>
    <t>seed=0</t>
    <phoneticPr fontId="2" type="noConversion"/>
  </si>
  <si>
    <t>seed=42</t>
    <phoneticPr fontId="2" type="noConversion"/>
  </si>
  <si>
    <t>seed=3407</t>
    <phoneticPr fontId="2" type="noConversion"/>
  </si>
  <si>
    <t>Mean</t>
    <phoneticPr fontId="2" type="noConversion"/>
  </si>
  <si>
    <t>Std</t>
    <phoneticPr fontId="2" type="noConversion"/>
  </si>
  <si>
    <t>ReinFlow-R</t>
    <phoneticPr fontId="2" type="noConversion"/>
  </si>
  <si>
    <t>DPPO</t>
    <phoneticPr fontId="2" type="noConversion"/>
  </si>
  <si>
    <t>FQL</t>
    <phoneticPr fontId="2" type="noConversion"/>
  </si>
  <si>
    <t>Wall-time Reduction for all manipulation</t>
    <phoneticPr fontId="2" type="noConversion"/>
  </si>
  <si>
    <t>Wall-time Reduction for visual manipulation</t>
    <phoneticPr fontId="2" type="noConversion"/>
  </si>
  <si>
    <t>Can-img</t>
    <phoneticPr fontId="2" type="noConversion"/>
  </si>
  <si>
    <t>Square-img</t>
    <phoneticPr fontId="2" type="noConversion"/>
  </si>
  <si>
    <t>Transport-img</t>
    <phoneticPr fontId="2" type="noConversion"/>
  </si>
  <si>
    <t>ReinFlow-S (A100)</t>
    <phoneticPr fontId="2" type="noConversion"/>
  </si>
  <si>
    <t>554.196  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</si>
</sst>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0.000_);[Red]\(0.000\)"/>
    <numFmt numFmtId="181" formatCode="0.00_ "/>
    <numFmt numFmtId="182" formatCode="0.00_);[Red]\(0.00\)"/>
    <numFmt numFmtId="183" formatCode="0.000_ "/>
  </numFmts>
  <fonts count="10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7"/>
      <color rgb="FF0F4A85"/>
      <name val="Consolas"/>
      <family val="3"/>
    </font>
    <font>
      <sz val="7"/>
      <color rgb="FF292929"/>
      <name val="Consolas"/>
      <family val="3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/>
    </xf>
    <xf numFmtId="183" fontId="0" fillId="0" borderId="0" xfId="0" applyNumberFormat="1" applyAlignment="1">
      <alignment horizont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>
      <alignment vertical="center"/>
    </xf>
    <xf numFmtId="18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80" fontId="7" fillId="0" borderId="2" xfId="0" applyNumberFormat="1" applyFont="1" applyBorder="1" applyAlignment="1">
      <alignment horizontal="center"/>
    </xf>
    <xf numFmtId="180" fontId="5" fillId="0" borderId="2" xfId="0" applyNumberFormat="1" applyFont="1" applyBorder="1" applyAlignment="1">
      <alignment horizontal="center"/>
    </xf>
    <xf numFmtId="180" fontId="6" fillId="0" borderId="2" xfId="0" applyNumberFormat="1" applyFont="1" applyBorder="1" applyAlignment="1">
      <alignment horizontal="center"/>
    </xf>
    <xf numFmtId="180" fontId="6" fillId="0" borderId="3" xfId="0" applyNumberFormat="1" applyFont="1" applyBorder="1" applyAlignment="1">
      <alignment horizontal="center"/>
    </xf>
    <xf numFmtId="183" fontId="7" fillId="0" borderId="0" xfId="0" applyNumberFormat="1" applyFont="1" applyAlignment="1">
      <alignment horizontal="center"/>
    </xf>
    <xf numFmtId="181" fontId="7" fillId="0" borderId="0" xfId="0" applyNumberFormat="1" applyFont="1" applyAlignment="1"/>
    <xf numFmtId="180" fontId="5" fillId="0" borderId="4" xfId="0" applyNumberFormat="1" applyFont="1" applyBorder="1" applyAlignment="1">
      <alignment horizontal="center"/>
    </xf>
    <xf numFmtId="180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80" fontId="7" fillId="0" borderId="7" xfId="0" applyNumberFormat="1" applyFont="1" applyBorder="1" applyAlignment="1">
      <alignment horizontal="center"/>
    </xf>
    <xf numFmtId="180" fontId="5" fillId="0" borderId="7" xfId="0" applyNumberFormat="1" applyFont="1" applyBorder="1" applyAlignment="1">
      <alignment horizontal="center"/>
    </xf>
    <xf numFmtId="180" fontId="6" fillId="0" borderId="7" xfId="0" applyNumberFormat="1" applyFont="1" applyBorder="1" applyAlignment="1">
      <alignment horizontal="center"/>
    </xf>
    <xf numFmtId="180" fontId="6" fillId="0" borderId="8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80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82" fontId="5" fillId="0" borderId="1" xfId="0" applyNumberFormat="1" applyFont="1" applyBorder="1" applyAlignment="1">
      <alignment horizontal="center"/>
    </xf>
    <xf numFmtId="182" fontId="7" fillId="2" borderId="2" xfId="0" applyNumberFormat="1" applyFont="1" applyFill="1" applyBorder="1" applyAlignment="1">
      <alignment horizontal="center"/>
    </xf>
    <xf numFmtId="182" fontId="7" fillId="0" borderId="6" xfId="0" applyNumberFormat="1" applyFont="1" applyBorder="1" applyAlignment="1">
      <alignment horizontal="center"/>
    </xf>
    <xf numFmtId="182" fontId="7" fillId="2" borderId="7" xfId="0" applyNumberFormat="1" applyFont="1" applyFill="1" applyBorder="1" applyAlignment="1">
      <alignment horizontal="center"/>
    </xf>
    <xf numFmtId="180" fontId="8" fillId="0" borderId="0" xfId="0" applyNumberFormat="1" applyFont="1" applyAlignment="1">
      <alignment horizontal="center"/>
    </xf>
    <xf numFmtId="0" fontId="9" fillId="0" borderId="0" xfId="0" applyFont="1">
      <alignment vertical="center"/>
    </xf>
    <xf numFmtId="18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81" fontId="7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82" fontId="9" fillId="2" borderId="0" xfId="0" applyNumberFormat="1" applyFont="1" applyFill="1" applyAlignment="1">
      <alignment horizontal="center"/>
    </xf>
    <xf numFmtId="182" fontId="7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55" zoomScaleNormal="55" workbookViewId="0">
      <selection activeCell="E33" sqref="E33"/>
    </sheetView>
  </sheetViews>
  <sheetFormatPr defaultColWidth="9" defaultRowHeight="14" x14ac:dyDescent="0.25"/>
  <cols>
    <col min="1" max="1" width="41" style="10" customWidth="1"/>
    <col min="2" max="2" width="27.6328125" style="10" customWidth="1"/>
    <col min="3" max="3" width="29.453125" style="10" customWidth="1"/>
    <col min="4" max="4" width="34" style="10" customWidth="1"/>
    <col min="5" max="5" width="29.1796875" style="10" customWidth="1"/>
    <col min="6" max="6" width="27.36328125" style="10" customWidth="1"/>
    <col min="7" max="7" width="36.08984375" style="10" customWidth="1"/>
    <col min="8" max="8" width="32.81640625" style="10" customWidth="1"/>
    <col min="9" max="16384" width="9" style="10"/>
  </cols>
  <sheetData>
    <row r="1" spans="1:8" x14ac:dyDescent="0.3">
      <c r="A1" s="8" t="s">
        <v>1</v>
      </c>
      <c r="B1" s="8" t="s">
        <v>2</v>
      </c>
      <c r="C1" s="39" t="s">
        <v>43</v>
      </c>
      <c r="D1" s="39" t="s">
        <v>44</v>
      </c>
      <c r="E1" s="39" t="s">
        <v>45</v>
      </c>
      <c r="F1" s="39" t="s">
        <v>46</v>
      </c>
      <c r="G1" s="46" t="s">
        <v>47</v>
      </c>
      <c r="H1" s="42" t="s">
        <v>6</v>
      </c>
    </row>
    <row r="2" spans="1:8" x14ac:dyDescent="0.3">
      <c r="A2" s="11" t="s">
        <v>7</v>
      </c>
      <c r="B2" s="21" t="s">
        <v>8</v>
      </c>
      <c r="C2" s="39">
        <v>1431.8</v>
      </c>
      <c r="D2" s="39">
        <v>27.57</v>
      </c>
      <c r="E2" s="39">
        <v>3205.33</v>
      </c>
      <c r="F2" s="39">
        <v>32.090000000000003</v>
      </c>
      <c r="G2" s="45">
        <f>(E2/C2-1)*100%</f>
        <v>1.2386716021790751</v>
      </c>
      <c r="H2" s="45">
        <f>AVERAGE(G2:G9)</f>
        <v>1.3535731120673145</v>
      </c>
    </row>
    <row r="3" spans="1:8" x14ac:dyDescent="0.3">
      <c r="A3" s="8"/>
      <c r="B3" s="21" t="s">
        <v>9</v>
      </c>
      <c r="C3" s="39">
        <v>1528.34</v>
      </c>
      <c r="D3" s="39">
        <v>14.91</v>
      </c>
      <c r="E3" s="39">
        <v>3283.27</v>
      </c>
      <c r="F3" s="39">
        <v>27.48</v>
      </c>
      <c r="G3" s="45">
        <f>(E3/C3-1)</f>
        <v>1.1482588952719945</v>
      </c>
      <c r="H3" s="8"/>
    </row>
    <row r="4" spans="1:8" x14ac:dyDescent="0.3">
      <c r="A4" s="11" t="s">
        <v>10</v>
      </c>
      <c r="B4" s="21" t="s">
        <v>8</v>
      </c>
      <c r="C4" s="39">
        <v>2739.9</v>
      </c>
      <c r="D4" s="39">
        <v>74.569999999999993</v>
      </c>
      <c r="E4" s="39">
        <v>4108.57</v>
      </c>
      <c r="F4" s="39">
        <v>51.77</v>
      </c>
      <c r="G4" s="45">
        <f t="shared" ref="G4:G9" si="0">(E4/C4-1)</f>
        <v>0.49953282966531609</v>
      </c>
      <c r="H4" s="8"/>
    </row>
    <row r="5" spans="1:8" x14ac:dyDescent="0.3">
      <c r="A5" s="8"/>
      <c r="B5" s="21" t="s">
        <v>9</v>
      </c>
      <c r="C5" s="39">
        <v>2739.19</v>
      </c>
      <c r="D5" s="39">
        <v>134.30000000000001</v>
      </c>
      <c r="E5" s="39">
        <v>4254.87</v>
      </c>
      <c r="F5" s="39">
        <v>56.56</v>
      </c>
      <c r="G5" s="45">
        <f>(E5/C5-1)</f>
        <v>0.55333145930001204</v>
      </c>
      <c r="H5" s="8"/>
    </row>
    <row r="6" spans="1:8" x14ac:dyDescent="0.3">
      <c r="A6" s="11" t="s">
        <v>48</v>
      </c>
      <c r="B6" s="21" t="s">
        <v>8</v>
      </c>
      <c r="C6" s="39">
        <v>1230.54</v>
      </c>
      <c r="D6" s="39">
        <v>8.18</v>
      </c>
      <c r="E6" s="39">
        <v>4009.18</v>
      </c>
      <c r="F6" s="39">
        <v>44.6</v>
      </c>
      <c r="G6" s="45">
        <f>(E6/C6-1)</f>
        <v>2.2580655647114276</v>
      </c>
      <c r="H6" s="8"/>
    </row>
    <row r="7" spans="1:8" x14ac:dyDescent="0.3">
      <c r="A7" s="8"/>
      <c r="B7" s="21" t="s">
        <v>9</v>
      </c>
      <c r="C7" s="8">
        <v>2088.06</v>
      </c>
      <c r="D7" s="8">
        <v>79.34</v>
      </c>
      <c r="E7" s="8">
        <v>4106.3100000000004</v>
      </c>
      <c r="F7" s="8">
        <v>79.45</v>
      </c>
      <c r="G7" s="45">
        <f>(E6/C6-1)</f>
        <v>2.2580655647114276</v>
      </c>
      <c r="H7" s="8"/>
    </row>
    <row r="8" spans="1:8" x14ac:dyDescent="0.3">
      <c r="A8" s="11" t="s">
        <v>12</v>
      </c>
      <c r="B8" s="21" t="s">
        <v>8</v>
      </c>
      <c r="C8" s="39">
        <v>1926.48</v>
      </c>
      <c r="D8" s="39">
        <v>41.48</v>
      </c>
      <c r="E8" s="39">
        <v>5076.12</v>
      </c>
      <c r="F8" s="39">
        <v>37.47</v>
      </c>
      <c r="G8" s="45">
        <f t="shared" si="0"/>
        <v>1.6349196461940947</v>
      </c>
      <c r="H8" s="8"/>
    </row>
    <row r="9" spans="1:8" x14ac:dyDescent="0.3">
      <c r="A9" s="8"/>
      <c r="B9" s="21" t="s">
        <v>9</v>
      </c>
      <c r="C9" s="39">
        <v>2122.0300000000002</v>
      </c>
      <c r="D9" s="39">
        <v>105.01</v>
      </c>
      <c r="E9" s="39">
        <v>4748.55</v>
      </c>
      <c r="F9" s="39">
        <v>70.709999999999994</v>
      </c>
      <c r="G9" s="45">
        <f t="shared" si="0"/>
        <v>1.237739334505167</v>
      </c>
      <c r="H9" s="8"/>
    </row>
    <row r="10" spans="1:8" x14ac:dyDescent="0.3">
      <c r="A10" s="8"/>
      <c r="B10" s="8"/>
      <c r="C10" s="39"/>
      <c r="D10" s="39"/>
      <c r="E10" s="39"/>
      <c r="F10" s="39"/>
      <c r="G10" s="39"/>
      <c r="H10" s="8"/>
    </row>
    <row r="11" spans="1:8" x14ac:dyDescent="0.3">
      <c r="A11" s="8"/>
      <c r="B11" s="8"/>
      <c r="C11" s="39"/>
      <c r="D11" s="47" t="s">
        <v>13</v>
      </c>
      <c r="E11" s="47"/>
      <c r="F11" s="47"/>
      <c r="G11" s="39"/>
      <c r="H11" s="8"/>
    </row>
    <row r="12" spans="1:8" x14ac:dyDescent="0.3">
      <c r="A12" s="8" t="s">
        <v>1</v>
      </c>
      <c r="B12" s="8" t="s">
        <v>2</v>
      </c>
      <c r="C12" s="39" t="s">
        <v>43</v>
      </c>
      <c r="D12" s="39" t="s">
        <v>44</v>
      </c>
      <c r="E12" s="39" t="s">
        <v>45</v>
      </c>
      <c r="F12" s="39" t="s">
        <v>46</v>
      </c>
      <c r="G12" s="46" t="s">
        <v>14</v>
      </c>
      <c r="H12" s="8" t="s">
        <v>15</v>
      </c>
    </row>
    <row r="13" spans="1:8" x14ac:dyDescent="0.3">
      <c r="A13" s="11" t="s">
        <v>16</v>
      </c>
      <c r="B13" s="21" t="s">
        <v>9</v>
      </c>
      <c r="C13" s="45">
        <v>0.73160000000000003</v>
      </c>
      <c r="D13" s="45">
        <v>8.3999999999999995E-3</v>
      </c>
      <c r="E13" s="45">
        <v>0.9617</v>
      </c>
      <c r="F13" s="45">
        <v>3.6499999999999998E-2</v>
      </c>
      <c r="G13" s="45">
        <f t="shared" ref="G13:G20" si="1">E13-C13</f>
        <v>0.23009999999999997</v>
      </c>
      <c r="H13" s="45">
        <f>AVERAGE(G13:G20)</f>
        <v>0.40337499999999998</v>
      </c>
    </row>
    <row r="14" spans="1:8" x14ac:dyDescent="0.3">
      <c r="A14" s="11" t="s">
        <v>17</v>
      </c>
      <c r="B14" s="21" t="s">
        <v>9</v>
      </c>
      <c r="C14" s="45">
        <v>0.48370000000000002</v>
      </c>
      <c r="D14" s="45">
        <v>7.7999999999999996E-3</v>
      </c>
      <c r="E14" s="45">
        <v>0.74629999999999996</v>
      </c>
      <c r="F14" s="45">
        <v>3.5999999999999999E-3</v>
      </c>
      <c r="G14" s="45">
        <f t="shared" si="1"/>
        <v>0.26259999999999994</v>
      </c>
      <c r="H14" s="8"/>
    </row>
    <row r="15" spans="1:8" x14ac:dyDescent="0.3">
      <c r="A15" s="11" t="s">
        <v>18</v>
      </c>
      <c r="B15" s="21" t="s">
        <v>9</v>
      </c>
      <c r="C15" s="45">
        <v>0.4</v>
      </c>
      <c r="D15" s="45">
        <v>2.8E-3</v>
      </c>
      <c r="E15" s="45">
        <v>0.84589999999999999</v>
      </c>
      <c r="F15" s="45">
        <v>0.12379999999999999</v>
      </c>
      <c r="G15" s="45">
        <f t="shared" si="1"/>
        <v>0.44589999999999996</v>
      </c>
      <c r="H15" s="8" t="s">
        <v>19</v>
      </c>
    </row>
    <row r="16" spans="1:8" x14ac:dyDescent="0.3">
      <c r="A16" s="11" t="s">
        <v>20</v>
      </c>
      <c r="B16" s="21" t="s">
        <v>8</v>
      </c>
      <c r="C16" s="45">
        <v>0.59</v>
      </c>
      <c r="D16" s="45">
        <v>3.0800000000000001E-2</v>
      </c>
      <c r="E16" s="45">
        <v>0.98670000000000002</v>
      </c>
      <c r="F16" s="45">
        <v>4.7000000000000002E-3</v>
      </c>
      <c r="G16" s="45">
        <f t="shared" si="1"/>
        <v>0.39670000000000005</v>
      </c>
      <c r="H16" s="45">
        <f>AVERAGE(G13:G15)</f>
        <v>0.31286666666666663</v>
      </c>
    </row>
    <row r="17" spans="1:8" x14ac:dyDescent="0.3">
      <c r="A17" s="8"/>
      <c r="B17" s="21" t="s">
        <v>9</v>
      </c>
      <c r="C17" s="45">
        <v>0.57830000000000004</v>
      </c>
      <c r="D17" s="45">
        <v>1.2500000000000001E-2</v>
      </c>
      <c r="E17" s="45">
        <v>0.98499999999999999</v>
      </c>
      <c r="F17" s="45">
        <v>7.1000000000000004E-3</v>
      </c>
      <c r="G17" s="45">
        <f t="shared" si="1"/>
        <v>0.40669999999999995</v>
      </c>
      <c r="H17" s="8"/>
    </row>
    <row r="18" spans="1:8" x14ac:dyDescent="0.3">
      <c r="A18" s="11" t="s">
        <v>21</v>
      </c>
      <c r="B18" s="21" t="s">
        <v>8</v>
      </c>
      <c r="C18" s="45">
        <v>0.25</v>
      </c>
      <c r="D18" s="45">
        <v>1.47E-2</v>
      </c>
      <c r="E18" s="45">
        <v>0.74829999999999997</v>
      </c>
      <c r="F18" s="45">
        <v>2.3999999999999998E-3</v>
      </c>
      <c r="G18" s="45">
        <f t="shared" si="1"/>
        <v>0.49829999999999997</v>
      </c>
      <c r="H18" s="8" t="s">
        <v>22</v>
      </c>
    </row>
    <row r="19" spans="1:8" x14ac:dyDescent="0.3">
      <c r="A19" s="8"/>
      <c r="B19" s="21" t="s">
        <v>9</v>
      </c>
      <c r="C19" s="45">
        <v>0.34499999999999997</v>
      </c>
      <c r="D19" s="45">
        <v>1.2200000000000001E-2</v>
      </c>
      <c r="E19" s="45">
        <v>0.74670000000000003</v>
      </c>
      <c r="F19" s="45">
        <v>2.6599999999999999E-2</v>
      </c>
      <c r="G19" s="45">
        <f t="shared" si="1"/>
        <v>0.40170000000000006</v>
      </c>
      <c r="H19" s="45">
        <f>AVERAGE(G16:G20)</f>
        <v>0.45767999999999998</v>
      </c>
    </row>
    <row r="20" spans="1:8" x14ac:dyDescent="0.3">
      <c r="A20" s="11" t="s">
        <v>23</v>
      </c>
      <c r="B20" s="21" t="s">
        <v>24</v>
      </c>
      <c r="C20" s="45">
        <v>0.30170000000000002</v>
      </c>
      <c r="D20" s="45">
        <v>2.46E-2</v>
      </c>
      <c r="E20" s="45">
        <v>0.88670000000000004</v>
      </c>
      <c r="F20" s="45">
        <v>4.3999999999999997E-2</v>
      </c>
      <c r="G20" s="45">
        <f t="shared" si="1"/>
        <v>0.58499999999999996</v>
      </c>
      <c r="H20" s="8"/>
    </row>
  </sheetData>
  <mergeCells count="1">
    <mergeCell ref="D11:F11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55" zoomScaleNormal="55" workbookViewId="0">
      <selection activeCell="B6" sqref="A1:XFD1048576"/>
    </sheetView>
  </sheetViews>
  <sheetFormatPr defaultRowHeight="14" x14ac:dyDescent="0.3"/>
  <cols>
    <col min="1" max="1" width="44.81640625" style="8" customWidth="1"/>
    <col min="2" max="2" width="36.54296875" style="8" customWidth="1"/>
    <col min="3" max="3" width="43.81640625" style="8" customWidth="1"/>
    <col min="4" max="4" width="30.6328125" style="8" customWidth="1"/>
    <col min="5" max="5" width="30.90625" style="8" customWidth="1"/>
    <col min="6" max="6" width="38" style="8" customWidth="1"/>
    <col min="7" max="7" width="53.36328125" style="8" customWidth="1"/>
    <col min="8" max="8" width="47.453125" style="8" customWidth="1"/>
    <col min="9" max="16384" width="8.7265625" style="8"/>
  </cols>
  <sheetData>
    <row r="1" spans="1:8" x14ac:dyDescent="0.3">
      <c r="C1" s="40" t="s">
        <v>0</v>
      </c>
      <c r="D1" s="40"/>
      <c r="G1" s="41"/>
      <c r="H1" s="41"/>
    </row>
    <row r="2" spans="1:8" x14ac:dyDescent="0.3">
      <c r="A2" s="8" t="s">
        <v>1</v>
      </c>
      <c r="B2" s="8" t="s">
        <v>2</v>
      </c>
      <c r="C2" s="8" t="s">
        <v>3</v>
      </c>
      <c r="D2" s="8" t="s">
        <v>4</v>
      </c>
      <c r="E2" s="42" t="s">
        <v>5</v>
      </c>
      <c r="F2" s="42" t="s">
        <v>6</v>
      </c>
      <c r="G2" s="41"/>
      <c r="H2" s="41"/>
    </row>
    <row r="3" spans="1:8" x14ac:dyDescent="0.3">
      <c r="A3" s="11" t="s">
        <v>7</v>
      </c>
      <c r="B3" s="21" t="s">
        <v>8</v>
      </c>
      <c r="C3" s="43">
        <v>1493.12</v>
      </c>
      <c r="D3" s="8">
        <v>3246.28</v>
      </c>
      <c r="E3" s="44">
        <f t="shared" ref="E3:E10" si="0">(D3/C3-1)</f>
        <v>1.1741588084012005</v>
      </c>
      <c r="F3" s="45">
        <f>AVERAGE(E3:E10)</f>
        <v>1.7281576501720421</v>
      </c>
    </row>
    <row r="4" spans="1:8" x14ac:dyDescent="0.3">
      <c r="B4" s="21" t="s">
        <v>9</v>
      </c>
      <c r="C4" s="43">
        <v>1445</v>
      </c>
      <c r="D4" s="8">
        <v>3143.42</v>
      </c>
      <c r="E4" s="44">
        <f t="shared" si="0"/>
        <v>1.1753771626297578</v>
      </c>
    </row>
    <row r="5" spans="1:8" x14ac:dyDescent="0.3">
      <c r="A5" s="11" t="s">
        <v>10</v>
      </c>
      <c r="B5" s="21" t="s">
        <v>8</v>
      </c>
      <c r="C5" s="43">
        <v>2942.26</v>
      </c>
      <c r="D5" s="8">
        <v>4327.95</v>
      </c>
      <c r="E5" s="44">
        <f t="shared" si="0"/>
        <v>0.47096109793152197</v>
      </c>
    </row>
    <row r="6" spans="1:8" x14ac:dyDescent="0.3">
      <c r="B6" s="21" t="s">
        <v>9</v>
      </c>
      <c r="C6" s="43">
        <v>2850.36</v>
      </c>
      <c r="D6" s="8">
        <v>4197.7299999999996</v>
      </c>
      <c r="E6" s="44">
        <f t="shared" si="0"/>
        <v>0.47270169382113125</v>
      </c>
    </row>
    <row r="7" spans="1:8" x14ac:dyDescent="0.3">
      <c r="A7" s="11" t="s">
        <v>11</v>
      </c>
      <c r="B7" s="21" t="s">
        <v>8</v>
      </c>
      <c r="C7" s="43">
        <v>925.09</v>
      </c>
      <c r="D7" s="8">
        <v>3705.15</v>
      </c>
      <c r="E7" s="44">
        <f t="shared" si="0"/>
        <v>3.0051778745851756</v>
      </c>
    </row>
    <row r="8" spans="1:8" x14ac:dyDescent="0.3">
      <c r="B8" s="21" t="s">
        <v>9</v>
      </c>
      <c r="C8" s="43">
        <v>729.26</v>
      </c>
      <c r="D8" s="8">
        <v>3865.7</v>
      </c>
      <c r="E8" s="44">
        <f t="shared" si="0"/>
        <v>4.3008529193977454</v>
      </c>
    </row>
    <row r="9" spans="1:8" x14ac:dyDescent="0.3">
      <c r="A9" s="11" t="s">
        <v>12</v>
      </c>
      <c r="B9" s="21" t="s">
        <v>8</v>
      </c>
      <c r="C9" s="43">
        <v>1756.5</v>
      </c>
      <c r="D9" s="8">
        <v>4989.74</v>
      </c>
      <c r="E9" s="44">
        <f t="shared" si="0"/>
        <v>1.8407287218901223</v>
      </c>
    </row>
    <row r="10" spans="1:8" x14ac:dyDescent="0.3">
      <c r="B10" s="21" t="s">
        <v>9</v>
      </c>
      <c r="C10" s="43">
        <v>2084.36</v>
      </c>
      <c r="D10" s="8">
        <v>4971.83</v>
      </c>
      <c r="E10" s="44">
        <f t="shared" si="0"/>
        <v>1.3853029227196836</v>
      </c>
    </row>
    <row r="12" spans="1:8" x14ac:dyDescent="0.3">
      <c r="C12" s="40" t="s">
        <v>13</v>
      </c>
      <c r="D12" s="40"/>
    </row>
    <row r="13" spans="1:8" x14ac:dyDescent="0.3">
      <c r="A13" s="8" t="s">
        <v>1</v>
      </c>
      <c r="B13" s="8" t="s">
        <v>2</v>
      </c>
      <c r="C13" s="8" t="s">
        <v>3</v>
      </c>
      <c r="D13" s="8" t="s">
        <v>4</v>
      </c>
      <c r="E13" s="42" t="s">
        <v>14</v>
      </c>
      <c r="F13" s="8" t="s">
        <v>15</v>
      </c>
    </row>
    <row r="14" spans="1:8" x14ac:dyDescent="0.3">
      <c r="A14" s="11" t="s">
        <v>16</v>
      </c>
      <c r="B14" s="21" t="s">
        <v>9</v>
      </c>
      <c r="C14" s="45">
        <v>0.73160000000000003</v>
      </c>
      <c r="D14" s="45">
        <v>0.9617</v>
      </c>
      <c r="E14" s="44">
        <f t="shared" ref="E14:E21" si="1">D14-C14</f>
        <v>0.23009999999999997</v>
      </c>
      <c r="F14" s="45">
        <f>AVERAGE(E14:E21)</f>
        <v>0.39898749999999994</v>
      </c>
    </row>
    <row r="15" spans="1:8" x14ac:dyDescent="0.3">
      <c r="A15" s="11" t="s">
        <v>17</v>
      </c>
      <c r="B15" s="21" t="s">
        <v>9</v>
      </c>
      <c r="C15" s="45">
        <v>0.48370000000000002</v>
      </c>
      <c r="D15" s="45">
        <v>0.74629999999999996</v>
      </c>
      <c r="E15" s="44">
        <f t="shared" si="1"/>
        <v>0.26259999999999994</v>
      </c>
    </row>
    <row r="16" spans="1:8" x14ac:dyDescent="0.3">
      <c r="A16" s="11" t="s">
        <v>18</v>
      </c>
      <c r="B16" s="21" t="s">
        <v>9</v>
      </c>
      <c r="C16" s="45">
        <v>0.4</v>
      </c>
      <c r="D16" s="45">
        <v>0.84589999999999999</v>
      </c>
      <c r="E16" s="44">
        <f t="shared" si="1"/>
        <v>0.44589999999999996</v>
      </c>
      <c r="F16" s="8" t="s">
        <v>19</v>
      </c>
    </row>
    <row r="17" spans="1:6" x14ac:dyDescent="0.3">
      <c r="A17" s="11" t="s">
        <v>20</v>
      </c>
      <c r="B17" s="21" t="s">
        <v>8</v>
      </c>
      <c r="C17" s="45">
        <v>0.59</v>
      </c>
      <c r="D17" s="45">
        <v>0.97499999999999998</v>
      </c>
      <c r="E17" s="44">
        <f t="shared" si="1"/>
        <v>0.38500000000000001</v>
      </c>
      <c r="F17" s="45">
        <f>AVERAGE(E14:E16)</f>
        <v>0.31286666666666663</v>
      </c>
    </row>
    <row r="18" spans="1:6" x14ac:dyDescent="0.3">
      <c r="B18" s="21" t="s">
        <v>9</v>
      </c>
      <c r="C18" s="45">
        <v>0.57830000000000004</v>
      </c>
      <c r="D18" s="45">
        <v>0.98</v>
      </c>
      <c r="E18" s="44">
        <f t="shared" si="1"/>
        <v>0.40169999999999995</v>
      </c>
    </row>
    <row r="19" spans="1:6" x14ac:dyDescent="0.3">
      <c r="A19" s="11" t="s">
        <v>21</v>
      </c>
      <c r="B19" s="21" t="s">
        <v>8</v>
      </c>
      <c r="C19" s="45">
        <v>0.25</v>
      </c>
      <c r="D19" s="45">
        <v>0.74829999999999997</v>
      </c>
      <c r="E19" s="44">
        <f t="shared" si="1"/>
        <v>0.49829999999999997</v>
      </c>
      <c r="F19" s="8" t="s">
        <v>22</v>
      </c>
    </row>
    <row r="20" spans="1:6" x14ac:dyDescent="0.3">
      <c r="B20" s="21" t="s">
        <v>9</v>
      </c>
      <c r="C20" s="45">
        <v>0.34499999999999997</v>
      </c>
      <c r="D20" s="45">
        <v>0.74670000000000003</v>
      </c>
      <c r="E20" s="44">
        <f t="shared" si="1"/>
        <v>0.40170000000000006</v>
      </c>
      <c r="F20" s="45">
        <f>AVERAGE(E17:E21)</f>
        <v>0.45066000000000006</v>
      </c>
    </row>
    <row r="21" spans="1:6" x14ac:dyDescent="0.3">
      <c r="A21" s="11" t="s">
        <v>23</v>
      </c>
      <c r="B21" s="21" t="s">
        <v>24</v>
      </c>
      <c r="C21" s="45">
        <v>0.30170000000000002</v>
      </c>
      <c r="D21" s="45">
        <v>0.86829999999999996</v>
      </c>
      <c r="E21" s="44">
        <f t="shared" si="1"/>
        <v>0.56659999999999999</v>
      </c>
    </row>
  </sheetData>
  <mergeCells count="2">
    <mergeCell ref="C1:D1"/>
    <mergeCell ref="C12:D12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C5" sqref="A1:H9"/>
    </sheetView>
  </sheetViews>
  <sheetFormatPr defaultRowHeight="14" x14ac:dyDescent="0.25"/>
  <cols>
    <col min="1" max="1" width="19.453125" style="1" customWidth="1"/>
    <col min="2" max="2" width="25.6328125" style="1" customWidth="1"/>
    <col min="3" max="3" width="26.453125" style="1" customWidth="1"/>
    <col min="4" max="4" width="22.453125" style="1" customWidth="1"/>
    <col min="5" max="5" width="25.54296875" style="1" customWidth="1"/>
    <col min="6" max="6" width="27.453125" style="1" customWidth="1"/>
    <col min="7" max="7" width="8.7265625" style="1"/>
    <col min="8" max="8" width="25.81640625" style="1" customWidth="1"/>
    <col min="9" max="16384" width="8.7265625" style="1"/>
  </cols>
  <sheetData>
    <row r="1" spans="1:8" ht="14.5" x14ac:dyDescent="0.3">
      <c r="A1" s="39"/>
      <c r="B1" s="39" t="s">
        <v>25</v>
      </c>
      <c r="C1" s="39" t="s">
        <v>26</v>
      </c>
      <c r="D1" s="39" t="s">
        <v>27</v>
      </c>
      <c r="E1" s="39" t="s">
        <v>28</v>
      </c>
      <c r="F1" s="39" t="s">
        <v>29</v>
      </c>
      <c r="G1" s="39" t="s">
        <v>30</v>
      </c>
      <c r="H1" s="39" t="s">
        <v>31</v>
      </c>
    </row>
    <row r="2" spans="1:8" ht="14.5" x14ac:dyDescent="0.3">
      <c r="A2" s="39" t="s">
        <v>32</v>
      </c>
      <c r="B2" s="39" t="s">
        <v>33</v>
      </c>
      <c r="C2" s="39">
        <v>0.55301999999999996</v>
      </c>
      <c r="D2" s="39">
        <f t="shared" ref="D2:D4" si="0">E2-C2</f>
        <v>6.7340000000000177E-3</v>
      </c>
      <c r="E2" s="39">
        <v>0.55975399999999997</v>
      </c>
      <c r="F2" s="39">
        <v>0.13491300000000001</v>
      </c>
      <c r="G2" s="39">
        <f t="shared" ref="G2:G6" si="1">E2+F2</f>
        <v>0.69466699999999992</v>
      </c>
      <c r="H2" s="39">
        <f t="shared" ref="H2:H6" si="2">D2/C2*100</f>
        <v>1.217677480018809</v>
      </c>
    </row>
    <row r="3" spans="1:8" ht="14.5" x14ac:dyDescent="0.3">
      <c r="A3" s="39" t="s">
        <v>34</v>
      </c>
      <c r="B3" s="39" t="s">
        <v>35</v>
      </c>
      <c r="C3" s="39">
        <v>0.56839200000000001</v>
      </c>
      <c r="D3" s="39">
        <f t="shared" si="0"/>
        <v>7.8979999999999606E-3</v>
      </c>
      <c r="E3" s="39">
        <v>0.57628999999999997</v>
      </c>
      <c r="F3" s="39">
        <v>0.13644899999999999</v>
      </c>
      <c r="G3" s="39">
        <f t="shared" si="1"/>
        <v>0.71273900000000001</v>
      </c>
      <c r="H3" s="39">
        <f t="shared" si="2"/>
        <v>1.3895339835887839</v>
      </c>
    </row>
    <row r="4" spans="1:8" ht="14.5" x14ac:dyDescent="0.3">
      <c r="A4" s="39" t="s">
        <v>11</v>
      </c>
      <c r="B4" s="39" t="s">
        <v>36</v>
      </c>
      <c r="C4" s="39">
        <v>0.62472000000000005</v>
      </c>
      <c r="D4" s="39">
        <f t="shared" si="0"/>
        <v>1.4433999999999947E-2</v>
      </c>
      <c r="E4" s="39">
        <v>0.639154</v>
      </c>
      <c r="F4" s="39">
        <v>0.16051299999999999</v>
      </c>
      <c r="G4" s="39">
        <f t="shared" si="1"/>
        <v>0.79966700000000002</v>
      </c>
      <c r="H4" s="39">
        <f t="shared" si="2"/>
        <v>2.3104750928415845</v>
      </c>
    </row>
    <row r="5" spans="1:8" ht="14.5" x14ac:dyDescent="0.3">
      <c r="A5" s="39" t="s">
        <v>37</v>
      </c>
      <c r="B5" s="39" t="s">
        <v>36</v>
      </c>
      <c r="C5" s="39">
        <v>0.79730000000000001</v>
      </c>
      <c r="D5" s="39">
        <f>E5-C5</f>
        <v>3.3734000000000042E-2</v>
      </c>
      <c r="E5" s="39">
        <v>0.83103400000000005</v>
      </c>
      <c r="F5" s="39">
        <v>0.228353</v>
      </c>
      <c r="G5" s="39">
        <f t="shared" si="1"/>
        <v>1.0593870000000001</v>
      </c>
      <c r="H5" s="39">
        <f t="shared" si="2"/>
        <v>4.2310297253229701</v>
      </c>
    </row>
    <row r="6" spans="1:8" ht="14.5" x14ac:dyDescent="0.3">
      <c r="A6" s="39" t="s">
        <v>38</v>
      </c>
      <c r="B6" s="39" t="s">
        <v>39</v>
      </c>
      <c r="C6" s="39">
        <v>0.15768399999999999</v>
      </c>
      <c r="D6" s="39">
        <f t="shared" ref="D6:D8" si="3">E6-C6</f>
        <v>8.6140000000000105E-3</v>
      </c>
      <c r="E6" s="39">
        <v>0.166298</v>
      </c>
      <c r="F6" s="39">
        <v>0.147457</v>
      </c>
      <c r="G6" s="39">
        <f t="shared" si="1"/>
        <v>0.31375500000000001</v>
      </c>
      <c r="H6" s="39">
        <f t="shared" si="2"/>
        <v>5.4628243829431087</v>
      </c>
    </row>
    <row r="7" spans="1:8" ht="14.5" x14ac:dyDescent="0.3">
      <c r="A7" s="39" t="s">
        <v>40</v>
      </c>
      <c r="B7" s="39" t="s">
        <v>39</v>
      </c>
      <c r="C7" s="39">
        <v>1.0088600000000001</v>
      </c>
      <c r="D7" s="39">
        <f t="shared" si="3"/>
        <v>0.14722999999999997</v>
      </c>
      <c r="E7" s="39">
        <v>1.1560900000000001</v>
      </c>
      <c r="F7" s="39">
        <v>0.58688099999999999</v>
      </c>
      <c r="G7" s="39">
        <f>E7+F7</f>
        <v>1.742971</v>
      </c>
      <c r="H7" s="39">
        <f>D7/C7*100</f>
        <v>14.593699819598354</v>
      </c>
    </row>
    <row r="8" spans="1:8" ht="14.5" x14ac:dyDescent="0.3">
      <c r="A8" s="39" t="s">
        <v>41</v>
      </c>
      <c r="B8" s="39" t="s">
        <v>39</v>
      </c>
      <c r="C8" s="39">
        <v>1.687516</v>
      </c>
      <c r="D8" s="39">
        <f t="shared" si="3"/>
        <v>0.31913400000000003</v>
      </c>
      <c r="E8" s="39">
        <v>2.00665</v>
      </c>
      <c r="F8" s="39">
        <v>0.58688099999999999</v>
      </c>
      <c r="G8" s="39">
        <f>E8+F8</f>
        <v>2.593531</v>
      </c>
      <c r="H8" s="39">
        <f>D8/C8*100</f>
        <v>18.911465135737973</v>
      </c>
    </row>
    <row r="9" spans="1:8" ht="14.5" x14ac:dyDescent="0.3">
      <c r="A9" s="39" t="s">
        <v>42</v>
      </c>
      <c r="B9" s="39" t="s">
        <v>39</v>
      </c>
      <c r="C9" s="39">
        <v>1.865856</v>
      </c>
      <c r="D9" s="39">
        <f>E9-C9</f>
        <v>0.35147400000000006</v>
      </c>
      <c r="E9" s="39">
        <v>2.21733</v>
      </c>
      <c r="F9" s="39">
        <v>0.65766500000000006</v>
      </c>
      <c r="G9" s="39">
        <f>E9+F9</f>
        <v>2.8749950000000002</v>
      </c>
      <c r="H9" s="39">
        <f>D9/C9*100</f>
        <v>18.837144988680802</v>
      </c>
    </row>
    <row r="10" spans="1:8" x14ac:dyDescent="0.25">
      <c r="G10" s="2"/>
      <c r="H10" s="2"/>
    </row>
    <row r="11" spans="1:8" x14ac:dyDescent="0.25">
      <c r="B11" s="3"/>
      <c r="C11" s="4"/>
      <c r="D11" s="2"/>
      <c r="E11" s="2"/>
      <c r="F11" s="2"/>
      <c r="G11" s="2"/>
      <c r="H11" s="2"/>
    </row>
    <row r="12" spans="1:8" x14ac:dyDescent="0.25">
      <c r="C12" s="4"/>
    </row>
    <row r="13" spans="1:8" x14ac:dyDescent="0.25">
      <c r="B13" s="3"/>
    </row>
    <row r="16" spans="1:8" x14ac:dyDescent="0.25">
      <c r="B16" s="3"/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743E-8DD1-46E6-B4C2-60846BBEF3CC}">
  <dimension ref="A1:K27"/>
  <sheetViews>
    <sheetView topLeftCell="B1" zoomScale="55" zoomScaleNormal="55" workbookViewId="0">
      <selection activeCell="F2" sqref="A1:XFD1048576"/>
    </sheetView>
  </sheetViews>
  <sheetFormatPr defaultRowHeight="14" x14ac:dyDescent="0.25"/>
  <cols>
    <col min="1" max="1" width="27.54296875" style="10" customWidth="1"/>
    <col min="2" max="2" width="31.1796875" style="10" customWidth="1"/>
    <col min="3" max="3" width="30.90625" style="10" customWidth="1"/>
    <col min="4" max="4" width="28.7265625" style="10" customWidth="1"/>
    <col min="5" max="5" width="26.26953125" style="10" customWidth="1"/>
    <col min="6" max="6" width="22.08984375" style="38" customWidth="1"/>
    <col min="7" max="7" width="27.81640625" style="38" customWidth="1"/>
    <col min="8" max="8" width="38" style="10" customWidth="1"/>
    <col min="9" max="9" width="32.90625" style="10" customWidth="1"/>
    <col min="10" max="10" width="33.7265625" style="10" customWidth="1"/>
    <col min="11" max="11" width="25.54296875" style="10" customWidth="1"/>
    <col min="12" max="12" width="21.453125" style="10" customWidth="1"/>
    <col min="13" max="16384" width="8.7265625" style="10"/>
  </cols>
  <sheetData>
    <row r="1" spans="1:11" x14ac:dyDescent="0.3">
      <c r="A1" s="5" t="s">
        <v>49</v>
      </c>
      <c r="B1" s="5" t="s">
        <v>2</v>
      </c>
      <c r="C1" s="6" t="s">
        <v>50</v>
      </c>
      <c r="D1" s="6"/>
      <c r="E1" s="6"/>
      <c r="F1" s="7" t="s">
        <v>51</v>
      </c>
      <c r="G1" s="7"/>
      <c r="H1" s="8" t="s">
        <v>52</v>
      </c>
      <c r="I1" s="5" t="s">
        <v>53</v>
      </c>
      <c r="J1" s="5" t="s">
        <v>54</v>
      </c>
      <c r="K1" s="9" t="s">
        <v>55</v>
      </c>
    </row>
    <row r="2" spans="1:11" x14ac:dyDescent="0.3">
      <c r="A2" s="8"/>
      <c r="B2" s="8"/>
      <c r="C2" s="11" t="s">
        <v>56</v>
      </c>
      <c r="D2" s="11" t="s">
        <v>57</v>
      </c>
      <c r="E2" s="11" t="s">
        <v>58</v>
      </c>
      <c r="F2" s="12" t="s">
        <v>59</v>
      </c>
      <c r="G2" s="12" t="s">
        <v>60</v>
      </c>
      <c r="H2" s="8"/>
      <c r="I2" s="8"/>
      <c r="J2" s="8"/>
      <c r="K2" s="9"/>
    </row>
    <row r="3" spans="1:11" x14ac:dyDescent="0.3">
      <c r="A3" s="13"/>
      <c r="B3" s="14" t="s">
        <v>61</v>
      </c>
      <c r="C3" s="15">
        <v>11.598000000000001</v>
      </c>
      <c r="D3" s="15">
        <v>11.704000000000001</v>
      </c>
      <c r="E3" s="15">
        <v>11.843</v>
      </c>
      <c r="F3" s="16">
        <f>AVERAGE(C3,D3,E3)</f>
        <v>11.714999999999998</v>
      </c>
      <c r="G3" s="17">
        <f>STDEV(C3,D3,E3)</f>
        <v>0.12286984984120353</v>
      </c>
      <c r="H3" s="8">
        <f>(1-F3/F5)*100</f>
        <v>88.172202235317471</v>
      </c>
      <c r="I3" s="18">
        <f>AVERAGE(H4,H3,H7,H8,H11,H12,H15,H16)</f>
        <v>82.631294643249021</v>
      </c>
      <c r="J3" s="18">
        <f>AVERAGE(H3:H19)</f>
        <v>81.015425339265889</v>
      </c>
      <c r="K3" s="19">
        <f>AVERAGE(H3:H26)</f>
        <v>62.821544040276791</v>
      </c>
    </row>
    <row r="4" spans="1:11" x14ac:dyDescent="0.3">
      <c r="A4" s="20" t="s">
        <v>32</v>
      </c>
      <c r="B4" s="21" t="s">
        <v>24</v>
      </c>
      <c r="C4" s="11">
        <v>12.051</v>
      </c>
      <c r="D4" s="11">
        <v>12.127000000000001</v>
      </c>
      <c r="E4" s="11">
        <v>12.372</v>
      </c>
      <c r="F4" s="22">
        <f>AVERAGE(E4,D4,E4)</f>
        <v>12.290333333333335</v>
      </c>
      <c r="G4" s="23">
        <f>STDEV(E4,D4,E4)</f>
        <v>0.14145081595145786</v>
      </c>
      <c r="H4" s="8">
        <f>(1-F4/F5)*100</f>
        <v>87.591329310524699</v>
      </c>
      <c r="I4" s="8"/>
      <c r="J4" s="8"/>
      <c r="K4" s="9"/>
    </row>
    <row r="5" spans="1:11" x14ac:dyDescent="0.3">
      <c r="A5" s="24"/>
      <c r="B5" s="21" t="s">
        <v>62</v>
      </c>
      <c r="C5" s="11">
        <v>99.501999999999995</v>
      </c>
      <c r="D5" s="11">
        <v>99.616</v>
      </c>
      <c r="E5" s="11">
        <v>98.021000000000001</v>
      </c>
      <c r="F5" s="22">
        <f t="shared" ref="F5:F13" si="0">AVERAGE(C5,D5,E5)</f>
        <v>99.046333333333337</v>
      </c>
      <c r="G5" s="23">
        <f t="shared" ref="G5:G13" si="1">STDEV(C5,D5,E5)</f>
        <v>0.88979229786132119</v>
      </c>
      <c r="H5" s="8"/>
      <c r="I5" s="8"/>
      <c r="J5" s="8"/>
      <c r="K5" s="9"/>
    </row>
    <row r="6" spans="1:11" x14ac:dyDescent="0.3">
      <c r="A6" s="25"/>
      <c r="B6" s="26" t="s">
        <v>63</v>
      </c>
      <c r="C6" s="27">
        <v>4.3727</v>
      </c>
      <c r="D6" s="27">
        <v>4.3658999999999999</v>
      </c>
      <c r="E6" s="27">
        <v>4.5149999999999997</v>
      </c>
      <c r="F6" s="28">
        <f t="shared" si="0"/>
        <v>4.4178666666666659</v>
      </c>
      <c r="G6" s="29">
        <f t="shared" si="1"/>
        <v>8.4188617599609675E-2</v>
      </c>
      <c r="H6" s="8"/>
      <c r="I6" s="8"/>
      <c r="J6" s="8"/>
      <c r="K6" s="9"/>
    </row>
    <row r="7" spans="1:11" x14ac:dyDescent="0.3">
      <c r="A7" s="13"/>
      <c r="B7" s="14" t="s">
        <v>61</v>
      </c>
      <c r="C7" s="15">
        <v>11.861000000000001</v>
      </c>
      <c r="D7" s="15">
        <v>11.446</v>
      </c>
      <c r="E7" s="15">
        <v>11.382</v>
      </c>
      <c r="F7" s="16">
        <f t="shared" si="0"/>
        <v>11.563000000000001</v>
      </c>
      <c r="G7" s="17">
        <f t="shared" si="1"/>
        <v>0.26005191789333199</v>
      </c>
      <c r="H7" s="8">
        <f>(1-F7/F9)*100</f>
        <v>88.654307824141611</v>
      </c>
      <c r="I7" s="8"/>
      <c r="J7" s="8"/>
      <c r="K7" s="9"/>
    </row>
    <row r="8" spans="1:11" x14ac:dyDescent="0.3">
      <c r="A8" s="20" t="s">
        <v>34</v>
      </c>
      <c r="B8" s="21" t="s">
        <v>24</v>
      </c>
      <c r="C8" s="11">
        <v>12.393000000000001</v>
      </c>
      <c r="D8" s="11">
        <v>12.69</v>
      </c>
      <c r="E8" s="11">
        <v>13.975</v>
      </c>
      <c r="F8" s="22">
        <f t="shared" si="0"/>
        <v>13.019333333333334</v>
      </c>
      <c r="G8" s="23">
        <f t="shared" si="1"/>
        <v>0.84084857931338197</v>
      </c>
      <c r="H8" s="8">
        <f>(1-F8/F9)*100</f>
        <v>87.225343912921176</v>
      </c>
      <c r="I8" s="8"/>
      <c r="J8" s="8"/>
      <c r="K8" s="9"/>
    </row>
    <row r="9" spans="1:11" x14ac:dyDescent="0.3">
      <c r="A9" s="24"/>
      <c r="B9" s="21" t="s">
        <v>62</v>
      </c>
      <c r="C9" s="11">
        <v>101.151</v>
      </c>
      <c r="D9" s="11">
        <v>106.125</v>
      </c>
      <c r="E9" s="11">
        <v>98.47</v>
      </c>
      <c r="F9" s="22">
        <f t="shared" si="0"/>
        <v>101.91533333333332</v>
      </c>
      <c r="G9" s="23">
        <f t="shared" si="1"/>
        <v>3.8843159414925736</v>
      </c>
      <c r="H9" s="8"/>
      <c r="I9" s="8"/>
      <c r="J9" s="8"/>
      <c r="K9" s="9"/>
    </row>
    <row r="10" spans="1:11" x14ac:dyDescent="0.3">
      <c r="A10" s="25"/>
      <c r="B10" s="26" t="s">
        <v>63</v>
      </c>
      <c r="C10" s="27">
        <v>5.2474999999999996</v>
      </c>
      <c r="D10" s="27">
        <v>4.5968</v>
      </c>
      <c r="E10" s="27">
        <v>5.2072000000000003</v>
      </c>
      <c r="F10" s="28">
        <f t="shared" si="0"/>
        <v>5.0171666666666672</v>
      </c>
      <c r="G10" s="29">
        <f t="shared" si="1"/>
        <v>0.36460543513959481</v>
      </c>
      <c r="H10" s="8"/>
      <c r="I10" s="8"/>
      <c r="J10" s="8"/>
      <c r="K10" s="9"/>
    </row>
    <row r="11" spans="1:11" x14ac:dyDescent="0.3">
      <c r="A11" s="13"/>
      <c r="B11" s="14" t="s">
        <v>61</v>
      </c>
      <c r="C11" s="15">
        <v>17.21</v>
      </c>
      <c r="D11" s="15">
        <v>17.684999999999999</v>
      </c>
      <c r="E11" s="15">
        <v>17.524000000000001</v>
      </c>
      <c r="F11" s="16">
        <f t="shared" si="0"/>
        <v>17.472999999999999</v>
      </c>
      <c r="G11" s="17">
        <f t="shared" si="1"/>
        <v>0.24157193545608635</v>
      </c>
      <c r="H11" s="8">
        <f>(1-F11/F13)*100</f>
        <v>82.871622946320045</v>
      </c>
      <c r="I11" s="8"/>
      <c r="J11" s="8"/>
      <c r="K11" s="9"/>
    </row>
    <row r="12" spans="1:11" x14ac:dyDescent="0.3">
      <c r="A12" s="20" t="s">
        <v>48</v>
      </c>
      <c r="B12" s="21" t="s">
        <v>24</v>
      </c>
      <c r="C12" s="11">
        <v>17.291</v>
      </c>
      <c r="D12" s="11">
        <v>17.821000000000002</v>
      </c>
      <c r="E12" s="11">
        <v>18.09</v>
      </c>
      <c r="F12" s="22">
        <f t="shared" si="0"/>
        <v>17.733999999999998</v>
      </c>
      <c r="G12" s="23">
        <f t="shared" si="1"/>
        <v>0.40654274068048479</v>
      </c>
      <c r="H12" s="8">
        <f>(1-F12/F13)*100</f>
        <v>82.615770693643881</v>
      </c>
      <c r="I12" s="8"/>
      <c r="J12" s="8"/>
      <c r="K12" s="9"/>
    </row>
    <row r="13" spans="1:11" x14ac:dyDescent="0.3">
      <c r="A13" s="24"/>
      <c r="B13" s="21" t="s">
        <v>62</v>
      </c>
      <c r="C13" s="11">
        <v>102.36199999999999</v>
      </c>
      <c r="D13" s="11">
        <v>104.63200000000001</v>
      </c>
      <c r="E13" s="11">
        <v>99.042000000000002</v>
      </c>
      <c r="F13" s="22">
        <f t="shared" si="0"/>
        <v>102.012</v>
      </c>
      <c r="G13" s="23">
        <f t="shared" si="1"/>
        <v>2.8113875577728531</v>
      </c>
      <c r="H13" s="8"/>
      <c r="I13" s="8"/>
      <c r="J13" s="8"/>
      <c r="K13" s="9"/>
    </row>
    <row r="14" spans="1:11" x14ac:dyDescent="0.3">
      <c r="A14" s="25"/>
      <c r="B14" s="26" t="s">
        <v>63</v>
      </c>
      <c r="C14" s="27">
        <v>5.2420999999999998</v>
      </c>
      <c r="D14" s="27">
        <v>4.9496000000000002</v>
      </c>
      <c r="E14" s="30">
        <v>5.3086000000000002</v>
      </c>
      <c r="F14" s="28">
        <f>AVERAGE(E14,D14,C14)</f>
        <v>5.1667666666666667</v>
      </c>
      <c r="G14" s="29">
        <f>STDEV(E14,D14,C14)</f>
        <v>0.19098843769540944</v>
      </c>
      <c r="H14" s="8"/>
      <c r="I14" s="8"/>
      <c r="J14" s="8"/>
      <c r="K14" s="9"/>
    </row>
    <row r="15" spans="1:11" x14ac:dyDescent="0.3">
      <c r="A15" s="31" t="s">
        <v>37</v>
      </c>
      <c r="B15" s="14" t="s">
        <v>61</v>
      </c>
      <c r="C15" s="15">
        <v>31.437000000000001</v>
      </c>
      <c r="D15" s="15">
        <v>30.222999999999999</v>
      </c>
      <c r="E15" s="15">
        <v>31.088000000000001</v>
      </c>
      <c r="F15" s="16">
        <f>AVERAGE(C15,D15,E15)</f>
        <v>30.915999999999997</v>
      </c>
      <c r="G15" s="17">
        <f>STDEV(C15,D15,E15)</f>
        <v>0.62500959992627425</v>
      </c>
      <c r="H15" s="8">
        <f>(1-F15/F17)*100</f>
        <v>71.783131577105962</v>
      </c>
      <c r="I15" s="8"/>
      <c r="J15" s="8"/>
      <c r="K15" s="9"/>
    </row>
    <row r="16" spans="1:11" x14ac:dyDescent="0.3">
      <c r="A16" s="24"/>
      <c r="B16" s="21" t="s">
        <v>24</v>
      </c>
      <c r="C16" s="11">
        <v>30.498999999999999</v>
      </c>
      <c r="D16" s="11">
        <v>30.058</v>
      </c>
      <c r="E16" s="11">
        <v>31.029</v>
      </c>
      <c r="F16" s="22">
        <f>AVERAGE(C16,D16,E16)</f>
        <v>30.528666666666666</v>
      </c>
      <c r="G16" s="23">
        <f>STDEV(C16,D16,E16)</f>
        <v>0.48617932219843885</v>
      </c>
      <c r="H16" s="8">
        <f>(1-F16/F17)*100</f>
        <v>72.136648646017449</v>
      </c>
      <c r="I16" s="8"/>
      <c r="J16" s="8"/>
      <c r="K16" s="9"/>
    </row>
    <row r="17" spans="1:11" x14ac:dyDescent="0.3">
      <c r="A17" s="24"/>
      <c r="B17" s="21" t="s">
        <v>62</v>
      </c>
      <c r="C17" s="11">
        <v>109.884</v>
      </c>
      <c r="D17" s="11">
        <v>105.455</v>
      </c>
      <c r="E17" s="11">
        <v>113.358</v>
      </c>
      <c r="F17" s="22">
        <f>AVERAGE(C17,D17,E17)</f>
        <v>109.56566666666667</v>
      </c>
      <c r="G17" s="23">
        <f>STDEV(C17,D17,E17)</f>
        <v>3.9611051908947528</v>
      </c>
      <c r="H17" s="8"/>
      <c r="I17" s="8"/>
      <c r="J17" s="8"/>
      <c r="K17" s="9"/>
    </row>
    <row r="18" spans="1:11" x14ac:dyDescent="0.3">
      <c r="A18" s="25"/>
      <c r="B18" s="26" t="s">
        <v>24</v>
      </c>
      <c r="C18" s="27">
        <v>26.655000000000001</v>
      </c>
      <c r="D18" s="27">
        <v>26.327999999999999</v>
      </c>
      <c r="E18" s="27">
        <v>26.628</v>
      </c>
      <c r="F18" s="28">
        <f>AVERAGE(E18,D18,C18)</f>
        <v>26.537000000000003</v>
      </c>
      <c r="G18" s="29">
        <f>STDEV(E18,D18,C18)</f>
        <v>0.18150206610394348</v>
      </c>
      <c r="H18" s="8"/>
      <c r="I18" s="8"/>
      <c r="J18" s="8"/>
      <c r="K18" s="9"/>
    </row>
    <row r="19" spans="1:11" x14ac:dyDescent="0.3">
      <c r="A19" s="31" t="s">
        <v>38</v>
      </c>
      <c r="B19" s="14" t="s">
        <v>24</v>
      </c>
      <c r="C19" s="15">
        <v>26.655000000000001</v>
      </c>
      <c r="D19" s="15">
        <v>26.327999999999999</v>
      </c>
      <c r="E19" s="15">
        <v>26.628</v>
      </c>
      <c r="F19" s="16">
        <f>AVERAGE(E19,D19,C19)</f>
        <v>26.537000000000003</v>
      </c>
      <c r="G19" s="17">
        <f>STDEV(E19,D19,C19)</f>
        <v>0.18150206610394348</v>
      </c>
      <c r="H19" s="8">
        <f>(1-F19/F21)*100</f>
        <v>68.088470907400804</v>
      </c>
      <c r="I19" s="8"/>
      <c r="J19" s="8"/>
      <c r="K19" s="9"/>
    </row>
    <row r="20" spans="1:11" x14ac:dyDescent="0.3">
      <c r="A20" s="24"/>
      <c r="B20" s="21" t="s">
        <v>63</v>
      </c>
      <c r="C20" s="11">
        <v>5.2447999999999997</v>
      </c>
      <c r="D20" s="11">
        <v>4.9805999999999999</v>
      </c>
      <c r="E20" s="11">
        <v>5.5216000000000003</v>
      </c>
      <c r="F20" s="22">
        <f>AVERAGE(C20,D20,E20)</f>
        <v>5.2489999999999997</v>
      </c>
      <c r="G20" s="23">
        <f>STDEV(E20,D20,C20)</f>
        <v>0.27052445360817218</v>
      </c>
      <c r="H20" s="8"/>
      <c r="I20" s="8"/>
      <c r="J20" s="8"/>
      <c r="K20" s="9"/>
    </row>
    <row r="21" spans="1:11" x14ac:dyDescent="0.3">
      <c r="A21" s="25"/>
      <c r="B21" s="26" t="s">
        <v>62</v>
      </c>
      <c r="C21" s="27">
        <v>81.584000000000003</v>
      </c>
      <c r="D21" s="27">
        <v>84.645499999999998</v>
      </c>
      <c r="E21" s="27">
        <v>83.244600000000005</v>
      </c>
      <c r="F21" s="28">
        <f>AVERAGE(C21,D21,E21)</f>
        <v>83.158033333333336</v>
      </c>
      <c r="G21" s="29">
        <f>STDEV(C21,D21,E21)</f>
        <v>1.5325847132649231</v>
      </c>
      <c r="H21" s="8"/>
      <c r="I21" s="5" t="s">
        <v>64</v>
      </c>
      <c r="J21" s="5" t="s">
        <v>65</v>
      </c>
      <c r="K21" s="9"/>
    </row>
    <row r="22" spans="1:11" x14ac:dyDescent="0.3">
      <c r="A22" s="31" t="s">
        <v>66</v>
      </c>
      <c r="B22" s="14" t="s">
        <v>24</v>
      </c>
      <c r="C22" s="32">
        <v>219.94300000000001</v>
      </c>
      <c r="D22" s="15">
        <v>216.529</v>
      </c>
      <c r="E22" s="15">
        <v>217.71100000000001</v>
      </c>
      <c r="F22" s="16">
        <f>AVERAGE(D22,E22,C22)</f>
        <v>218.06100000000001</v>
      </c>
      <c r="G22" s="17">
        <f>STDEV(D22,E22,C22)</f>
        <v>1.7337023966067602</v>
      </c>
      <c r="H22" s="8">
        <f>(1-F22/F23)*100</f>
        <v>29.414761740037143</v>
      </c>
      <c r="I22" s="18">
        <f>AVERAGE(H19,H22,H24,H26)</f>
        <v>23.202042834332318</v>
      </c>
      <c r="J22" s="18">
        <f>AVERAGE(H22,H24,H26)</f>
        <v>8.2399001433094856</v>
      </c>
      <c r="K22" s="9"/>
    </row>
    <row r="23" spans="1:11" x14ac:dyDescent="0.3">
      <c r="A23" s="25"/>
      <c r="B23" s="26" t="s">
        <v>62</v>
      </c>
      <c r="C23" s="27">
        <v>310.97399999999999</v>
      </c>
      <c r="D23" s="27">
        <v>307.8107</v>
      </c>
      <c r="E23" s="27">
        <v>308.01389999999998</v>
      </c>
      <c r="F23" s="28">
        <f>AVERAGE(D23,E23,C23)</f>
        <v>308.9328666666666</v>
      </c>
      <c r="G23" s="29">
        <f>STDEV(D23,E23,C23)</f>
        <v>1.7705907272244863</v>
      </c>
      <c r="H23" s="8"/>
      <c r="I23" s="8"/>
      <c r="J23" s="8"/>
      <c r="K23" s="9"/>
    </row>
    <row r="24" spans="1:11" x14ac:dyDescent="0.3">
      <c r="A24" s="31" t="s">
        <v>67</v>
      </c>
      <c r="B24" s="14" t="s">
        <v>24</v>
      </c>
      <c r="C24" s="15">
        <v>313.45699999999999</v>
      </c>
      <c r="D24" s="32">
        <v>312.3</v>
      </c>
      <c r="E24" s="15">
        <v>313.86200000000002</v>
      </c>
      <c r="F24" s="16">
        <f>AVERAGE(D24,C24,E24)</f>
        <v>313.20633333333336</v>
      </c>
      <c r="G24" s="17">
        <f>STDEV(D24,C24,E24)</f>
        <v>0.81060861908404147</v>
      </c>
      <c r="H24" s="8">
        <f>(1-F24/F25)*100</f>
        <v>28.463994043354688</v>
      </c>
      <c r="I24" s="8"/>
      <c r="J24" s="8"/>
      <c r="K24" s="9"/>
    </row>
    <row r="25" spans="1:11" x14ac:dyDescent="0.3">
      <c r="A25" s="25"/>
      <c r="B25" s="26" t="s">
        <v>62</v>
      </c>
      <c r="C25" s="27">
        <v>438.50599999999997</v>
      </c>
      <c r="D25" s="27">
        <v>440.21199999999999</v>
      </c>
      <c r="E25" s="27">
        <v>434.77300000000002</v>
      </c>
      <c r="F25" s="28">
        <f>AVERAGE(C25,D25,E25)</f>
        <v>437.83033333333333</v>
      </c>
      <c r="G25" s="29">
        <f>STDEV(C25,D25,E25)</f>
        <v>2.7817394438252503</v>
      </c>
      <c r="H25" s="8"/>
      <c r="I25" s="8"/>
      <c r="J25" s="8"/>
      <c r="K25" s="9"/>
    </row>
    <row r="26" spans="1:11" x14ac:dyDescent="0.3">
      <c r="A26" s="33" t="s">
        <v>68</v>
      </c>
      <c r="B26" s="34" t="s">
        <v>69</v>
      </c>
      <c r="C26" s="15" t="s">
        <v>70</v>
      </c>
      <c r="D26" s="32">
        <v>557.71199999999999</v>
      </c>
      <c r="E26" s="15">
        <v>559.00599999999997</v>
      </c>
      <c r="F26" s="16">
        <f>AVERAGE(C26:E26)</f>
        <v>558.35899999999992</v>
      </c>
      <c r="G26" s="17">
        <f>STDEV(C26,D26,E26)</f>
        <v>0.91499617485538021</v>
      </c>
      <c r="H26" s="8">
        <f>(1-F26/F27)*100</f>
        <v>-33.159055353463373</v>
      </c>
      <c r="I26" s="8"/>
      <c r="J26" s="8"/>
      <c r="K26" s="9"/>
    </row>
    <row r="27" spans="1:11" x14ac:dyDescent="0.3">
      <c r="A27" s="35"/>
      <c r="B27" s="36" t="s">
        <v>62</v>
      </c>
      <c r="C27" s="27">
        <v>406.60700000000003</v>
      </c>
      <c r="D27" s="27">
        <v>439.26799999999997</v>
      </c>
      <c r="E27" s="27">
        <v>412.077</v>
      </c>
      <c r="F27" s="28">
        <f>AVERAGE(C27:E27)</f>
        <v>419.31733333333335</v>
      </c>
      <c r="G27" s="29">
        <f>STDEV(C27,D27,E27)</f>
        <v>17.49291428931533</v>
      </c>
      <c r="H27" s="8"/>
      <c r="I27" s="8"/>
      <c r="J27" s="37"/>
      <c r="K27" s="9"/>
    </row>
  </sheetData>
  <mergeCells count="2">
    <mergeCell ref="C1:E1"/>
    <mergeCell ref="F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reward-succes rate-d4rl</vt:lpstr>
      <vt:lpstr>reward-success rate-custom</vt:lpstr>
      <vt:lpstr>#parameters</vt:lpstr>
      <vt:lpstr>wall-time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tonghe zhang</dc:creator>
  <cp:lastModifiedBy>tonghe zhang</cp:lastModifiedBy>
  <dcterms:created xsi:type="dcterms:W3CDTF">2023-05-12T11:15:00Z</dcterms:created>
  <dcterms:modified xsi:type="dcterms:W3CDTF">2025-05-23T15:37:49Z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