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xr:revisionPtr revIDLastSave="0" documentId="8_{8E975D23-AD5D-427F-A470-7B8AFE7EFF36}" xr6:coauthVersionLast="47" xr6:coauthVersionMax="47" xr10:uidLastSave="{00000000-0000-0000-0000-000000000000}"/>
  <bookViews>
    <workbookView xWindow="240" yWindow="105" windowWidth="14805" windowHeight="8010" firstSheet="8" activeTab="8" xr2:uid="{00000000-000D-0000-FFFF-FFFF00000000}"/>
  </bookViews>
  <sheets>
    <sheet name="DATASET" sheetId="1" r:id="rId1"/>
    <sheet name="Quick analysis " sheetId="2" r:id="rId2"/>
    <sheet name="Exploratory Data Analysis " sheetId="3" r:id="rId3"/>
    <sheet name="Sales by country" sheetId="4" r:id="rId4"/>
    <sheet name="Product by country " sheetId="5" r:id="rId5"/>
    <sheet name="Products per unit " sheetId="6" r:id="rId6"/>
    <sheet name="Anamoly " sheetId="7" r:id="rId7"/>
    <sheet name="Best Sales person " sheetId="8" r:id="rId8"/>
    <sheet name="Profit Analysis " sheetId="10" r:id="rId9"/>
  </sheets>
  <definedNames>
    <definedName name="_xlnm._FilterDatabase" localSheetId="3" hidden="1">'Sales by country'!$B$6:$E$12</definedName>
    <definedName name="_xlnm._FilterDatabase" localSheetId="5" hidden="1">'Products per unit '!$F$7:$F$30</definedName>
    <definedName name="_xlchart.v1.0" hidden="1">'Anamoly '!$C$7:$C$497</definedName>
    <definedName name="_xlchart.v1.1" hidden="1">'Anamoly '!$E$7:$E$497</definedName>
    <definedName name="Slicer_Sales_Person">#N/A</definedName>
  </definedNames>
  <calcPr calcId="191028"/>
  <pivotCaches>
    <pivotCache cacheId="17052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41" i="10" l="1"/>
  <c r="N542" i="10"/>
  <c r="N543" i="10"/>
  <c r="N544" i="10"/>
  <c r="N545" i="10"/>
  <c r="N546" i="10"/>
  <c r="N547" i="10"/>
  <c r="N548" i="10"/>
  <c r="N549" i="10"/>
  <c r="N550" i="10"/>
  <c r="N551" i="10"/>
  <c r="N552" i="10"/>
  <c r="N553" i="10"/>
  <c r="N554" i="10"/>
  <c r="N555" i="10"/>
  <c r="N556" i="10"/>
  <c r="N557" i="10"/>
  <c r="N558" i="10"/>
  <c r="N559" i="10"/>
  <c r="N560" i="10"/>
  <c r="N561" i="10"/>
  <c r="N562" i="10"/>
  <c r="N563" i="10"/>
  <c r="N564" i="10"/>
  <c r="N565" i="10"/>
  <c r="N566" i="10"/>
  <c r="N567" i="10"/>
  <c r="N568" i="10"/>
  <c r="N569" i="10"/>
  <c r="N570" i="10"/>
  <c r="N571" i="10"/>
  <c r="N572" i="10"/>
  <c r="N573" i="10"/>
  <c r="N574" i="10"/>
  <c r="N575" i="10"/>
  <c r="N576" i="10"/>
  <c r="N577" i="10"/>
  <c r="N578" i="10"/>
  <c r="N579" i="10"/>
  <c r="N580" i="10"/>
  <c r="N581" i="10"/>
  <c r="N582" i="10"/>
  <c r="N583" i="10"/>
  <c r="N584" i="10"/>
  <c r="N585" i="10"/>
  <c r="N586" i="10"/>
  <c r="N587" i="10"/>
  <c r="N588" i="10"/>
  <c r="N589" i="10"/>
  <c r="N590" i="10"/>
  <c r="N591" i="10"/>
  <c r="N592" i="10"/>
  <c r="N593" i="10"/>
  <c r="N594" i="10"/>
  <c r="N595" i="10"/>
  <c r="N596" i="10"/>
  <c r="N597" i="10"/>
  <c r="N598" i="10"/>
  <c r="N599" i="10"/>
  <c r="N600" i="10"/>
  <c r="N601" i="10"/>
  <c r="N602" i="10"/>
  <c r="N603" i="10"/>
  <c r="N604" i="10"/>
  <c r="N605" i="10"/>
  <c r="N606" i="10"/>
  <c r="N607" i="10"/>
  <c r="N608" i="10"/>
  <c r="N609" i="10"/>
  <c r="N610" i="10"/>
  <c r="N611" i="10"/>
  <c r="N612" i="10"/>
  <c r="N613" i="10"/>
  <c r="N614" i="10"/>
  <c r="N615" i="10"/>
  <c r="N616" i="10"/>
  <c r="N617" i="10"/>
  <c r="N618" i="10"/>
  <c r="N619" i="10"/>
  <c r="N620" i="10"/>
  <c r="N621" i="10"/>
  <c r="N622" i="10"/>
  <c r="N623" i="10"/>
  <c r="N624" i="10"/>
  <c r="N625" i="10"/>
  <c r="N626" i="10"/>
  <c r="N627" i="10"/>
  <c r="N628" i="10"/>
  <c r="N629" i="10"/>
  <c r="N630" i="10"/>
  <c r="N631" i="10"/>
  <c r="N632" i="10"/>
  <c r="N633" i="10"/>
  <c r="N634" i="10"/>
  <c r="N635" i="10"/>
  <c r="N636" i="10"/>
  <c r="N637" i="10"/>
  <c r="N638" i="10"/>
  <c r="N639" i="10"/>
  <c r="N640" i="10"/>
  <c r="N641" i="10"/>
  <c r="N642" i="10"/>
  <c r="N643" i="10"/>
  <c r="N644" i="10"/>
  <c r="N645" i="10"/>
  <c r="N646" i="10"/>
  <c r="N647" i="10"/>
  <c r="N648" i="10"/>
  <c r="N649" i="10"/>
  <c r="N650" i="10"/>
  <c r="N651" i="10"/>
  <c r="N652" i="10"/>
  <c r="N653" i="10"/>
  <c r="N654" i="10"/>
  <c r="N655" i="10"/>
  <c r="N656" i="10"/>
  <c r="N657" i="10"/>
  <c r="N658" i="10"/>
  <c r="N659" i="10"/>
  <c r="N660" i="10"/>
  <c r="N661" i="10"/>
  <c r="N662" i="10"/>
  <c r="N663" i="10"/>
  <c r="N664" i="10"/>
  <c r="N665" i="10"/>
  <c r="N666" i="10"/>
  <c r="N667" i="10"/>
  <c r="N668" i="10"/>
  <c r="N669" i="10"/>
  <c r="N670" i="10"/>
  <c r="N671" i="10"/>
  <c r="N672" i="10"/>
  <c r="N673" i="10"/>
  <c r="N674" i="10"/>
  <c r="N675" i="10"/>
  <c r="N676" i="10"/>
  <c r="N677" i="10"/>
  <c r="N678" i="10"/>
  <c r="N679" i="10"/>
  <c r="N680" i="10"/>
  <c r="N681" i="10"/>
  <c r="N682" i="10"/>
  <c r="N683" i="10"/>
  <c r="N684" i="10"/>
  <c r="N685" i="10"/>
  <c r="N686" i="10"/>
  <c r="N687" i="10"/>
  <c r="N688" i="10"/>
  <c r="N689" i="10"/>
  <c r="N690" i="10"/>
  <c r="N691" i="10"/>
  <c r="N692" i="10"/>
  <c r="N693" i="10"/>
  <c r="N694" i="10"/>
  <c r="N695" i="10"/>
  <c r="N696" i="10"/>
  <c r="N697" i="10"/>
  <c r="N698" i="10"/>
  <c r="N699" i="10"/>
  <c r="N700" i="10"/>
  <c r="N701" i="10"/>
  <c r="N702" i="10"/>
  <c r="N703" i="10"/>
  <c r="N704" i="10"/>
  <c r="N705" i="10"/>
  <c r="N706" i="10"/>
  <c r="N707" i="10"/>
  <c r="N708" i="10"/>
  <c r="N709" i="10"/>
  <c r="N710" i="10"/>
  <c r="N711" i="10"/>
  <c r="N712" i="10"/>
  <c r="N713" i="10"/>
  <c r="N714" i="10"/>
  <c r="N715" i="10"/>
  <c r="N716" i="10"/>
  <c r="N717" i="10"/>
  <c r="N718" i="10"/>
  <c r="N719" i="10"/>
  <c r="N720" i="10"/>
  <c r="N721" i="10"/>
  <c r="N722" i="10"/>
  <c r="N723" i="10"/>
  <c r="N724" i="10"/>
  <c r="N725" i="10"/>
  <c r="N726" i="10"/>
  <c r="N727" i="10"/>
  <c r="N728" i="10"/>
  <c r="N729" i="10"/>
  <c r="N730" i="10"/>
  <c r="N731" i="10"/>
  <c r="N732" i="10"/>
  <c r="N733" i="10"/>
  <c r="N734" i="10"/>
  <c r="N735" i="10"/>
  <c r="N736" i="10"/>
  <c r="N737" i="10"/>
  <c r="N738" i="10"/>
  <c r="N739" i="10"/>
  <c r="N740" i="10"/>
  <c r="N741" i="10"/>
  <c r="N742" i="10"/>
  <c r="N743" i="10"/>
  <c r="N744" i="10"/>
  <c r="N745" i="10"/>
  <c r="N746" i="10"/>
  <c r="N747" i="10"/>
  <c r="N748" i="10"/>
  <c r="N749" i="10"/>
  <c r="N750" i="10"/>
  <c r="N751" i="10"/>
  <c r="N752" i="10"/>
  <c r="N753" i="10"/>
  <c r="N754" i="10"/>
  <c r="N755" i="10"/>
  <c r="N756" i="10"/>
  <c r="N757" i="10"/>
  <c r="N758" i="10"/>
  <c r="N759" i="10"/>
  <c r="N760" i="10"/>
  <c r="N761" i="10"/>
  <c r="N762" i="10"/>
  <c r="N763" i="10"/>
  <c r="N764" i="10"/>
  <c r="N765" i="10"/>
  <c r="N766" i="10"/>
  <c r="N767" i="10"/>
  <c r="N768" i="10"/>
  <c r="N769" i="10"/>
  <c r="N770" i="10"/>
  <c r="N771" i="10"/>
  <c r="N772" i="10"/>
  <c r="N773" i="10"/>
  <c r="N774" i="10"/>
  <c r="M7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H278" i="10"/>
  <c r="H30" i="10"/>
  <c r="H445" i="10"/>
  <c r="H25" i="10"/>
  <c r="H462" i="10"/>
  <c r="H61" i="10"/>
  <c r="H489" i="10"/>
  <c r="H11" i="10"/>
  <c r="H125" i="10"/>
  <c r="H33" i="10"/>
  <c r="H70" i="10"/>
  <c r="H180" i="10"/>
  <c r="H20" i="10"/>
  <c r="H382" i="10"/>
  <c r="H340" i="10"/>
  <c r="H8" i="10"/>
  <c r="H24" i="10"/>
  <c r="H464" i="10"/>
  <c r="H86" i="10"/>
  <c r="H420" i="10"/>
  <c r="H288" i="10"/>
  <c r="H264" i="10"/>
  <c r="H369" i="10"/>
  <c r="H123" i="10"/>
  <c r="H267" i="10"/>
  <c r="H487" i="10"/>
  <c r="H419" i="10"/>
  <c r="H52" i="10"/>
  <c r="H49" i="10"/>
  <c r="H95" i="10"/>
  <c r="H393" i="10"/>
  <c r="H282" i="10"/>
  <c r="H305" i="10"/>
  <c r="H172" i="10"/>
  <c r="H121" i="10"/>
  <c r="H481" i="10"/>
  <c r="H252" i="10"/>
  <c r="H279" i="10"/>
  <c r="H477" i="10"/>
  <c r="H350" i="10"/>
  <c r="H415" i="10"/>
  <c r="H444" i="10"/>
  <c r="H77" i="10"/>
  <c r="H205" i="10"/>
  <c r="H106" i="10"/>
  <c r="H165" i="10"/>
  <c r="H93" i="10"/>
  <c r="H323" i="10"/>
  <c r="H432" i="10"/>
  <c r="H128" i="10"/>
  <c r="H18" i="10"/>
  <c r="H379" i="10"/>
  <c r="H56" i="10"/>
  <c r="H416" i="10"/>
  <c r="H359" i="10"/>
  <c r="H335" i="10"/>
  <c r="H277" i="10"/>
  <c r="H376" i="10"/>
  <c r="H237" i="10"/>
  <c r="H161" i="10"/>
  <c r="H32" i="10"/>
  <c r="H255" i="10"/>
  <c r="H383" i="10"/>
  <c r="H364" i="10"/>
  <c r="H405" i="10"/>
  <c r="N432" i="10" s="1"/>
  <c r="H457" i="10"/>
  <c r="H388" i="10"/>
  <c r="H365" i="10"/>
  <c r="H355" i="10"/>
  <c r="H245" i="10"/>
  <c r="H256" i="10"/>
  <c r="H79" i="10"/>
  <c r="H270" i="10"/>
  <c r="H191" i="10"/>
  <c r="H473" i="10"/>
  <c r="H360" i="10"/>
  <c r="H271" i="10"/>
  <c r="H411" i="10"/>
  <c r="H194" i="10"/>
  <c r="H218" i="10"/>
  <c r="H275" i="10"/>
  <c r="N416" i="10" s="1"/>
  <c r="H9" i="10"/>
  <c r="H402" i="10"/>
  <c r="H167" i="10"/>
  <c r="H404" i="10"/>
  <c r="H303" i="10"/>
  <c r="H189" i="10"/>
  <c r="H467" i="10"/>
  <c r="H47" i="10"/>
  <c r="H433" i="10"/>
  <c r="H145" i="10"/>
  <c r="H478" i="10"/>
  <c r="H486" i="10"/>
  <c r="H51" i="10"/>
  <c r="H358" i="10"/>
  <c r="H297" i="10"/>
  <c r="H98" i="10"/>
  <c r="H150" i="10"/>
  <c r="H197" i="10"/>
  <c r="H285" i="10"/>
  <c r="H34" i="10"/>
  <c r="H230" i="10"/>
  <c r="H217" i="10"/>
  <c r="H324" i="10"/>
  <c r="H398" i="10"/>
  <c r="H348" i="10"/>
  <c r="H266" i="10"/>
  <c r="H17" i="10"/>
  <c r="H99" i="10"/>
  <c r="H299" i="10"/>
  <c r="H336" i="10"/>
  <c r="H370" i="10"/>
  <c r="H130" i="10"/>
  <c r="H286" i="10"/>
  <c r="H329" i="10"/>
  <c r="H302" i="10"/>
  <c r="H495" i="10"/>
  <c r="H239" i="10"/>
  <c r="N379" i="10" s="1"/>
  <c r="H385" i="10"/>
  <c r="H339" i="10"/>
  <c r="H242" i="10"/>
  <c r="H367" i="10"/>
  <c r="H472" i="10"/>
  <c r="H75" i="10"/>
  <c r="H85" i="10"/>
  <c r="H188" i="10"/>
  <c r="H139" i="10"/>
  <c r="H362" i="10"/>
  <c r="H196" i="10"/>
  <c r="H213" i="10"/>
  <c r="H114" i="10"/>
  <c r="H80" i="10"/>
  <c r="H490" i="10"/>
  <c r="H148" i="10"/>
  <c r="H113" i="10"/>
  <c r="H453" i="10"/>
  <c r="H100" i="10"/>
  <c r="H153" i="10"/>
  <c r="H170" i="10"/>
  <c r="H308" i="10"/>
  <c r="H233" i="10"/>
  <c r="H195" i="10"/>
  <c r="H454" i="10"/>
  <c r="H247" i="10"/>
  <c r="H485" i="10"/>
  <c r="H250" i="10"/>
  <c r="H443" i="10"/>
  <c r="H261" i="10"/>
  <c r="H322" i="10"/>
  <c r="H174" i="10"/>
  <c r="H439" i="10"/>
  <c r="H156" i="10"/>
  <c r="H140" i="10"/>
  <c r="H48" i="10"/>
  <c r="H160" i="10"/>
  <c r="H89" i="10"/>
  <c r="H103" i="10"/>
  <c r="H243" i="10"/>
  <c r="H341" i="10"/>
  <c r="H53" i="10"/>
  <c r="H455" i="10"/>
  <c r="H176" i="10"/>
  <c r="N335" i="10" s="1"/>
  <c r="H273" i="10"/>
  <c r="H97" i="10"/>
  <c r="H424" i="10"/>
  <c r="H210" i="10"/>
  <c r="H229" i="10"/>
  <c r="H451" i="10"/>
  <c r="H108" i="10"/>
  <c r="H409" i="10"/>
  <c r="H337" i="10"/>
  <c r="H345" i="10"/>
  <c r="H87" i="10"/>
  <c r="H142" i="10"/>
  <c r="H105" i="10"/>
  <c r="N322" i="10" s="1"/>
  <c r="H222" i="10"/>
  <c r="H69" i="10"/>
  <c r="H449" i="10"/>
  <c r="H374" i="10"/>
  <c r="H296" i="10"/>
  <c r="H298" i="10"/>
  <c r="H27" i="10"/>
  <c r="H238" i="10"/>
  <c r="H21" i="10"/>
  <c r="H209" i="10"/>
  <c r="H325" i="10"/>
  <c r="H456" i="10"/>
  <c r="H425" i="10"/>
  <c r="H386" i="10"/>
  <c r="N308" i="10" s="1"/>
  <c r="H492" i="10"/>
  <c r="H373" i="10"/>
  <c r="H366" i="10"/>
  <c r="N305" i="10" s="1"/>
  <c r="H232" i="10"/>
  <c r="H44" i="10"/>
  <c r="H55" i="10"/>
  <c r="H269" i="10"/>
  <c r="H227" i="10"/>
  <c r="H351" i="10"/>
  <c r="H287" i="10"/>
  <c r="H234" i="10"/>
  <c r="N297" i="10" s="1"/>
  <c r="H63" i="10"/>
  <c r="H127" i="10"/>
  <c r="H110" i="10"/>
  <c r="H414" i="10"/>
  <c r="H115" i="10"/>
  <c r="H460" i="10"/>
  <c r="H469" i="10"/>
  <c r="H410" i="10"/>
  <c r="H82" i="10"/>
  <c r="H429" i="10"/>
  <c r="H384" i="10"/>
  <c r="H73" i="10"/>
  <c r="N285" i="10" s="1"/>
  <c r="H418" i="10"/>
  <c r="H257" i="10"/>
  <c r="H304" i="10"/>
  <c r="H159" i="10"/>
  <c r="H147" i="10"/>
  <c r="H314" i="10"/>
  <c r="H193" i="10"/>
  <c r="H84" i="10"/>
  <c r="H64" i="10"/>
  <c r="H435" i="10"/>
  <c r="N275" i="10" s="1"/>
  <c r="H253" i="10"/>
  <c r="H133" i="10"/>
  <c r="N273" i="10" s="1"/>
  <c r="H214" i="10"/>
  <c r="H91" i="10"/>
  <c r="H54" i="10"/>
  <c r="N270" i="10" s="1"/>
  <c r="H50" i="10"/>
  <c r="N269" i="10" s="1"/>
  <c r="H463" i="10"/>
  <c r="H35" i="10"/>
  <c r="H244" i="10"/>
  <c r="H7" i="10"/>
  <c r="H290" i="10"/>
  <c r="N264" i="10" s="1"/>
  <c r="H72" i="10"/>
  <c r="H216" i="10"/>
  <c r="H15" i="10"/>
  <c r="H496" i="10"/>
  <c r="H158" i="10"/>
  <c r="H186" i="10"/>
  <c r="H40" i="10"/>
  <c r="N257" i="10" s="1"/>
  <c r="H372" i="10"/>
  <c r="H320" i="10"/>
  <c r="N255" i="10" s="1"/>
  <c r="H423" i="10"/>
  <c r="H177" i="10"/>
  <c r="H347" i="10"/>
  <c r="N252" i="10" s="1"/>
  <c r="H111" i="10"/>
  <c r="H41" i="10"/>
  <c r="N250" i="10" s="1"/>
  <c r="H94" i="10"/>
  <c r="H334" i="10"/>
  <c r="H438" i="10"/>
  <c r="N247" i="10" s="1"/>
  <c r="H74" i="10"/>
  <c r="H119" i="10"/>
  <c r="N245" i="10" s="1"/>
  <c r="H300" i="10"/>
  <c r="H447" i="10"/>
  <c r="H293" i="10"/>
  <c r="H394" i="10"/>
  <c r="H311" i="10"/>
  <c r="H137" i="10"/>
  <c r="H310" i="10"/>
  <c r="N238" i="10" s="1"/>
  <c r="H107" i="10"/>
  <c r="H475" i="10"/>
  <c r="H450" i="10"/>
  <c r="H6" i="10"/>
  <c r="H202" i="10"/>
  <c r="N233" i="10" s="1"/>
  <c r="H294" i="10"/>
  <c r="N232" i="10" s="1"/>
  <c r="H332" i="10"/>
  <c r="H68" i="10"/>
  <c r="H494" i="10"/>
  <c r="N229" i="10" s="1"/>
  <c r="H65" i="10"/>
  <c r="H31" i="10"/>
  <c r="N227" i="10" s="1"/>
  <c r="H430" i="10"/>
  <c r="H442" i="10"/>
  <c r="H118" i="10"/>
  <c r="H192" i="10"/>
  <c r="H312" i="10"/>
  <c r="H268" i="10"/>
  <c r="H284" i="10"/>
  <c r="H169" i="10"/>
  <c r="H240" i="10"/>
  <c r="N218" i="10" s="1"/>
  <c r="H417" i="10"/>
  <c r="N217" i="10" s="1"/>
  <c r="H138" i="10"/>
  <c r="N216" i="10" s="1"/>
  <c r="H400" i="10"/>
  <c r="H182" i="10"/>
  <c r="N214" i="10" s="1"/>
  <c r="H441" i="10"/>
  <c r="H319" i="10"/>
  <c r="H292" i="10"/>
  <c r="H132" i="10"/>
  <c r="N210" i="10" s="1"/>
  <c r="H436" i="10"/>
  <c r="N209" i="10" s="1"/>
  <c r="H131" i="10"/>
  <c r="H185" i="10"/>
  <c r="H263" i="10"/>
  <c r="H401" i="10"/>
  <c r="N205" i="10" s="1"/>
  <c r="H187" i="10"/>
  <c r="H465" i="10"/>
  <c r="H173" i="10"/>
  <c r="N202" i="10" s="1"/>
  <c r="H220" i="10"/>
  <c r="H226" i="10"/>
  <c r="H488" i="10"/>
  <c r="H459" i="10"/>
  <c r="H412" i="10"/>
  <c r="N197" i="10" s="1"/>
  <c r="H23" i="10"/>
  <c r="H179" i="10"/>
  <c r="H316" i="10"/>
  <c r="N194" i="10" s="1"/>
  <c r="H483" i="10"/>
  <c r="H437" i="10"/>
  <c r="N192" i="10" s="1"/>
  <c r="H397" i="10"/>
  <c r="N191" i="10" s="1"/>
  <c r="H326" i="10"/>
  <c r="H399" i="10"/>
  <c r="H276" i="10"/>
  <c r="N188" i="10" s="1"/>
  <c r="H36" i="10"/>
  <c r="H363" i="10"/>
  <c r="N186" i="10" s="1"/>
  <c r="H124" i="10"/>
  <c r="H458" i="10"/>
  <c r="H484" i="10"/>
  <c r="H395" i="10"/>
  <c r="N182" i="10" s="1"/>
  <c r="H83" i="10"/>
  <c r="H356" i="10"/>
  <c r="N180" i="10" s="1"/>
  <c r="H60" i="10"/>
  <c r="N179" i="10" s="1"/>
  <c r="H212" i="10"/>
  <c r="H129" i="10"/>
  <c r="N177" i="10" s="1"/>
  <c r="H357" i="10"/>
  <c r="N176" i="10" s="1"/>
  <c r="H468" i="10"/>
  <c r="H248" i="10"/>
  <c r="H375" i="10"/>
  <c r="N173" i="10" s="1"/>
  <c r="H408" i="10"/>
  <c r="H71" i="10"/>
  <c r="H228" i="10"/>
  <c r="N170" i="10" s="1"/>
  <c r="H135" i="10"/>
  <c r="H331" i="10"/>
  <c r="H223" i="10"/>
  <c r="N167" i="10" s="1"/>
  <c r="H474" i="10"/>
  <c r="H318" i="10"/>
  <c r="N165" i="10" s="1"/>
  <c r="H219" i="10"/>
  <c r="H211" i="10"/>
  <c r="H426" i="10"/>
  <c r="H258" i="10"/>
  <c r="N161" i="10" s="1"/>
  <c r="H66" i="10"/>
  <c r="H200" i="10"/>
  <c r="H96" i="10"/>
  <c r="H29" i="10"/>
  <c r="H344" i="10"/>
  <c r="H254" i="10"/>
  <c r="H141" i="10"/>
  <c r="H154" i="10"/>
  <c r="H321" i="10"/>
  <c r="H224" i="10"/>
  <c r="H476" i="10"/>
  <c r="H262" i="10"/>
  <c r="H272" i="10"/>
  <c r="H434" i="10"/>
  <c r="N147" i="10" s="1"/>
  <c r="H407" i="10"/>
  <c r="H67" i="10"/>
  <c r="N145" i="10" s="1"/>
  <c r="H427" i="10"/>
  <c r="H206" i="10"/>
  <c r="H330" i="10"/>
  <c r="N142" i="10" s="1"/>
  <c r="H81" i="10"/>
  <c r="H225" i="10"/>
  <c r="N140" i="10" s="1"/>
  <c r="H58" i="10"/>
  <c r="N139" i="10" s="1"/>
  <c r="H315" i="10"/>
  <c r="N138" i="10" s="1"/>
  <c r="H342" i="10"/>
  <c r="N137" i="10" s="1"/>
  <c r="H149" i="10"/>
  <c r="H78" i="10"/>
  <c r="N135" i="10" s="1"/>
  <c r="H16" i="10"/>
  <c r="H280" i="10"/>
  <c r="N133" i="10" s="1"/>
  <c r="H122" i="10"/>
  <c r="N132" i="10" s="1"/>
  <c r="H42" i="10"/>
  <c r="H146" i="10"/>
  <c r="N130" i="10" s="1"/>
  <c r="H13" i="10"/>
  <c r="N129" i="10" s="1"/>
  <c r="H354" i="10"/>
  <c r="N128" i="10" s="1"/>
  <c r="H215" i="10"/>
  <c r="N127" i="10" s="1"/>
  <c r="H168" i="10"/>
  <c r="H491" i="10"/>
  <c r="H90" i="10"/>
  <c r="H274" i="10"/>
  <c r="N123" i="10" s="1"/>
  <c r="H368" i="10"/>
  <c r="H313" i="10"/>
  <c r="H387" i="10"/>
  <c r="H201" i="10"/>
  <c r="N119" i="10" s="1"/>
  <c r="H307" i="10"/>
  <c r="N118" i="10" s="1"/>
  <c r="H207" i="10"/>
  <c r="H381" i="10"/>
  <c r="H309" i="10"/>
  <c r="N115" i="10" s="1"/>
  <c r="H377" i="10"/>
  <c r="N114" i="10" s="1"/>
  <c r="H26" i="10"/>
  <c r="H361" i="10"/>
  <c r="H155" i="10"/>
  <c r="H190" i="10"/>
  <c r="H482" i="10"/>
  <c r="H378" i="10"/>
  <c r="N108" i="10" s="1"/>
  <c r="H380" i="10"/>
  <c r="N107" i="10" s="1"/>
  <c r="H333" i="10"/>
  <c r="H428" i="10"/>
  <c r="N105" i="10" s="1"/>
  <c r="H390" i="10"/>
  <c r="H12" i="10"/>
  <c r="N103" i="10" s="1"/>
  <c r="H289" i="10"/>
  <c r="H328" i="10"/>
  <c r="H392" i="10"/>
  <c r="N100" i="10" s="1"/>
  <c r="H208" i="10"/>
  <c r="H338" i="10"/>
  <c r="N98" i="10" s="1"/>
  <c r="H143" i="10"/>
  <c r="N97" i="10" s="1"/>
  <c r="H92" i="10"/>
  <c r="H295" i="10"/>
  <c r="N95" i="10" s="1"/>
  <c r="H317" i="10"/>
  <c r="N94" i="10" s="1"/>
  <c r="H37" i="10"/>
  <c r="N93" i="10" s="1"/>
  <c r="H198" i="10"/>
  <c r="N92" i="10" s="1"/>
  <c r="H144" i="10"/>
  <c r="N91" i="10" s="1"/>
  <c r="H203" i="10"/>
  <c r="N90" i="10" s="1"/>
  <c r="H448" i="10"/>
  <c r="H246" i="10"/>
  <c r="H249" i="10"/>
  <c r="N87" i="10" s="1"/>
  <c r="H396" i="10"/>
  <c r="N86" i="10" s="1"/>
  <c r="H440" i="10"/>
  <c r="N85" i="10" s="1"/>
  <c r="H283" i="10"/>
  <c r="N84" i="10" s="1"/>
  <c r="H181" i="10"/>
  <c r="N83" i="10" s="1"/>
  <c r="H28" i="10"/>
  <c r="N82" i="10" s="1"/>
  <c r="H235" i="10"/>
  <c r="H221" i="10"/>
  <c r="H403" i="10"/>
  <c r="N79" i="10" s="1"/>
  <c r="H306" i="10"/>
  <c r="N78" i="10" s="1"/>
  <c r="H112" i="10"/>
  <c r="N77" i="10" s="1"/>
  <c r="H76" i="10"/>
  <c r="N76" i="10" s="1"/>
  <c r="H389" i="10"/>
  <c r="N75" i="10" s="1"/>
  <c r="H349" i="10"/>
  <c r="N74" i="10" s="1"/>
  <c r="H59" i="10"/>
  <c r="N73" i="10" s="1"/>
  <c r="H62" i="10"/>
  <c r="N72" i="10" s="1"/>
  <c r="H346" i="10"/>
  <c r="H39" i="10"/>
  <c r="N70" i="10" s="1"/>
  <c r="H10" i="10"/>
  <c r="N69" i="10" s="1"/>
  <c r="H301" i="10"/>
  <c r="N68" i="10" s="1"/>
  <c r="H371" i="10"/>
  <c r="N67" i="10" s="1"/>
  <c r="H265" i="10"/>
  <c r="N66" i="10" s="1"/>
  <c r="H471" i="10"/>
  <c r="N65" i="10" s="1"/>
  <c r="H291" i="10"/>
  <c r="N64" i="10" s="1"/>
  <c r="H251" i="10"/>
  <c r="N63" i="10" s="1"/>
  <c r="H236" i="10"/>
  <c r="N62" i="10" s="1"/>
  <c r="H117" i="10"/>
  <c r="N61" i="10" s="1"/>
  <c r="H157" i="10"/>
  <c r="N60" i="10" s="1"/>
  <c r="H183" i="10"/>
  <c r="N59" i="10" s="1"/>
  <c r="H493" i="10"/>
  <c r="N58" i="10" s="1"/>
  <c r="H421" i="10"/>
  <c r="H327" i="10"/>
  <c r="H45" i="10"/>
  <c r="N55" i="10" s="1"/>
  <c r="H199" i="10"/>
  <c r="N54" i="10" s="1"/>
  <c r="H166" i="10"/>
  <c r="N53" i="10" s="1"/>
  <c r="H259" i="10"/>
  <c r="N52" i="10" s="1"/>
  <c r="H479" i="10"/>
  <c r="N51" i="10" s="1"/>
  <c r="H406" i="10"/>
  <c r="H461" i="10"/>
  <c r="N49" i="10" s="1"/>
  <c r="H353" i="10"/>
  <c r="N48" i="10" s="1"/>
  <c r="H104" i="10"/>
  <c r="N47" i="10" s="1"/>
  <c r="H452" i="10"/>
  <c r="H352" i="10"/>
  <c r="N45" i="10" s="1"/>
  <c r="H116" i="10"/>
  <c r="N44" i="10" s="1"/>
  <c r="H431" i="10"/>
  <c r="H178" i="10"/>
  <c r="N42" i="10" s="1"/>
  <c r="H101" i="10"/>
  <c r="N41" i="10" s="1"/>
  <c r="H120" i="10"/>
  <c r="N40" i="10" s="1"/>
  <c r="H171" i="10"/>
  <c r="N39" i="10" s="1"/>
  <c r="H109" i="10"/>
  <c r="H343" i="10"/>
  <c r="N37" i="10" s="1"/>
  <c r="H480" i="10"/>
  <c r="H281" i="10"/>
  <c r="N35" i="10" s="1"/>
  <c r="H413" i="10"/>
  <c r="N34" i="10" s="1"/>
  <c r="H470" i="10"/>
  <c r="N33" i="10" s="1"/>
  <c r="H38" i="10"/>
  <c r="N32" i="10" s="1"/>
  <c r="H22" i="10"/>
  <c r="N31" i="10" s="1"/>
  <c r="H466" i="10"/>
  <c r="N30" i="10" s="1"/>
  <c r="H164" i="10"/>
  <c r="N29" i="10" s="1"/>
  <c r="H57" i="10"/>
  <c r="N28" i="10" s="1"/>
  <c r="H152" i="10"/>
  <c r="N27" i="10" s="1"/>
  <c r="H204" i="10"/>
  <c r="N26" i="10" s="1"/>
  <c r="H46" i="10"/>
  <c r="N25" i="10" s="1"/>
  <c r="H446" i="10"/>
  <c r="N24" i="10" s="1"/>
  <c r="H241" i="10"/>
  <c r="N23" i="10" s="1"/>
  <c r="H163" i="10"/>
  <c r="N22" i="10" s="1"/>
  <c r="H102" i="10"/>
  <c r="N21" i="10" s="1"/>
  <c r="H126" i="10"/>
  <c r="N20" i="10" s="1"/>
  <c r="H43" i="10"/>
  <c r="H134" i="10"/>
  <c r="N18" i="10" s="1"/>
  <c r="H151" i="10"/>
  <c r="N17" i="10" s="1"/>
  <c r="H260" i="10"/>
  <c r="N16" i="10" s="1"/>
  <c r="H231" i="10"/>
  <c r="N15" i="10" s="1"/>
  <c r="H14" i="10"/>
  <c r="N14" i="10" s="1"/>
  <c r="H422" i="10"/>
  <c r="N13" i="10" s="1"/>
  <c r="H19" i="10"/>
  <c r="N12" i="10" s="1"/>
  <c r="H184" i="10"/>
  <c r="N11" i="10" s="1"/>
  <c r="H391" i="10"/>
  <c r="N10" i="10" s="1"/>
  <c r="H88" i="10"/>
  <c r="N9" i="10" s="1"/>
  <c r="H136" i="10"/>
  <c r="N8" i="10" s="1"/>
  <c r="H162" i="10"/>
  <c r="N6" i="10" s="1"/>
  <c r="H175" i="10"/>
  <c r="N7" i="10" s="1"/>
  <c r="F19" i="6"/>
  <c r="F14" i="6"/>
  <c r="F8" i="6"/>
  <c r="F13" i="6"/>
  <c r="F12" i="6"/>
  <c r="F29" i="6"/>
  <c r="F26" i="6"/>
  <c r="F25" i="6"/>
  <c r="F28" i="6"/>
  <c r="F10" i="6"/>
  <c r="F11" i="6"/>
  <c r="F9" i="6"/>
  <c r="F22" i="6"/>
  <c r="F16" i="6"/>
  <c r="F17" i="6"/>
  <c r="F27" i="6"/>
  <c r="F15" i="6"/>
  <c r="F21" i="6"/>
  <c r="F24" i="6"/>
  <c r="F23" i="6"/>
  <c r="F18" i="6"/>
  <c r="F20" i="6"/>
  <c r="D8" i="4"/>
  <c r="D9" i="4"/>
  <c r="D10" i="4"/>
  <c r="D11" i="4"/>
  <c r="D12" i="4"/>
  <c r="D7" i="4"/>
  <c r="E12" i="4"/>
  <c r="E10" i="4"/>
  <c r="E8" i="4"/>
  <c r="E7" i="4"/>
  <c r="E11" i="4"/>
  <c r="E9" i="4"/>
  <c r="C12" i="4"/>
  <c r="C10" i="4"/>
  <c r="C8" i="4"/>
  <c r="C7" i="4"/>
  <c r="C11" i="4"/>
  <c r="C9" i="4"/>
  <c r="D11" i="2"/>
  <c r="D10" i="2"/>
  <c r="D8" i="2"/>
  <c r="D7" i="2"/>
  <c r="D6" i="2"/>
  <c r="D5" i="2"/>
  <c r="C16" i="2"/>
  <c r="C11" i="2"/>
  <c r="C10" i="2"/>
  <c r="C8" i="2"/>
  <c r="D9" i="2"/>
  <c r="C7" i="2"/>
  <c r="C9" i="2" s="1"/>
  <c r="C6" i="2"/>
  <c r="C5" i="2"/>
  <c r="N19" i="10" l="1"/>
  <c r="N38" i="10"/>
  <c r="N43" i="10"/>
  <c r="N46" i="10"/>
  <c r="N57" i="10"/>
  <c r="N88" i="10"/>
  <c r="N101" i="10"/>
  <c r="N102" i="10"/>
  <c r="N104" i="10"/>
  <c r="N109" i="10"/>
  <c r="N116" i="10"/>
  <c r="N117" i="10"/>
  <c r="N120" i="10"/>
  <c r="N126" i="10"/>
  <c r="N136" i="10"/>
  <c r="N143" i="10"/>
  <c r="N144" i="10"/>
  <c r="N146" i="10"/>
  <c r="N151" i="10"/>
  <c r="N152" i="10"/>
  <c r="N154" i="10"/>
  <c r="N155" i="10"/>
  <c r="N157" i="10"/>
  <c r="N162" i="10"/>
  <c r="N163" i="10"/>
  <c r="N166" i="10"/>
  <c r="N168" i="10"/>
  <c r="N178" i="10"/>
  <c r="N183" i="10"/>
  <c r="N190" i="10"/>
  <c r="N198" i="10"/>
  <c r="N199" i="10"/>
  <c r="N200" i="10"/>
  <c r="N203" i="10"/>
  <c r="N204" i="10"/>
  <c r="N206" i="10"/>
  <c r="N208" i="10"/>
  <c r="N212" i="10"/>
  <c r="N215" i="10"/>
  <c r="N220" i="10"/>
  <c r="N223" i="10"/>
  <c r="N224" i="10"/>
  <c r="N225" i="10"/>
  <c r="N231" i="10"/>
  <c r="N235" i="10"/>
  <c r="N236" i="10"/>
  <c r="N241" i="10"/>
  <c r="N246" i="10"/>
  <c r="N249" i="10"/>
  <c r="N258" i="10"/>
  <c r="N259" i="10"/>
  <c r="N260" i="10"/>
  <c r="N263" i="10"/>
  <c r="N265" i="10"/>
  <c r="N268" i="10"/>
  <c r="N272" i="10"/>
  <c r="N280" i="10"/>
  <c r="N284" i="10"/>
  <c r="N289" i="10"/>
  <c r="N292" i="10"/>
  <c r="N293" i="10"/>
  <c r="N306" i="10"/>
  <c r="N307" i="10"/>
  <c r="N311" i="10"/>
  <c r="N313" i="10"/>
  <c r="N314" i="10"/>
  <c r="N326" i="10"/>
  <c r="N328" i="10"/>
  <c r="N330" i="10"/>
  <c r="N332" i="10"/>
  <c r="N337" i="10"/>
  <c r="N341" i="10"/>
  <c r="N342" i="10"/>
  <c r="N349" i="10"/>
  <c r="N352" i="10"/>
  <c r="N354" i="10"/>
  <c r="N357" i="10"/>
  <c r="N363" i="10"/>
  <c r="N372" i="10"/>
  <c r="N374" i="10"/>
  <c r="N377" i="10"/>
  <c r="N381" i="10"/>
  <c r="N396" i="10"/>
  <c r="N407" i="10"/>
  <c r="N409" i="10"/>
  <c r="N423" i="10"/>
  <c r="N425" i="10"/>
  <c r="N441" i="10"/>
  <c r="N450" i="10"/>
  <c r="N453" i="10"/>
  <c r="N469" i="10"/>
  <c r="N472" i="10"/>
  <c r="N477" i="10"/>
  <c r="N478" i="10"/>
  <c r="N482" i="10"/>
  <c r="N36" i="10"/>
  <c r="N50" i="10"/>
  <c r="N56" i="10"/>
  <c r="N71" i="10"/>
  <c r="N80" i="10"/>
  <c r="N81" i="10"/>
  <c r="N89" i="10"/>
  <c r="N96" i="10"/>
  <c r="N99" i="10"/>
  <c r="N106" i="10"/>
  <c r="I482" i="10"/>
  <c r="J482" i="10" s="1"/>
  <c r="N110" i="10"/>
  <c r="N111" i="10"/>
  <c r="N112" i="10"/>
  <c r="N113" i="10"/>
  <c r="N121" i="10"/>
  <c r="N122" i="10"/>
  <c r="N124" i="10"/>
  <c r="N125" i="10"/>
  <c r="N131" i="10"/>
  <c r="N134" i="10"/>
  <c r="N141" i="10"/>
  <c r="I407" i="10"/>
  <c r="J407" i="10" s="1"/>
  <c r="N148" i="10"/>
  <c r="N149" i="10"/>
  <c r="N150" i="10"/>
  <c r="N153" i="10"/>
  <c r="N156" i="10"/>
  <c r="N158" i="10"/>
  <c r="N159" i="10"/>
  <c r="N160" i="10"/>
  <c r="N164" i="10"/>
  <c r="N169" i="10"/>
  <c r="N171" i="10"/>
  <c r="N172" i="10"/>
  <c r="N174" i="10"/>
  <c r="N175" i="10"/>
  <c r="I357" i="10"/>
  <c r="J357" i="10" s="1"/>
  <c r="N181" i="10"/>
  <c r="N184" i="10"/>
  <c r="N185" i="10"/>
  <c r="I363" i="10"/>
  <c r="J363" i="10" s="1"/>
  <c r="N187" i="10"/>
  <c r="N189" i="10"/>
  <c r="I326" i="10"/>
  <c r="J326" i="10" s="1"/>
  <c r="N193" i="10"/>
  <c r="N195" i="10"/>
  <c r="N196" i="10"/>
  <c r="N201" i="10"/>
  <c r="N207" i="10"/>
  <c r="N211" i="10"/>
  <c r="N213" i="10"/>
  <c r="N219" i="10"/>
  <c r="I284" i="10"/>
  <c r="J284" i="10" s="1"/>
  <c r="N221" i="10"/>
  <c r="N222" i="10"/>
  <c r="N226" i="10"/>
  <c r="N228" i="10"/>
  <c r="N230" i="10"/>
  <c r="I332" i="10"/>
  <c r="J332" i="10" s="1"/>
  <c r="N234" i="10"/>
  <c r="I450" i="10"/>
  <c r="J450" i="10" s="1"/>
  <c r="N237" i="10"/>
  <c r="N239" i="10"/>
  <c r="N240" i="10"/>
  <c r="I311" i="10" s="1"/>
  <c r="J311" i="10" s="1"/>
  <c r="N242" i="10"/>
  <c r="N243" i="10"/>
  <c r="N244" i="10"/>
  <c r="N248" i="10"/>
  <c r="N251" i="10"/>
  <c r="N253" i="10"/>
  <c r="N254" i="10"/>
  <c r="I423" i="10" s="1"/>
  <c r="J423" i="10" s="1"/>
  <c r="N256" i="10"/>
  <c r="N261" i="10"/>
  <c r="N262" i="10"/>
  <c r="N266" i="10"/>
  <c r="N267" i="10"/>
  <c r="N271" i="10"/>
  <c r="N274" i="10"/>
  <c r="N276" i="10"/>
  <c r="N277" i="10"/>
  <c r="N278" i="10"/>
  <c r="N279" i="10"/>
  <c r="N281" i="10"/>
  <c r="N282" i="10"/>
  <c r="N283" i="10"/>
  <c r="I257" i="10" s="1"/>
  <c r="J257" i="10" s="1"/>
  <c r="N286" i="10"/>
  <c r="N287" i="10"/>
  <c r="N288" i="10"/>
  <c r="N290" i="10"/>
  <c r="I290" i="10" s="1"/>
  <c r="J290" i="10" s="1"/>
  <c r="N291" i="10"/>
  <c r="N294" i="10"/>
  <c r="I294" i="10" s="1"/>
  <c r="J294" i="10" s="1"/>
  <c r="N295" i="10"/>
  <c r="N296" i="10"/>
  <c r="I234" i="10"/>
  <c r="J234" i="10" s="1"/>
  <c r="N298" i="10"/>
  <c r="N299" i="10"/>
  <c r="N300" i="10"/>
  <c r="N301" i="10"/>
  <c r="N302" i="10"/>
  <c r="N303" i="10"/>
  <c r="N304" i="10"/>
  <c r="N309" i="10"/>
  <c r="I425" i="10" s="1"/>
  <c r="J425" i="10" s="1"/>
  <c r="N310" i="10"/>
  <c r="I310" i="10" s="1"/>
  <c r="J310" i="10" s="1"/>
  <c r="N312" i="10"/>
  <c r="I209" i="10" s="1"/>
  <c r="J209" i="10" s="1"/>
  <c r="I238" i="10"/>
  <c r="J238" i="10" s="1"/>
  <c r="N315" i="10"/>
  <c r="N316" i="10"/>
  <c r="I316" i="10" s="1"/>
  <c r="J316" i="10" s="1"/>
  <c r="N317" i="10"/>
  <c r="I296" i="10" s="1"/>
  <c r="J296" i="10" s="1"/>
  <c r="N318" i="10"/>
  <c r="N319" i="10"/>
  <c r="I319" i="10" s="1"/>
  <c r="J319" i="10" s="1"/>
  <c r="N320" i="10"/>
  <c r="I320" i="10" s="1"/>
  <c r="J320" i="10" s="1"/>
  <c r="N321" i="10"/>
  <c r="N323" i="10"/>
  <c r="N324" i="10"/>
  <c r="N325" i="10"/>
  <c r="I337" i="10"/>
  <c r="J337" i="10" s="1"/>
  <c r="N327" i="10"/>
  <c r="N329" i="10"/>
  <c r="I229" i="10"/>
  <c r="J229" i="10" s="1"/>
  <c r="N331" i="10"/>
  <c r="N333" i="10"/>
  <c r="N334" i="10"/>
  <c r="I176" i="10"/>
  <c r="J176" i="10" s="1"/>
  <c r="N336" i="10"/>
  <c r="N338" i="10"/>
  <c r="N339" i="10"/>
  <c r="N340" i="10"/>
  <c r="N343" i="10"/>
  <c r="N344" i="10"/>
  <c r="N345" i="10"/>
  <c r="N346" i="10"/>
  <c r="N347" i="10"/>
  <c r="N348" i="10"/>
  <c r="I322" i="10" s="1"/>
  <c r="J322" i="10" s="1"/>
  <c r="I261" i="10"/>
  <c r="J261" i="10" s="1"/>
  <c r="N350" i="10"/>
  <c r="N351" i="10"/>
  <c r="N353" i="10"/>
  <c r="N355" i="10"/>
  <c r="N356" i="10"/>
  <c r="I356" i="10" s="1"/>
  <c r="J356" i="10" s="1"/>
  <c r="I308" i="10"/>
  <c r="J308" i="10" s="1"/>
  <c r="N358" i="10"/>
  <c r="N359" i="10"/>
  <c r="N360" i="10"/>
  <c r="N361" i="10"/>
  <c r="N362" i="10"/>
  <c r="I148" i="10"/>
  <c r="J148" i="10" s="1"/>
  <c r="N364" i="10"/>
  <c r="N365" i="10"/>
  <c r="N366" i="10"/>
  <c r="I366" i="10" s="1"/>
  <c r="J366" i="10" s="1"/>
  <c r="N367" i="10"/>
  <c r="I213" i="10" s="1"/>
  <c r="J213" i="10" s="1"/>
  <c r="N368" i="10"/>
  <c r="N369" i="10"/>
  <c r="N370" i="10"/>
  <c r="N371" i="10"/>
  <c r="N373" i="10"/>
  <c r="I373" i="10" s="1"/>
  <c r="J373" i="10" s="1"/>
  <c r="I472" i="10"/>
  <c r="J472" i="10" s="1"/>
  <c r="N375" i="10"/>
  <c r="N376" i="10"/>
  <c r="I339" i="10"/>
  <c r="J339" i="10" s="1"/>
  <c r="N378" i="10"/>
  <c r="I239" i="10"/>
  <c r="J239" i="10" s="1"/>
  <c r="N380" i="10"/>
  <c r="I302" i="10"/>
  <c r="J302" i="10" s="1"/>
  <c r="N382" i="10"/>
  <c r="N383" i="10"/>
  <c r="N384" i="10"/>
  <c r="N385" i="10"/>
  <c r="N386" i="10"/>
  <c r="I386" i="10" s="1"/>
  <c r="J386" i="10" s="1"/>
  <c r="N387" i="10"/>
  <c r="I387" i="10" s="1"/>
  <c r="J387" i="10" s="1"/>
  <c r="N388" i="10"/>
  <c r="N389" i="10"/>
  <c r="N390" i="10"/>
  <c r="N391" i="10"/>
  <c r="I348" i="10" s="1"/>
  <c r="J348" i="10" s="1"/>
  <c r="N392" i="10"/>
  <c r="N393" i="10"/>
  <c r="N394" i="10"/>
  <c r="I394" i="10" s="1"/>
  <c r="J394" i="10" s="1"/>
  <c r="N395" i="10"/>
  <c r="N397" i="10"/>
  <c r="I397" i="10" s="1"/>
  <c r="J397" i="10" s="1"/>
  <c r="N398" i="10"/>
  <c r="N399" i="10"/>
  <c r="I150" i="10" s="1"/>
  <c r="J150" i="10" s="1"/>
  <c r="N400" i="10"/>
  <c r="I400" i="10" s="1"/>
  <c r="J400" i="10" s="1"/>
  <c r="N401" i="10"/>
  <c r="I401" i="10" s="1"/>
  <c r="J401" i="10" s="1"/>
  <c r="N402" i="10"/>
  <c r="I358" i="10" s="1"/>
  <c r="J358" i="10" s="1"/>
  <c r="N403" i="10"/>
  <c r="N404" i="10"/>
  <c r="N405" i="10"/>
  <c r="I478" i="10" s="1"/>
  <c r="J478" i="10" s="1"/>
  <c r="N406" i="10"/>
  <c r="I145" i="10" s="1"/>
  <c r="J145" i="10" s="1"/>
  <c r="N408" i="10"/>
  <c r="N410" i="10"/>
  <c r="N411" i="10"/>
  <c r="I303" i="10" s="1"/>
  <c r="J303" i="10" s="1"/>
  <c r="N412" i="10"/>
  <c r="N413" i="10"/>
  <c r="N414" i="10"/>
  <c r="I414" i="10" s="1"/>
  <c r="J414" i="10" s="1"/>
  <c r="N415" i="10"/>
  <c r="I275" i="10"/>
  <c r="J275" i="10" s="1"/>
  <c r="N417" i="10"/>
  <c r="I417" i="10" s="1"/>
  <c r="J417" i="10" s="1"/>
  <c r="N418" i="10"/>
  <c r="N419" i="10"/>
  <c r="I411" i="10" s="1"/>
  <c r="J411" i="10" s="1"/>
  <c r="N420" i="10"/>
  <c r="I271" i="10" s="1"/>
  <c r="J271" i="10" s="1"/>
  <c r="N421" i="10"/>
  <c r="I360" i="10" s="1"/>
  <c r="J360" i="10" s="1"/>
  <c r="N422" i="10"/>
  <c r="I191" i="10"/>
  <c r="J191" i="10" s="1"/>
  <c r="N424" i="10"/>
  <c r="I424" i="10" s="1"/>
  <c r="J424" i="10" s="1"/>
  <c r="I79" i="10"/>
  <c r="J79" i="10" s="1"/>
  <c r="N426" i="10"/>
  <c r="I426" i="10" s="1"/>
  <c r="J426" i="10" s="1"/>
  <c r="N427" i="10"/>
  <c r="N428" i="10"/>
  <c r="I428" i="10" s="1"/>
  <c r="J428" i="10" s="1"/>
  <c r="N429" i="10"/>
  <c r="N430" i="10"/>
  <c r="N431" i="10"/>
  <c r="I405" i="10"/>
  <c r="J405" i="10" s="1"/>
  <c r="N433" i="10"/>
  <c r="N434" i="10"/>
  <c r="N435" i="10"/>
  <c r="I435" i="10" s="1"/>
  <c r="J435" i="10" s="1"/>
  <c r="N436" i="10"/>
  <c r="I436" i="10" s="1"/>
  <c r="J436" i="10" s="1"/>
  <c r="N437" i="10"/>
  <c r="N438" i="10"/>
  <c r="N439" i="10"/>
  <c r="I376" i="10" s="1"/>
  <c r="J376" i="10" s="1"/>
  <c r="N440" i="10"/>
  <c r="I440" i="10" s="1"/>
  <c r="J440" i="10" s="1"/>
  <c r="I335" i="10"/>
  <c r="J335" i="10" s="1"/>
  <c r="N442" i="10"/>
  <c r="I442" i="10" s="1"/>
  <c r="J442" i="10" s="1"/>
  <c r="N443" i="10"/>
  <c r="N444" i="10"/>
  <c r="N445" i="10"/>
  <c r="N446" i="10"/>
  <c r="N447" i="10"/>
  <c r="I128" i="10" s="1"/>
  <c r="J128" i="10" s="1"/>
  <c r="N448" i="10"/>
  <c r="N449" i="10"/>
  <c r="I93" i="10"/>
  <c r="J93" i="10" s="1"/>
  <c r="N451" i="10"/>
  <c r="I165" i="10" s="1"/>
  <c r="J165" i="10" s="1"/>
  <c r="N452" i="10"/>
  <c r="I205" i="10"/>
  <c r="J205" i="10" s="1"/>
  <c r="N454" i="10"/>
  <c r="N455" i="10"/>
  <c r="I444" i="10" s="1"/>
  <c r="J444" i="10" s="1"/>
  <c r="N456" i="10"/>
  <c r="N457" i="10"/>
  <c r="N458" i="10"/>
  <c r="I477" i="10" s="1"/>
  <c r="J477" i="10" s="1"/>
  <c r="N459" i="10"/>
  <c r="I459" i="10" s="1"/>
  <c r="J459" i="10" s="1"/>
  <c r="N460" i="10"/>
  <c r="I252" i="10" s="1"/>
  <c r="J252" i="10" s="1"/>
  <c r="N461" i="10"/>
  <c r="I461" i="10" s="1"/>
  <c r="J461" i="10" s="1"/>
  <c r="N462" i="10"/>
  <c r="N463" i="10"/>
  <c r="I463" i="10" s="1"/>
  <c r="J463" i="10" s="1"/>
  <c r="N464" i="10"/>
  <c r="N465" i="10"/>
  <c r="I465" i="10" s="1"/>
  <c r="J465" i="10" s="1"/>
  <c r="N466" i="10"/>
  <c r="I393" i="10" s="1"/>
  <c r="J393" i="10" s="1"/>
  <c r="N467" i="10"/>
  <c r="N468" i="10"/>
  <c r="I52" i="10"/>
  <c r="J52" i="10" s="1"/>
  <c r="N470" i="10"/>
  <c r="N471" i="10"/>
  <c r="I471" i="10" s="1"/>
  <c r="J471" i="10" s="1"/>
  <c r="I267" i="10"/>
  <c r="J267" i="10" s="1"/>
  <c r="N473" i="10"/>
  <c r="N474" i="10"/>
  <c r="I474" i="10" s="1"/>
  <c r="J474" i="10" s="1"/>
  <c r="N475" i="10"/>
  <c r="N476" i="10"/>
  <c r="I288" i="10" s="1"/>
  <c r="J288" i="10" s="1"/>
  <c r="I420" i="10"/>
  <c r="J420" i="10" s="1"/>
  <c r="I86" i="10"/>
  <c r="J86" i="10" s="1"/>
  <c r="N479" i="10"/>
  <c r="N480" i="10"/>
  <c r="N481" i="10"/>
  <c r="I340" i="10"/>
  <c r="J340" i="10" s="1"/>
  <c r="N483" i="10"/>
  <c r="N484" i="10"/>
  <c r="N485" i="10"/>
  <c r="N486" i="10"/>
  <c r="I70" i="10" s="1"/>
  <c r="J70" i="10" s="1"/>
  <c r="N487" i="10"/>
  <c r="I33" i="10" s="1"/>
  <c r="J33" i="10" s="1"/>
  <c r="N488" i="10"/>
  <c r="I488" i="10" s="1"/>
  <c r="J488" i="10" s="1"/>
  <c r="N489" i="10"/>
  <c r="N490" i="10"/>
  <c r="N491" i="10"/>
  <c r="I61" i="10" s="1"/>
  <c r="J61" i="10" s="1"/>
  <c r="N492" i="10"/>
  <c r="I492" i="10" s="1"/>
  <c r="J492" i="10" s="1"/>
  <c r="N493" i="10"/>
  <c r="N494" i="10"/>
  <c r="N495" i="10"/>
  <c r="N496" i="10"/>
  <c r="I278" i="10" l="1"/>
  <c r="J278" i="10" s="1"/>
  <c r="I496" i="10"/>
  <c r="J496" i="10" s="1"/>
  <c r="I445" i="10"/>
  <c r="J445" i="10" s="1"/>
  <c r="I494" i="10"/>
  <c r="J494" i="10" s="1"/>
  <c r="I25" i="10"/>
  <c r="J25" i="10" s="1"/>
  <c r="I493" i="10"/>
  <c r="J493" i="10" s="1"/>
  <c r="I180" i="10"/>
  <c r="J180" i="10" s="1"/>
  <c r="I485" i="10"/>
  <c r="J485" i="10" s="1"/>
  <c r="I20" i="10"/>
  <c r="J20" i="10" s="1"/>
  <c r="I484" i="10"/>
  <c r="J484" i="10" s="1"/>
  <c r="I464" i="10"/>
  <c r="J464" i="10" s="1"/>
  <c r="I479" i="10"/>
  <c r="J479" i="10" s="1"/>
  <c r="I264" i="10"/>
  <c r="J264" i="10" s="1"/>
  <c r="I475" i="10"/>
  <c r="J475" i="10" s="1"/>
  <c r="I419" i="10"/>
  <c r="J419" i="10" s="1"/>
  <c r="I470" i="10"/>
  <c r="J470" i="10" s="1"/>
  <c r="I95" i="10"/>
  <c r="J95" i="10" s="1"/>
  <c r="I467" i="10"/>
  <c r="J467" i="10" s="1"/>
  <c r="I77" i="10"/>
  <c r="J77" i="10" s="1"/>
  <c r="I454" i="10"/>
  <c r="J454" i="10" s="1"/>
  <c r="I237" i="10"/>
  <c r="J237" i="10" s="1"/>
  <c r="I438" i="10"/>
  <c r="J438" i="10" s="1"/>
  <c r="I161" i="10"/>
  <c r="J161" i="10" s="1"/>
  <c r="I437" i="10"/>
  <c r="J437" i="10" s="1"/>
  <c r="I383" i="10"/>
  <c r="J383" i="10" s="1"/>
  <c r="I434" i="10"/>
  <c r="J434" i="10" s="1"/>
  <c r="I364" i="10"/>
  <c r="J364" i="10" s="1"/>
  <c r="I433" i="10"/>
  <c r="J433" i="10" s="1"/>
  <c r="I457" i="10"/>
  <c r="J457" i="10" s="1"/>
  <c r="I245" i="10"/>
  <c r="J245" i="10" s="1"/>
  <c r="I427" i="10"/>
  <c r="J427" i="10" s="1"/>
  <c r="I473" i="10"/>
  <c r="J473" i="10" s="1"/>
  <c r="I194" i="10"/>
  <c r="J194" i="10" s="1"/>
  <c r="I418" i="10"/>
  <c r="J418" i="10" s="1"/>
  <c r="I404" i="10"/>
  <c r="J404" i="10" s="1"/>
  <c r="I412" i="10"/>
  <c r="J412" i="10" s="1"/>
  <c r="I189" i="10"/>
  <c r="J189" i="10" s="1"/>
  <c r="I410" i="10"/>
  <c r="J410" i="10" s="1"/>
  <c r="I486" i="10"/>
  <c r="J486" i="10" s="1"/>
  <c r="I230" i="10"/>
  <c r="J230" i="10" s="1"/>
  <c r="I395" i="10"/>
  <c r="J395" i="10" s="1"/>
  <c r="I398" i="10"/>
  <c r="J398" i="10" s="1"/>
  <c r="I385" i="10"/>
  <c r="J385" i="10" s="1"/>
  <c r="I367" i="10"/>
  <c r="J367" i="10" s="1"/>
  <c r="I375" i="10"/>
  <c r="J375" i="10" s="1"/>
  <c r="I174" i="10"/>
  <c r="J174" i="10" s="1"/>
  <c r="I347" i="10"/>
  <c r="J347" i="10" s="1"/>
  <c r="I439" i="10"/>
  <c r="J439" i="10" s="1"/>
  <c r="I345" i="10"/>
  <c r="J345" i="10" s="1"/>
  <c r="I325" i="10"/>
  <c r="J325" i="10" s="1"/>
  <c r="I384" i="10"/>
  <c r="J384" i="10" s="1"/>
  <c r="I304" i="10"/>
  <c r="J304" i="10" s="1"/>
  <c r="I399" i="10"/>
  <c r="J399" i="10" s="1"/>
  <c r="I468" i="10"/>
  <c r="J468" i="10" s="1"/>
  <c r="I160" i="10"/>
  <c r="J160" i="10" s="1"/>
  <c r="I30" i="10"/>
  <c r="J30" i="10" s="1"/>
  <c r="I7" i="10"/>
  <c r="J7" i="10" s="1"/>
  <c r="I462" i="10"/>
  <c r="J462" i="10" s="1"/>
  <c r="I10" i="10"/>
  <c r="J10" i="10" s="1"/>
  <c r="I489" i="10"/>
  <c r="J489" i="10" s="1"/>
  <c r="I12" i="10"/>
  <c r="J12" i="10" s="1"/>
  <c r="I11" i="10"/>
  <c r="J11" i="10" s="1"/>
  <c r="I13" i="10"/>
  <c r="J13" i="10" s="1"/>
  <c r="I125" i="10"/>
  <c r="J125" i="10" s="1"/>
  <c r="I14" i="10"/>
  <c r="J14" i="10" s="1"/>
  <c r="I382" i="10"/>
  <c r="J382" i="10" s="1"/>
  <c r="I19" i="10"/>
  <c r="J19" i="10" s="1"/>
  <c r="I8" i="10"/>
  <c r="J8" i="10" s="1"/>
  <c r="I21" i="10"/>
  <c r="J21" i="10" s="1"/>
  <c r="I24" i="10"/>
  <c r="J24" i="10" s="1"/>
  <c r="I22" i="10"/>
  <c r="J22" i="10" s="1"/>
  <c r="I369" i="10"/>
  <c r="J369" i="10" s="1"/>
  <c r="I28" i="10"/>
  <c r="J28" i="10" s="1"/>
  <c r="I123" i="10"/>
  <c r="J123" i="10" s="1"/>
  <c r="I29" i="10"/>
  <c r="J29" i="10" s="1"/>
  <c r="I487" i="10"/>
  <c r="J487" i="10" s="1"/>
  <c r="I31" i="10"/>
  <c r="J31" i="10" s="1"/>
  <c r="I49" i="10"/>
  <c r="J49" i="10" s="1"/>
  <c r="I34" i="10"/>
  <c r="J34" i="10" s="1"/>
  <c r="I282" i="10"/>
  <c r="J282" i="10" s="1"/>
  <c r="I37" i="10"/>
  <c r="J37" i="10" s="1"/>
  <c r="I305" i="10"/>
  <c r="J305" i="10" s="1"/>
  <c r="I38" i="10"/>
  <c r="J38" i="10" s="1"/>
  <c r="I172" i="10"/>
  <c r="J172" i="10" s="1"/>
  <c r="I39" i="10"/>
  <c r="J39" i="10" s="1"/>
  <c r="I121" i="10"/>
  <c r="J121" i="10" s="1"/>
  <c r="I40" i="10"/>
  <c r="J40" i="10" s="1"/>
  <c r="I481" i="10"/>
  <c r="J481" i="10" s="1"/>
  <c r="I41" i="10"/>
  <c r="J41" i="10" s="1"/>
  <c r="I279" i="10"/>
  <c r="J279" i="10" s="1"/>
  <c r="I43" i="10"/>
  <c r="J43" i="10" s="1"/>
  <c r="I350" i="10"/>
  <c r="J350" i="10" s="1"/>
  <c r="I45" i="10"/>
  <c r="J45" i="10" s="1"/>
  <c r="I415" i="10"/>
  <c r="J415" i="10" s="1"/>
  <c r="I46" i="10"/>
  <c r="J46" i="10" s="1"/>
  <c r="I106" i="10"/>
  <c r="J106" i="10" s="1"/>
  <c r="I50" i="10"/>
  <c r="J50" i="10" s="1"/>
  <c r="I323" i="10"/>
  <c r="J323" i="10" s="1"/>
  <c r="I53" i="10"/>
  <c r="J53" i="10" s="1"/>
  <c r="I432" i="10"/>
  <c r="J432" i="10" s="1"/>
  <c r="I54" i="10"/>
  <c r="J54" i="10" s="1"/>
  <c r="I18" i="10"/>
  <c r="J18" i="10" s="1"/>
  <c r="I379" i="10"/>
  <c r="J379" i="10" s="1"/>
  <c r="I57" i="10"/>
  <c r="J57" i="10" s="1"/>
  <c r="I56" i="10"/>
  <c r="J56" i="10" s="1"/>
  <c r="I58" i="10"/>
  <c r="J58" i="10" s="1"/>
  <c r="I416" i="10"/>
  <c r="J416" i="10" s="1"/>
  <c r="I59" i="10"/>
  <c r="J59" i="10" s="1"/>
  <c r="I359" i="10"/>
  <c r="J359" i="10" s="1"/>
  <c r="I60" i="10"/>
  <c r="J60" i="10" s="1"/>
  <c r="I277" i="10"/>
  <c r="J277" i="10" s="1"/>
  <c r="I62" i="10"/>
  <c r="J62" i="10" s="1"/>
  <c r="I32" i="10"/>
  <c r="J32" i="10" s="1"/>
  <c r="I255" i="10"/>
  <c r="J255" i="10" s="1"/>
  <c r="I67" i="10"/>
  <c r="J67" i="10" s="1"/>
  <c r="I388" i="10"/>
  <c r="J388" i="10" s="1"/>
  <c r="I72" i="10"/>
  <c r="J72" i="10" s="1"/>
  <c r="I365" i="10"/>
  <c r="J365" i="10" s="1"/>
  <c r="I73" i="10"/>
  <c r="J73" i="10" s="1"/>
  <c r="I355" i="10"/>
  <c r="J355" i="10" s="1"/>
  <c r="I74" i="10"/>
  <c r="J74" i="10" s="1"/>
  <c r="I256" i="10"/>
  <c r="J256" i="10" s="1"/>
  <c r="I76" i="10"/>
  <c r="J76" i="10" s="1"/>
  <c r="I270" i="10"/>
  <c r="J270" i="10" s="1"/>
  <c r="I78" i="10"/>
  <c r="J78" i="10" s="1"/>
  <c r="I218" i="10"/>
  <c r="J218" i="10" s="1"/>
  <c r="I85" i="10"/>
  <c r="J85" i="10" s="1"/>
  <c r="I9" i="10"/>
  <c r="J9" i="10" s="1"/>
  <c r="I402" i="10"/>
  <c r="J402" i="10" s="1"/>
  <c r="I88" i="10"/>
  <c r="J88" i="10" s="1"/>
  <c r="I167" i="10"/>
  <c r="J167" i="10" s="1"/>
  <c r="I89" i="10"/>
  <c r="J89" i="10" s="1"/>
  <c r="I47" i="10"/>
  <c r="J47" i="10" s="1"/>
  <c r="I94" i="10"/>
  <c r="J94" i="10" s="1"/>
  <c r="I51" i="10"/>
  <c r="J51" i="10" s="1"/>
  <c r="I297" i="10"/>
  <c r="J297" i="10" s="1"/>
  <c r="I101" i="10"/>
  <c r="J101" i="10" s="1"/>
  <c r="I98" i="10"/>
  <c r="J98" i="10" s="1"/>
  <c r="I102" i="10"/>
  <c r="J102" i="10" s="1"/>
  <c r="I197" i="10"/>
  <c r="J197" i="10" s="1"/>
  <c r="I104" i="10"/>
  <c r="J104" i="10" s="1"/>
  <c r="I285" i="10"/>
  <c r="J285" i="10" s="1"/>
  <c r="I105" i="10"/>
  <c r="J105" i="10" s="1"/>
  <c r="I217" i="10"/>
  <c r="J217" i="10" s="1"/>
  <c r="I108" i="10"/>
  <c r="J108" i="10" s="1"/>
  <c r="I324" i="10"/>
  <c r="J324" i="10" s="1"/>
  <c r="I109" i="10"/>
  <c r="J109" i="10" s="1"/>
  <c r="I266" i="10"/>
  <c r="J266" i="10" s="1"/>
  <c r="I112" i="10"/>
  <c r="J112" i="10" s="1"/>
  <c r="I17" i="10"/>
  <c r="J17" i="10" s="1"/>
  <c r="I99" i="10"/>
  <c r="J99" i="10" s="1"/>
  <c r="I299" i="10"/>
  <c r="J299" i="10" s="1"/>
  <c r="I115" i="10"/>
  <c r="J115" i="10" s="1"/>
  <c r="I336" i="10"/>
  <c r="J336" i="10" s="1"/>
  <c r="I116" i="10"/>
  <c r="J116" i="10" s="1"/>
  <c r="I370" i="10"/>
  <c r="J370" i="10" s="1"/>
  <c r="I117" i="10"/>
  <c r="J117" i="10" s="1"/>
  <c r="I130" i="10"/>
  <c r="J130" i="10" s="1"/>
  <c r="I118" i="10"/>
  <c r="J118" i="10" s="1"/>
  <c r="I286" i="10"/>
  <c r="J286" i="10" s="1"/>
  <c r="I119" i="10"/>
  <c r="J119" i="10" s="1"/>
  <c r="I329" i="10"/>
  <c r="J329" i="10" s="1"/>
  <c r="I120" i="10"/>
  <c r="J120" i="10" s="1"/>
  <c r="I495" i="10"/>
  <c r="J495" i="10" s="1"/>
  <c r="I122" i="10"/>
  <c r="J122" i="10" s="1"/>
  <c r="I242" i="10"/>
  <c r="J242" i="10" s="1"/>
  <c r="I126" i="10"/>
  <c r="J126" i="10" s="1"/>
  <c r="I75" i="10"/>
  <c r="J75" i="10" s="1"/>
  <c r="I129" i="10"/>
  <c r="J129" i="10" s="1"/>
  <c r="I188" i="10"/>
  <c r="J188" i="10" s="1"/>
  <c r="I131" i="10"/>
  <c r="J131" i="10" s="1"/>
  <c r="I139" i="10"/>
  <c r="J139" i="10" s="1"/>
  <c r="I132" i="10"/>
  <c r="J132" i="10" s="1"/>
  <c r="I362" i="10"/>
  <c r="J362" i="10" s="1"/>
  <c r="I133" i="10"/>
  <c r="J133" i="10" s="1"/>
  <c r="I196" i="10"/>
  <c r="J196" i="10" s="1"/>
  <c r="I134" i="10"/>
  <c r="J134" i="10" s="1"/>
  <c r="I114" i="10"/>
  <c r="J114" i="10" s="1"/>
  <c r="I136" i="10"/>
  <c r="J136" i="10" s="1"/>
  <c r="I80" i="10"/>
  <c r="J80" i="10" s="1"/>
  <c r="I490" i="10"/>
  <c r="J490" i="10" s="1"/>
  <c r="I138" i="10"/>
  <c r="J138" i="10" s="1"/>
  <c r="I113" i="10"/>
  <c r="J113" i="10" s="1"/>
  <c r="I453" i="10"/>
  <c r="J453" i="10" s="1"/>
  <c r="I141" i="10"/>
  <c r="J141" i="10" s="1"/>
  <c r="I100" i="10"/>
  <c r="J100" i="10" s="1"/>
  <c r="I153" i="10"/>
  <c r="J153" i="10" s="1"/>
  <c r="I143" i="10"/>
  <c r="J143" i="10" s="1"/>
  <c r="I170" i="10"/>
  <c r="J170" i="10" s="1"/>
  <c r="I144" i="10"/>
  <c r="J144" i="10" s="1"/>
  <c r="I233" i="10"/>
  <c r="J233" i="10" s="1"/>
  <c r="I146" i="10"/>
  <c r="J146" i="10" s="1"/>
  <c r="I195" i="10"/>
  <c r="J195" i="10" s="1"/>
  <c r="I147" i="10"/>
  <c r="J147" i="10" s="1"/>
  <c r="I247" i="10"/>
  <c r="J247" i="10" s="1"/>
  <c r="I149" i="10"/>
  <c r="J149" i="10" s="1"/>
  <c r="I250" i="10"/>
  <c r="J250" i="10" s="1"/>
  <c r="I151" i="10"/>
  <c r="J151" i="10" s="1"/>
  <c r="I443" i="10"/>
  <c r="J443" i="10" s="1"/>
  <c r="I152" i="10"/>
  <c r="J152" i="10" s="1"/>
  <c r="I156" i="10"/>
  <c r="J156" i="10" s="1"/>
  <c r="I157" i="10"/>
  <c r="J157" i="10" s="1"/>
  <c r="I140" i="10"/>
  <c r="J140" i="10" s="1"/>
  <c r="I158" i="10"/>
  <c r="J158" i="10" s="1"/>
  <c r="I48" i="10"/>
  <c r="J48" i="10" s="1"/>
  <c r="I103" i="10"/>
  <c r="J103" i="10" s="1"/>
  <c r="I162" i="10"/>
  <c r="J162" i="10" s="1"/>
  <c r="I243" i="10"/>
  <c r="J243" i="10" s="1"/>
  <c r="I163" i="10"/>
  <c r="J163" i="10" s="1"/>
  <c r="I341" i="10"/>
  <c r="J341" i="10" s="1"/>
  <c r="I164" i="10"/>
  <c r="J164" i="10" s="1"/>
  <c r="I455" i="10"/>
  <c r="J455" i="10" s="1"/>
  <c r="I166" i="10"/>
  <c r="J166" i="10" s="1"/>
  <c r="I273" i="10"/>
  <c r="J273" i="10" s="1"/>
  <c r="I168" i="10"/>
  <c r="J168" i="10" s="1"/>
  <c r="I97" i="10"/>
  <c r="J97" i="10" s="1"/>
  <c r="I210" i="10"/>
  <c r="J210" i="10" s="1"/>
  <c r="I171" i="10"/>
  <c r="J171" i="10" s="1"/>
  <c r="I451" i="10"/>
  <c r="J451" i="10" s="1"/>
  <c r="I173" i="10"/>
  <c r="J173" i="10" s="1"/>
  <c r="I409" i="10"/>
  <c r="J409" i="10" s="1"/>
  <c r="I175" i="10"/>
  <c r="J175" i="10" s="1"/>
  <c r="I87" i="10"/>
  <c r="J87" i="10" s="1"/>
  <c r="I178" i="10"/>
  <c r="J178" i="10" s="1"/>
  <c r="I142" i="10"/>
  <c r="J142" i="10" s="1"/>
  <c r="I222" i="10"/>
  <c r="J222" i="10" s="1"/>
  <c r="I181" i="10"/>
  <c r="J181" i="10" s="1"/>
  <c r="I69" i="10"/>
  <c r="J69" i="10" s="1"/>
  <c r="I182" i="10"/>
  <c r="J182" i="10" s="1"/>
  <c r="I449" i="10"/>
  <c r="J449" i="10" s="1"/>
  <c r="I183" i="10"/>
  <c r="J183" i="10" s="1"/>
  <c r="I374" i="10"/>
  <c r="J374" i="10" s="1"/>
  <c r="I184" i="10"/>
  <c r="J184" i="10" s="1"/>
  <c r="I298" i="10"/>
  <c r="J298" i="10" s="1"/>
  <c r="I186" i="10"/>
  <c r="J186" i="10" s="1"/>
  <c r="I27" i="10"/>
  <c r="J27" i="10" s="1"/>
  <c r="I187" i="10"/>
  <c r="J187" i="10" s="1"/>
  <c r="I456" i="10"/>
  <c r="J456" i="10" s="1"/>
  <c r="I192" i="10"/>
  <c r="J192" i="10" s="1"/>
  <c r="I232" i="10"/>
  <c r="J232" i="10" s="1"/>
  <c r="I198" i="10"/>
  <c r="J198" i="10" s="1"/>
  <c r="I44" i="10"/>
  <c r="J44" i="10" s="1"/>
  <c r="I199" i="10"/>
  <c r="J199" i="10" s="1"/>
  <c r="I55" i="10"/>
  <c r="J55" i="10" s="1"/>
  <c r="I269" i="10"/>
  <c r="J269" i="10" s="1"/>
  <c r="I201" i="10"/>
  <c r="J201" i="10" s="1"/>
  <c r="I227" i="10"/>
  <c r="J227" i="10" s="1"/>
  <c r="I202" i="10"/>
  <c r="J202" i="10" s="1"/>
  <c r="I351" i="10"/>
  <c r="J351" i="10" s="1"/>
  <c r="I203" i="10"/>
  <c r="J203" i="10" s="1"/>
  <c r="I287" i="10"/>
  <c r="J287" i="10" s="1"/>
  <c r="I204" i="10"/>
  <c r="J204" i="10" s="1"/>
  <c r="I63" i="10"/>
  <c r="J63" i="10" s="1"/>
  <c r="I206" i="10"/>
  <c r="J206" i="10" s="1"/>
  <c r="I127" i="10"/>
  <c r="J127" i="10" s="1"/>
  <c r="I207" i="10"/>
  <c r="J207" i="10" s="1"/>
  <c r="I110" i="10"/>
  <c r="J110" i="10" s="1"/>
  <c r="I460" i="10"/>
  <c r="J460" i="10" s="1"/>
  <c r="I211" i="10"/>
  <c r="J211" i="10" s="1"/>
  <c r="I469" i="10"/>
  <c r="J469" i="10" s="1"/>
  <c r="I212" i="10"/>
  <c r="J212" i="10" s="1"/>
  <c r="I82" i="10"/>
  <c r="J82" i="10" s="1"/>
  <c r="I214" i="10"/>
  <c r="J214" i="10" s="1"/>
  <c r="I429" i="10"/>
  <c r="J429" i="10" s="1"/>
  <c r="I215" i="10"/>
  <c r="J215" i="10" s="1"/>
  <c r="I159" i="10"/>
  <c r="J159" i="10" s="1"/>
  <c r="I314" i="10"/>
  <c r="J314" i="10" s="1"/>
  <c r="I223" i="10"/>
  <c r="J223" i="10" s="1"/>
  <c r="I193" i="10"/>
  <c r="J193" i="10" s="1"/>
  <c r="I224" i="10"/>
  <c r="J224" i="10" s="1"/>
  <c r="I84" i="10"/>
  <c r="J84" i="10" s="1"/>
  <c r="I225" i="10"/>
  <c r="J225" i="10" s="1"/>
  <c r="I64" i="10"/>
  <c r="J64" i="10" s="1"/>
  <c r="I226" i="10"/>
  <c r="J226" i="10" s="1"/>
  <c r="I253" i="10"/>
  <c r="J253" i="10" s="1"/>
  <c r="I228" i="10"/>
  <c r="J228" i="10" s="1"/>
  <c r="I91" i="10"/>
  <c r="J91" i="10" s="1"/>
  <c r="I231" i="10"/>
  <c r="J231" i="10" s="1"/>
  <c r="I35" i="10"/>
  <c r="J35" i="10" s="1"/>
  <c r="I244" i="10"/>
  <c r="J244" i="10" s="1"/>
  <c r="I236" i="10"/>
  <c r="J236" i="10" s="1"/>
  <c r="I216" i="10"/>
  <c r="J216" i="10" s="1"/>
  <c r="I240" i="10"/>
  <c r="J240" i="10" s="1"/>
  <c r="I15" i="10"/>
  <c r="J15" i="10" s="1"/>
  <c r="I241" i="10"/>
  <c r="J241" i="10" s="1"/>
  <c r="I372" i="10"/>
  <c r="J372" i="10" s="1"/>
  <c r="I246" i="10"/>
  <c r="J246" i="10" s="1"/>
  <c r="I177" i="10"/>
  <c r="J177" i="10" s="1"/>
  <c r="I249" i="10"/>
  <c r="J249" i="10" s="1"/>
  <c r="I111" i="10"/>
  <c r="J111" i="10" s="1"/>
  <c r="I251" i="10"/>
  <c r="J251" i="10" s="1"/>
  <c r="I334" i="10"/>
  <c r="J334" i="10" s="1"/>
  <c r="I254" i="10"/>
  <c r="J254" i="10" s="1"/>
  <c r="I300" i="10"/>
  <c r="J300" i="10" s="1"/>
  <c r="I258" i="10"/>
  <c r="J258" i="10" s="1"/>
  <c r="I447" i="10"/>
  <c r="J447" i="10" s="1"/>
  <c r="I259" i="10"/>
  <c r="J259" i="10" s="1"/>
  <c r="I293" i="10"/>
  <c r="J293" i="10" s="1"/>
  <c r="I260" i="10"/>
  <c r="J260" i="10" s="1"/>
  <c r="I137" i="10"/>
  <c r="J137" i="10" s="1"/>
  <c r="I263" i="10"/>
  <c r="J263" i="10" s="1"/>
  <c r="I107" i="10"/>
  <c r="J107" i="10" s="1"/>
  <c r="I265" i="10"/>
  <c r="J265" i="10" s="1"/>
  <c r="I6" i="10"/>
  <c r="J6" i="10" s="1"/>
  <c r="I68" i="10"/>
  <c r="J68" i="10" s="1"/>
  <c r="I65" i="10"/>
  <c r="J65" i="10" s="1"/>
  <c r="I274" i="10"/>
  <c r="J274" i="10" s="1"/>
  <c r="I430" i="10"/>
  <c r="J430" i="10" s="1"/>
  <c r="I276" i="10"/>
  <c r="J276" i="10" s="1"/>
  <c r="I312" i="10"/>
  <c r="J312" i="10" s="1"/>
  <c r="I280" i="10"/>
  <c r="J280" i="10" s="1"/>
  <c r="I268" i="10"/>
  <c r="J268" i="10" s="1"/>
  <c r="I281" i="10"/>
  <c r="J281" i="10" s="1"/>
  <c r="I169" i="10"/>
  <c r="J169" i="10" s="1"/>
  <c r="I283" i="10"/>
  <c r="J283" i="10" s="1"/>
  <c r="I441" i="10"/>
  <c r="J441" i="10" s="1"/>
  <c r="I289" i="10"/>
  <c r="J289" i="10" s="1"/>
  <c r="I292" i="10"/>
  <c r="J292" i="10" s="1"/>
  <c r="I291" i="10"/>
  <c r="J291" i="10" s="1"/>
  <c r="I185" i="10"/>
  <c r="J185" i="10" s="1"/>
  <c r="I295" i="10"/>
  <c r="J295" i="10" s="1"/>
  <c r="I220" i="10"/>
  <c r="J220" i="10" s="1"/>
  <c r="I301" i="10"/>
  <c r="J301" i="10" s="1"/>
  <c r="I23" i="10"/>
  <c r="J23" i="10" s="1"/>
  <c r="I306" i="10"/>
  <c r="J306" i="10" s="1"/>
  <c r="I179" i="10"/>
  <c r="J179" i="10" s="1"/>
  <c r="I307" i="10"/>
  <c r="J307" i="10" s="1"/>
  <c r="I483" i="10"/>
  <c r="J483" i="10" s="1"/>
  <c r="I309" i="10"/>
  <c r="J309" i="10" s="1"/>
  <c r="I36" i="10"/>
  <c r="J36" i="10" s="1"/>
  <c r="I315" i="10"/>
  <c r="J315" i="10" s="1"/>
  <c r="I124" i="10"/>
  <c r="J124" i="10" s="1"/>
  <c r="I317" i="10"/>
  <c r="J317" i="10" s="1"/>
  <c r="I458" i="10"/>
  <c r="J458" i="10" s="1"/>
  <c r="I318" i="10"/>
  <c r="J318" i="10" s="1"/>
  <c r="I83" i="10"/>
  <c r="J83" i="10" s="1"/>
  <c r="I321" i="10"/>
  <c r="J321" i="10" s="1"/>
  <c r="I248" i="10"/>
  <c r="J248" i="10" s="1"/>
  <c r="I328" i="10"/>
  <c r="J328" i="10" s="1"/>
  <c r="I408" i="10"/>
  <c r="J408" i="10" s="1"/>
  <c r="I330" i="10"/>
  <c r="J330" i="10" s="1"/>
  <c r="I71" i="10"/>
  <c r="J71" i="10" s="1"/>
  <c r="I331" i="10"/>
  <c r="J331" i="10" s="1"/>
  <c r="I135" i="10"/>
  <c r="J135" i="10" s="1"/>
  <c r="I219" i="10"/>
  <c r="J219" i="10" s="1"/>
  <c r="I338" i="10"/>
  <c r="J338" i="10" s="1"/>
  <c r="I66" i="10"/>
  <c r="J66" i="10" s="1"/>
  <c r="I342" i="10"/>
  <c r="J342" i="10" s="1"/>
  <c r="I200" i="10"/>
  <c r="J200" i="10" s="1"/>
  <c r="I343" i="10"/>
  <c r="J343" i="10" s="1"/>
  <c r="I96" i="10"/>
  <c r="J96" i="10" s="1"/>
  <c r="I344" i="10"/>
  <c r="J344" i="10" s="1"/>
  <c r="I154" i="10"/>
  <c r="J154" i="10" s="1"/>
  <c r="I349" i="10"/>
  <c r="J349" i="10" s="1"/>
  <c r="I476" i="10"/>
  <c r="J476" i="10" s="1"/>
  <c r="I352" i="10"/>
  <c r="J352" i="10" s="1"/>
  <c r="I262" i="10"/>
  <c r="J262" i="10" s="1"/>
  <c r="I353" i="10"/>
  <c r="J353" i="10" s="1"/>
  <c r="I272" i="10"/>
  <c r="J272" i="10" s="1"/>
  <c r="I354" i="10"/>
  <c r="J354" i="10" s="1"/>
  <c r="I81" i="10"/>
  <c r="J81" i="10" s="1"/>
  <c r="I16" i="10"/>
  <c r="J16" i="10" s="1"/>
  <c r="I42" i="10"/>
  <c r="J42" i="10" s="1"/>
  <c r="I371" i="10"/>
  <c r="J371" i="10" s="1"/>
  <c r="I491" i="10"/>
  <c r="J491" i="10" s="1"/>
  <c r="I377" i="10"/>
  <c r="J377" i="10" s="1"/>
  <c r="I90" i="10"/>
  <c r="J90" i="10" s="1"/>
  <c r="I378" i="10"/>
  <c r="J378" i="10" s="1"/>
  <c r="I368" i="10"/>
  <c r="J368" i="10" s="1"/>
  <c r="I380" i="10"/>
  <c r="J380" i="10" s="1"/>
  <c r="I313" i="10"/>
  <c r="J313" i="10" s="1"/>
  <c r="I381" i="10"/>
  <c r="J381" i="10" s="1"/>
  <c r="I26" i="10"/>
  <c r="J26" i="10" s="1"/>
  <c r="I389" i="10"/>
  <c r="J389" i="10" s="1"/>
  <c r="I361" i="10"/>
  <c r="J361" i="10" s="1"/>
  <c r="I390" i="10"/>
  <c r="J390" i="10" s="1"/>
  <c r="I155" i="10"/>
  <c r="J155" i="10" s="1"/>
  <c r="I391" i="10"/>
  <c r="J391" i="10" s="1"/>
  <c r="I190" i="10"/>
  <c r="J190" i="10" s="1"/>
  <c r="I392" i="10"/>
  <c r="J392" i="10" s="1"/>
  <c r="I333" i="10"/>
  <c r="J333" i="10" s="1"/>
  <c r="I396" i="10"/>
  <c r="J396" i="10" s="1"/>
  <c r="I208" i="10"/>
  <c r="J208" i="10" s="1"/>
  <c r="I403" i="10"/>
  <c r="J403" i="10" s="1"/>
  <c r="I92" i="10"/>
  <c r="J92" i="10" s="1"/>
  <c r="I448" i="10"/>
  <c r="J448" i="10" s="1"/>
  <c r="I413" i="10"/>
  <c r="J413" i="10" s="1"/>
  <c r="I235" i="10"/>
  <c r="J235" i="10" s="1"/>
  <c r="I421" i="10"/>
  <c r="J421" i="10" s="1"/>
  <c r="I221" i="10"/>
  <c r="J221" i="10" s="1"/>
  <c r="I422" i="10"/>
  <c r="J422" i="10" s="1"/>
  <c r="I346" i="10"/>
  <c r="J346" i="10" s="1"/>
  <c r="I431" i="10"/>
  <c r="J431" i="10" s="1"/>
  <c r="I327" i="10"/>
  <c r="J327" i="10" s="1"/>
  <c r="I446" i="10"/>
  <c r="J446" i="10" s="1"/>
  <c r="I406" i="10"/>
  <c r="J406" i="10" s="1"/>
  <c r="I452" i="10"/>
  <c r="J452" i="10" s="1"/>
  <c r="I480" i="10"/>
  <c r="J480" i="10" s="1"/>
  <c r="I466" i="10"/>
  <c r="J466" i="10" s="1"/>
</calcChain>
</file>

<file path=xl/sharedStrings.xml><?xml version="1.0" encoding="utf-8"?>
<sst xmlns="http://schemas.openxmlformats.org/spreadsheetml/2006/main" count="6081" uniqueCount="121">
  <si>
    <t>Sales Person</t>
  </si>
  <si>
    <t>Geography</t>
  </si>
  <si>
    <t>Product</t>
  </si>
  <si>
    <t>Date</t>
  </si>
  <si>
    <t>Amount</t>
  </si>
  <si>
    <t>Customers</t>
  </si>
  <si>
    <t>Boxes</t>
  </si>
  <si>
    <t>Barr Faughny</t>
  </si>
  <si>
    <t>Canada   </t>
  </si>
  <si>
    <t>50% Dark Bites</t>
  </si>
  <si>
    <t>Kelci Walkden</t>
  </si>
  <si>
    <t>Canada</t>
  </si>
  <si>
    <t>After Nines</t>
  </si>
  <si>
    <t>Rafaelita Blaksland</t>
  </si>
  <si>
    <t>Canada  </t>
  </si>
  <si>
    <t>70% Dark Bites</t>
  </si>
  <si>
    <t>Jan Morforth</t>
  </si>
  <si>
    <t>UK   </t>
  </si>
  <si>
    <t>Smooth Sliky Salty</t>
  </si>
  <si>
    <t>Marney O'Breen</t>
  </si>
  <si>
    <t>Peanut Butter Cubes</t>
  </si>
  <si>
    <t>UK</t>
  </si>
  <si>
    <t>Baker's Choco Chips</t>
  </si>
  <si>
    <t>Wilone O'Kielt</t>
  </si>
  <si>
    <t>New Zealand   </t>
  </si>
  <si>
    <t>Mint Chip Choco</t>
  </si>
  <si>
    <t>USA </t>
  </si>
  <si>
    <t>85% Dark Bars</t>
  </si>
  <si>
    <t>India </t>
  </si>
  <si>
    <t>Almond Choco</t>
  </si>
  <si>
    <t>Van Tuxwell</t>
  </si>
  <si>
    <t>Spicy Special Slims</t>
  </si>
  <si>
    <t>Beverie Moffet</t>
  </si>
  <si>
    <t>Canada </t>
  </si>
  <si>
    <t>Caramel Stuffed Bars</t>
  </si>
  <si>
    <t>Dotty Strutley</t>
  </si>
  <si>
    <t>New Zealand</t>
  </si>
  <si>
    <t>Gigi Bohling</t>
  </si>
  <si>
    <t>India</t>
  </si>
  <si>
    <t>Choco Coated Almonds</t>
  </si>
  <si>
    <t>Dennison Crosswaite</t>
  </si>
  <si>
    <t>Australia</t>
  </si>
  <si>
    <t>Orange Choco</t>
  </si>
  <si>
    <t>Gunar Cockshoot</t>
  </si>
  <si>
    <t>India  </t>
  </si>
  <si>
    <t>Milk Bars</t>
  </si>
  <si>
    <t>Mallorie Waber</t>
  </si>
  <si>
    <t>Roddy Speechley</t>
  </si>
  <si>
    <t>Australia </t>
  </si>
  <si>
    <t>USA</t>
  </si>
  <si>
    <t>Andria Kimpton</t>
  </si>
  <si>
    <t>USA  </t>
  </si>
  <si>
    <t>Brien Boise</t>
  </si>
  <si>
    <t>Australia  </t>
  </si>
  <si>
    <t>Drinking Coco</t>
  </si>
  <si>
    <t>UK </t>
  </si>
  <si>
    <t>UK  </t>
  </si>
  <si>
    <t>Manuka Honey Choco</t>
  </si>
  <si>
    <t>Karlen McCaffrey</t>
  </si>
  <si>
    <t>Raspberry Choco</t>
  </si>
  <si>
    <t>Ches Bonnell</t>
  </si>
  <si>
    <t>Oby Sorrel</t>
  </si>
  <si>
    <t>USA   </t>
  </si>
  <si>
    <t>New Zealand  </t>
  </si>
  <si>
    <t>New Zealand </t>
  </si>
  <si>
    <t>India   </t>
  </si>
  <si>
    <t>Jehu Rudeforth</t>
  </si>
  <si>
    <t>Fruit &amp; Nut Bars</t>
  </si>
  <si>
    <t>White Choc</t>
  </si>
  <si>
    <t>Australia   </t>
  </si>
  <si>
    <t>99% Dark &amp; Pure</t>
  </si>
  <si>
    <t>Madelene Upcott</t>
  </si>
  <si>
    <t>Husein Augar</t>
  </si>
  <si>
    <t>Camilla Castle</t>
  </si>
  <si>
    <t>Curtice Advani</t>
  </si>
  <si>
    <t>Organic Choco Syrup</t>
  </si>
  <si>
    <t>Eclairs</t>
  </si>
  <si>
    <t>Kaine Padly</t>
  </si>
  <si>
    <t xml:space="preserve">Quick Analysis </t>
  </si>
  <si>
    <t>Average</t>
  </si>
  <si>
    <t>Median</t>
  </si>
  <si>
    <t>Maximum</t>
  </si>
  <si>
    <t>Minimum</t>
  </si>
  <si>
    <t>Range</t>
  </si>
  <si>
    <t>First Quartile</t>
  </si>
  <si>
    <t>Third Quartile</t>
  </si>
  <si>
    <t xml:space="preserve">Average &gt; Median , So more higher values of Amount </t>
  </si>
  <si>
    <t xml:space="preserve">Distinct count of products </t>
  </si>
  <si>
    <t>Country</t>
  </si>
  <si>
    <t>Sum of Amount</t>
  </si>
  <si>
    <t xml:space="preserve"> </t>
  </si>
  <si>
    <t>Sum of Boxes</t>
  </si>
  <si>
    <t>Grand Total</t>
  </si>
  <si>
    <t xml:space="preserve">Sales per Box </t>
  </si>
  <si>
    <t>50% Dark Bites Total</t>
  </si>
  <si>
    <t>70% Dark Bites Total</t>
  </si>
  <si>
    <t>85% Dark Bars Total</t>
  </si>
  <si>
    <t>99% Dark &amp; Pure Total</t>
  </si>
  <si>
    <t>After Nines Total</t>
  </si>
  <si>
    <t>Almond Choco Total</t>
  </si>
  <si>
    <t>Baker's Choco Chips Total</t>
  </si>
  <si>
    <t>Caramel Stuffed Bars Total</t>
  </si>
  <si>
    <t>Choco Coated Almonds Total</t>
  </si>
  <si>
    <t>Drinking Coco Total</t>
  </si>
  <si>
    <t>Eclairs Total</t>
  </si>
  <si>
    <t>Fruit &amp; Nut Bars Total</t>
  </si>
  <si>
    <t>Manuka Honey Choco Total</t>
  </si>
  <si>
    <t>Milk Bars Total</t>
  </si>
  <si>
    <t>Mint Chip Choco Total</t>
  </si>
  <si>
    <t>Orange Choco Total</t>
  </si>
  <si>
    <t>Organic Choco Syrup Total</t>
  </si>
  <si>
    <t>Peanut Butter Cubes Total</t>
  </si>
  <si>
    <t>Raspberry Choco Total</t>
  </si>
  <si>
    <t>Smooth Sliky Salty Total</t>
  </si>
  <si>
    <t>Spicy Special Slims Total</t>
  </si>
  <si>
    <t>White Choc Total</t>
  </si>
  <si>
    <t xml:space="preserve"> Cost per unit</t>
  </si>
  <si>
    <t>Cost</t>
  </si>
  <si>
    <t>Profit</t>
  </si>
  <si>
    <t xml:space="preserve"> Products</t>
  </si>
  <si>
    <t xml:space="preserve"> Cost per box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</si>
</sst>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8">
    <font>
      <sz val="11"/>
      <color theme="1"/>
      <name val="Calibri"/>
      <family val="2"/>
      <scheme val="minor"/>
    </font>
    <font>
      <b/>
      <sz val="11"/>
      <color rgb="FF000000"/>
      <name val="Trebuchet MS"/>
      <charset val="1"/>
    </font>
    <font>
      <sz val="11"/>
      <color rgb="FF000000"/>
      <name val="Trebuchet MS"/>
      <charset val="1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D0CECE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4472C4"/>
        <bgColor indexed="64"/>
      </patternFill>
    </fill>
  </fills>
  <borders count="12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/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/>
      <bottom style="thin">
        <color rgb="FF9A9A9A"/>
      </bottom>
      <diagonal/>
    </border>
    <border>
      <left style="thin">
        <color rgb="FF9A9A9A"/>
      </left>
      <right style="thin">
        <color rgb="FF9A9A9A"/>
      </right>
      <top/>
      <bottom style="thin">
        <color rgb="FF9A9A9A"/>
      </bottom>
      <diagonal/>
    </border>
    <border>
      <left style="thin">
        <color rgb="FF9A9A9A"/>
      </left>
      <right/>
      <top/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/>
      <diagonal/>
    </border>
    <border>
      <left style="thin">
        <color rgb="FF9A9A9A"/>
      </left>
      <right/>
      <top style="thin">
        <color rgb="FF9A9A9A"/>
      </top>
      <bottom/>
      <diagonal/>
    </border>
    <border>
      <left/>
      <right/>
      <top/>
      <bottom style="thin">
        <color rgb="FFA5A5A5"/>
      </bottom>
      <diagonal/>
    </border>
    <border>
      <left/>
      <right/>
      <top/>
      <bottom style="medium">
        <color rgb="FFA5A5A5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/>
    <xf numFmtId="15" fontId="2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5" fontId="2" fillId="0" borderId="8" xfId="0" applyNumberFormat="1" applyFont="1" applyBorder="1"/>
    <xf numFmtId="0" fontId="2" fillId="0" borderId="9" xfId="0" applyFont="1" applyBorder="1"/>
    <xf numFmtId="0" fontId="3" fillId="0" borderId="0" xfId="0" quotePrefix="1" applyFont="1"/>
    <xf numFmtId="2" fontId="0" fillId="0" borderId="0" xfId="0" applyNumberFormat="1"/>
    <xf numFmtId="0" fontId="0" fillId="2" borderId="0" xfId="0" applyFill="1"/>
    <xf numFmtId="0" fontId="0" fillId="0" borderId="10" xfId="0" applyBorder="1"/>
    <xf numFmtId="164" fontId="0" fillId="0" borderId="10" xfId="0" applyNumberFormat="1" applyBorder="1"/>
    <xf numFmtId="0" fontId="4" fillId="3" borderId="11" xfId="0" applyFont="1" applyFill="1" applyBorder="1"/>
    <xf numFmtId="0" fontId="4" fillId="3" borderId="11" xfId="0" applyFont="1" applyFill="1" applyBorder="1" applyAlignment="1">
      <alignment horizontal="right"/>
    </xf>
    <xf numFmtId="0" fontId="0" fillId="0" borderId="11" xfId="0" applyBorder="1"/>
    <xf numFmtId="0" fontId="5" fillId="0" borderId="10" xfId="0" applyFont="1" applyBorder="1"/>
    <xf numFmtId="0" fontId="0" fillId="0" borderId="0" xfId="0" pivotButton="1"/>
    <xf numFmtId="164" fontId="0" fillId="0" borderId="0" xfId="0" applyNumberFormat="1"/>
    <xf numFmtId="0" fontId="6" fillId="0" borderId="0" xfId="0" applyFont="1"/>
    <xf numFmtId="0" fontId="7" fillId="4" borderId="0" xfId="0" applyFont="1" applyFill="1"/>
    <xf numFmtId="0" fontId="2" fillId="0" borderId="0" xfId="0" applyFont="1"/>
  </cellXfs>
  <cellStyles count="1">
    <cellStyle name="Normal" xfId="0" builtinId="0"/>
  </cellStyles>
  <dxfs count="5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Trebuchet MS"/>
        <charset val="1"/>
        <scheme val="none"/>
      </font>
      <numFmt numFmtId="0" formatCode="General"/>
      <border diagonalUp="0" diagonalDown="0" outline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 style="thin">
          <color rgb="FF9A9A9A"/>
        </left>
        <right/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numFmt numFmtId="20" formatCode="dd/mmm/yy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/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border outline="0">
        <top style="thin">
          <color rgb="FF9A9A9A"/>
        </top>
      </border>
    </dxf>
    <dxf>
      <border outline="0">
        <bottom style="thin">
          <color rgb="FF9A9A9A"/>
        </bottom>
      </border>
    </dxf>
    <dxf>
      <border outline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 outline="0">
        <left style="thin">
          <color rgb="FF9A9A9A"/>
        </left>
        <right style="thin">
          <color rgb="FF9A9A9A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 style="thin">
          <color rgb="FF9A9A9A"/>
        </left>
        <right/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numFmt numFmtId="20" formatCode="dd/mmm/yy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/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border outline="0">
        <top style="thin">
          <color rgb="FF9A9A9A"/>
        </top>
      </border>
    </dxf>
    <dxf>
      <border outline="0">
        <bottom style="thin">
          <color rgb="FF9A9A9A"/>
        </bottom>
      </border>
    </dxf>
    <dxf>
      <border outline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 outline="0">
        <left style="thin">
          <color rgb="FF9A9A9A"/>
        </left>
        <right style="thin">
          <color rgb="FF9A9A9A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 style="thin">
          <color rgb="FF9A9A9A"/>
        </left>
        <right/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numFmt numFmtId="20" formatCode="dd/mmm/yy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/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border outline="0">
        <top style="thin">
          <color rgb="FF9A9A9A"/>
        </top>
      </border>
    </dxf>
    <dxf>
      <border outline="0">
        <bottom style="thin">
          <color rgb="FF9A9A9A"/>
        </bottom>
      </border>
    </dxf>
    <dxf>
      <border outline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 outline="0">
        <left style="thin">
          <color rgb="FF9A9A9A"/>
        </left>
        <right style="thin">
          <color rgb="FF9A9A9A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 style="thin">
          <color rgb="FF9A9A9A"/>
        </left>
        <right/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numFmt numFmtId="20" formatCode="dd/mmm/yy"/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>
        <left/>
        <right style="thin">
          <color rgb="FF9A9A9A"/>
        </right>
        <top style="thin">
          <color rgb="FF9A9A9A"/>
        </top>
        <bottom style="thin">
          <color rgb="FF9A9A9A"/>
        </bottom>
        <vertical/>
        <horizontal/>
      </border>
    </dxf>
    <dxf>
      <border outline="0">
        <top style="thin">
          <color rgb="FF9A9A9A"/>
        </top>
      </border>
    </dxf>
    <dxf>
      <border outline="0">
        <bottom style="thin">
          <color rgb="FF9A9A9A"/>
        </bottom>
      </border>
    </dxf>
    <dxf>
      <border outline="0">
        <left style="thin">
          <color rgb="FF9A9A9A"/>
        </left>
        <right style="thin">
          <color rgb="FF9A9A9A"/>
        </right>
        <top style="thin">
          <color rgb="FF9A9A9A"/>
        </top>
        <bottom style="thin">
          <color rgb="FF9A9A9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charset val="1"/>
        <scheme val="none"/>
      </font>
      <border diagonalUp="0" diagonalDown="0" outline="0">
        <left style="thin">
          <color rgb="FF9A9A9A"/>
        </left>
        <right style="thin">
          <color rgb="FF9A9A9A"/>
        </right>
        <top/>
        <bottom/>
      </border>
    </dxf>
    <dxf>
      <numFmt numFmtId="164" formatCode="_-[$$-409]* #,##0.00_ ;_-[$$-409]* \-#,##0.00\ ;_-[$$-409]* &quot;-&quot;??_ ;_-@_ 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Product vs Amount </cx:v>
        </cx:txData>
      </cx:tx>
    </cx:title>
    <cx:plotArea>
      <cx:plotAreaRegion>
        <cx:series layoutId="boxWhisker" uniqueId="{0965A88B-DC5D-4B8D-83A4-6A7D68F5AD3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9525</xdr:rowOff>
    </xdr:from>
    <xdr:to>
      <xdr:col>5</xdr:col>
      <xdr:colOff>180975</xdr:colOff>
      <xdr:row>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A328DE-4646-135F-7634-7634D510E520}"/>
            </a:ext>
          </a:extLst>
        </xdr:cNvPr>
        <xdr:cNvSpPr txBox="1"/>
      </xdr:nvSpPr>
      <xdr:spPr>
        <a:xfrm>
          <a:off x="600075" y="9525"/>
          <a:ext cx="3971925" cy="409575"/>
        </a:xfrm>
        <a:prstGeom prst="rect">
          <a:avLst/>
        </a:prstGeom>
        <a:solidFill>
          <a:srgbClr val="5B9BD4"/>
        </a:solidFill>
        <a:ln w="12700" cmpd="sng">
          <a:solidFill>
            <a:srgbClr val="41719C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600" b="1">
              <a:solidFill>
                <a:srgbClr val="FFFFFF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QUICK ANALYSIS</a:t>
          </a:r>
          <a:r>
            <a:rPr lang="en-US" sz="1100">
              <a:solidFill>
                <a:srgbClr val="FFFFFF"/>
              </a:solidFill>
              <a:latin typeface="Arial Black" panose="020B0A04020102020204" pitchFamily="34" charset="0"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76200</xdr:colOff>
      <xdr:row>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86F6A6-5CD9-4527-8184-A590D5501250}"/>
            </a:ext>
          </a:extLst>
        </xdr:cNvPr>
        <xdr:cNvSpPr txBox="1"/>
      </xdr:nvSpPr>
      <xdr:spPr>
        <a:xfrm>
          <a:off x="0" y="0"/>
          <a:ext cx="11610975" cy="552450"/>
        </a:xfrm>
        <a:prstGeom prst="rect">
          <a:avLst/>
        </a:prstGeom>
        <a:solidFill>
          <a:srgbClr val="5B9BD4"/>
        </a:solidFill>
        <a:ln w="12700" cmpd="sng">
          <a:solidFill>
            <a:srgbClr val="41719C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1pPr>
          <a:lvl2pPr marL="4572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2pPr>
          <a:lvl3pPr marL="9144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3pPr>
          <a:lvl4pPr marL="13716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4pPr>
          <a:lvl5pPr marL="18288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5pPr>
          <a:lvl6pPr marL="22860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6pPr>
          <a:lvl7pPr marL="27432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7pPr>
          <a:lvl8pPr marL="32004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8pPr>
          <a:lvl9pPr marL="36576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9pPr>
        </a:lstStyle>
        <a:p>
          <a:pPr marL="0" indent="0" algn="ctr"/>
          <a:r>
            <a:rPr lang="en-US" sz="2000" b="1">
              <a:solidFill>
                <a:srgbClr val="FFFFFF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TOP 10 ITEMS USING CONDITIONAL FORMATTING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28575</xdr:colOff>
      <xdr:row>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4F3E84-937C-4BD4-8684-A8BA247825D5}"/>
            </a:ext>
          </a:extLst>
        </xdr:cNvPr>
        <xdr:cNvSpPr txBox="1"/>
      </xdr:nvSpPr>
      <xdr:spPr>
        <a:xfrm>
          <a:off x="0" y="0"/>
          <a:ext cx="11610975" cy="552450"/>
        </a:xfrm>
        <a:prstGeom prst="rect">
          <a:avLst/>
        </a:prstGeom>
        <a:solidFill>
          <a:srgbClr val="5B9BD4"/>
        </a:solidFill>
        <a:ln w="12700" cmpd="sng">
          <a:solidFill>
            <a:srgbClr val="41719C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1pPr>
          <a:lvl2pPr marL="4572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2pPr>
          <a:lvl3pPr marL="9144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3pPr>
          <a:lvl4pPr marL="13716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4pPr>
          <a:lvl5pPr marL="18288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5pPr>
          <a:lvl6pPr marL="22860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6pPr>
          <a:lvl7pPr marL="27432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7pPr>
          <a:lvl8pPr marL="32004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8pPr>
          <a:lvl9pPr marL="36576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9pPr>
        </a:lstStyle>
        <a:p>
          <a:pPr marL="0" indent="0" algn="ctr"/>
          <a:r>
            <a:rPr lang="en-US" sz="2000" b="1">
              <a:solidFill>
                <a:srgbClr val="FFFFFF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SALES BY COUNTRY USING FORMULA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171450</xdr:colOff>
      <xdr:row>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5352F4-F07F-41FF-A0DA-30C298ADBB6A}"/>
            </a:ext>
          </a:extLst>
        </xdr:cNvPr>
        <xdr:cNvSpPr txBox="1"/>
      </xdr:nvSpPr>
      <xdr:spPr>
        <a:xfrm>
          <a:off x="0" y="0"/>
          <a:ext cx="11753850" cy="552450"/>
        </a:xfrm>
        <a:prstGeom prst="rect">
          <a:avLst/>
        </a:prstGeom>
        <a:solidFill>
          <a:srgbClr val="5B9BD4"/>
        </a:solidFill>
        <a:ln w="12700" cmpd="sng">
          <a:solidFill>
            <a:srgbClr val="41719C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1pPr>
          <a:lvl2pPr marL="4572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2pPr>
          <a:lvl3pPr marL="9144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3pPr>
          <a:lvl4pPr marL="13716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4pPr>
          <a:lvl5pPr marL="18288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5pPr>
          <a:lvl6pPr marL="22860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6pPr>
          <a:lvl7pPr marL="27432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7pPr>
          <a:lvl8pPr marL="32004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8pPr>
          <a:lvl9pPr marL="36576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9pPr>
        </a:lstStyle>
        <a:p>
          <a:pPr marL="0" indent="0" algn="ctr"/>
          <a:r>
            <a:rPr lang="en-US" sz="2000" b="1">
              <a:solidFill>
                <a:srgbClr val="FFFFFF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PRODUCT BY COUNTRY USING PIVOT TABLE </a:t>
          </a:r>
        </a:p>
      </xdr:txBody>
    </xdr:sp>
    <xdr:clientData/>
  </xdr:twoCellAnchor>
  <xdr:twoCellAnchor editAs="oneCell">
    <xdr:from>
      <xdr:col>12</xdr:col>
      <xdr:colOff>257175</xdr:colOff>
      <xdr:row>4</xdr:row>
      <xdr:rowOff>85725</xdr:rowOff>
    </xdr:from>
    <xdr:to>
      <xdr:col>14</xdr:col>
      <xdr:colOff>590550</xdr:colOff>
      <xdr:row>34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ales Person">
              <a:extLst>
                <a:ext uri="{FF2B5EF4-FFF2-40B4-BE49-F238E27FC236}">
                  <a16:creationId xmlns:a16="http://schemas.microsoft.com/office/drawing/2014/main" id="{B9DFB114-05CC-9CD1-0203-C7860582C93F}"/>
                </a:ext>
                <a:ext uri="{147F2762-F138-4A5C-976F-8EAC2B608ADB}">
                  <a16:predDERef xmlns:a16="http://schemas.microsoft.com/office/drawing/2014/main" pred="{1A5352F4-F07F-41FF-A0DA-30C298ADBB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Per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10650" y="8477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57150</xdr:colOff>
      <xdr:row>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1E3BC4-BA39-4F2F-8C78-C56B2C8572A1}"/>
            </a:ext>
          </a:extLst>
        </xdr:cNvPr>
        <xdr:cNvSpPr txBox="1"/>
      </xdr:nvSpPr>
      <xdr:spPr>
        <a:xfrm>
          <a:off x="0" y="0"/>
          <a:ext cx="13468350" cy="552450"/>
        </a:xfrm>
        <a:prstGeom prst="rect">
          <a:avLst/>
        </a:prstGeom>
        <a:solidFill>
          <a:srgbClr val="5B9BD4"/>
        </a:solidFill>
        <a:ln w="12700" cmpd="sng">
          <a:solidFill>
            <a:srgbClr val="41719C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1pPr>
          <a:lvl2pPr marL="4572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2pPr>
          <a:lvl3pPr marL="9144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3pPr>
          <a:lvl4pPr marL="13716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4pPr>
          <a:lvl5pPr marL="18288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5pPr>
          <a:lvl6pPr marL="22860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6pPr>
          <a:lvl7pPr marL="27432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7pPr>
          <a:lvl8pPr marL="32004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8pPr>
          <a:lvl9pPr marL="36576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9pPr>
        </a:lstStyle>
        <a:p>
          <a:pPr marL="0" indent="0" algn="ctr"/>
          <a:r>
            <a:rPr lang="en-US" sz="2000" b="1">
              <a:solidFill>
                <a:srgbClr val="FFFFFF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PRODUCTS BY $ PER UNIT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5</xdr:row>
      <xdr:rowOff>123825</xdr:rowOff>
    </xdr:from>
    <xdr:to>
      <xdr:col>14</xdr:col>
      <xdr:colOff>600075</xdr:colOff>
      <xdr:row>18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E1699FA-9782-E7FC-E136-B873561ADC7F}"/>
                </a:ext>
                <a:ext uri="{147F2762-F138-4A5C-976F-8EAC2B608ADB}">
                  <a16:predDERef xmlns:a16="http://schemas.microsoft.com/office/drawing/2014/main" pred="{7706DAF0-A0DB-2926-93DF-31AD6D5609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19</xdr:col>
      <xdr:colOff>95250</xdr:colOff>
      <xdr:row>2</xdr:row>
      <xdr:rowOff>171450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F34662-40D3-439D-84FE-DB5EF6AC1901}"/>
            </a:ext>
            <a:ext uri="{147F2762-F138-4A5C-976F-8EAC2B608ADB}">
              <a16:predDERef xmlns:a16="http://schemas.microsoft.com/office/drawing/2014/main" pred="{BE1699FA-9782-E7FC-E136-B873561ADC7F}"/>
            </a:ext>
          </a:extLst>
        </xdr:cNvPr>
        <xdr:cNvSpPr txBox="1"/>
      </xdr:nvSpPr>
      <xdr:spPr>
        <a:xfrm>
          <a:off x="0" y="0"/>
          <a:ext cx="15163800" cy="552450"/>
        </a:xfrm>
        <a:prstGeom prst="rect">
          <a:avLst/>
        </a:prstGeom>
        <a:solidFill>
          <a:srgbClr val="5B9BD4"/>
        </a:solidFill>
        <a:ln w="12700" cmpd="sng">
          <a:solidFill>
            <a:srgbClr val="41719C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1pPr>
          <a:lvl2pPr marL="4572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2pPr>
          <a:lvl3pPr marL="9144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3pPr>
          <a:lvl4pPr marL="13716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4pPr>
          <a:lvl5pPr marL="18288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5pPr>
          <a:lvl6pPr marL="22860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6pPr>
          <a:lvl7pPr marL="27432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7pPr>
          <a:lvl8pPr marL="32004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8pPr>
          <a:lvl9pPr marL="36576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9pPr>
        </a:lstStyle>
        <a:p>
          <a:pPr marL="0" indent="0" algn="ctr"/>
          <a:r>
            <a:rPr lang="en-US" sz="2000" b="1">
              <a:solidFill>
                <a:srgbClr val="FFFFFF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ANAMOLIES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533400</xdr:colOff>
      <xdr:row>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043D7-A190-428D-962C-A2A0AE212D9F}"/>
            </a:ext>
            <a:ext uri="{147F2762-F138-4A5C-976F-8EAC2B608ADB}">
              <a16:predDERef xmlns:a16="http://schemas.microsoft.com/office/drawing/2014/main" pred="{BE1699FA-9782-E7FC-E136-B873561ADC7F}"/>
            </a:ext>
          </a:extLst>
        </xdr:cNvPr>
        <xdr:cNvSpPr txBox="1"/>
      </xdr:nvSpPr>
      <xdr:spPr>
        <a:xfrm>
          <a:off x="0" y="0"/>
          <a:ext cx="15163800" cy="552450"/>
        </a:xfrm>
        <a:prstGeom prst="rect">
          <a:avLst/>
        </a:prstGeom>
        <a:solidFill>
          <a:srgbClr val="5B9BD4"/>
        </a:solidFill>
        <a:ln w="12700" cmpd="sng">
          <a:solidFill>
            <a:srgbClr val="41719C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1pPr>
          <a:lvl2pPr marL="4572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2pPr>
          <a:lvl3pPr marL="9144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3pPr>
          <a:lvl4pPr marL="13716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4pPr>
          <a:lvl5pPr marL="18288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5pPr>
          <a:lvl6pPr marL="22860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6pPr>
          <a:lvl7pPr marL="27432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7pPr>
          <a:lvl8pPr marL="32004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8pPr>
          <a:lvl9pPr marL="36576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9pPr>
        </a:lstStyle>
        <a:p>
          <a:pPr marL="0" indent="0" algn="ctr"/>
          <a:r>
            <a:rPr lang="en-US" sz="2000" b="1">
              <a:solidFill>
                <a:srgbClr val="FFFFFF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BEST SALES PERSON BY PRODUCT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561975</xdr:colOff>
      <xdr:row>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BA9533-453B-4960-84EC-7936B2DAAFE1}"/>
            </a:ext>
            <a:ext uri="{147F2762-F138-4A5C-976F-8EAC2B608ADB}">
              <a16:predDERef xmlns:a16="http://schemas.microsoft.com/office/drawing/2014/main" pred="{BE1699FA-9782-E7FC-E136-B873561ADC7F}"/>
            </a:ext>
          </a:extLst>
        </xdr:cNvPr>
        <xdr:cNvSpPr txBox="1"/>
      </xdr:nvSpPr>
      <xdr:spPr>
        <a:xfrm>
          <a:off x="0" y="0"/>
          <a:ext cx="16697325" cy="552450"/>
        </a:xfrm>
        <a:prstGeom prst="rect">
          <a:avLst/>
        </a:prstGeom>
        <a:solidFill>
          <a:srgbClr val="5B9BD4"/>
        </a:solidFill>
        <a:ln w="12700" cmpd="sng">
          <a:solidFill>
            <a:srgbClr val="41719C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1pPr>
          <a:lvl2pPr marL="4572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2pPr>
          <a:lvl3pPr marL="9144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3pPr>
          <a:lvl4pPr marL="13716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4pPr>
          <a:lvl5pPr marL="18288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5pPr>
          <a:lvl6pPr marL="22860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6pPr>
          <a:lvl7pPr marL="27432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7pPr>
          <a:lvl8pPr marL="32004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8pPr>
          <a:lvl9pPr marL="3657600" indent="0">
            <a:defRPr sz="1100">
              <a:solidFill>
                <a:srgbClr val="FFFFFF"/>
              </a:solidFill>
              <a:latin typeface="+mj-lt"/>
              <a:ea typeface="+mj-ea"/>
              <a:cs typeface="+mj-cs"/>
            </a:defRPr>
          </a:lvl9pPr>
        </a:lstStyle>
        <a:p>
          <a:pPr marL="0" indent="0" algn="ctr"/>
          <a:r>
            <a:rPr lang="en-US" sz="2000" b="1">
              <a:solidFill>
                <a:srgbClr val="FFFFFF"/>
              </a:solidFill>
              <a:latin typeface="Angsana New" panose="02020603050405020304" pitchFamily="18" charset="-34"/>
              <a:cs typeface="Angsana New" panose="02020603050405020304" pitchFamily="18" charset="-34"/>
            </a:rPr>
            <a:t>PROFIT ANALYSIS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40.602701157404" createdVersion="8" refreshedVersion="8" minRefreshableVersion="3" recordCount="491" xr:uid="{C150CCE0-CAB8-4277-9FDC-DD36E44DC346}">
  <cacheSource type="worksheet">
    <worksheetSource name="data" sheet="Product by country "/>
  </cacheSource>
  <cacheFields count="7">
    <cacheField name="Sales Person" numFmtId="0">
      <sharedItems count="25">
        <s v="Barr Faughny"/>
        <s v="Kelci Walkden"/>
        <s v="Rafaelita Blaksland"/>
        <s v="Jan Morforth"/>
        <s v="Marney O'Breen"/>
        <s v="Wilone O'Kielt"/>
        <s v="Van Tuxwell"/>
        <s v="Beverie Moffet"/>
        <s v="Dotty Strutley"/>
        <s v="Gigi Bohling"/>
        <s v="Dennison Crosswaite"/>
        <s v="Gunar Cockshoot"/>
        <s v="Mallorie Waber"/>
        <s v="Roddy Speechley"/>
        <s v="Andria Kimpton"/>
        <s v="Brien Boise"/>
        <s v="Karlen McCaffrey"/>
        <s v="Ches Bonnell"/>
        <s v="Oby Sorrel"/>
        <s v="Jehu Rudeforth"/>
        <s v="Madelene Upcott"/>
        <s v="Husein Augar"/>
        <s v="Camilla Castle"/>
        <s v="Curtice Advani"/>
        <s v="Kaine Padly"/>
      </sharedItems>
    </cacheField>
    <cacheField name="Geography" numFmtId="0">
      <sharedItems count="24">
        <s v="Canada   "/>
        <s v="Canada"/>
        <s v="Canada  "/>
        <s v="UK   "/>
        <s v="UK"/>
        <s v="New Zealand   "/>
        <s v="USA "/>
        <s v="India "/>
        <s v="Canada "/>
        <s v="New Zealand"/>
        <s v="India"/>
        <s v="Australia"/>
        <s v="India  "/>
        <s v="Australia "/>
        <s v="USA"/>
        <s v="USA  "/>
        <s v="Australia  "/>
        <s v="UK "/>
        <s v="UK  "/>
        <s v="USA   "/>
        <s v="New Zealand  "/>
        <s v="New Zealand "/>
        <s v="India   "/>
        <s v="Australia   "/>
      </sharedItems>
    </cacheField>
    <cacheField name="Product" numFmtId="0">
      <sharedItems count="22">
        <s v="50% Dark Bites"/>
        <s v="After Nines"/>
        <s v="70% Dark Bites"/>
        <s v="Smooth Sliky Salty"/>
        <s v="Peanut Butter Cubes"/>
        <s v="Baker's Choco Chips"/>
        <s v="Mint Chip Choco"/>
        <s v="85% Dark Bars"/>
        <s v="Almond Choco"/>
        <s v="Spicy Special Slims"/>
        <s v="Caramel Stuffed Bars"/>
        <s v="Choco Coated Almonds"/>
        <s v="Orange Choco"/>
        <s v="Milk Bars"/>
        <s v="Drinking Coco"/>
        <s v="Manuka Honey Choco"/>
        <s v="Raspberry Choco"/>
        <s v="Fruit &amp; Nut Bars"/>
        <s v="White Choc"/>
        <s v="99% Dark &amp; Pure"/>
        <s v="Organic Choco Syrup"/>
        <s v="Eclairs"/>
      </sharedItems>
    </cacheField>
    <cacheField name="Date" numFmtId="15">
      <sharedItems containsSemiMixedTypes="0" containsNonDate="0" containsDate="1" containsString="0" minDate="2022-01-03T00:00:00" maxDate="2022-02-01T00:00:00"/>
    </cacheField>
    <cacheField name="Amount" numFmtId="0">
      <sharedItems containsSemiMixedTypes="0" containsString="0" containsNumber="1" containsInteger="1" minValue="0" maxValue="21490"/>
    </cacheField>
    <cacheField name="Customers" numFmtId="0">
      <sharedItems containsSemiMixedTypes="0" containsString="0" containsNumber="1" containsInteger="1" minValue="1" maxValue="678"/>
    </cacheField>
    <cacheField name="Boxes" numFmtId="0">
      <sharedItems containsSemiMixedTypes="0" containsString="0" containsNumber="1" containsInteger="1" minValue="0" maxValue="3075"/>
    </cacheField>
  </cacheFields>
  <extLst>
    <ext xmlns:x14="http://schemas.microsoft.com/office/spreadsheetml/2009/9/main" uri="{725AE2AE-9491-48be-B2B4-4EB974FC3084}">
      <x14:pivotCacheDefinition pivotCacheId="18812393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">
  <r>
    <x v="0"/>
    <x v="0"/>
    <x v="0"/>
    <d v="2022-01-26T00:00:00"/>
    <n v="4067"/>
    <n v="87"/>
    <n v="170"/>
  </r>
  <r>
    <x v="1"/>
    <x v="1"/>
    <x v="1"/>
    <d v="2022-01-05T00:00:00"/>
    <n v="14553"/>
    <n v="152"/>
    <n v="910"/>
  </r>
  <r>
    <x v="2"/>
    <x v="2"/>
    <x v="2"/>
    <d v="2022-01-24T00:00:00"/>
    <n v="2730"/>
    <n v="284"/>
    <n v="137"/>
  </r>
  <r>
    <x v="3"/>
    <x v="3"/>
    <x v="3"/>
    <d v="2022-01-19T00:00:00"/>
    <n v="9625"/>
    <n v="155"/>
    <n v="642"/>
  </r>
  <r>
    <x v="4"/>
    <x v="0"/>
    <x v="4"/>
    <d v="2022-01-28T00:00:00"/>
    <n v="10255"/>
    <n v="53"/>
    <n v="733"/>
  </r>
  <r>
    <x v="1"/>
    <x v="4"/>
    <x v="5"/>
    <d v="2022-01-05T00:00:00"/>
    <n v="1323"/>
    <n v="83"/>
    <n v="67"/>
  </r>
  <r>
    <x v="5"/>
    <x v="5"/>
    <x v="6"/>
    <d v="2022-01-28T00:00:00"/>
    <n v="16800"/>
    <n v="92"/>
    <n v="800"/>
  </r>
  <r>
    <x v="3"/>
    <x v="6"/>
    <x v="7"/>
    <d v="2022-01-10T00:00:00"/>
    <n v="2996"/>
    <n v="134"/>
    <n v="428"/>
  </r>
  <r>
    <x v="4"/>
    <x v="7"/>
    <x v="8"/>
    <d v="2022-01-13T00:00:00"/>
    <n v="9093"/>
    <n v="10"/>
    <n v="325"/>
  </r>
  <r>
    <x v="6"/>
    <x v="0"/>
    <x v="4"/>
    <d v="2022-01-05T00:00:00"/>
    <n v="1400"/>
    <n v="158"/>
    <n v="88"/>
  </r>
  <r>
    <x v="0"/>
    <x v="7"/>
    <x v="9"/>
    <d v="2022-01-13T00:00:00"/>
    <n v="2947"/>
    <n v="62"/>
    <n v="328"/>
  </r>
  <r>
    <x v="7"/>
    <x v="8"/>
    <x v="10"/>
    <d v="2022-01-03T00:00:00"/>
    <n v="4830"/>
    <n v="71"/>
    <n v="537"/>
  </r>
  <r>
    <x v="8"/>
    <x v="9"/>
    <x v="1"/>
    <d v="2022-01-05T00:00:00"/>
    <n v="3444"/>
    <n v="265"/>
    <n v="173"/>
  </r>
  <r>
    <x v="9"/>
    <x v="10"/>
    <x v="0"/>
    <d v="2022-01-21T00:00:00"/>
    <n v="16121"/>
    <n v="487"/>
    <n v="621"/>
  </r>
  <r>
    <x v="9"/>
    <x v="1"/>
    <x v="11"/>
    <d v="2022-01-04T00:00:00"/>
    <n v="2149"/>
    <n v="192"/>
    <n v="114"/>
  </r>
  <r>
    <x v="10"/>
    <x v="11"/>
    <x v="12"/>
    <d v="2022-01-21T00:00:00"/>
    <n v="5649"/>
    <n v="151"/>
    <n v="354"/>
  </r>
  <r>
    <x v="11"/>
    <x v="5"/>
    <x v="12"/>
    <d v="2022-01-28T00:00:00"/>
    <n v="2842"/>
    <n v="72"/>
    <n v="203"/>
  </r>
  <r>
    <x v="1"/>
    <x v="12"/>
    <x v="13"/>
    <d v="2022-01-18T00:00:00"/>
    <n v="2296"/>
    <n v="302"/>
    <n v="144"/>
  </r>
  <r>
    <x v="12"/>
    <x v="6"/>
    <x v="4"/>
    <d v="2022-01-11T00:00:00"/>
    <n v="12481"/>
    <n v="177"/>
    <n v="1041"/>
  </r>
  <r>
    <x v="13"/>
    <x v="13"/>
    <x v="5"/>
    <d v="2022-01-03T00:00:00"/>
    <n v="8701"/>
    <n v="360"/>
    <n v="363"/>
  </r>
  <r>
    <x v="6"/>
    <x v="14"/>
    <x v="3"/>
    <d v="2022-01-04T00:00:00"/>
    <n v="1337"/>
    <n v="513"/>
    <n v="103"/>
  </r>
  <r>
    <x v="4"/>
    <x v="8"/>
    <x v="10"/>
    <d v="2022-01-07T00:00:00"/>
    <n v="1470"/>
    <n v="424"/>
    <n v="123"/>
  </r>
  <r>
    <x v="14"/>
    <x v="15"/>
    <x v="5"/>
    <d v="2022-01-28T00:00:00"/>
    <n v="9373"/>
    <n v="25"/>
    <n v="427"/>
  </r>
  <r>
    <x v="8"/>
    <x v="5"/>
    <x v="12"/>
    <d v="2022-01-07T00:00:00"/>
    <n v="2877"/>
    <n v="100"/>
    <n v="206"/>
  </r>
  <r>
    <x v="15"/>
    <x v="16"/>
    <x v="14"/>
    <d v="2022-01-20T00:00:00"/>
    <n v="8113"/>
    <n v="73"/>
    <n v="1353"/>
  </r>
  <r>
    <x v="13"/>
    <x v="17"/>
    <x v="10"/>
    <d v="2022-01-03T00:00:00"/>
    <n v="12145"/>
    <n v="55"/>
    <n v="1013"/>
  </r>
  <r>
    <x v="13"/>
    <x v="12"/>
    <x v="10"/>
    <d v="2022-01-07T00:00:00"/>
    <n v="14665"/>
    <n v="299"/>
    <n v="1467"/>
  </r>
  <r>
    <x v="9"/>
    <x v="18"/>
    <x v="14"/>
    <d v="2022-01-26T00:00:00"/>
    <n v="8421"/>
    <n v="42"/>
    <n v="1404"/>
  </r>
  <r>
    <x v="15"/>
    <x v="3"/>
    <x v="15"/>
    <d v="2022-01-14T00:00:00"/>
    <n v="6307"/>
    <n v="110"/>
    <n v="574"/>
  </r>
  <r>
    <x v="16"/>
    <x v="13"/>
    <x v="16"/>
    <d v="2022-01-03T00:00:00"/>
    <n v="13048"/>
    <n v="154"/>
    <n v="653"/>
  </r>
  <r>
    <x v="17"/>
    <x v="4"/>
    <x v="7"/>
    <d v="2022-01-18T00:00:00"/>
    <n v="10192"/>
    <n v="228"/>
    <n v="1274"/>
  </r>
  <r>
    <x v="18"/>
    <x v="19"/>
    <x v="15"/>
    <d v="2022-01-19T00:00:00"/>
    <n v="3857"/>
    <n v="42"/>
    <n v="322"/>
  </r>
  <r>
    <x v="2"/>
    <x v="20"/>
    <x v="12"/>
    <d v="2022-01-24T00:00:00"/>
    <n v="3997"/>
    <n v="119"/>
    <n v="236"/>
  </r>
  <r>
    <x v="10"/>
    <x v="10"/>
    <x v="6"/>
    <d v="2022-01-05T00:00:00"/>
    <n v="1183"/>
    <n v="202"/>
    <n v="54"/>
  </r>
  <r>
    <x v="13"/>
    <x v="21"/>
    <x v="10"/>
    <d v="2022-01-10T00:00:00"/>
    <n v="9849"/>
    <n v="71"/>
    <n v="1095"/>
  </r>
  <r>
    <x v="16"/>
    <x v="17"/>
    <x v="1"/>
    <d v="2022-01-14T00:00:00"/>
    <n v="7756"/>
    <n v="232"/>
    <n v="409"/>
  </r>
  <r>
    <x v="8"/>
    <x v="22"/>
    <x v="12"/>
    <d v="2022-01-21T00:00:00"/>
    <n v="2058"/>
    <n v="147"/>
    <n v="147"/>
  </r>
  <r>
    <x v="16"/>
    <x v="9"/>
    <x v="15"/>
    <d v="2022-01-07T00:00:00"/>
    <n v="8477"/>
    <n v="156"/>
    <n v="707"/>
  </r>
  <r>
    <x v="16"/>
    <x v="21"/>
    <x v="12"/>
    <d v="2022-01-19T00:00:00"/>
    <n v="3647"/>
    <n v="266"/>
    <n v="215"/>
  </r>
  <r>
    <x v="13"/>
    <x v="9"/>
    <x v="4"/>
    <d v="2022-01-18T00:00:00"/>
    <n v="5985"/>
    <n v="194"/>
    <n v="461"/>
  </r>
  <r>
    <x v="19"/>
    <x v="1"/>
    <x v="17"/>
    <d v="2022-01-25T00:00:00"/>
    <n v="8218"/>
    <n v="117"/>
    <n v="822"/>
  </r>
  <r>
    <x v="1"/>
    <x v="20"/>
    <x v="12"/>
    <d v="2022-01-13T00:00:00"/>
    <n v="4494"/>
    <n v="131"/>
    <n v="265"/>
  </r>
  <r>
    <x v="8"/>
    <x v="11"/>
    <x v="9"/>
    <d v="2022-01-25T00:00:00"/>
    <n v="4900"/>
    <n v="167"/>
    <n v="700"/>
  </r>
  <r>
    <x v="12"/>
    <x v="5"/>
    <x v="18"/>
    <d v="2022-01-07T00:00:00"/>
    <n v="11949"/>
    <n v="175"/>
    <n v="1328"/>
  </r>
  <r>
    <x v="19"/>
    <x v="23"/>
    <x v="19"/>
    <d v="2022-01-11T00:00:00"/>
    <n v="13139"/>
    <n v="371"/>
    <n v="939"/>
  </r>
  <r>
    <x v="20"/>
    <x v="5"/>
    <x v="18"/>
    <d v="2022-01-06T00:00:00"/>
    <n v="8288"/>
    <n v="133"/>
    <n v="1382"/>
  </r>
  <r>
    <x v="18"/>
    <x v="18"/>
    <x v="13"/>
    <d v="2022-01-14T00:00:00"/>
    <n v="2765"/>
    <n v="127"/>
    <n v="185"/>
  </r>
  <r>
    <x v="9"/>
    <x v="21"/>
    <x v="3"/>
    <d v="2022-01-19T00:00:00"/>
    <n v="3794"/>
    <n v="288"/>
    <n v="271"/>
  </r>
  <r>
    <x v="14"/>
    <x v="0"/>
    <x v="0"/>
    <d v="2022-01-05T00:00:00"/>
    <n v="714"/>
    <n v="46"/>
    <n v="30"/>
  </r>
  <r>
    <x v="10"/>
    <x v="23"/>
    <x v="5"/>
    <d v="2022-01-10T00:00:00"/>
    <n v="9779"/>
    <n v="83"/>
    <n v="426"/>
  </r>
  <r>
    <x v="19"/>
    <x v="10"/>
    <x v="13"/>
    <d v="2022-01-07T00:00:00"/>
    <n v="6237"/>
    <n v="220"/>
    <n v="446"/>
  </r>
  <r>
    <x v="7"/>
    <x v="6"/>
    <x v="17"/>
    <d v="2022-01-28T00:00:00"/>
    <n v="6573"/>
    <n v="480"/>
    <n v="598"/>
  </r>
  <r>
    <x v="18"/>
    <x v="14"/>
    <x v="18"/>
    <d v="2022-01-06T00:00:00"/>
    <n v="14777"/>
    <n v="110"/>
    <n v="2463"/>
  </r>
  <r>
    <x v="20"/>
    <x v="14"/>
    <x v="11"/>
    <d v="2022-01-14T00:00:00"/>
    <n v="609"/>
    <n v="429"/>
    <n v="36"/>
  </r>
  <r>
    <x v="21"/>
    <x v="3"/>
    <x v="5"/>
    <d v="2022-01-07T00:00:00"/>
    <n v="2660"/>
    <n v="123"/>
    <n v="133"/>
  </r>
  <r>
    <x v="3"/>
    <x v="10"/>
    <x v="0"/>
    <d v="2022-01-26T00:00:00"/>
    <n v="5208"/>
    <n v="126"/>
    <n v="193"/>
  </r>
  <r>
    <x v="22"/>
    <x v="21"/>
    <x v="7"/>
    <d v="2022-01-24T00:00:00"/>
    <n v="231"/>
    <n v="332"/>
    <n v="33"/>
  </r>
  <r>
    <x v="23"/>
    <x v="14"/>
    <x v="3"/>
    <d v="2022-01-21T00:00:00"/>
    <n v="12341"/>
    <n v="127"/>
    <n v="1029"/>
  </r>
  <r>
    <x v="3"/>
    <x v="3"/>
    <x v="20"/>
    <d v="2022-01-11T00:00:00"/>
    <n v="1799"/>
    <n v="37"/>
    <n v="164"/>
  </r>
  <r>
    <x v="2"/>
    <x v="0"/>
    <x v="21"/>
    <d v="2022-01-13T00:00:00"/>
    <n v="11130"/>
    <n v="83"/>
    <n v="1237"/>
  </r>
  <r>
    <x v="12"/>
    <x v="0"/>
    <x v="13"/>
    <d v="2022-01-11T00:00:00"/>
    <n v="2282"/>
    <n v="37"/>
    <n v="163"/>
  </r>
  <r>
    <x v="21"/>
    <x v="5"/>
    <x v="18"/>
    <d v="2022-01-20T00:00:00"/>
    <n v="2611"/>
    <n v="92"/>
    <n v="373"/>
  </r>
  <r>
    <x v="19"/>
    <x v="13"/>
    <x v="7"/>
    <d v="2022-01-18T00:00:00"/>
    <n v="812"/>
    <n v="147"/>
    <n v="116"/>
  </r>
  <r>
    <x v="11"/>
    <x v="5"/>
    <x v="11"/>
    <d v="2022-01-19T00:00:00"/>
    <n v="14196"/>
    <n v="37"/>
    <n v="676"/>
  </r>
  <r>
    <x v="4"/>
    <x v="20"/>
    <x v="5"/>
    <d v="2022-01-11T00:00:00"/>
    <n v="9163"/>
    <n v="162"/>
    <n v="382"/>
  </r>
  <r>
    <x v="19"/>
    <x v="14"/>
    <x v="4"/>
    <d v="2022-01-07T00:00:00"/>
    <n v="9219"/>
    <n v="129"/>
    <n v="615"/>
  </r>
  <r>
    <x v="14"/>
    <x v="18"/>
    <x v="0"/>
    <d v="2022-01-10T00:00:00"/>
    <n v="10374"/>
    <n v="311"/>
    <n v="385"/>
  </r>
  <r>
    <x v="8"/>
    <x v="8"/>
    <x v="0"/>
    <d v="2022-01-05T00:00:00"/>
    <n v="15988"/>
    <n v="72"/>
    <n v="640"/>
  </r>
  <r>
    <x v="19"/>
    <x v="20"/>
    <x v="19"/>
    <d v="2022-01-10T00:00:00"/>
    <n v="6363"/>
    <n v="281"/>
    <n v="490"/>
  </r>
  <r>
    <x v="6"/>
    <x v="9"/>
    <x v="17"/>
    <d v="2022-01-26T00:00:00"/>
    <n v="3976"/>
    <n v="210"/>
    <n v="398"/>
  </r>
  <r>
    <x v="17"/>
    <x v="16"/>
    <x v="11"/>
    <d v="2022-01-06T00:00:00"/>
    <n v="5607"/>
    <n v="136"/>
    <n v="330"/>
  </r>
  <r>
    <x v="12"/>
    <x v="18"/>
    <x v="5"/>
    <d v="2022-01-28T00:00:00"/>
    <n v="3598"/>
    <n v="75"/>
    <n v="150"/>
  </r>
  <r>
    <x v="8"/>
    <x v="15"/>
    <x v="19"/>
    <d v="2022-01-19T00:00:00"/>
    <n v="3598"/>
    <n v="447"/>
    <n v="277"/>
  </r>
  <r>
    <x v="7"/>
    <x v="3"/>
    <x v="7"/>
    <d v="2022-01-19T00:00:00"/>
    <n v="1981"/>
    <n v="70"/>
    <n v="331"/>
  </r>
  <r>
    <x v="10"/>
    <x v="17"/>
    <x v="10"/>
    <d v="2022-01-12T00:00:00"/>
    <n v="9933"/>
    <n v="167"/>
    <n v="1242"/>
  </r>
  <r>
    <x v="7"/>
    <x v="8"/>
    <x v="18"/>
    <d v="2022-01-03T00:00:00"/>
    <n v="315"/>
    <n v="12"/>
    <n v="45"/>
  </r>
  <r>
    <x v="21"/>
    <x v="10"/>
    <x v="12"/>
    <d v="2022-01-18T00:00:00"/>
    <n v="11144"/>
    <n v="98"/>
    <n v="620"/>
  </r>
  <r>
    <x v="4"/>
    <x v="17"/>
    <x v="8"/>
    <d v="2022-01-24T00:00:00"/>
    <n v="497"/>
    <n v="176"/>
    <n v="20"/>
  </r>
  <r>
    <x v="5"/>
    <x v="1"/>
    <x v="15"/>
    <d v="2022-01-06T00:00:00"/>
    <n v="2471"/>
    <n v="543"/>
    <n v="177"/>
  </r>
  <r>
    <x v="10"/>
    <x v="15"/>
    <x v="14"/>
    <d v="2022-01-12T00:00:00"/>
    <n v="13363"/>
    <n v="96"/>
    <n v="1485"/>
  </r>
  <r>
    <x v="4"/>
    <x v="17"/>
    <x v="14"/>
    <d v="2022-01-07T00:00:00"/>
    <n v="3402"/>
    <n v="143"/>
    <n v="567"/>
  </r>
  <r>
    <x v="0"/>
    <x v="21"/>
    <x v="16"/>
    <d v="2022-01-07T00:00:00"/>
    <n v="18011"/>
    <n v="222"/>
    <n v="858"/>
  </r>
  <r>
    <x v="22"/>
    <x v="8"/>
    <x v="13"/>
    <d v="2022-01-13T00:00:00"/>
    <n v="6811"/>
    <n v="153"/>
    <n v="379"/>
  </r>
  <r>
    <x v="21"/>
    <x v="21"/>
    <x v="14"/>
    <d v="2022-01-10T00:00:00"/>
    <n v="11438"/>
    <n v="21"/>
    <n v="1430"/>
  </r>
  <r>
    <x v="8"/>
    <x v="3"/>
    <x v="0"/>
    <d v="2022-01-11T00:00:00"/>
    <n v="210"/>
    <n v="110"/>
    <n v="8"/>
  </r>
  <r>
    <x v="21"/>
    <x v="1"/>
    <x v="10"/>
    <d v="2022-01-24T00:00:00"/>
    <n v="3066"/>
    <n v="307"/>
    <n v="307"/>
  </r>
  <r>
    <x v="14"/>
    <x v="7"/>
    <x v="1"/>
    <d v="2022-01-18T00:00:00"/>
    <n v="3584"/>
    <n v="85"/>
    <n v="224"/>
  </r>
  <r>
    <x v="5"/>
    <x v="19"/>
    <x v="11"/>
    <d v="2022-01-13T00:00:00"/>
    <n v="7168"/>
    <n v="53"/>
    <n v="378"/>
  </r>
  <r>
    <x v="15"/>
    <x v="9"/>
    <x v="21"/>
    <d v="2022-01-10T00:00:00"/>
    <n v="3276"/>
    <n v="50"/>
    <n v="298"/>
  </r>
  <r>
    <x v="0"/>
    <x v="2"/>
    <x v="9"/>
    <d v="2022-01-28T00:00:00"/>
    <n v="5138"/>
    <n v="203"/>
    <n v="571"/>
  </r>
  <r>
    <x v="10"/>
    <x v="13"/>
    <x v="11"/>
    <d v="2022-01-14T00:00:00"/>
    <n v="3710"/>
    <n v="120"/>
    <n v="196"/>
  </r>
  <r>
    <x v="4"/>
    <x v="0"/>
    <x v="1"/>
    <d v="2022-01-18T00:00:00"/>
    <n v="7588"/>
    <n v="157"/>
    <n v="447"/>
  </r>
  <r>
    <x v="6"/>
    <x v="8"/>
    <x v="15"/>
    <d v="2022-01-25T00:00:00"/>
    <n v="3087"/>
    <n v="112"/>
    <n v="281"/>
  </r>
  <r>
    <x v="8"/>
    <x v="12"/>
    <x v="1"/>
    <d v="2022-01-05T00:00:00"/>
    <n v="0"/>
    <n v="149"/>
    <n v="0"/>
  </r>
  <r>
    <x v="3"/>
    <x v="9"/>
    <x v="14"/>
    <d v="2022-01-07T00:00:00"/>
    <n v="4424"/>
    <n v="1"/>
    <n v="632"/>
  </r>
  <r>
    <x v="2"/>
    <x v="8"/>
    <x v="20"/>
    <d v="2022-01-17T00:00:00"/>
    <n v="5152"/>
    <n v="41"/>
    <n v="397"/>
  </r>
  <r>
    <x v="1"/>
    <x v="0"/>
    <x v="13"/>
    <d v="2022-01-19T00:00:00"/>
    <n v="3409"/>
    <n v="487"/>
    <n v="244"/>
  </r>
  <r>
    <x v="6"/>
    <x v="9"/>
    <x v="8"/>
    <d v="2022-01-21T00:00:00"/>
    <n v="10486"/>
    <n v="60"/>
    <n v="404"/>
  </r>
  <r>
    <x v="9"/>
    <x v="15"/>
    <x v="20"/>
    <d v="2022-01-26T00:00:00"/>
    <n v="9065"/>
    <n v="192"/>
    <n v="698"/>
  </r>
  <r>
    <x v="16"/>
    <x v="4"/>
    <x v="21"/>
    <d v="2022-01-21T00:00:00"/>
    <n v="11417"/>
    <n v="26"/>
    <n v="952"/>
  </r>
  <r>
    <x v="15"/>
    <x v="21"/>
    <x v="4"/>
    <d v="2022-01-11T00:00:00"/>
    <n v="6020"/>
    <n v="329"/>
    <n v="430"/>
  </r>
  <r>
    <x v="8"/>
    <x v="7"/>
    <x v="21"/>
    <d v="2022-01-12T00:00:00"/>
    <n v="10045"/>
    <n v="7"/>
    <n v="773"/>
  </r>
  <r>
    <x v="6"/>
    <x v="20"/>
    <x v="21"/>
    <d v="2022-01-06T00:00:00"/>
    <n v="3731"/>
    <n v="85"/>
    <n v="415"/>
  </r>
  <r>
    <x v="7"/>
    <x v="23"/>
    <x v="7"/>
    <d v="2022-01-07T00:00:00"/>
    <n v="6853"/>
    <n v="107"/>
    <n v="1143"/>
  </r>
  <r>
    <x v="10"/>
    <x v="16"/>
    <x v="3"/>
    <d v="2022-01-10T00:00:00"/>
    <n v="994"/>
    <n v="93"/>
    <n v="67"/>
  </r>
  <r>
    <x v="21"/>
    <x v="9"/>
    <x v="6"/>
    <d v="2022-01-13T00:00:00"/>
    <n v="1148"/>
    <n v="159"/>
    <n v="46"/>
  </r>
  <r>
    <x v="4"/>
    <x v="11"/>
    <x v="13"/>
    <d v="2022-01-18T00:00:00"/>
    <n v="11564"/>
    <n v="13"/>
    <n v="771"/>
  </r>
  <r>
    <x v="7"/>
    <x v="21"/>
    <x v="11"/>
    <d v="2022-01-21T00:00:00"/>
    <n v="10444"/>
    <n v="64"/>
    <n v="581"/>
  </r>
  <r>
    <x v="17"/>
    <x v="12"/>
    <x v="4"/>
    <d v="2022-01-21T00:00:00"/>
    <n v="16072"/>
    <n v="342"/>
    <n v="1005"/>
  </r>
  <r>
    <x v="19"/>
    <x v="18"/>
    <x v="19"/>
    <d v="2022-01-24T00:00:00"/>
    <n v="6363"/>
    <n v="104"/>
    <n v="425"/>
  </r>
  <r>
    <x v="21"/>
    <x v="0"/>
    <x v="20"/>
    <d v="2022-01-14T00:00:00"/>
    <n v="11137"/>
    <n v="187"/>
    <n v="796"/>
  </r>
  <r>
    <x v="19"/>
    <x v="18"/>
    <x v="1"/>
    <d v="2022-01-06T00:00:00"/>
    <n v="826"/>
    <n v="186"/>
    <n v="52"/>
  </r>
  <r>
    <x v="2"/>
    <x v="12"/>
    <x v="20"/>
    <d v="2022-01-26T00:00:00"/>
    <n v="6517"/>
    <n v="74"/>
    <n v="435"/>
  </r>
  <r>
    <x v="15"/>
    <x v="1"/>
    <x v="3"/>
    <d v="2022-01-06T00:00:00"/>
    <n v="1715"/>
    <n v="178"/>
    <n v="132"/>
  </r>
  <r>
    <x v="7"/>
    <x v="5"/>
    <x v="17"/>
    <d v="2022-01-24T00:00:00"/>
    <n v="3213"/>
    <n v="245"/>
    <n v="357"/>
  </r>
  <r>
    <x v="7"/>
    <x v="17"/>
    <x v="16"/>
    <d v="2022-01-21T00:00:00"/>
    <n v="9366"/>
    <n v="74"/>
    <n v="521"/>
  </r>
  <r>
    <x v="5"/>
    <x v="0"/>
    <x v="20"/>
    <d v="2022-01-03T00:00:00"/>
    <n v="13202"/>
    <n v="233"/>
    <n v="881"/>
  </r>
  <r>
    <x v="7"/>
    <x v="17"/>
    <x v="20"/>
    <d v="2022-01-25T00:00:00"/>
    <n v="3724"/>
    <n v="293"/>
    <n v="249"/>
  </r>
  <r>
    <x v="17"/>
    <x v="3"/>
    <x v="2"/>
    <d v="2022-01-25T00:00:00"/>
    <n v="5159"/>
    <n v="41"/>
    <n v="246"/>
  </r>
  <r>
    <x v="17"/>
    <x v="19"/>
    <x v="7"/>
    <d v="2022-01-19T00:00:00"/>
    <n v="8064"/>
    <n v="96"/>
    <n v="1613"/>
  </r>
  <r>
    <x v="13"/>
    <x v="2"/>
    <x v="3"/>
    <d v="2022-01-07T00:00:00"/>
    <n v="3773"/>
    <n v="317"/>
    <n v="270"/>
  </r>
  <r>
    <x v="22"/>
    <x v="17"/>
    <x v="16"/>
    <d v="2022-01-21T00:00:00"/>
    <n v="861"/>
    <n v="105"/>
    <n v="44"/>
  </r>
  <r>
    <x v="20"/>
    <x v="2"/>
    <x v="9"/>
    <d v="2022-01-18T00:00:00"/>
    <n v="7245"/>
    <n v="7"/>
    <n v="906"/>
  </r>
  <r>
    <x v="5"/>
    <x v="3"/>
    <x v="11"/>
    <d v="2022-01-24T00:00:00"/>
    <n v="12971"/>
    <n v="309"/>
    <n v="649"/>
  </r>
  <r>
    <x v="5"/>
    <x v="12"/>
    <x v="3"/>
    <d v="2022-01-24T00:00:00"/>
    <n v="5544"/>
    <n v="163"/>
    <n v="396"/>
  </r>
  <r>
    <x v="10"/>
    <x v="14"/>
    <x v="8"/>
    <d v="2022-01-25T00:00:00"/>
    <n v="5026"/>
    <n v="84"/>
    <n v="194"/>
  </r>
  <r>
    <x v="15"/>
    <x v="9"/>
    <x v="5"/>
    <d v="2022-01-14T00:00:00"/>
    <n v="3955"/>
    <n v="99"/>
    <n v="180"/>
  </r>
  <r>
    <x v="16"/>
    <x v="22"/>
    <x v="13"/>
    <d v="2022-01-18T00:00:00"/>
    <n v="8260"/>
    <n v="101"/>
    <n v="486"/>
  </r>
  <r>
    <x v="20"/>
    <x v="13"/>
    <x v="11"/>
    <d v="2022-01-07T00:00:00"/>
    <n v="9905"/>
    <n v="175"/>
    <n v="472"/>
  </r>
  <r>
    <x v="12"/>
    <x v="1"/>
    <x v="8"/>
    <d v="2022-01-19T00:00:00"/>
    <n v="3206"/>
    <n v="102"/>
    <n v="119"/>
  </r>
  <r>
    <x v="6"/>
    <x v="11"/>
    <x v="5"/>
    <d v="2022-01-11T00:00:00"/>
    <n v="2142"/>
    <n v="88"/>
    <n v="98"/>
  </r>
  <r>
    <x v="10"/>
    <x v="8"/>
    <x v="18"/>
    <d v="2022-01-28T00:00:00"/>
    <n v="1547"/>
    <n v="27"/>
    <n v="258"/>
  </r>
  <r>
    <x v="17"/>
    <x v="22"/>
    <x v="21"/>
    <d v="2022-01-26T00:00:00"/>
    <n v="5306"/>
    <n v="59"/>
    <n v="409"/>
  </r>
  <r>
    <x v="0"/>
    <x v="0"/>
    <x v="8"/>
    <d v="2022-01-07T00:00:00"/>
    <n v="4284"/>
    <n v="182"/>
    <n v="179"/>
  </r>
  <r>
    <x v="7"/>
    <x v="11"/>
    <x v="17"/>
    <d v="2022-01-14T00:00:00"/>
    <n v="182"/>
    <n v="189"/>
    <n v="19"/>
  </r>
  <r>
    <x v="19"/>
    <x v="9"/>
    <x v="1"/>
    <d v="2022-01-07T00:00:00"/>
    <n v="7742"/>
    <n v="308"/>
    <n v="388"/>
  </r>
  <r>
    <x v="9"/>
    <x v="16"/>
    <x v="17"/>
    <d v="2022-01-27T00:00:00"/>
    <n v="1897"/>
    <n v="445"/>
    <n v="211"/>
  </r>
  <r>
    <x v="23"/>
    <x v="23"/>
    <x v="1"/>
    <d v="2022-01-24T00:00:00"/>
    <n v="1113"/>
    <n v="258"/>
    <n v="70"/>
  </r>
  <r>
    <x v="14"/>
    <x v="16"/>
    <x v="15"/>
    <d v="2022-01-11T00:00:00"/>
    <n v="6699"/>
    <n v="185"/>
    <n v="609"/>
  </r>
  <r>
    <x v="10"/>
    <x v="6"/>
    <x v="12"/>
    <d v="2022-01-14T00:00:00"/>
    <n v="7805"/>
    <n v="145"/>
    <n v="488"/>
  </r>
  <r>
    <x v="1"/>
    <x v="3"/>
    <x v="9"/>
    <d v="2022-01-11T00:00:00"/>
    <n v="8134"/>
    <n v="244"/>
    <n v="1162"/>
  </r>
  <r>
    <x v="17"/>
    <x v="8"/>
    <x v="19"/>
    <d v="2022-01-28T00:00:00"/>
    <n v="12901"/>
    <n v="96"/>
    <n v="993"/>
  </r>
  <r>
    <x v="23"/>
    <x v="13"/>
    <x v="13"/>
    <d v="2022-01-14T00:00:00"/>
    <n v="7189"/>
    <n v="359"/>
    <n v="423"/>
  </r>
  <r>
    <x v="1"/>
    <x v="18"/>
    <x v="20"/>
    <d v="2022-01-21T00:00:00"/>
    <n v="3073"/>
    <n v="9"/>
    <n v="205"/>
  </r>
  <r>
    <x v="7"/>
    <x v="1"/>
    <x v="7"/>
    <d v="2022-01-17T00:00:00"/>
    <n v="4319"/>
    <n v="129"/>
    <n v="864"/>
  </r>
  <r>
    <x v="6"/>
    <x v="10"/>
    <x v="20"/>
    <d v="2022-01-19T00:00:00"/>
    <n v="252"/>
    <n v="203"/>
    <n v="23"/>
  </r>
  <r>
    <x v="18"/>
    <x v="22"/>
    <x v="15"/>
    <d v="2022-01-07T00:00:00"/>
    <n v="3094"/>
    <n v="184"/>
    <n v="258"/>
  </r>
  <r>
    <x v="4"/>
    <x v="12"/>
    <x v="10"/>
    <d v="2022-01-04T00:00:00"/>
    <n v="4578"/>
    <n v="175"/>
    <n v="509"/>
  </r>
  <r>
    <x v="5"/>
    <x v="19"/>
    <x v="10"/>
    <d v="2022-01-26T00:00:00"/>
    <n v="6153"/>
    <n v="60"/>
    <n v="684"/>
  </r>
  <r>
    <x v="11"/>
    <x v="12"/>
    <x v="19"/>
    <d v="2022-01-06T00:00:00"/>
    <n v="2401"/>
    <n v="153"/>
    <n v="161"/>
  </r>
  <r>
    <x v="22"/>
    <x v="16"/>
    <x v="4"/>
    <d v="2022-01-25T00:00:00"/>
    <n v="5334"/>
    <n v="184"/>
    <n v="411"/>
  </r>
  <r>
    <x v="1"/>
    <x v="4"/>
    <x v="11"/>
    <d v="2022-01-27T00:00:00"/>
    <n v="10766"/>
    <n v="146"/>
    <n v="634"/>
  </r>
  <r>
    <x v="16"/>
    <x v="4"/>
    <x v="12"/>
    <d v="2022-01-05T00:00:00"/>
    <n v="7651"/>
    <n v="76"/>
    <n v="511"/>
  </r>
  <r>
    <x v="15"/>
    <x v="3"/>
    <x v="3"/>
    <d v="2022-01-24T00:00:00"/>
    <n v="315"/>
    <n v="7"/>
    <n v="20"/>
  </r>
  <r>
    <x v="3"/>
    <x v="6"/>
    <x v="10"/>
    <d v="2022-01-05T00:00:00"/>
    <n v="7189"/>
    <n v="115"/>
    <n v="654"/>
  </r>
  <r>
    <x v="1"/>
    <x v="17"/>
    <x v="4"/>
    <d v="2022-01-24T00:00:00"/>
    <n v="1918"/>
    <n v="172"/>
    <n v="137"/>
  </r>
  <r>
    <x v="3"/>
    <x v="21"/>
    <x v="15"/>
    <d v="2022-01-27T00:00:00"/>
    <n v="12376"/>
    <n v="15"/>
    <n v="884"/>
  </r>
  <r>
    <x v="4"/>
    <x v="9"/>
    <x v="16"/>
    <d v="2022-01-19T00:00:00"/>
    <n v="1134"/>
    <n v="302"/>
    <n v="54"/>
  </r>
  <r>
    <x v="22"/>
    <x v="11"/>
    <x v="16"/>
    <d v="2022-01-25T00:00:00"/>
    <n v="3248"/>
    <n v="74"/>
    <n v="155"/>
  </r>
  <r>
    <x v="15"/>
    <x v="16"/>
    <x v="13"/>
    <d v="2022-01-11T00:00:00"/>
    <n v="5670"/>
    <n v="113"/>
    <n v="405"/>
  </r>
  <r>
    <x v="6"/>
    <x v="10"/>
    <x v="18"/>
    <d v="2022-01-19T00:00:00"/>
    <n v="5369"/>
    <n v="277"/>
    <n v="1074"/>
  </r>
  <r>
    <x v="14"/>
    <x v="8"/>
    <x v="16"/>
    <d v="2022-01-19T00:00:00"/>
    <n v="3913"/>
    <n v="17"/>
    <n v="187"/>
  </r>
  <r>
    <x v="15"/>
    <x v="16"/>
    <x v="4"/>
    <d v="2022-01-11T00:00:00"/>
    <n v="5922"/>
    <n v="169"/>
    <n v="423"/>
  </r>
  <r>
    <x v="8"/>
    <x v="1"/>
    <x v="2"/>
    <d v="2022-01-10T00:00:00"/>
    <n v="1988"/>
    <n v="396"/>
    <n v="87"/>
  </r>
  <r>
    <x v="22"/>
    <x v="3"/>
    <x v="15"/>
    <d v="2022-01-19T00:00:00"/>
    <n v="273"/>
    <n v="444"/>
    <n v="28"/>
  </r>
  <r>
    <x v="17"/>
    <x v="0"/>
    <x v="12"/>
    <d v="2022-01-10T00:00:00"/>
    <n v="7679"/>
    <n v="161"/>
    <n v="480"/>
  </r>
  <r>
    <x v="14"/>
    <x v="8"/>
    <x v="20"/>
    <d v="2022-01-28T00:00:00"/>
    <n v="7161"/>
    <n v="209"/>
    <n v="651"/>
  </r>
  <r>
    <x v="20"/>
    <x v="7"/>
    <x v="17"/>
    <d v="2022-01-04T00:00:00"/>
    <n v="2387"/>
    <n v="172"/>
    <n v="299"/>
  </r>
  <r>
    <x v="11"/>
    <x v="5"/>
    <x v="13"/>
    <d v="2022-01-12T00:00:00"/>
    <n v="4039"/>
    <n v="17"/>
    <n v="238"/>
  </r>
  <r>
    <x v="22"/>
    <x v="8"/>
    <x v="14"/>
    <d v="2022-01-19T00:00:00"/>
    <n v="6041"/>
    <n v="16"/>
    <n v="1209"/>
  </r>
  <r>
    <x v="9"/>
    <x v="12"/>
    <x v="18"/>
    <d v="2022-01-26T00:00:00"/>
    <n v="2933"/>
    <n v="181"/>
    <n v="367"/>
  </r>
  <r>
    <x v="19"/>
    <x v="17"/>
    <x v="5"/>
    <d v="2022-01-24T00:00:00"/>
    <n v="2772"/>
    <n v="20"/>
    <n v="116"/>
  </r>
  <r>
    <x v="15"/>
    <x v="9"/>
    <x v="10"/>
    <d v="2022-01-14T00:00:00"/>
    <n v="2989"/>
    <n v="114"/>
    <n v="374"/>
  </r>
  <r>
    <x v="7"/>
    <x v="2"/>
    <x v="11"/>
    <d v="2022-01-25T00:00:00"/>
    <n v="5747"/>
    <n v="48"/>
    <n v="320"/>
  </r>
  <r>
    <x v="24"/>
    <x v="20"/>
    <x v="17"/>
    <d v="2022-01-14T00:00:00"/>
    <n v="2485"/>
    <n v="55"/>
    <n v="277"/>
  </r>
  <r>
    <x v="20"/>
    <x v="5"/>
    <x v="12"/>
    <d v="2022-01-05T00:00:00"/>
    <n v="6475"/>
    <n v="275"/>
    <n v="405"/>
  </r>
  <r>
    <x v="21"/>
    <x v="11"/>
    <x v="9"/>
    <d v="2022-01-26T00:00:00"/>
    <n v="10115"/>
    <n v="51"/>
    <n v="1265"/>
  </r>
  <r>
    <x v="11"/>
    <x v="17"/>
    <x v="17"/>
    <d v="2022-01-28T00:00:00"/>
    <n v="11935"/>
    <n v="138"/>
    <n v="1492"/>
  </r>
  <r>
    <x v="17"/>
    <x v="1"/>
    <x v="7"/>
    <d v="2022-01-19T00:00:00"/>
    <n v="3052"/>
    <n v="226"/>
    <n v="611"/>
  </r>
  <r>
    <x v="7"/>
    <x v="0"/>
    <x v="1"/>
    <d v="2022-01-28T00:00:00"/>
    <n v="5089"/>
    <n v="44"/>
    <n v="268"/>
  </r>
  <r>
    <x v="20"/>
    <x v="1"/>
    <x v="18"/>
    <d v="2022-01-19T00:00:00"/>
    <n v="3108"/>
    <n v="26"/>
    <n v="389"/>
  </r>
  <r>
    <x v="17"/>
    <x v="7"/>
    <x v="8"/>
    <d v="2022-01-21T00:00:00"/>
    <n v="5908"/>
    <n v="329"/>
    <n v="247"/>
  </r>
  <r>
    <x v="12"/>
    <x v="5"/>
    <x v="15"/>
    <d v="2022-01-05T00:00:00"/>
    <n v="1792"/>
    <n v="225"/>
    <n v="138"/>
  </r>
  <r>
    <x v="0"/>
    <x v="21"/>
    <x v="20"/>
    <d v="2022-01-14T00:00:00"/>
    <n v="6321"/>
    <n v="270"/>
    <n v="575"/>
  </r>
  <r>
    <x v="6"/>
    <x v="1"/>
    <x v="18"/>
    <d v="2022-01-19T00:00:00"/>
    <n v="2758"/>
    <n v="362"/>
    <n v="307"/>
  </r>
  <r>
    <x v="0"/>
    <x v="8"/>
    <x v="4"/>
    <d v="2022-01-27T00:00:00"/>
    <n v="6811"/>
    <n v="219"/>
    <n v="568"/>
  </r>
  <r>
    <x v="4"/>
    <x v="23"/>
    <x v="21"/>
    <d v="2022-01-05T00:00:00"/>
    <n v="6643"/>
    <n v="65"/>
    <n v="739"/>
  </r>
  <r>
    <x v="23"/>
    <x v="14"/>
    <x v="18"/>
    <d v="2022-01-14T00:00:00"/>
    <n v="13328"/>
    <n v="389"/>
    <n v="1904"/>
  </r>
  <r>
    <x v="1"/>
    <x v="15"/>
    <x v="21"/>
    <d v="2022-01-26T00:00:00"/>
    <n v="5355"/>
    <n v="59"/>
    <n v="412"/>
  </r>
  <r>
    <x v="22"/>
    <x v="5"/>
    <x v="1"/>
    <d v="2022-01-20T00:00:00"/>
    <n v="13062"/>
    <n v="142"/>
    <n v="817"/>
  </r>
  <r>
    <x v="11"/>
    <x v="21"/>
    <x v="5"/>
    <d v="2022-01-06T00:00:00"/>
    <n v="14609"/>
    <n v="159"/>
    <n v="636"/>
  </r>
  <r>
    <x v="10"/>
    <x v="18"/>
    <x v="7"/>
    <d v="2022-01-19T00:00:00"/>
    <n v="3556"/>
    <n v="96"/>
    <n v="445"/>
  </r>
  <r>
    <x v="11"/>
    <x v="12"/>
    <x v="20"/>
    <d v="2022-01-17T00:00:00"/>
    <n v="20741"/>
    <n v="101"/>
    <n v="1596"/>
  </r>
  <r>
    <x v="12"/>
    <x v="12"/>
    <x v="7"/>
    <d v="2022-01-24T00:00:00"/>
    <n v="11249"/>
    <n v="150"/>
    <n v="1607"/>
  </r>
  <r>
    <x v="2"/>
    <x v="10"/>
    <x v="13"/>
    <d v="2022-01-18T00:00:00"/>
    <n v="1757"/>
    <n v="217"/>
    <n v="104"/>
  </r>
  <r>
    <x v="7"/>
    <x v="11"/>
    <x v="20"/>
    <d v="2022-01-24T00:00:00"/>
    <n v="350"/>
    <n v="229"/>
    <n v="25"/>
  </r>
  <r>
    <x v="23"/>
    <x v="7"/>
    <x v="5"/>
    <d v="2022-01-21T00:00:00"/>
    <n v="1400"/>
    <n v="223"/>
    <n v="64"/>
  </r>
  <r>
    <x v="0"/>
    <x v="10"/>
    <x v="7"/>
    <d v="2022-01-13T00:00:00"/>
    <n v="6769"/>
    <n v="359"/>
    <n v="847"/>
  </r>
  <r>
    <x v="0"/>
    <x v="10"/>
    <x v="1"/>
    <d v="2022-01-26T00:00:00"/>
    <n v="9002"/>
    <n v="122"/>
    <n v="563"/>
  </r>
  <r>
    <x v="20"/>
    <x v="0"/>
    <x v="15"/>
    <d v="2022-01-19T00:00:00"/>
    <n v="9975"/>
    <n v="169"/>
    <n v="713"/>
  </r>
  <r>
    <x v="24"/>
    <x v="10"/>
    <x v="13"/>
    <d v="2022-01-19T00:00:00"/>
    <n v="6307"/>
    <n v="35"/>
    <n v="371"/>
  </r>
  <r>
    <x v="14"/>
    <x v="20"/>
    <x v="0"/>
    <d v="2022-01-07T00:00:00"/>
    <n v="2079"/>
    <n v="109"/>
    <n v="87"/>
  </r>
  <r>
    <x v="14"/>
    <x v="13"/>
    <x v="0"/>
    <d v="2022-01-17T00:00:00"/>
    <n v="4816"/>
    <n v="15"/>
    <n v="186"/>
  </r>
  <r>
    <x v="13"/>
    <x v="4"/>
    <x v="19"/>
    <d v="2022-01-03T00:00:00"/>
    <n v="13426"/>
    <n v="46"/>
    <n v="1033"/>
  </r>
  <r>
    <x v="14"/>
    <x v="7"/>
    <x v="0"/>
    <d v="2022-01-26T00:00:00"/>
    <n v="5775"/>
    <n v="308"/>
    <n v="231"/>
  </r>
  <r>
    <x v="12"/>
    <x v="12"/>
    <x v="13"/>
    <d v="2022-01-07T00:00:00"/>
    <n v="18130"/>
    <n v="24"/>
    <n v="1008"/>
  </r>
  <r>
    <x v="11"/>
    <x v="10"/>
    <x v="4"/>
    <d v="2022-01-28T00:00:00"/>
    <n v="9247"/>
    <n v="18"/>
    <n v="578"/>
  </r>
  <r>
    <x v="9"/>
    <x v="1"/>
    <x v="15"/>
    <d v="2022-01-31T00:00:00"/>
    <n v="8162"/>
    <n v="489"/>
    <n v="742"/>
  </r>
  <r>
    <x v="15"/>
    <x v="14"/>
    <x v="6"/>
    <d v="2022-01-14T00:00:00"/>
    <n v="812"/>
    <n v="313"/>
    <n v="37"/>
  </r>
  <r>
    <x v="15"/>
    <x v="2"/>
    <x v="9"/>
    <d v="2022-01-04T00:00:00"/>
    <n v="10710"/>
    <n v="327"/>
    <n v="1339"/>
  </r>
  <r>
    <x v="0"/>
    <x v="0"/>
    <x v="1"/>
    <d v="2022-01-24T00:00:00"/>
    <n v="8617"/>
    <n v="15"/>
    <n v="507"/>
  </r>
  <r>
    <x v="14"/>
    <x v="0"/>
    <x v="4"/>
    <d v="2022-01-28T00:00:00"/>
    <n v="10731"/>
    <n v="332"/>
    <n v="826"/>
  </r>
  <r>
    <x v="7"/>
    <x v="6"/>
    <x v="19"/>
    <d v="2022-01-26T00:00:00"/>
    <n v="980"/>
    <n v="123"/>
    <n v="76"/>
  </r>
  <r>
    <x v="1"/>
    <x v="2"/>
    <x v="6"/>
    <d v="2022-01-25T00:00:00"/>
    <n v="1393"/>
    <n v="121"/>
    <n v="67"/>
  </r>
  <r>
    <x v="13"/>
    <x v="20"/>
    <x v="16"/>
    <d v="2022-01-19T00:00:00"/>
    <n v="8225"/>
    <n v="275"/>
    <n v="433"/>
  </r>
  <r>
    <x v="18"/>
    <x v="9"/>
    <x v="16"/>
    <d v="2022-01-12T00:00:00"/>
    <n v="3339"/>
    <n v="225"/>
    <n v="197"/>
  </r>
  <r>
    <x v="13"/>
    <x v="0"/>
    <x v="19"/>
    <d v="2022-01-26T00:00:00"/>
    <n v="4053"/>
    <n v="276"/>
    <n v="312"/>
  </r>
  <r>
    <x v="5"/>
    <x v="9"/>
    <x v="3"/>
    <d v="2022-01-24T00:00:00"/>
    <n v="5110"/>
    <n v="252"/>
    <n v="394"/>
  </r>
  <r>
    <x v="16"/>
    <x v="8"/>
    <x v="0"/>
    <d v="2022-01-18T00:00:00"/>
    <n v="4557"/>
    <n v="14"/>
    <n v="163"/>
  </r>
  <r>
    <x v="11"/>
    <x v="11"/>
    <x v="15"/>
    <d v="2022-01-06T00:00:00"/>
    <n v="6727"/>
    <n v="330"/>
    <n v="673"/>
  </r>
  <r>
    <x v="20"/>
    <x v="19"/>
    <x v="7"/>
    <d v="2022-01-18T00:00:00"/>
    <n v="4774"/>
    <n v="257"/>
    <n v="531"/>
  </r>
  <r>
    <x v="4"/>
    <x v="21"/>
    <x v="8"/>
    <d v="2022-01-25T00:00:00"/>
    <n v="6447"/>
    <n v="162"/>
    <n v="258"/>
  </r>
  <r>
    <x v="16"/>
    <x v="20"/>
    <x v="6"/>
    <d v="2022-01-26T00:00:00"/>
    <n v="6034"/>
    <n v="37"/>
    <n v="263"/>
  </r>
  <r>
    <x v="1"/>
    <x v="23"/>
    <x v="14"/>
    <d v="2022-01-04T00:00:00"/>
    <n v="15372"/>
    <n v="215"/>
    <n v="3075"/>
  </r>
  <r>
    <x v="11"/>
    <x v="17"/>
    <x v="11"/>
    <d v="2022-01-24T00:00:00"/>
    <n v="4753"/>
    <n v="63"/>
    <n v="251"/>
  </r>
  <r>
    <x v="4"/>
    <x v="13"/>
    <x v="19"/>
    <d v="2022-01-10T00:00:00"/>
    <n v="4039"/>
    <n v="182"/>
    <n v="337"/>
  </r>
  <r>
    <x v="16"/>
    <x v="5"/>
    <x v="7"/>
    <d v="2022-01-10T00:00:00"/>
    <n v="735"/>
    <n v="8"/>
    <n v="105"/>
  </r>
  <r>
    <x v="4"/>
    <x v="18"/>
    <x v="1"/>
    <d v="2022-01-14T00:00:00"/>
    <n v="2786"/>
    <n v="26"/>
    <n v="175"/>
  </r>
  <r>
    <x v="20"/>
    <x v="3"/>
    <x v="11"/>
    <d v="2022-01-11T00:00:00"/>
    <n v="17115"/>
    <n v="513"/>
    <n v="815"/>
  </r>
  <r>
    <x v="9"/>
    <x v="10"/>
    <x v="14"/>
    <d v="2022-01-14T00:00:00"/>
    <n v="4774"/>
    <n v="273"/>
    <n v="955"/>
  </r>
  <r>
    <x v="18"/>
    <x v="22"/>
    <x v="17"/>
    <d v="2022-01-03T00:00:00"/>
    <n v="15204"/>
    <n v="7"/>
    <n v="1383"/>
  </r>
  <r>
    <x v="13"/>
    <x v="12"/>
    <x v="5"/>
    <d v="2022-01-25T00:00:00"/>
    <n v="6111"/>
    <n v="210"/>
    <n v="291"/>
  </r>
  <r>
    <x v="1"/>
    <x v="21"/>
    <x v="17"/>
    <d v="2022-01-04T00:00:00"/>
    <n v="945"/>
    <n v="49"/>
    <n v="135"/>
  </r>
  <r>
    <x v="16"/>
    <x v="19"/>
    <x v="2"/>
    <d v="2022-01-06T00:00:00"/>
    <n v="1960"/>
    <n v="192"/>
    <n v="86"/>
  </r>
  <r>
    <x v="3"/>
    <x v="16"/>
    <x v="16"/>
    <d v="2022-01-25T00:00:00"/>
    <n v="9156"/>
    <n v="375"/>
    <n v="509"/>
  </r>
  <r>
    <x v="12"/>
    <x v="13"/>
    <x v="9"/>
    <d v="2022-01-27T00:00:00"/>
    <n v="4809"/>
    <n v="28"/>
    <n v="802"/>
  </r>
  <r>
    <x v="17"/>
    <x v="8"/>
    <x v="4"/>
    <d v="2022-01-10T00:00:00"/>
    <n v="3381"/>
    <n v="240"/>
    <n v="242"/>
  </r>
  <r>
    <x v="3"/>
    <x v="21"/>
    <x v="9"/>
    <d v="2022-01-27T00:00:00"/>
    <n v="8890"/>
    <n v="343"/>
    <n v="1482"/>
  </r>
  <r>
    <x v="2"/>
    <x v="1"/>
    <x v="15"/>
    <d v="2022-01-27T00:00:00"/>
    <n v="2065"/>
    <n v="158"/>
    <n v="173"/>
  </r>
  <r>
    <x v="12"/>
    <x v="18"/>
    <x v="3"/>
    <d v="2022-01-06T00:00:00"/>
    <n v="10409"/>
    <n v="33"/>
    <n v="744"/>
  </r>
  <r>
    <x v="11"/>
    <x v="6"/>
    <x v="3"/>
    <d v="2022-01-11T00:00:00"/>
    <n v="18788"/>
    <n v="121"/>
    <n v="1342"/>
  </r>
  <r>
    <x v="14"/>
    <x v="13"/>
    <x v="18"/>
    <d v="2022-01-18T00:00:00"/>
    <n v="4928"/>
    <n v="71"/>
    <n v="704"/>
  </r>
  <r>
    <x v="0"/>
    <x v="23"/>
    <x v="20"/>
    <d v="2022-01-03T00:00:00"/>
    <n v="9394"/>
    <n v="222"/>
    <n v="627"/>
  </r>
  <r>
    <x v="8"/>
    <x v="13"/>
    <x v="12"/>
    <d v="2022-01-13T00:00:00"/>
    <n v="5152"/>
    <n v="100"/>
    <n v="304"/>
  </r>
  <r>
    <x v="11"/>
    <x v="11"/>
    <x v="6"/>
    <d v="2022-01-03T00:00:00"/>
    <n v="7112"/>
    <n v="58"/>
    <n v="285"/>
  </r>
  <r>
    <x v="14"/>
    <x v="9"/>
    <x v="3"/>
    <d v="2022-01-14T00:00:00"/>
    <n v="7028"/>
    <n v="29"/>
    <n v="469"/>
  </r>
  <r>
    <x v="17"/>
    <x v="9"/>
    <x v="16"/>
    <d v="2022-01-21T00:00:00"/>
    <n v="20720"/>
    <n v="78"/>
    <n v="1091"/>
  </r>
  <r>
    <x v="14"/>
    <x v="23"/>
    <x v="1"/>
    <d v="2022-01-07T00:00:00"/>
    <n v="3682"/>
    <n v="331"/>
    <n v="217"/>
  </r>
  <r>
    <x v="5"/>
    <x v="13"/>
    <x v="18"/>
    <d v="2022-01-14T00:00:00"/>
    <n v="3220"/>
    <n v="65"/>
    <n v="537"/>
  </r>
  <r>
    <x v="20"/>
    <x v="22"/>
    <x v="16"/>
    <d v="2022-01-13T00:00:00"/>
    <n v="10598"/>
    <n v="336"/>
    <n v="589"/>
  </r>
  <r>
    <x v="18"/>
    <x v="1"/>
    <x v="19"/>
    <d v="2022-01-05T00:00:00"/>
    <n v="7651"/>
    <n v="106"/>
    <n v="589"/>
  </r>
  <r>
    <x v="5"/>
    <x v="13"/>
    <x v="10"/>
    <d v="2022-01-26T00:00:00"/>
    <n v="14266"/>
    <n v="74"/>
    <n v="1427"/>
  </r>
  <r>
    <x v="9"/>
    <x v="8"/>
    <x v="1"/>
    <d v="2022-01-28T00:00:00"/>
    <n v="9730"/>
    <n v="12"/>
    <n v="609"/>
  </r>
  <r>
    <x v="16"/>
    <x v="10"/>
    <x v="10"/>
    <d v="2022-01-10T00:00:00"/>
    <n v="4200"/>
    <n v="335"/>
    <n v="467"/>
  </r>
  <r>
    <x v="14"/>
    <x v="22"/>
    <x v="7"/>
    <d v="2022-01-21T00:00:00"/>
    <n v="13195"/>
    <n v="215"/>
    <n v="2200"/>
  </r>
  <r>
    <x v="6"/>
    <x v="8"/>
    <x v="6"/>
    <d v="2022-01-05T00:00:00"/>
    <n v="13986"/>
    <n v="162"/>
    <n v="583"/>
  </r>
  <r>
    <x v="6"/>
    <x v="18"/>
    <x v="14"/>
    <d v="2022-01-03T00:00:00"/>
    <n v="70"/>
    <n v="347"/>
    <n v="12"/>
  </r>
  <r>
    <x v="8"/>
    <x v="17"/>
    <x v="5"/>
    <d v="2022-01-11T00:00:00"/>
    <n v="9401"/>
    <n v="164"/>
    <n v="448"/>
  </r>
  <r>
    <x v="18"/>
    <x v="16"/>
    <x v="15"/>
    <d v="2022-01-07T00:00:00"/>
    <n v="1491"/>
    <n v="29"/>
    <n v="136"/>
  </r>
  <r>
    <x v="2"/>
    <x v="12"/>
    <x v="8"/>
    <d v="2022-01-11T00:00:00"/>
    <n v="13874"/>
    <n v="226"/>
    <n v="534"/>
  </r>
  <r>
    <x v="3"/>
    <x v="13"/>
    <x v="20"/>
    <d v="2022-01-18T00:00:00"/>
    <n v="1379"/>
    <n v="46"/>
    <n v="99"/>
  </r>
  <r>
    <x v="20"/>
    <x v="3"/>
    <x v="8"/>
    <d v="2022-01-11T00:00:00"/>
    <n v="5369"/>
    <n v="182"/>
    <n v="199"/>
  </r>
  <r>
    <x v="8"/>
    <x v="18"/>
    <x v="18"/>
    <d v="2022-01-05T00:00:00"/>
    <n v="7469"/>
    <n v="11"/>
    <n v="1067"/>
  </r>
  <r>
    <x v="10"/>
    <x v="22"/>
    <x v="8"/>
    <d v="2022-01-24T00:00:00"/>
    <n v="4361"/>
    <n v="310"/>
    <n v="156"/>
  </r>
  <r>
    <x v="6"/>
    <x v="7"/>
    <x v="6"/>
    <d v="2022-01-18T00:00:00"/>
    <n v="6426"/>
    <n v="42"/>
    <n v="268"/>
  </r>
  <r>
    <x v="5"/>
    <x v="8"/>
    <x v="2"/>
    <d v="2022-01-25T00:00:00"/>
    <n v="5173"/>
    <n v="85"/>
    <n v="247"/>
  </r>
  <r>
    <x v="20"/>
    <x v="18"/>
    <x v="10"/>
    <d v="2022-01-07T00:00:00"/>
    <n v="3878"/>
    <n v="348"/>
    <n v="485"/>
  </r>
  <r>
    <x v="11"/>
    <x v="18"/>
    <x v="12"/>
    <d v="2022-01-26T00:00:00"/>
    <n v="3143"/>
    <n v="210"/>
    <n v="197"/>
  </r>
  <r>
    <x v="18"/>
    <x v="11"/>
    <x v="19"/>
    <d v="2022-01-04T00:00:00"/>
    <n v="2373"/>
    <n v="342"/>
    <n v="159"/>
  </r>
  <r>
    <x v="2"/>
    <x v="4"/>
    <x v="21"/>
    <d v="2022-01-03T00:00:00"/>
    <n v="7749"/>
    <n v="15"/>
    <n v="775"/>
  </r>
  <r>
    <x v="5"/>
    <x v="0"/>
    <x v="6"/>
    <d v="2022-01-10T00:00:00"/>
    <n v="6741"/>
    <n v="187"/>
    <n v="307"/>
  </r>
  <r>
    <x v="5"/>
    <x v="23"/>
    <x v="11"/>
    <d v="2022-01-12T00:00:00"/>
    <n v="3920"/>
    <n v="270"/>
    <n v="207"/>
  </r>
  <r>
    <x v="17"/>
    <x v="11"/>
    <x v="10"/>
    <d v="2022-01-05T00:00:00"/>
    <n v="1316"/>
    <n v="351"/>
    <n v="147"/>
  </r>
  <r>
    <x v="11"/>
    <x v="19"/>
    <x v="21"/>
    <d v="2022-01-28T00:00:00"/>
    <n v="3150"/>
    <n v="53"/>
    <n v="287"/>
  </r>
  <r>
    <x v="0"/>
    <x v="13"/>
    <x v="1"/>
    <d v="2022-01-05T00:00:00"/>
    <n v="6909"/>
    <n v="166"/>
    <n v="407"/>
  </r>
  <r>
    <x v="3"/>
    <x v="23"/>
    <x v="0"/>
    <d v="2022-01-14T00:00:00"/>
    <n v="4466"/>
    <n v="2"/>
    <n v="187"/>
  </r>
  <r>
    <x v="16"/>
    <x v="15"/>
    <x v="19"/>
    <d v="2022-01-28T00:00:00"/>
    <n v="2247"/>
    <n v="190"/>
    <n v="205"/>
  </r>
  <r>
    <x v="11"/>
    <x v="0"/>
    <x v="18"/>
    <d v="2022-01-03T00:00:00"/>
    <n v="329"/>
    <n v="158"/>
    <n v="66"/>
  </r>
  <r>
    <x v="16"/>
    <x v="21"/>
    <x v="19"/>
    <d v="2022-01-05T00:00:00"/>
    <n v="14959"/>
    <n v="313"/>
    <n v="1069"/>
  </r>
  <r>
    <x v="10"/>
    <x v="0"/>
    <x v="12"/>
    <d v="2022-01-21T00:00:00"/>
    <n v="9674"/>
    <n v="449"/>
    <n v="645"/>
  </r>
  <r>
    <x v="16"/>
    <x v="8"/>
    <x v="19"/>
    <d v="2022-01-04T00:00:00"/>
    <n v="5376"/>
    <n v="353"/>
    <n v="489"/>
  </r>
  <r>
    <x v="20"/>
    <x v="21"/>
    <x v="19"/>
    <d v="2022-01-19T00:00:00"/>
    <n v="9751"/>
    <n v="120"/>
    <n v="813"/>
  </r>
  <r>
    <x v="23"/>
    <x v="0"/>
    <x v="3"/>
    <d v="2022-01-21T00:00:00"/>
    <n v="10031"/>
    <n v="41"/>
    <n v="669"/>
  </r>
  <r>
    <x v="9"/>
    <x v="0"/>
    <x v="20"/>
    <d v="2022-01-13T00:00:00"/>
    <n v="9065"/>
    <n v="11"/>
    <n v="756"/>
  </r>
  <r>
    <x v="12"/>
    <x v="9"/>
    <x v="7"/>
    <d v="2022-01-10T00:00:00"/>
    <n v="8512"/>
    <n v="10"/>
    <n v="946"/>
  </r>
  <r>
    <x v="16"/>
    <x v="19"/>
    <x v="18"/>
    <d v="2022-01-07T00:00:00"/>
    <n v="5425"/>
    <n v="48"/>
    <n v="905"/>
  </r>
  <r>
    <x v="11"/>
    <x v="3"/>
    <x v="10"/>
    <d v="2022-01-25T00:00:00"/>
    <n v="10563"/>
    <n v="236"/>
    <n v="1174"/>
  </r>
  <r>
    <x v="23"/>
    <x v="4"/>
    <x v="15"/>
    <d v="2022-01-25T00:00:00"/>
    <n v="7693"/>
    <n v="16"/>
    <n v="642"/>
  </r>
  <r>
    <x v="14"/>
    <x v="4"/>
    <x v="1"/>
    <d v="2022-01-21T00:00:00"/>
    <n v="5117"/>
    <n v="138"/>
    <n v="256"/>
  </r>
  <r>
    <x v="12"/>
    <x v="2"/>
    <x v="5"/>
    <d v="2022-01-26T00:00:00"/>
    <n v="4312"/>
    <n v="239"/>
    <n v="206"/>
  </r>
  <r>
    <x v="15"/>
    <x v="11"/>
    <x v="6"/>
    <d v="2022-01-10T00:00:00"/>
    <n v="5670"/>
    <n v="216"/>
    <n v="237"/>
  </r>
  <r>
    <x v="8"/>
    <x v="18"/>
    <x v="19"/>
    <d v="2022-01-11T00:00:00"/>
    <n v="1372"/>
    <n v="45"/>
    <n v="92"/>
  </r>
  <r>
    <x v="2"/>
    <x v="15"/>
    <x v="18"/>
    <d v="2022-01-26T00:00:00"/>
    <n v="1183"/>
    <n v="16"/>
    <n v="148"/>
  </r>
  <r>
    <x v="0"/>
    <x v="4"/>
    <x v="21"/>
    <d v="2022-01-07T00:00:00"/>
    <n v="3052"/>
    <n v="119"/>
    <n v="340"/>
  </r>
  <r>
    <x v="8"/>
    <x v="4"/>
    <x v="9"/>
    <d v="2022-01-26T00:00:00"/>
    <n v="588"/>
    <n v="9"/>
    <n v="74"/>
  </r>
  <r>
    <x v="23"/>
    <x v="3"/>
    <x v="16"/>
    <d v="2022-01-06T00:00:00"/>
    <n v="6552"/>
    <n v="51"/>
    <n v="345"/>
  </r>
  <r>
    <x v="21"/>
    <x v="13"/>
    <x v="2"/>
    <d v="2022-01-18T00:00:00"/>
    <n v="10465"/>
    <n v="142"/>
    <n v="551"/>
  </r>
  <r>
    <x v="19"/>
    <x v="16"/>
    <x v="12"/>
    <d v="2022-01-13T00:00:00"/>
    <n v="13916"/>
    <n v="152"/>
    <n v="928"/>
  </r>
  <r>
    <x v="13"/>
    <x v="4"/>
    <x v="16"/>
    <d v="2022-01-10T00:00:00"/>
    <n v="4137"/>
    <n v="233"/>
    <n v="207"/>
  </r>
  <r>
    <x v="18"/>
    <x v="7"/>
    <x v="19"/>
    <d v="2022-01-25T00:00:00"/>
    <n v="4599"/>
    <n v="33"/>
    <n v="419"/>
  </r>
  <r>
    <x v="10"/>
    <x v="23"/>
    <x v="16"/>
    <d v="2022-01-11T00:00:00"/>
    <n v="17773"/>
    <n v="67"/>
    <n v="988"/>
  </r>
  <r>
    <x v="8"/>
    <x v="20"/>
    <x v="17"/>
    <d v="2022-01-27T00:00:00"/>
    <n v="13160"/>
    <n v="138"/>
    <n v="1880"/>
  </r>
  <r>
    <x v="3"/>
    <x v="21"/>
    <x v="17"/>
    <d v="2022-01-06T00:00:00"/>
    <n v="3192"/>
    <n v="174"/>
    <n v="355"/>
  </r>
  <r>
    <x v="8"/>
    <x v="19"/>
    <x v="18"/>
    <d v="2022-01-07T00:00:00"/>
    <n v="3241"/>
    <n v="226"/>
    <n v="541"/>
  </r>
  <r>
    <x v="17"/>
    <x v="7"/>
    <x v="14"/>
    <d v="2022-01-04T00:00:00"/>
    <n v="9576"/>
    <n v="13"/>
    <n v="1368"/>
  </r>
  <r>
    <x v="9"/>
    <x v="20"/>
    <x v="16"/>
    <d v="2022-01-14T00:00:00"/>
    <n v="11403"/>
    <n v="367"/>
    <n v="634"/>
  </r>
  <r>
    <x v="21"/>
    <x v="10"/>
    <x v="13"/>
    <d v="2022-01-14T00:00:00"/>
    <n v="98"/>
    <n v="64"/>
    <n v="6"/>
  </r>
  <r>
    <x v="13"/>
    <x v="20"/>
    <x v="2"/>
    <d v="2022-01-06T00:00:00"/>
    <n v="11389"/>
    <n v="89"/>
    <n v="496"/>
  </r>
  <r>
    <x v="21"/>
    <x v="9"/>
    <x v="21"/>
    <d v="2022-01-07T00:00:00"/>
    <n v="546"/>
    <n v="288"/>
    <n v="55"/>
  </r>
  <r>
    <x v="5"/>
    <x v="19"/>
    <x v="5"/>
    <d v="2022-01-10T00:00:00"/>
    <n v="18697"/>
    <n v="197"/>
    <n v="891"/>
  </r>
  <r>
    <x v="8"/>
    <x v="10"/>
    <x v="19"/>
    <d v="2022-01-25T00:00:00"/>
    <n v="3878"/>
    <n v="322"/>
    <n v="277"/>
  </r>
  <r>
    <x v="13"/>
    <x v="18"/>
    <x v="4"/>
    <d v="2022-01-28T00:00:00"/>
    <n v="2765"/>
    <n v="229"/>
    <n v="213"/>
  </r>
  <r>
    <x v="21"/>
    <x v="1"/>
    <x v="19"/>
    <d v="2022-01-03T00:00:00"/>
    <n v="7721"/>
    <n v="241"/>
    <n v="594"/>
  </r>
  <r>
    <x v="15"/>
    <x v="2"/>
    <x v="4"/>
    <d v="2022-01-24T00:00:00"/>
    <n v="12894"/>
    <n v="253"/>
    <n v="1075"/>
  </r>
  <r>
    <x v="15"/>
    <x v="15"/>
    <x v="10"/>
    <d v="2022-01-28T00:00:00"/>
    <n v="7112"/>
    <n v="37"/>
    <n v="647"/>
  </r>
  <r>
    <x v="7"/>
    <x v="21"/>
    <x v="13"/>
    <d v="2022-01-07T00:00:00"/>
    <n v="1015"/>
    <n v="421"/>
    <n v="60"/>
  </r>
  <r>
    <x v="11"/>
    <x v="11"/>
    <x v="12"/>
    <d v="2022-01-25T00:00:00"/>
    <n v="3801"/>
    <n v="173"/>
    <n v="212"/>
  </r>
  <r>
    <x v="4"/>
    <x v="22"/>
    <x v="12"/>
    <d v="2022-01-04T00:00:00"/>
    <n v="2513"/>
    <n v="130"/>
    <n v="158"/>
  </r>
  <r>
    <x v="0"/>
    <x v="21"/>
    <x v="5"/>
    <d v="2022-01-07T00:00:00"/>
    <n v="6566"/>
    <n v="388"/>
    <n v="299"/>
  </r>
  <r>
    <x v="20"/>
    <x v="17"/>
    <x v="7"/>
    <d v="2022-01-12T00:00:00"/>
    <n v="1526"/>
    <n v="238"/>
    <n v="218"/>
  </r>
  <r>
    <x v="5"/>
    <x v="21"/>
    <x v="4"/>
    <d v="2022-01-07T00:00:00"/>
    <n v="8204"/>
    <n v="14"/>
    <n v="547"/>
  </r>
  <r>
    <x v="3"/>
    <x v="6"/>
    <x v="18"/>
    <d v="2022-01-25T00:00:00"/>
    <n v="6146"/>
    <n v="418"/>
    <n v="683"/>
  </r>
  <r>
    <x v="18"/>
    <x v="15"/>
    <x v="5"/>
    <d v="2022-01-21T00:00:00"/>
    <n v="4977"/>
    <n v="285"/>
    <n v="227"/>
  </r>
  <r>
    <x v="4"/>
    <x v="21"/>
    <x v="4"/>
    <d v="2022-01-07T00:00:00"/>
    <n v="13153"/>
    <n v="86"/>
    <n v="1097"/>
  </r>
  <r>
    <x v="8"/>
    <x v="0"/>
    <x v="13"/>
    <d v="2022-01-25T00:00:00"/>
    <n v="1008"/>
    <n v="212"/>
    <n v="68"/>
  </r>
  <r>
    <x v="22"/>
    <x v="23"/>
    <x v="10"/>
    <d v="2022-01-18T00:00:00"/>
    <n v="1246"/>
    <n v="24"/>
    <n v="156"/>
  </r>
  <r>
    <x v="5"/>
    <x v="19"/>
    <x v="9"/>
    <d v="2022-01-27T00:00:00"/>
    <n v="9072"/>
    <n v="68"/>
    <n v="1296"/>
  </r>
  <r>
    <x v="12"/>
    <x v="5"/>
    <x v="1"/>
    <d v="2022-01-05T00:00:00"/>
    <n v="6664"/>
    <n v="41"/>
    <n v="334"/>
  </r>
  <r>
    <x v="20"/>
    <x v="4"/>
    <x v="15"/>
    <d v="2022-01-18T00:00:00"/>
    <n v="1666"/>
    <n v="156"/>
    <n v="129"/>
  </r>
  <r>
    <x v="6"/>
    <x v="1"/>
    <x v="5"/>
    <d v="2022-01-12T00:00:00"/>
    <n v="1253"/>
    <n v="90"/>
    <n v="57"/>
  </r>
  <r>
    <x v="18"/>
    <x v="23"/>
    <x v="9"/>
    <d v="2022-01-11T00:00:00"/>
    <n v="14105"/>
    <n v="133"/>
    <n v="2015"/>
  </r>
  <r>
    <x v="14"/>
    <x v="3"/>
    <x v="12"/>
    <d v="2022-01-21T00:00:00"/>
    <n v="6930"/>
    <n v="215"/>
    <n v="385"/>
  </r>
  <r>
    <x v="5"/>
    <x v="7"/>
    <x v="20"/>
    <d v="2022-01-28T00:00:00"/>
    <n v="3787"/>
    <n v="678"/>
    <n v="345"/>
  </r>
  <r>
    <x v="20"/>
    <x v="16"/>
    <x v="15"/>
    <d v="2022-01-25T00:00:00"/>
    <n v="469"/>
    <n v="151"/>
    <n v="47"/>
  </r>
  <r>
    <x v="13"/>
    <x v="21"/>
    <x v="3"/>
    <d v="2022-01-05T00:00:00"/>
    <n v="6223"/>
    <n v="16"/>
    <n v="389"/>
  </r>
  <r>
    <x v="12"/>
    <x v="14"/>
    <x v="0"/>
    <d v="2022-01-14T00:00:00"/>
    <n v="7714"/>
    <n v="211"/>
    <n v="286"/>
  </r>
  <r>
    <x v="5"/>
    <x v="1"/>
    <x v="10"/>
    <d v="2022-01-04T00:00:00"/>
    <n v="1232"/>
    <n v="134"/>
    <n v="103"/>
  </r>
  <r>
    <x v="19"/>
    <x v="23"/>
    <x v="8"/>
    <d v="2022-01-13T00:00:00"/>
    <n v="4711"/>
    <n v="204"/>
    <n v="182"/>
  </r>
  <r>
    <x v="24"/>
    <x v="1"/>
    <x v="6"/>
    <d v="2022-01-17T00:00:00"/>
    <n v="2569"/>
    <n v="36"/>
    <n v="123"/>
  </r>
  <r>
    <x v="1"/>
    <x v="11"/>
    <x v="6"/>
    <d v="2022-01-12T00:00:00"/>
    <n v="1477"/>
    <n v="60"/>
    <n v="68"/>
  </r>
  <r>
    <x v="4"/>
    <x v="7"/>
    <x v="21"/>
    <d v="2022-01-13T00:00:00"/>
    <n v="8687"/>
    <n v="121"/>
    <n v="869"/>
  </r>
  <r>
    <x v="0"/>
    <x v="19"/>
    <x v="12"/>
    <d v="2022-01-07T00:00:00"/>
    <n v="1288"/>
    <n v="286"/>
    <n v="81"/>
  </r>
  <r>
    <x v="19"/>
    <x v="16"/>
    <x v="17"/>
    <d v="2022-01-11T00:00:00"/>
    <n v="2639"/>
    <n v="135"/>
    <n v="240"/>
  </r>
  <r>
    <x v="14"/>
    <x v="3"/>
    <x v="20"/>
    <d v="2022-01-26T00:00:00"/>
    <n v="3059"/>
    <n v="218"/>
    <n v="204"/>
  </r>
  <r>
    <x v="11"/>
    <x v="5"/>
    <x v="18"/>
    <d v="2022-01-04T00:00:00"/>
    <n v="5306"/>
    <n v="85"/>
    <n v="758"/>
  </r>
  <r>
    <x v="10"/>
    <x v="21"/>
    <x v="4"/>
    <d v="2022-01-28T00:00:00"/>
    <n v="2674"/>
    <n v="60"/>
    <n v="168"/>
  </r>
  <r>
    <x v="13"/>
    <x v="0"/>
    <x v="7"/>
    <d v="2022-01-07T00:00:00"/>
    <n v="8225"/>
    <n v="283"/>
    <n v="1371"/>
  </r>
  <r>
    <x v="9"/>
    <x v="13"/>
    <x v="18"/>
    <d v="2022-01-28T00:00:00"/>
    <n v="378"/>
    <n v="113"/>
    <n v="54"/>
  </r>
  <r>
    <x v="6"/>
    <x v="9"/>
    <x v="18"/>
    <d v="2022-01-04T00:00:00"/>
    <n v="3808"/>
    <n v="219"/>
    <n v="762"/>
  </r>
  <r>
    <x v="23"/>
    <x v="10"/>
    <x v="10"/>
    <d v="2022-01-25T00:00:00"/>
    <n v="385"/>
    <n v="128"/>
    <n v="35"/>
  </r>
  <r>
    <x v="18"/>
    <x v="23"/>
    <x v="16"/>
    <d v="2022-01-26T00:00:00"/>
    <n v="10633"/>
    <n v="25"/>
    <n v="507"/>
  </r>
  <r>
    <x v="7"/>
    <x v="7"/>
    <x v="4"/>
    <d v="2022-01-06T00:00:00"/>
    <n v="5530"/>
    <n v="200"/>
    <n v="369"/>
  </r>
  <r>
    <x v="15"/>
    <x v="2"/>
    <x v="0"/>
    <d v="2022-01-05T00:00:00"/>
    <n v="3731"/>
    <n v="319"/>
    <n v="156"/>
  </r>
  <r>
    <x v="23"/>
    <x v="3"/>
    <x v="1"/>
    <d v="2022-01-13T00:00:00"/>
    <n v="3528"/>
    <n v="250"/>
    <n v="196"/>
  </r>
  <r>
    <x v="12"/>
    <x v="1"/>
    <x v="11"/>
    <d v="2022-01-24T00:00:00"/>
    <n v="3444"/>
    <n v="172"/>
    <n v="182"/>
  </r>
  <r>
    <x v="20"/>
    <x v="5"/>
    <x v="15"/>
    <d v="2022-01-21T00:00:00"/>
    <n v="9968"/>
    <n v="135"/>
    <n v="907"/>
  </r>
  <r>
    <x v="3"/>
    <x v="18"/>
    <x v="10"/>
    <d v="2022-01-03T00:00:00"/>
    <n v="5579"/>
    <n v="130"/>
    <n v="558"/>
  </r>
  <r>
    <x v="5"/>
    <x v="20"/>
    <x v="0"/>
    <d v="2022-01-27T00:00:00"/>
    <n v="3983"/>
    <n v="389"/>
    <n v="160"/>
  </r>
  <r>
    <x v="16"/>
    <x v="8"/>
    <x v="17"/>
    <d v="2022-01-24T00:00:00"/>
    <n v="11900"/>
    <n v="13"/>
    <n v="1700"/>
  </r>
  <r>
    <x v="3"/>
    <x v="13"/>
    <x v="2"/>
    <d v="2022-01-13T00:00:00"/>
    <n v="7882"/>
    <n v="209"/>
    <n v="415"/>
  </r>
  <r>
    <x v="0"/>
    <x v="1"/>
    <x v="3"/>
    <d v="2022-01-24T00:00:00"/>
    <n v="10794"/>
    <n v="429"/>
    <n v="771"/>
  </r>
  <r>
    <x v="6"/>
    <x v="12"/>
    <x v="10"/>
    <d v="2022-01-14T00:00:00"/>
    <n v="3752"/>
    <n v="7"/>
    <n v="469"/>
  </r>
  <r>
    <x v="22"/>
    <x v="7"/>
    <x v="1"/>
    <d v="2022-01-25T00:00:00"/>
    <n v="490"/>
    <n v="41"/>
    <n v="25"/>
  </r>
  <r>
    <x v="2"/>
    <x v="16"/>
    <x v="4"/>
    <d v="2022-01-21T00:00:00"/>
    <n v="5243"/>
    <n v="35"/>
    <n v="437"/>
  </r>
  <r>
    <x v="17"/>
    <x v="0"/>
    <x v="3"/>
    <d v="2022-01-14T00:00:00"/>
    <n v="6818"/>
    <n v="224"/>
    <n v="487"/>
  </r>
  <r>
    <x v="22"/>
    <x v="4"/>
    <x v="12"/>
    <d v="2022-01-04T00:00:00"/>
    <n v="763"/>
    <n v="331"/>
    <n v="48"/>
  </r>
  <r>
    <x v="20"/>
    <x v="5"/>
    <x v="5"/>
    <d v="2022-01-13T00:00:00"/>
    <n v="7833"/>
    <n v="330"/>
    <n v="373"/>
  </r>
  <r>
    <x v="20"/>
    <x v="10"/>
    <x v="12"/>
    <d v="2022-01-25T00:00:00"/>
    <n v="5642"/>
    <n v="49"/>
    <n v="314"/>
  </r>
  <r>
    <x v="9"/>
    <x v="10"/>
    <x v="17"/>
    <d v="2022-01-25T00:00:00"/>
    <n v="7266"/>
    <n v="243"/>
    <n v="909"/>
  </r>
  <r>
    <x v="19"/>
    <x v="11"/>
    <x v="21"/>
    <d v="2022-01-05T00:00:00"/>
    <n v="6769"/>
    <n v="196"/>
    <n v="565"/>
  </r>
  <r>
    <x v="19"/>
    <x v="22"/>
    <x v="20"/>
    <d v="2022-01-14T00:00:00"/>
    <n v="840"/>
    <n v="308"/>
    <n v="70"/>
  </r>
  <r>
    <x v="23"/>
    <x v="6"/>
    <x v="20"/>
    <d v="2022-01-26T00:00:00"/>
    <n v="4676"/>
    <n v="72"/>
    <n v="390"/>
  </r>
  <r>
    <x v="24"/>
    <x v="22"/>
    <x v="17"/>
    <d v="2022-01-13T00:00:00"/>
    <n v="3157"/>
    <n v="344"/>
    <n v="351"/>
  </r>
  <r>
    <x v="1"/>
    <x v="0"/>
    <x v="4"/>
    <d v="2022-01-06T00:00:00"/>
    <n v="1995"/>
    <n v="159"/>
    <n v="125"/>
  </r>
  <r>
    <x v="4"/>
    <x v="7"/>
    <x v="7"/>
    <d v="2022-01-18T00:00:00"/>
    <n v="8855"/>
    <n v="275"/>
    <n v="1771"/>
  </r>
  <r>
    <x v="15"/>
    <x v="3"/>
    <x v="7"/>
    <d v="2022-01-13T00:00:00"/>
    <n v="1043"/>
    <n v="209"/>
    <n v="131"/>
  </r>
  <r>
    <x v="9"/>
    <x v="20"/>
    <x v="18"/>
    <d v="2022-01-19T00:00:00"/>
    <n v="2786"/>
    <n v="107"/>
    <n v="310"/>
  </r>
  <r>
    <x v="10"/>
    <x v="10"/>
    <x v="19"/>
    <d v="2022-01-25T00:00:00"/>
    <n v="2527"/>
    <n v="143"/>
    <n v="195"/>
  </r>
  <r>
    <x v="12"/>
    <x v="4"/>
    <x v="10"/>
    <d v="2022-01-25T00:00:00"/>
    <n v="4242"/>
    <n v="140"/>
    <n v="425"/>
  </r>
  <r>
    <x v="17"/>
    <x v="19"/>
    <x v="4"/>
    <d v="2022-01-18T00:00:00"/>
    <n v="15253"/>
    <n v="48"/>
    <n v="954"/>
  </r>
  <r>
    <x v="7"/>
    <x v="10"/>
    <x v="15"/>
    <d v="2022-01-10T00:00:00"/>
    <n v="5495"/>
    <n v="251"/>
    <n v="393"/>
  </r>
  <r>
    <x v="16"/>
    <x v="17"/>
    <x v="16"/>
    <d v="2022-01-28T00:00:00"/>
    <n v="7217"/>
    <n v="245"/>
    <n v="401"/>
  </r>
  <r>
    <x v="6"/>
    <x v="9"/>
    <x v="1"/>
    <d v="2022-01-26T00:00:00"/>
    <n v="6559"/>
    <n v="199"/>
    <n v="328"/>
  </r>
  <r>
    <x v="15"/>
    <x v="23"/>
    <x v="11"/>
    <d v="2022-01-07T00:00:00"/>
    <n v="10318"/>
    <n v="38"/>
    <n v="516"/>
  </r>
  <r>
    <x v="12"/>
    <x v="22"/>
    <x v="21"/>
    <d v="2022-01-14T00:00:00"/>
    <n v="2205"/>
    <n v="259"/>
    <n v="170"/>
  </r>
  <r>
    <x v="10"/>
    <x v="0"/>
    <x v="21"/>
    <d v="2022-01-21T00:00:00"/>
    <n v="3731"/>
    <n v="428"/>
    <n v="374"/>
  </r>
  <r>
    <x v="7"/>
    <x v="5"/>
    <x v="14"/>
    <d v="2022-01-06T00:00:00"/>
    <n v="6328"/>
    <n v="255"/>
    <n v="791"/>
  </r>
  <r>
    <x v="7"/>
    <x v="19"/>
    <x v="15"/>
    <d v="2022-01-24T00:00:00"/>
    <n v="3227"/>
    <n v="31"/>
    <n v="269"/>
  </r>
  <r>
    <x v="15"/>
    <x v="8"/>
    <x v="16"/>
    <d v="2022-01-18T00:00:00"/>
    <n v="1197"/>
    <n v="50"/>
    <n v="60"/>
  </r>
  <r>
    <x v="2"/>
    <x v="20"/>
    <x v="9"/>
    <d v="2022-01-10T00:00:00"/>
    <n v="756"/>
    <n v="6"/>
    <n v="95"/>
  </r>
  <r>
    <x v="1"/>
    <x v="11"/>
    <x v="11"/>
    <d v="2022-01-21T00:00:00"/>
    <n v="6797"/>
    <n v="153"/>
    <n v="324"/>
  </r>
  <r>
    <x v="17"/>
    <x v="7"/>
    <x v="13"/>
    <d v="2022-01-10T00:00:00"/>
    <n v="16121"/>
    <n v="55"/>
    <n v="896"/>
  </r>
  <r>
    <x v="3"/>
    <x v="3"/>
    <x v="1"/>
    <d v="2022-01-24T00:00:00"/>
    <n v="1113"/>
    <n v="254"/>
    <n v="66"/>
  </r>
  <r>
    <x v="15"/>
    <x v="9"/>
    <x v="1"/>
    <d v="2022-01-18T00:00:00"/>
    <n v="2765"/>
    <n v="186"/>
    <n v="146"/>
  </r>
  <r>
    <x v="7"/>
    <x v="18"/>
    <x v="12"/>
    <d v="2022-01-25T00:00:00"/>
    <n v="5033"/>
    <n v="368"/>
    <n v="297"/>
  </r>
  <r>
    <x v="15"/>
    <x v="15"/>
    <x v="19"/>
    <d v="2022-01-07T00:00:00"/>
    <n v="3843"/>
    <n v="54"/>
    <n v="275"/>
  </r>
  <r>
    <x v="3"/>
    <x v="11"/>
    <x v="9"/>
    <d v="2022-01-07T00:00:00"/>
    <n v="11907"/>
    <n v="186"/>
    <n v="1323"/>
  </r>
  <r>
    <x v="6"/>
    <x v="14"/>
    <x v="6"/>
    <d v="2022-01-26T00:00:00"/>
    <n v="9289"/>
    <n v="367"/>
    <n v="443"/>
  </r>
  <r>
    <x v="16"/>
    <x v="11"/>
    <x v="7"/>
    <d v="2022-01-25T00:00:00"/>
    <n v="6580"/>
    <n v="15"/>
    <n v="1316"/>
  </r>
  <r>
    <x v="18"/>
    <x v="2"/>
    <x v="14"/>
    <d v="2022-01-04T00:00:00"/>
    <n v="8099"/>
    <n v="86"/>
    <n v="1620"/>
  </r>
  <r>
    <x v="17"/>
    <x v="2"/>
    <x v="0"/>
    <d v="2022-01-26T00:00:00"/>
    <n v="4326"/>
    <n v="10"/>
    <n v="174"/>
  </r>
  <r>
    <x v="9"/>
    <x v="3"/>
    <x v="19"/>
    <d v="2022-01-17T00:00:00"/>
    <n v="10206"/>
    <n v="190"/>
    <n v="851"/>
  </r>
  <r>
    <x v="6"/>
    <x v="16"/>
    <x v="10"/>
    <d v="2022-01-14T00:00:00"/>
    <n v="7847"/>
    <n v="3"/>
    <n v="654"/>
  </r>
  <r>
    <x v="24"/>
    <x v="14"/>
    <x v="19"/>
    <d v="2022-01-27T00:00:00"/>
    <n v="14070"/>
    <n v="365"/>
    <n v="1280"/>
  </r>
  <r>
    <x v="15"/>
    <x v="2"/>
    <x v="8"/>
    <d v="2022-01-18T00:00:00"/>
    <n v="329"/>
    <n v="318"/>
    <n v="14"/>
  </r>
  <r>
    <x v="8"/>
    <x v="9"/>
    <x v="4"/>
    <d v="2022-01-24T00:00:00"/>
    <n v="5089"/>
    <n v="156"/>
    <n v="340"/>
  </r>
  <r>
    <x v="10"/>
    <x v="21"/>
    <x v="9"/>
    <d v="2022-01-06T00:00:00"/>
    <n v="7539"/>
    <n v="373"/>
    <n v="1077"/>
  </r>
  <r>
    <x v="5"/>
    <x v="10"/>
    <x v="6"/>
    <d v="2022-01-10T00:00:00"/>
    <n v="1407"/>
    <n v="192"/>
    <n v="67"/>
  </r>
  <r>
    <x v="15"/>
    <x v="2"/>
    <x v="19"/>
    <d v="2022-01-18T00:00:00"/>
    <n v="9849"/>
    <n v="8"/>
    <n v="758"/>
  </r>
  <r>
    <x v="5"/>
    <x v="12"/>
    <x v="11"/>
    <d v="2022-01-14T00:00:00"/>
    <n v="14875"/>
    <n v="422"/>
    <n v="709"/>
  </r>
  <r>
    <x v="21"/>
    <x v="14"/>
    <x v="13"/>
    <d v="2022-01-03T00:00:00"/>
    <n v="7609"/>
    <n v="393"/>
    <n v="448"/>
  </r>
  <r>
    <x v="15"/>
    <x v="14"/>
    <x v="20"/>
    <d v="2022-01-03T00:00:00"/>
    <n v="420"/>
    <n v="34"/>
    <n v="28"/>
  </r>
  <r>
    <x v="17"/>
    <x v="23"/>
    <x v="12"/>
    <d v="2022-01-13T00:00:00"/>
    <n v="924"/>
    <n v="27"/>
    <n v="66"/>
  </r>
  <r>
    <x v="22"/>
    <x v="6"/>
    <x v="21"/>
    <d v="2022-01-21T00:00:00"/>
    <n v="13867"/>
    <n v="34"/>
    <n v="1067"/>
  </r>
  <r>
    <x v="13"/>
    <x v="8"/>
    <x v="20"/>
    <d v="2022-01-27T00:00:00"/>
    <n v="2716"/>
    <n v="29"/>
    <n v="194"/>
  </r>
  <r>
    <x v="19"/>
    <x v="8"/>
    <x v="15"/>
    <d v="2022-01-11T00:00:00"/>
    <n v="4613"/>
    <n v="70"/>
    <n v="385"/>
  </r>
  <r>
    <x v="8"/>
    <x v="13"/>
    <x v="19"/>
    <d v="2022-01-12T00:00:00"/>
    <n v="15302"/>
    <n v="258"/>
    <n v="1392"/>
  </r>
  <r>
    <x v="4"/>
    <x v="6"/>
    <x v="2"/>
    <d v="2022-01-18T00:00:00"/>
    <n v="434"/>
    <n v="200"/>
    <n v="20"/>
  </r>
  <r>
    <x v="4"/>
    <x v="3"/>
    <x v="9"/>
    <d v="2022-01-28T00:00:00"/>
    <n v="735"/>
    <n v="106"/>
    <n v="147"/>
  </r>
  <r>
    <x v="23"/>
    <x v="20"/>
    <x v="12"/>
    <d v="2022-01-27T00:00:00"/>
    <n v="7140"/>
    <n v="156"/>
    <n v="447"/>
  </r>
  <r>
    <x v="16"/>
    <x v="4"/>
    <x v="13"/>
    <d v="2022-01-04T00:00:00"/>
    <n v="10171"/>
    <n v="63"/>
    <n v="566"/>
  </r>
  <r>
    <x v="15"/>
    <x v="12"/>
    <x v="4"/>
    <d v="2022-01-18T00:00:00"/>
    <n v="2086"/>
    <n v="113"/>
    <n v="131"/>
  </r>
  <r>
    <x v="10"/>
    <x v="9"/>
    <x v="19"/>
    <d v="2022-01-03T00:00:00"/>
    <n v="5292"/>
    <n v="99"/>
    <n v="441"/>
  </r>
  <r>
    <x v="0"/>
    <x v="22"/>
    <x v="18"/>
    <d v="2022-01-31T00:00:00"/>
    <n v="2485"/>
    <n v="48"/>
    <n v="355"/>
  </r>
  <r>
    <x v="8"/>
    <x v="15"/>
    <x v="17"/>
    <d v="2022-01-26T00:00:00"/>
    <n v="3920"/>
    <n v="77"/>
    <n v="392"/>
  </r>
  <r>
    <x v="9"/>
    <x v="3"/>
    <x v="15"/>
    <d v="2022-01-21T00:00:00"/>
    <n v="8785"/>
    <n v="328"/>
    <n v="879"/>
  </r>
  <r>
    <x v="11"/>
    <x v="9"/>
    <x v="21"/>
    <d v="2022-01-25T00:00:00"/>
    <n v="7588"/>
    <n v="108"/>
    <n v="690"/>
  </r>
  <r>
    <x v="12"/>
    <x v="17"/>
    <x v="20"/>
    <d v="2022-01-28T00:00:00"/>
    <n v="4690"/>
    <n v="213"/>
    <n v="427"/>
  </r>
  <r>
    <x v="7"/>
    <x v="10"/>
    <x v="17"/>
    <d v="2022-01-25T00:00:00"/>
    <n v="3815"/>
    <n v="221"/>
    <n v="382"/>
  </r>
  <r>
    <x v="14"/>
    <x v="9"/>
    <x v="20"/>
    <d v="2022-01-03T00:00:00"/>
    <n v="1260"/>
    <n v="336"/>
    <n v="105"/>
  </r>
  <r>
    <x v="16"/>
    <x v="11"/>
    <x v="2"/>
    <d v="2022-01-25T00:00:00"/>
    <n v="9457"/>
    <n v="12"/>
    <n v="412"/>
  </r>
  <r>
    <x v="7"/>
    <x v="8"/>
    <x v="3"/>
    <d v="2022-01-13T00:00:00"/>
    <n v="1883"/>
    <n v="68"/>
    <n v="118"/>
  </r>
  <r>
    <x v="5"/>
    <x v="6"/>
    <x v="16"/>
    <d v="2022-01-14T00:00:00"/>
    <n v="2114"/>
    <n v="52"/>
    <n v="118"/>
  </r>
  <r>
    <x v="16"/>
    <x v="3"/>
    <x v="15"/>
    <d v="2022-01-28T00:00:00"/>
    <n v="8008"/>
    <n v="261"/>
    <n v="572"/>
  </r>
  <r>
    <x v="20"/>
    <x v="17"/>
    <x v="18"/>
    <d v="2022-01-18T00:00:00"/>
    <n v="973"/>
    <n v="155"/>
    <n v="122"/>
  </r>
  <r>
    <x v="10"/>
    <x v="15"/>
    <x v="20"/>
    <d v="2022-01-10T00:00:00"/>
    <n v="4389"/>
    <n v="94"/>
    <n v="366"/>
  </r>
  <r>
    <x v="1"/>
    <x v="6"/>
    <x v="19"/>
    <d v="2022-01-27T00:00:00"/>
    <n v="6776"/>
    <n v="374"/>
    <n v="522"/>
  </r>
  <r>
    <x v="21"/>
    <x v="18"/>
    <x v="17"/>
    <d v="2022-01-26T00:00:00"/>
    <n v="3549"/>
    <n v="184"/>
    <n v="444"/>
  </r>
  <r>
    <x v="24"/>
    <x v="1"/>
    <x v="11"/>
    <d v="2022-01-04T00:00:00"/>
    <n v="6720"/>
    <n v="244"/>
    <n v="396"/>
  </r>
  <r>
    <x v="6"/>
    <x v="18"/>
    <x v="18"/>
    <d v="2022-01-05T00:00:00"/>
    <n v="2177"/>
    <n v="214"/>
    <n v="363"/>
  </r>
  <r>
    <x v="11"/>
    <x v="3"/>
    <x v="5"/>
    <d v="2022-01-18T00:00:00"/>
    <n v="14819"/>
    <n v="71"/>
    <n v="618"/>
  </r>
  <r>
    <x v="15"/>
    <x v="20"/>
    <x v="8"/>
    <d v="2022-01-10T00:00:00"/>
    <n v="1505"/>
    <n v="107"/>
    <n v="56"/>
  </r>
  <r>
    <x v="6"/>
    <x v="14"/>
    <x v="9"/>
    <d v="2022-01-10T00:00:00"/>
    <n v="14119"/>
    <n v="213"/>
    <n v="1765"/>
  </r>
  <r>
    <x v="0"/>
    <x v="7"/>
    <x v="21"/>
    <d v="2022-01-10T00:00:00"/>
    <n v="2814"/>
    <n v="15"/>
    <n v="282"/>
  </r>
  <r>
    <x v="5"/>
    <x v="0"/>
    <x v="8"/>
    <d v="2022-01-26T00:00:00"/>
    <n v="2982"/>
    <n v="326"/>
    <n v="125"/>
  </r>
  <r>
    <x v="12"/>
    <x v="9"/>
    <x v="0"/>
    <d v="2022-01-26T00:00:00"/>
    <n v="1715"/>
    <n v="263"/>
    <n v="62"/>
  </r>
  <r>
    <x v="8"/>
    <x v="5"/>
    <x v="0"/>
    <d v="2022-01-11T00:00:00"/>
    <n v="5453"/>
    <n v="153"/>
    <n v="195"/>
  </r>
  <r>
    <x v="22"/>
    <x v="13"/>
    <x v="5"/>
    <d v="2022-01-07T00:00:00"/>
    <n v="182"/>
    <n v="210"/>
    <n v="9"/>
  </r>
  <r>
    <x v="24"/>
    <x v="9"/>
    <x v="5"/>
    <d v="2022-01-26T00:00:00"/>
    <n v="6762"/>
    <n v="173"/>
    <n v="294"/>
  </r>
  <r>
    <x v="1"/>
    <x v="18"/>
    <x v="17"/>
    <d v="2022-01-20T00:00:00"/>
    <n v="7497"/>
    <n v="40"/>
    <n v="750"/>
  </r>
  <r>
    <x v="6"/>
    <x v="16"/>
    <x v="20"/>
    <d v="2022-01-07T00:00:00"/>
    <n v="9527"/>
    <n v="384"/>
    <n v="794"/>
  </r>
  <r>
    <x v="14"/>
    <x v="4"/>
    <x v="16"/>
    <d v="2022-01-13T00:00:00"/>
    <n v="21490"/>
    <n v="334"/>
    <n v="1132"/>
  </r>
  <r>
    <x v="15"/>
    <x v="0"/>
    <x v="17"/>
    <d v="2022-01-14T00:00:00"/>
    <n v="8974"/>
    <n v="420"/>
    <n v="1122"/>
  </r>
  <r>
    <x v="13"/>
    <x v="5"/>
    <x v="14"/>
    <d v="2022-01-14T00:00:00"/>
    <n v="868"/>
    <n v="500"/>
    <n v="145"/>
  </r>
  <r>
    <x v="16"/>
    <x v="8"/>
    <x v="16"/>
    <d v="2022-01-10T00:00:00"/>
    <n v="2331"/>
    <n v="47"/>
    <n v="138"/>
  </r>
  <r>
    <x v="5"/>
    <x v="22"/>
    <x v="9"/>
    <d v="2022-01-28T00:00:00"/>
    <n v="12586"/>
    <n v="145"/>
    <n v="2518"/>
  </r>
  <r>
    <x v="24"/>
    <x v="15"/>
    <x v="10"/>
    <d v="2022-01-07T00:00:00"/>
    <n v="4921"/>
    <n v="250"/>
    <n v="493"/>
  </r>
  <r>
    <x v="1"/>
    <x v="8"/>
    <x v="3"/>
    <d v="2022-01-28T00:00:00"/>
    <n v="1638"/>
    <n v="136"/>
    <n v="103"/>
  </r>
  <r>
    <x v="10"/>
    <x v="19"/>
    <x v="18"/>
    <d v="2022-01-13T00:00:00"/>
    <n v="959"/>
    <n v="28"/>
    <n v="160"/>
  </r>
  <r>
    <x v="2"/>
    <x v="18"/>
    <x v="9"/>
    <d v="2022-01-04T00:00:00"/>
    <n v="4221"/>
    <n v="38"/>
    <n v="469"/>
  </r>
  <r>
    <x v="13"/>
    <x v="12"/>
    <x v="20"/>
    <d v="2022-01-11T00:00:00"/>
    <n v="7406"/>
    <n v="163"/>
    <n v="618"/>
  </r>
  <r>
    <x v="24"/>
    <x v="9"/>
    <x v="6"/>
    <d v="2022-01-24T00:00:00"/>
    <n v="5026"/>
    <n v="136"/>
    <n v="229"/>
  </r>
  <r>
    <x v="3"/>
    <x v="5"/>
    <x v="11"/>
    <d v="2022-01-14T00:00:00"/>
    <n v="5866"/>
    <n v="220"/>
    <n v="294"/>
  </r>
  <r>
    <x v="10"/>
    <x v="1"/>
    <x v="11"/>
    <d v="2022-01-06T00:00:00"/>
    <n v="5481"/>
    <n v="96"/>
    <n v="275"/>
  </r>
  <r>
    <x v="23"/>
    <x v="7"/>
    <x v="7"/>
    <d v="2022-01-13T00:00:00"/>
    <n v="4452"/>
    <n v="246"/>
    <n v="495"/>
  </r>
  <r>
    <x v="2"/>
    <x v="7"/>
    <x v="7"/>
    <d v="2022-01-21T00:00:00"/>
    <n v="10850"/>
    <n v="362"/>
    <n v="1550"/>
  </r>
  <r>
    <x v="9"/>
    <x v="14"/>
    <x v="15"/>
    <d v="2022-01-13T00:00:00"/>
    <n v="1484"/>
    <n v="174"/>
    <n v="115"/>
  </r>
  <r>
    <x v="10"/>
    <x v="4"/>
    <x v="0"/>
    <d v="2022-01-14T00:00:00"/>
    <n v="4123"/>
    <n v="12"/>
    <n v="148"/>
  </r>
  <r>
    <x v="24"/>
    <x v="9"/>
    <x v="4"/>
    <d v="2022-01-07T00:00:00"/>
    <n v="8729"/>
    <n v="133"/>
    <n v="624"/>
  </r>
  <r>
    <x v="14"/>
    <x v="21"/>
    <x v="16"/>
    <d v="2022-01-11T00:00:00"/>
    <n v="4130"/>
    <n v="395"/>
    <n v="230"/>
  </r>
  <r>
    <x v="13"/>
    <x v="16"/>
    <x v="20"/>
    <d v="2022-01-19T00:00:00"/>
    <n v="4872"/>
    <n v="293"/>
    <n v="325"/>
  </r>
  <r>
    <x v="6"/>
    <x v="14"/>
    <x v="21"/>
    <d v="2022-01-19T00:00:00"/>
    <n v="5558"/>
    <n v="150"/>
    <n v="618"/>
  </r>
  <r>
    <x v="9"/>
    <x v="0"/>
    <x v="2"/>
    <d v="2022-01-26T00:00:00"/>
    <n v="6055"/>
    <n v="132"/>
    <n v="303"/>
  </r>
  <r>
    <x v="19"/>
    <x v="4"/>
    <x v="14"/>
    <d v="2022-01-28T00:00:00"/>
    <n v="14413"/>
    <n v="154"/>
    <n v="1802"/>
  </r>
  <r>
    <x v="8"/>
    <x v="11"/>
    <x v="2"/>
    <d v="2022-01-07T00:00:00"/>
    <n v="13209"/>
    <n v="26"/>
    <n v="629"/>
  </r>
  <r>
    <x v="13"/>
    <x v="4"/>
    <x v="8"/>
    <d v="2022-01-07T00:00:00"/>
    <n v="14560"/>
    <n v="3"/>
    <n v="607"/>
  </r>
  <r>
    <x v="6"/>
    <x v="5"/>
    <x v="14"/>
    <d v="2022-01-04T00:00:00"/>
    <n v="3787"/>
    <n v="321"/>
    <n v="474"/>
  </r>
  <r>
    <x v="22"/>
    <x v="22"/>
    <x v="19"/>
    <d v="2022-01-12T00:00:00"/>
    <n v="6608"/>
    <n v="216"/>
    <n v="551"/>
  </r>
  <r>
    <x v="13"/>
    <x v="20"/>
    <x v="11"/>
    <d v="2022-01-03T00:00:00"/>
    <n v="9534"/>
    <n v="96"/>
    <n v="477"/>
  </r>
  <r>
    <x v="9"/>
    <x v="5"/>
    <x v="1"/>
    <d v="2022-01-13T00:00:00"/>
    <n v="12838"/>
    <n v="275"/>
    <n v="803"/>
  </r>
  <r>
    <x v="10"/>
    <x v="4"/>
    <x v="3"/>
    <d v="2022-01-25T00:00:00"/>
    <n v="8799"/>
    <n v="178"/>
    <n v="550"/>
  </r>
  <r>
    <x v="15"/>
    <x v="5"/>
    <x v="0"/>
    <d v="2022-01-13T00:00:00"/>
    <n v="16254"/>
    <n v="157"/>
    <n v="602"/>
  </r>
  <r>
    <x v="14"/>
    <x v="10"/>
    <x v="8"/>
    <d v="2022-01-14T00:00:00"/>
    <n v="1666"/>
    <n v="99"/>
    <n v="67"/>
  </r>
  <r>
    <x v="22"/>
    <x v="7"/>
    <x v="8"/>
    <d v="2022-01-04T00:00:00"/>
    <n v="10724"/>
    <n v="130"/>
    <n v="383"/>
  </r>
  <r>
    <x v="22"/>
    <x v="6"/>
    <x v="7"/>
    <d v="2022-01-26T00:00:00"/>
    <n v="11984"/>
    <n v="181"/>
    <n v="1712"/>
  </r>
  <r>
    <x v="13"/>
    <x v="18"/>
    <x v="2"/>
    <d v="2022-01-04T00:00:00"/>
    <n v="8225"/>
    <n v="258"/>
    <n v="412"/>
  </r>
  <r>
    <x v="6"/>
    <x v="7"/>
    <x v="14"/>
    <d v="2022-01-19T00:00:00"/>
    <n v="10682"/>
    <n v="100"/>
    <n v="1526"/>
  </r>
  <r>
    <x v="2"/>
    <x v="13"/>
    <x v="6"/>
    <d v="2022-01-18T00:00:00"/>
    <n v="11746"/>
    <n v="85"/>
    <n v="511"/>
  </r>
  <r>
    <x v="1"/>
    <x v="13"/>
    <x v="9"/>
    <d v="2022-01-03T00:00:00"/>
    <n v="8862"/>
    <n v="182"/>
    <n v="1477"/>
  </r>
  <r>
    <x v="11"/>
    <x v="21"/>
    <x v="6"/>
    <d v="2022-01-21T00:00:00"/>
    <n v="11592"/>
    <n v="334"/>
    <n v="527"/>
  </r>
  <r>
    <x v="12"/>
    <x v="19"/>
    <x v="9"/>
    <d v="2022-01-07T00:00:00"/>
    <n v="3871"/>
    <n v="338"/>
    <n v="4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A352DA-E8A8-4418-887F-FFF4B78DC3A8}" name="PivotTable1" cacheId="170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6:K18" firstHeaderRow="0" firstDataRow="1" firstDataCol="1"/>
  <pivotFields count="7">
    <pivotField compact="0" outline="0" showAll="0">
      <items count="26">
        <item h="1" x="14"/>
        <item h="1" x="0"/>
        <item h="1" x="7"/>
        <item h="1" x="15"/>
        <item h="1" x="22"/>
        <item h="1" x="17"/>
        <item x="23"/>
        <item h="1" x="10"/>
        <item h="1" x="8"/>
        <item h="1" x="9"/>
        <item h="1" x="11"/>
        <item h="1" x="21"/>
        <item h="1" x="3"/>
        <item h="1" x="19"/>
        <item h="1" x="24"/>
        <item h="1" x="16"/>
        <item h="1" x="1"/>
        <item h="1" x="20"/>
        <item h="1" x="12"/>
        <item h="1" x="4"/>
        <item h="1" x="18"/>
        <item h="1" x="2"/>
        <item h="1" x="13"/>
        <item h="1" x="6"/>
        <item h="1" x="5"/>
        <item t="default"/>
      </items>
    </pivotField>
    <pivotField compact="0" outline="0" showAll="0"/>
    <pivotField axis="axisRow" compact="0" outline="0" showAll="0">
      <items count="23">
        <item x="0"/>
        <item x="2"/>
        <item x="7"/>
        <item x="19"/>
        <item x="1"/>
        <item x="8"/>
        <item x="5"/>
        <item x="10"/>
        <item x="11"/>
        <item x="14"/>
        <item x="21"/>
        <item x="17"/>
        <item x="15"/>
        <item x="13"/>
        <item x="6"/>
        <item x="12"/>
        <item x="20"/>
        <item x="4"/>
        <item x="16"/>
        <item x="3"/>
        <item x="9"/>
        <item x="18"/>
        <item t="default"/>
      </items>
    </pivotField>
    <pivotField compact="0" numFmtId="15" outline="0" showAll="0"/>
    <pivotField dataField="1" compact="0" outline="0" showAll="0"/>
    <pivotField compact="0" outline="0" showAll="0"/>
    <pivotField dataField="1" compact="0" outline="0" showAll="0"/>
  </pivotFields>
  <rowFields count="1">
    <field x="2"/>
  </rowFields>
  <rowItems count="12">
    <i>
      <x v="2"/>
    </i>
    <i>
      <x v="4"/>
    </i>
    <i>
      <x v="6"/>
    </i>
    <i>
      <x v="7"/>
    </i>
    <i>
      <x v="12"/>
    </i>
    <i>
      <x v="13"/>
    </i>
    <i>
      <x v="15"/>
    </i>
    <i>
      <x v="16"/>
    </i>
    <i>
      <x v="18"/>
    </i>
    <i>
      <x v="19"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4" baseField="0" baseItem="0" numFmtId="164"/>
    <dataField name=" " fld="4" baseField="0" baseItem="0"/>
    <dataField name="Sum of Boxes" fld="6" baseField="0" baseItem="0"/>
  </dataFields>
  <formats count="1">
    <format dxfId="55">
      <pivotArea outline="0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2" count="1" selected="0">
              <x v="0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B3B50-1D59-4D4B-A90D-33B72922EFC9}" name="PivotTable2" cacheId="170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7:E30" firstHeaderRow="0" firstDataRow="1" firstDataCol="1"/>
  <pivotFields count="7">
    <pivotField compact="0" outline="0" showAll="0"/>
    <pivotField compact="0" outline="0" showAll="0"/>
    <pivotField axis="axisRow" compact="0" outline="0" showAll="0" sortType="ascending">
      <items count="23">
        <item x="0"/>
        <item x="2"/>
        <item x="7"/>
        <item x="19"/>
        <item x="1"/>
        <item x="8"/>
        <item x="5"/>
        <item x="10"/>
        <item x="11"/>
        <item x="14"/>
        <item x="21"/>
        <item x="17"/>
        <item x="15"/>
        <item x="13"/>
        <item x="6"/>
        <item x="12"/>
        <item x="20"/>
        <item x="4"/>
        <item x="16"/>
        <item x="3"/>
        <item x="9"/>
        <item x="18"/>
        <item t="default"/>
      </items>
    </pivotField>
    <pivotField compact="0" numFmtId="15" outline="0" showAll="0"/>
    <pivotField dataField="1" compact="0" outline="0" showAll="0"/>
    <pivotField compact="0" outline="0" showAll="0"/>
    <pivotField dataField="1" compact="0" outline="0"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4" baseField="0" baseItem="0"/>
    <dataField name="Sum of Boxe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12BF8-BBC3-4B2D-999E-A2747C202B24}" name="PivotTable4" cacheId="170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5:E50" firstHeaderRow="1" firstDataRow="1" firstDataCol="2"/>
  <pivotFields count="7">
    <pivotField axis="axisRow" compact="0" outline="0" showAll="0" measureFilter="1" sortType="descending">
      <items count="26">
        <item x="14"/>
        <item x="0"/>
        <item x="7"/>
        <item x="15"/>
        <item x="22"/>
        <item x="17"/>
        <item x="23"/>
        <item x="10"/>
        <item x="8"/>
        <item x="9"/>
        <item x="11"/>
        <item x="21"/>
        <item x="3"/>
        <item x="19"/>
        <item x="24"/>
        <item x="16"/>
        <item x="1"/>
        <item x="20"/>
        <item x="12"/>
        <item x="4"/>
        <item x="18"/>
        <item x="2"/>
        <item x="13"/>
        <item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25">
        <item x="11"/>
        <item x="16"/>
        <item x="13"/>
        <item x="23"/>
        <item x="1"/>
        <item x="2"/>
        <item x="8"/>
        <item x="0"/>
        <item x="10"/>
        <item x="12"/>
        <item x="7"/>
        <item x="22"/>
        <item x="9"/>
        <item x="20"/>
        <item x="21"/>
        <item x="5"/>
        <item x="4"/>
        <item x="18"/>
        <item x="17"/>
        <item x="3"/>
        <item x="14"/>
        <item x="15"/>
        <item x="6"/>
        <item x="19"/>
        <item t="default"/>
      </items>
    </pivotField>
    <pivotField axis="axisRow" compact="0" outline="0" showAll="0">
      <items count="23">
        <item x="0"/>
        <item x="2"/>
        <item x="7"/>
        <item x="19"/>
        <item x="1"/>
        <item x="8"/>
        <item x="5"/>
        <item x="10"/>
        <item x="11"/>
        <item x="14"/>
        <item x="21"/>
        <item x="17"/>
        <item x="15"/>
        <item x="13"/>
        <item x="6"/>
        <item x="12"/>
        <item x="20"/>
        <item x="4"/>
        <item x="16"/>
        <item x="3"/>
        <item x="9"/>
        <item x="18"/>
        <item t="default"/>
      </items>
    </pivotField>
    <pivotField compact="0" numFmtId="15" outline="0" showAll="0"/>
    <pivotField dataField="1" compact="0" outline="0" showAll="0"/>
    <pivotField compact="0" outline="0" showAll="0"/>
    <pivotField compact="0" outline="0" showAll="0"/>
  </pivotFields>
  <rowFields count="2">
    <field x="2"/>
    <field x="0"/>
  </rowFields>
  <rowItems count="45">
    <i>
      <x/>
      <x/>
    </i>
    <i t="default">
      <x/>
    </i>
    <i>
      <x v="1"/>
      <x v="22"/>
    </i>
    <i t="default">
      <x v="1"/>
    </i>
    <i>
      <x v="2"/>
      <x v="5"/>
    </i>
    <i t="default">
      <x v="2"/>
    </i>
    <i>
      <x v="3"/>
      <x v="13"/>
    </i>
    <i t="default">
      <x v="3"/>
    </i>
    <i>
      <x v="4"/>
      <x v="1"/>
    </i>
    <i t="default">
      <x v="4"/>
    </i>
    <i>
      <x v="5"/>
      <x v="19"/>
    </i>
    <i t="default">
      <x v="5"/>
    </i>
    <i>
      <x v="6"/>
      <x v="10"/>
    </i>
    <i t="default">
      <x v="6"/>
    </i>
    <i>
      <x v="7"/>
      <x v="22"/>
    </i>
    <i t="default">
      <x v="7"/>
    </i>
    <i>
      <x v="8"/>
      <x v="24"/>
    </i>
    <i t="default">
      <x v="8"/>
    </i>
    <i>
      <x v="9"/>
      <x v="16"/>
    </i>
    <i t="default">
      <x v="9"/>
    </i>
    <i>
      <x v="10"/>
      <x v="21"/>
    </i>
    <i t="default">
      <x v="10"/>
    </i>
    <i>
      <x v="11"/>
      <x v="8"/>
    </i>
    <i t="default">
      <x v="11"/>
    </i>
    <i>
      <x v="12"/>
      <x v="17"/>
    </i>
    <i t="default">
      <x v="12"/>
    </i>
    <i>
      <x v="13"/>
      <x v="18"/>
    </i>
    <i t="default">
      <x v="13"/>
    </i>
    <i>
      <x v="14"/>
      <x v="23"/>
    </i>
    <i t="default">
      <x v="14"/>
    </i>
    <i>
      <x v="15"/>
      <x v="7"/>
    </i>
    <i t="default">
      <x v="15"/>
    </i>
    <i>
      <x v="16"/>
      <x v="10"/>
    </i>
    <i t="default">
      <x v="16"/>
    </i>
    <i>
      <x v="17"/>
      <x v="5"/>
    </i>
    <i t="default">
      <x v="17"/>
    </i>
    <i>
      <x v="18"/>
      <x/>
    </i>
    <i t="default">
      <x v="18"/>
    </i>
    <i>
      <x v="19"/>
      <x v="6"/>
    </i>
    <i t="default">
      <x v="19"/>
    </i>
    <i>
      <x v="20"/>
      <x v="24"/>
    </i>
    <i t="default">
      <x v="20"/>
    </i>
    <i>
      <x v="21"/>
      <x v="20"/>
    </i>
    <i t="default">
      <x v="21"/>
    </i>
    <i t="grand">
      <x/>
    </i>
  </rowItems>
  <colItems count="1">
    <i/>
  </colItems>
  <dataFields count="1">
    <dataField name="Sum of Amount" fld="4" baseField="0" baseItem="0"/>
  </dataFields>
  <pivotTableStyleInfo name="PivotStyleMedium9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ales_Person" xr10:uid="{A98E2A9D-DDE3-40DA-8ABC-61093A0EB7B0}" sourceName="Sales Person">
  <pivotTables>
    <pivotTable tabId="5" name="PivotTable1"/>
  </pivotTables>
  <data>
    <tabular pivotCacheId="1881239311">
      <items count="25">
        <i x="14"/>
        <i x="0"/>
        <i x="7"/>
        <i x="15"/>
        <i x="22"/>
        <i x="17"/>
        <i x="23" s="1"/>
        <i x="10"/>
        <i x="8"/>
        <i x="9"/>
        <i x="11"/>
        <i x="21"/>
        <i x="3"/>
        <i x="19"/>
        <i x="24"/>
        <i x="16"/>
        <i x="1"/>
        <i x="20"/>
        <i x="12"/>
        <i x="4"/>
        <i x="18"/>
        <i x="2"/>
        <i x="13"/>
        <i x="6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es Person" xr10:uid="{9E9E3757-31F3-443F-8695-CE4D7647FAC4}" cache="Slicer_Sales_Person" caption="Sales Pers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5A6BFC-DB1E-42AC-BEBB-285CD89F2565}" name="data" displayName="data" ref="A3:G494" totalsRowShown="0" headerRowDxfId="54" dataDxfId="53" headerRowBorderDxfId="51" tableBorderDxfId="52" totalsRowBorderDxfId="50">
  <autoFilter ref="A3:G494" xr:uid="{E95A6BFC-DB1E-42AC-BEBB-285CD89F2565}"/>
  <tableColumns count="7">
    <tableColumn id="1" xr3:uid="{4C1F3839-B2FD-47CB-84AC-7C4C9E8D4745}" name="Sales Person" dataDxfId="49"/>
    <tableColumn id="2" xr3:uid="{3D2BC8FD-113C-4AB4-B667-87620C19DCF5}" name="Geography" dataDxfId="48"/>
    <tableColumn id="3" xr3:uid="{19318669-C3B4-4BDB-A49C-017C5AC58A82}" name="Product" dataDxfId="47"/>
    <tableColumn id="4" xr3:uid="{4FCF5A5A-3DF4-4544-B43E-29B2D482451E}" name="Date" dataDxfId="46"/>
    <tableColumn id="5" xr3:uid="{401F474F-8DAA-49C0-B2C4-C3A6D67BC1A8}" name="Amount" dataDxfId="45"/>
    <tableColumn id="6" xr3:uid="{72FC71F6-3EDB-4C6B-AD16-83852E05F174}" name="Customers" dataDxfId="44"/>
    <tableColumn id="7" xr3:uid="{A8F32F66-4541-4E0E-B6DF-3F7BEE1EA971}" name="Boxes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08614E-F127-4BE1-A7ED-A0E24DBBD036}" name="Table2" displayName="Table2" ref="B4:D12" totalsRowCount="1">
  <autoFilter ref="B4:D11" xr:uid="{FA08614E-F127-4BE1-A7ED-A0E24DBBD036}">
    <filterColumn colId="0" hiddenButton="1"/>
    <filterColumn colId="1" hiddenButton="1"/>
    <filterColumn colId="2" hiddenButton="1"/>
  </autoFilter>
  <tableColumns count="3">
    <tableColumn id="1" xr3:uid="{5A98472A-0768-4F73-AC90-AB0A2268B3C4}" name="Quick Analysis "/>
    <tableColumn id="2" xr3:uid="{050B9DEC-1A6F-4A47-B9F5-6F5CCF0236C2}" name="Amount"/>
    <tableColumn id="3" xr3:uid="{F3C9CE6F-F8ED-4231-B4A2-17978643DBD6}" name="Box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4F2B59-EB72-466F-B68C-D66EA3BCB0E0}" name="data4" displayName="data4" ref="A5:G496" totalsRowShown="0" headerRowDxfId="41" dataDxfId="40" headerRowBorderDxfId="38" tableBorderDxfId="39" totalsRowBorderDxfId="37">
  <autoFilter ref="A5:G496" xr:uid="{DA4F2B59-EB72-466F-B68C-D66EA3BCB0E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xmlns:xlrd2="http://schemas.microsoft.com/office/spreadsheetml/2017/richdata2" ref="A6:G496">
    <sortCondition descending="1" ref="E5:E496"/>
  </sortState>
  <tableColumns count="7">
    <tableColumn id="1" xr3:uid="{BD9EEEB7-F99C-4F8E-9927-8401D9B9FBAA}" name="Sales Person" dataDxfId="36"/>
    <tableColumn id="2" xr3:uid="{BA321034-A427-4D7C-9DE9-7FBAEDDDC8EA}" name="Geography" dataDxfId="35"/>
    <tableColumn id="3" xr3:uid="{29E03FE0-7EE7-4B03-AA9E-DF24C108D0B0}" name="Product" dataDxfId="34"/>
    <tableColumn id="4" xr3:uid="{9B5E39B3-CE6E-4C1F-93CD-6ACB8A24BCDA}" name="Date" dataDxfId="33"/>
    <tableColumn id="5" xr3:uid="{C6752423-0AB5-4888-9CA8-00D2917CC87F}" name="Amount" dataDxfId="32"/>
    <tableColumn id="6" xr3:uid="{DAB636C8-2B81-4338-A18E-DBA651F85DED}" name="Customers" dataDxfId="31"/>
    <tableColumn id="7" xr3:uid="{78E18416-80C0-4F7E-9CA5-BCDE06C34159}" name="Boxes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56A750-2D2F-4E8C-9474-57B1356A6C74}" name="data5" displayName="data5" ref="A6:G497" totalsRowShown="0" headerRowDxfId="29" dataDxfId="28" headerRowBorderDxfId="26" tableBorderDxfId="27" totalsRowBorderDxfId="25">
  <autoFilter ref="A6:G497" xr:uid="{4D56A750-2D2F-4E8C-9474-57B1356A6C74}"/>
  <tableColumns count="7">
    <tableColumn id="1" xr3:uid="{AE18F7EC-E456-4C57-B57F-0BCC09890504}" name="Sales Person" dataDxfId="24"/>
    <tableColumn id="2" xr3:uid="{740C6C16-F709-468E-BE5E-EA3CE425552A}" name="Geography" dataDxfId="23"/>
    <tableColumn id="3" xr3:uid="{6DDD4733-5014-48AB-A9B7-7BF30373EC32}" name="Product" dataDxfId="22"/>
    <tableColumn id="4" xr3:uid="{E1AEA87D-E643-402D-B715-2D543304967E}" name="Date" dataDxfId="21"/>
    <tableColumn id="5" xr3:uid="{573B1E0C-8E71-49DA-8AFB-8B3D62E54C34}" name="Amount" dataDxfId="20"/>
    <tableColumn id="6" xr3:uid="{E5FED15F-EDB4-4D30-9B4D-6F479305E51D}" name="Customers" dataDxfId="19"/>
    <tableColumn id="7" xr3:uid="{AE98B11E-593D-4FFC-B7AE-8C97F9405A06}" name="Boxes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EC4F1FE-AD73-44C4-8DB7-524DD7A459A9}" name="data9" displayName="data9" ref="A5:J496" totalsRowShown="0" headerRowDxfId="17" dataDxfId="16" headerRowBorderDxfId="14" tableBorderDxfId="15" totalsRowBorderDxfId="13">
  <autoFilter ref="A5:J496" xr:uid="{1EC4F1FE-AD73-44C4-8DB7-524DD7A459A9}"/>
  <sortState xmlns:xlrd2="http://schemas.microsoft.com/office/spreadsheetml/2017/richdata2" ref="A6:J496">
    <sortCondition descending="1" ref="J5:J496"/>
  </sortState>
  <tableColumns count="10">
    <tableColumn id="1" xr3:uid="{696FB3EB-26FA-4777-A231-42F1AACE4E3C}" name="Sales Person" dataDxfId="12"/>
    <tableColumn id="2" xr3:uid="{BEBCDBAC-4C73-4C0E-97BC-BA9904F404BD}" name="Geography" dataDxfId="11"/>
    <tableColumn id="3" xr3:uid="{DAFCF13F-5267-4618-91FA-20E712C653B9}" name="Product" dataDxfId="10"/>
    <tableColumn id="4" xr3:uid="{AAB32E26-D445-442C-BD59-00C5324C3201}" name="Date" dataDxfId="9"/>
    <tableColumn id="5" xr3:uid="{6FEB0D11-9C12-43EE-830F-25C0CD12234A}" name="Amount" dataDxfId="8"/>
    <tableColumn id="6" xr3:uid="{8194D4F1-B159-4309-BBC5-CF9E14AC29FF}" name="Customers" dataDxfId="7"/>
    <tableColumn id="7" xr3:uid="{DBB65C1D-741C-4E89-AD9F-E03416379531}" name="Boxes" dataDxfId="6"/>
    <tableColumn id="8" xr3:uid="{8B6B3B5D-D37C-481E-8724-99BC980449CB}" name=" Cost per unit" dataDxfId="5">
      <calculatedColumnFormula>_xlfn.XLOOKUP(data9[[#This Row],[Product]],product[ [ Products] ],product[ [ Cost per box ] ])</calculatedColumnFormula>
    </tableColumn>
    <tableColumn id="10" xr3:uid="{30C01B08-CE98-48E2-836B-F6D0955D27E7}" name="Cost" dataDxfId="4">
      <calculatedColumnFormula>N6*data9[[#This Row],[Boxes]]</calculatedColumnFormula>
    </tableColumn>
    <tableColumn id="11" xr3:uid="{E6FF6450-0AF5-4567-94C5-20AE2DD0D63B}" name="Profit" dataDxfId="3">
      <calculatedColumnFormula>data9[[#This Row],[Amount]]-data9[[#This Row],[Cost]]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A0EBC6-DB23-44E0-953D-358709D9484C}" name="product" displayName="product" ref="L6:M28" totalsRowShown="0" dataDxfId="2">
  <autoFilter ref="L6:M28" xr:uid="{98A0EBC6-DB23-44E0-953D-358709D9484C}"/>
  <tableColumns count="2">
    <tableColumn id="3" xr3:uid="{52F99D82-AC18-4744-A3F7-D3261BAFE152}" name=" Products" dataDxfId="1"/>
    <tableColumn id="4" xr3:uid="{18ECF09D-4157-4D4E-A956-9F7B988B7CBE}" name=" Cost per box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494"/>
  <sheetViews>
    <sheetView topLeftCell="A2" workbookViewId="0">
      <selection activeCell="A3" sqref="A3:G494"/>
    </sheetView>
  </sheetViews>
  <sheetFormatPr defaultRowHeight="15"/>
  <cols>
    <col min="1" max="1" width="21" bestFit="1" customWidth="1"/>
    <col min="2" max="2" width="16" customWidth="1"/>
    <col min="3" max="3" width="27.42578125" customWidth="1"/>
    <col min="4" max="4" width="14.42578125" customWidth="1"/>
    <col min="5" max="5" width="13.28515625" customWidth="1"/>
    <col min="6" max="6" width="14.140625" bestFit="1" customWidth="1"/>
    <col min="7" max="7" width="10.42578125" customWidth="1"/>
  </cols>
  <sheetData>
    <row r="3" spans="1:7" ht="16.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</row>
    <row r="4" spans="1:7" ht="16.5">
      <c r="A4" s="3" t="s">
        <v>7</v>
      </c>
      <c r="B4" s="1" t="s">
        <v>8</v>
      </c>
      <c r="C4" s="1" t="s">
        <v>9</v>
      </c>
      <c r="D4" s="2">
        <v>44587</v>
      </c>
      <c r="E4" s="1">
        <v>4067</v>
      </c>
      <c r="F4" s="1">
        <v>87</v>
      </c>
      <c r="G4" s="4">
        <v>170</v>
      </c>
    </row>
    <row r="5" spans="1:7" ht="16.5">
      <c r="A5" s="3" t="s">
        <v>10</v>
      </c>
      <c r="B5" s="1" t="s">
        <v>11</v>
      </c>
      <c r="C5" s="1" t="s">
        <v>12</v>
      </c>
      <c r="D5" s="2">
        <v>44566</v>
      </c>
      <c r="E5" s="1">
        <v>14553</v>
      </c>
      <c r="F5" s="1">
        <v>152</v>
      </c>
      <c r="G5" s="4">
        <v>910</v>
      </c>
    </row>
    <row r="6" spans="1:7" ht="16.5">
      <c r="A6" s="3" t="s">
        <v>13</v>
      </c>
      <c r="B6" s="1" t="s">
        <v>14</v>
      </c>
      <c r="C6" s="1" t="s">
        <v>15</v>
      </c>
      <c r="D6" s="2">
        <v>44585</v>
      </c>
      <c r="E6" s="1">
        <v>2730</v>
      </c>
      <c r="F6" s="1">
        <v>284</v>
      </c>
      <c r="G6" s="4">
        <v>137</v>
      </c>
    </row>
    <row r="7" spans="1:7" ht="16.5">
      <c r="A7" s="3" t="s">
        <v>16</v>
      </c>
      <c r="B7" s="1" t="s">
        <v>17</v>
      </c>
      <c r="C7" s="1" t="s">
        <v>18</v>
      </c>
      <c r="D7" s="2">
        <v>44580</v>
      </c>
      <c r="E7" s="1">
        <v>9625</v>
      </c>
      <c r="F7" s="1">
        <v>155</v>
      </c>
      <c r="G7" s="4">
        <v>642</v>
      </c>
    </row>
    <row r="8" spans="1:7" ht="16.5">
      <c r="A8" s="3" t="s">
        <v>19</v>
      </c>
      <c r="B8" s="1" t="s">
        <v>8</v>
      </c>
      <c r="C8" s="1" t="s">
        <v>20</v>
      </c>
      <c r="D8" s="2">
        <v>44589</v>
      </c>
      <c r="E8" s="1">
        <v>10255</v>
      </c>
      <c r="F8" s="1">
        <v>53</v>
      </c>
      <c r="G8" s="4">
        <v>733</v>
      </c>
    </row>
    <row r="9" spans="1:7" ht="16.5">
      <c r="A9" s="3" t="s">
        <v>10</v>
      </c>
      <c r="B9" s="1" t="s">
        <v>21</v>
      </c>
      <c r="C9" s="1" t="s">
        <v>22</v>
      </c>
      <c r="D9" s="2">
        <v>44566</v>
      </c>
      <c r="E9" s="1">
        <v>1323</v>
      </c>
      <c r="F9" s="1">
        <v>83</v>
      </c>
      <c r="G9" s="4">
        <v>67</v>
      </c>
    </row>
    <row r="10" spans="1:7" ht="16.5">
      <c r="A10" s="3" t="s">
        <v>23</v>
      </c>
      <c r="B10" s="1" t="s">
        <v>24</v>
      </c>
      <c r="C10" s="1" t="s">
        <v>25</v>
      </c>
      <c r="D10" s="2">
        <v>44589</v>
      </c>
      <c r="E10" s="1">
        <v>16800</v>
      </c>
      <c r="F10" s="1">
        <v>92</v>
      </c>
      <c r="G10" s="4">
        <v>800</v>
      </c>
    </row>
    <row r="11" spans="1:7" ht="16.5">
      <c r="A11" s="3" t="s">
        <v>16</v>
      </c>
      <c r="B11" s="1" t="s">
        <v>26</v>
      </c>
      <c r="C11" s="1" t="s">
        <v>27</v>
      </c>
      <c r="D11" s="2">
        <v>44571</v>
      </c>
      <c r="E11" s="1">
        <v>2996</v>
      </c>
      <c r="F11" s="1">
        <v>134</v>
      </c>
      <c r="G11" s="4">
        <v>428</v>
      </c>
    </row>
    <row r="12" spans="1:7" ht="16.5">
      <c r="A12" s="3" t="s">
        <v>19</v>
      </c>
      <c r="B12" s="1" t="s">
        <v>28</v>
      </c>
      <c r="C12" s="1" t="s">
        <v>29</v>
      </c>
      <c r="D12" s="2">
        <v>44574</v>
      </c>
      <c r="E12" s="1">
        <v>9093</v>
      </c>
      <c r="F12" s="1">
        <v>10</v>
      </c>
      <c r="G12" s="4">
        <v>325</v>
      </c>
    </row>
    <row r="13" spans="1:7" ht="16.5">
      <c r="A13" s="3" t="s">
        <v>30</v>
      </c>
      <c r="B13" s="1" t="s">
        <v>8</v>
      </c>
      <c r="C13" s="1" t="s">
        <v>20</v>
      </c>
      <c r="D13" s="2">
        <v>44566</v>
      </c>
      <c r="E13" s="1">
        <v>1400</v>
      </c>
      <c r="F13" s="1">
        <v>158</v>
      </c>
      <c r="G13" s="4">
        <v>88</v>
      </c>
    </row>
    <row r="14" spans="1:7" ht="16.5">
      <c r="A14" s="3" t="s">
        <v>7</v>
      </c>
      <c r="B14" s="1" t="s">
        <v>28</v>
      </c>
      <c r="C14" s="1" t="s">
        <v>31</v>
      </c>
      <c r="D14" s="2">
        <v>44574</v>
      </c>
      <c r="E14" s="1">
        <v>2947</v>
      </c>
      <c r="F14" s="1">
        <v>62</v>
      </c>
      <c r="G14" s="4">
        <v>328</v>
      </c>
    </row>
    <row r="15" spans="1:7" ht="16.5">
      <c r="A15" s="3" t="s">
        <v>32</v>
      </c>
      <c r="B15" s="1" t="s">
        <v>33</v>
      </c>
      <c r="C15" s="1" t="s">
        <v>34</v>
      </c>
      <c r="D15" s="2">
        <v>44564</v>
      </c>
      <c r="E15" s="1">
        <v>4830</v>
      </c>
      <c r="F15" s="1">
        <v>71</v>
      </c>
      <c r="G15" s="4">
        <v>537</v>
      </c>
    </row>
    <row r="16" spans="1:7" ht="16.5">
      <c r="A16" s="3" t="s">
        <v>35</v>
      </c>
      <c r="B16" s="1" t="s">
        <v>36</v>
      </c>
      <c r="C16" s="1" t="s">
        <v>12</v>
      </c>
      <c r="D16" s="2">
        <v>44566</v>
      </c>
      <c r="E16" s="1">
        <v>3444</v>
      </c>
      <c r="F16" s="1">
        <v>265</v>
      </c>
      <c r="G16" s="4">
        <v>173</v>
      </c>
    </row>
    <row r="17" spans="1:7" ht="16.5">
      <c r="A17" s="3" t="s">
        <v>37</v>
      </c>
      <c r="B17" s="1" t="s">
        <v>38</v>
      </c>
      <c r="C17" s="1" t="s">
        <v>9</v>
      </c>
      <c r="D17" s="2">
        <v>44582</v>
      </c>
      <c r="E17" s="1">
        <v>16121</v>
      </c>
      <c r="F17" s="1">
        <v>487</v>
      </c>
      <c r="G17" s="4">
        <v>621</v>
      </c>
    </row>
    <row r="18" spans="1:7" ht="16.5">
      <c r="A18" s="3" t="s">
        <v>37</v>
      </c>
      <c r="B18" s="1" t="s">
        <v>11</v>
      </c>
      <c r="C18" s="1" t="s">
        <v>39</v>
      </c>
      <c r="D18" s="2">
        <v>44565</v>
      </c>
      <c r="E18" s="1">
        <v>2149</v>
      </c>
      <c r="F18" s="1">
        <v>192</v>
      </c>
      <c r="G18" s="4">
        <v>114</v>
      </c>
    </row>
    <row r="19" spans="1:7" ht="16.5">
      <c r="A19" s="3" t="s">
        <v>40</v>
      </c>
      <c r="B19" s="1" t="s">
        <v>41</v>
      </c>
      <c r="C19" s="1" t="s">
        <v>42</v>
      </c>
      <c r="D19" s="2">
        <v>44582</v>
      </c>
      <c r="E19" s="1">
        <v>5649</v>
      </c>
      <c r="F19" s="1">
        <v>151</v>
      </c>
      <c r="G19" s="4">
        <v>354</v>
      </c>
    </row>
    <row r="20" spans="1:7" ht="16.5">
      <c r="A20" s="3" t="s">
        <v>43</v>
      </c>
      <c r="B20" s="1" t="s">
        <v>24</v>
      </c>
      <c r="C20" s="1" t="s">
        <v>42</v>
      </c>
      <c r="D20" s="2">
        <v>44589</v>
      </c>
      <c r="E20" s="1">
        <v>2842</v>
      </c>
      <c r="F20" s="1">
        <v>72</v>
      </c>
      <c r="G20" s="4">
        <v>203</v>
      </c>
    </row>
    <row r="21" spans="1:7" ht="16.5">
      <c r="A21" s="3" t="s">
        <v>10</v>
      </c>
      <c r="B21" s="1" t="s">
        <v>44</v>
      </c>
      <c r="C21" s="1" t="s">
        <v>45</v>
      </c>
      <c r="D21" s="2">
        <v>44579</v>
      </c>
      <c r="E21" s="1">
        <v>2296</v>
      </c>
      <c r="F21" s="1">
        <v>302</v>
      </c>
      <c r="G21" s="4">
        <v>144</v>
      </c>
    </row>
    <row r="22" spans="1:7" ht="16.5">
      <c r="A22" s="3" t="s">
        <v>46</v>
      </c>
      <c r="B22" s="1" t="s">
        <v>26</v>
      </c>
      <c r="C22" s="1" t="s">
        <v>20</v>
      </c>
      <c r="D22" s="2">
        <v>44572</v>
      </c>
      <c r="E22" s="1">
        <v>12481</v>
      </c>
      <c r="F22" s="1">
        <v>177</v>
      </c>
      <c r="G22" s="4">
        <v>1041</v>
      </c>
    </row>
    <row r="23" spans="1:7" ht="16.5">
      <c r="A23" s="3" t="s">
        <v>47</v>
      </c>
      <c r="B23" s="1" t="s">
        <v>48</v>
      </c>
      <c r="C23" s="1" t="s">
        <v>22</v>
      </c>
      <c r="D23" s="2">
        <v>44564</v>
      </c>
      <c r="E23" s="1">
        <v>8701</v>
      </c>
      <c r="F23" s="1">
        <v>360</v>
      </c>
      <c r="G23" s="4">
        <v>363</v>
      </c>
    </row>
    <row r="24" spans="1:7" ht="16.5">
      <c r="A24" s="3" t="s">
        <v>30</v>
      </c>
      <c r="B24" s="1" t="s">
        <v>49</v>
      </c>
      <c r="C24" s="1" t="s">
        <v>18</v>
      </c>
      <c r="D24" s="2">
        <v>44565</v>
      </c>
      <c r="E24" s="1">
        <v>1337</v>
      </c>
      <c r="F24" s="1">
        <v>513</v>
      </c>
      <c r="G24" s="4">
        <v>103</v>
      </c>
    </row>
    <row r="25" spans="1:7" ht="16.5">
      <c r="A25" s="3" t="s">
        <v>19</v>
      </c>
      <c r="B25" s="1" t="s">
        <v>33</v>
      </c>
      <c r="C25" s="1" t="s">
        <v>34</v>
      </c>
      <c r="D25" s="2">
        <v>44568</v>
      </c>
      <c r="E25" s="1">
        <v>1470</v>
      </c>
      <c r="F25" s="1">
        <v>424</v>
      </c>
      <c r="G25" s="4">
        <v>123</v>
      </c>
    </row>
    <row r="26" spans="1:7" ht="16.5">
      <c r="A26" s="3" t="s">
        <v>50</v>
      </c>
      <c r="B26" s="1" t="s">
        <v>51</v>
      </c>
      <c r="C26" s="1" t="s">
        <v>22</v>
      </c>
      <c r="D26" s="2">
        <v>44589</v>
      </c>
      <c r="E26" s="1">
        <v>9373</v>
      </c>
      <c r="F26" s="1">
        <v>25</v>
      </c>
      <c r="G26" s="4">
        <v>427</v>
      </c>
    </row>
    <row r="27" spans="1:7" ht="16.5">
      <c r="A27" s="3" t="s">
        <v>35</v>
      </c>
      <c r="B27" s="1" t="s">
        <v>24</v>
      </c>
      <c r="C27" s="1" t="s">
        <v>42</v>
      </c>
      <c r="D27" s="2">
        <v>44568</v>
      </c>
      <c r="E27" s="1">
        <v>2877</v>
      </c>
      <c r="F27" s="1">
        <v>100</v>
      </c>
      <c r="G27" s="4">
        <v>206</v>
      </c>
    </row>
    <row r="28" spans="1:7" ht="16.5">
      <c r="A28" s="3" t="s">
        <v>52</v>
      </c>
      <c r="B28" s="1" t="s">
        <v>53</v>
      </c>
      <c r="C28" s="1" t="s">
        <v>54</v>
      </c>
      <c r="D28" s="2">
        <v>44581</v>
      </c>
      <c r="E28" s="1">
        <v>8113</v>
      </c>
      <c r="F28" s="1">
        <v>73</v>
      </c>
      <c r="G28" s="4">
        <v>1353</v>
      </c>
    </row>
    <row r="29" spans="1:7" ht="16.5">
      <c r="A29" s="3" t="s">
        <v>47</v>
      </c>
      <c r="B29" s="1" t="s">
        <v>55</v>
      </c>
      <c r="C29" s="1" t="s">
        <v>34</v>
      </c>
      <c r="D29" s="2">
        <v>44564</v>
      </c>
      <c r="E29" s="1">
        <v>12145</v>
      </c>
      <c r="F29" s="1">
        <v>55</v>
      </c>
      <c r="G29" s="4">
        <v>1013</v>
      </c>
    </row>
    <row r="30" spans="1:7" ht="16.5">
      <c r="A30" s="3" t="s">
        <v>47</v>
      </c>
      <c r="B30" s="1" t="s">
        <v>44</v>
      </c>
      <c r="C30" s="1" t="s">
        <v>34</v>
      </c>
      <c r="D30" s="2">
        <v>44568</v>
      </c>
      <c r="E30" s="1">
        <v>14665</v>
      </c>
      <c r="F30" s="1">
        <v>299</v>
      </c>
      <c r="G30" s="4">
        <v>1467</v>
      </c>
    </row>
    <row r="31" spans="1:7" ht="16.5">
      <c r="A31" s="3" t="s">
        <v>37</v>
      </c>
      <c r="B31" s="1" t="s">
        <v>56</v>
      </c>
      <c r="C31" s="1" t="s">
        <v>54</v>
      </c>
      <c r="D31" s="2">
        <v>44587</v>
      </c>
      <c r="E31" s="1">
        <v>8421</v>
      </c>
      <c r="F31" s="1">
        <v>42</v>
      </c>
      <c r="G31" s="4">
        <v>1404</v>
      </c>
    </row>
    <row r="32" spans="1:7" ht="16.5">
      <c r="A32" s="3" t="s">
        <v>52</v>
      </c>
      <c r="B32" s="1" t="s">
        <v>17</v>
      </c>
      <c r="C32" s="1" t="s">
        <v>57</v>
      </c>
      <c r="D32" s="2">
        <v>44575</v>
      </c>
      <c r="E32" s="1">
        <v>6307</v>
      </c>
      <c r="F32" s="1">
        <v>110</v>
      </c>
      <c r="G32" s="4">
        <v>574</v>
      </c>
    </row>
    <row r="33" spans="1:7" ht="16.5">
      <c r="A33" s="3" t="s">
        <v>58</v>
      </c>
      <c r="B33" s="1" t="s">
        <v>48</v>
      </c>
      <c r="C33" s="1" t="s">
        <v>59</v>
      </c>
      <c r="D33" s="2">
        <v>44564</v>
      </c>
      <c r="E33" s="1">
        <v>13048</v>
      </c>
      <c r="F33" s="1">
        <v>154</v>
      </c>
      <c r="G33" s="4">
        <v>653</v>
      </c>
    </row>
    <row r="34" spans="1:7" ht="16.5">
      <c r="A34" s="3" t="s">
        <v>60</v>
      </c>
      <c r="B34" s="1" t="s">
        <v>21</v>
      </c>
      <c r="C34" s="1" t="s">
        <v>27</v>
      </c>
      <c r="D34" s="2">
        <v>44579</v>
      </c>
      <c r="E34" s="1">
        <v>10192</v>
      </c>
      <c r="F34" s="1">
        <v>228</v>
      </c>
      <c r="G34" s="4">
        <v>1274</v>
      </c>
    </row>
    <row r="35" spans="1:7" ht="16.5">
      <c r="A35" s="3" t="s">
        <v>61</v>
      </c>
      <c r="B35" s="1" t="s">
        <v>62</v>
      </c>
      <c r="C35" s="1" t="s">
        <v>57</v>
      </c>
      <c r="D35" s="2">
        <v>44580</v>
      </c>
      <c r="E35" s="1">
        <v>3857</v>
      </c>
      <c r="F35" s="1">
        <v>42</v>
      </c>
      <c r="G35" s="4">
        <v>322</v>
      </c>
    </row>
    <row r="36" spans="1:7" ht="16.5">
      <c r="A36" s="3" t="s">
        <v>13</v>
      </c>
      <c r="B36" s="1" t="s">
        <v>63</v>
      </c>
      <c r="C36" s="1" t="s">
        <v>42</v>
      </c>
      <c r="D36" s="2">
        <v>44585</v>
      </c>
      <c r="E36" s="1">
        <v>3997</v>
      </c>
      <c r="F36" s="1">
        <v>119</v>
      </c>
      <c r="G36" s="4">
        <v>236</v>
      </c>
    </row>
    <row r="37" spans="1:7" ht="16.5">
      <c r="A37" s="3" t="s">
        <v>40</v>
      </c>
      <c r="B37" s="1" t="s">
        <v>38</v>
      </c>
      <c r="C37" s="1" t="s">
        <v>25</v>
      </c>
      <c r="D37" s="2">
        <v>44566</v>
      </c>
      <c r="E37" s="1">
        <v>1183</v>
      </c>
      <c r="F37" s="1">
        <v>202</v>
      </c>
      <c r="G37" s="4">
        <v>54</v>
      </c>
    </row>
    <row r="38" spans="1:7" ht="16.5">
      <c r="A38" s="3" t="s">
        <v>47</v>
      </c>
      <c r="B38" s="1" t="s">
        <v>64</v>
      </c>
      <c r="C38" s="1" t="s">
        <v>34</v>
      </c>
      <c r="D38" s="2">
        <v>44571</v>
      </c>
      <c r="E38" s="1">
        <v>9849</v>
      </c>
      <c r="F38" s="1">
        <v>71</v>
      </c>
      <c r="G38" s="4">
        <v>1095</v>
      </c>
    </row>
    <row r="39" spans="1:7" ht="16.5">
      <c r="A39" s="3" t="s">
        <v>58</v>
      </c>
      <c r="B39" s="1" t="s">
        <v>55</v>
      </c>
      <c r="C39" s="1" t="s">
        <v>12</v>
      </c>
      <c r="D39" s="2">
        <v>44575</v>
      </c>
      <c r="E39" s="1">
        <v>7756</v>
      </c>
      <c r="F39" s="1">
        <v>232</v>
      </c>
      <c r="G39" s="4">
        <v>409</v>
      </c>
    </row>
    <row r="40" spans="1:7" ht="16.5">
      <c r="A40" s="3" t="s">
        <v>35</v>
      </c>
      <c r="B40" s="1" t="s">
        <v>65</v>
      </c>
      <c r="C40" s="1" t="s">
        <v>42</v>
      </c>
      <c r="D40" s="2">
        <v>44582</v>
      </c>
      <c r="E40" s="1">
        <v>2058</v>
      </c>
      <c r="F40" s="1">
        <v>147</v>
      </c>
      <c r="G40" s="4">
        <v>147</v>
      </c>
    </row>
    <row r="41" spans="1:7" ht="16.5">
      <c r="A41" s="3" t="s">
        <v>58</v>
      </c>
      <c r="B41" s="1" t="s">
        <v>36</v>
      </c>
      <c r="C41" s="1" t="s">
        <v>57</v>
      </c>
      <c r="D41" s="2">
        <v>44568</v>
      </c>
      <c r="E41" s="1">
        <v>8477</v>
      </c>
      <c r="F41" s="1">
        <v>156</v>
      </c>
      <c r="G41" s="4">
        <v>707</v>
      </c>
    </row>
    <row r="42" spans="1:7" ht="16.5">
      <c r="A42" s="3" t="s">
        <v>58</v>
      </c>
      <c r="B42" s="1" t="s">
        <v>64</v>
      </c>
      <c r="C42" s="1" t="s">
        <v>42</v>
      </c>
      <c r="D42" s="2">
        <v>44580</v>
      </c>
      <c r="E42" s="1">
        <v>3647</v>
      </c>
      <c r="F42" s="1">
        <v>266</v>
      </c>
      <c r="G42" s="4">
        <v>215</v>
      </c>
    </row>
    <row r="43" spans="1:7" ht="16.5">
      <c r="A43" s="3" t="s">
        <v>47</v>
      </c>
      <c r="B43" s="1" t="s">
        <v>36</v>
      </c>
      <c r="C43" s="1" t="s">
        <v>20</v>
      </c>
      <c r="D43" s="2">
        <v>44579</v>
      </c>
      <c r="E43" s="1">
        <v>5985</v>
      </c>
      <c r="F43" s="1">
        <v>194</v>
      </c>
      <c r="G43" s="4">
        <v>461</v>
      </c>
    </row>
    <row r="44" spans="1:7" ht="16.5">
      <c r="A44" s="3" t="s">
        <v>66</v>
      </c>
      <c r="B44" s="1" t="s">
        <v>11</v>
      </c>
      <c r="C44" s="1" t="s">
        <v>67</v>
      </c>
      <c r="D44" s="2">
        <v>44586</v>
      </c>
      <c r="E44" s="1">
        <v>8218</v>
      </c>
      <c r="F44" s="1">
        <v>117</v>
      </c>
      <c r="G44" s="4">
        <v>822</v>
      </c>
    </row>
    <row r="45" spans="1:7" ht="16.5">
      <c r="A45" s="3" t="s">
        <v>10</v>
      </c>
      <c r="B45" s="1" t="s">
        <v>63</v>
      </c>
      <c r="C45" s="1" t="s">
        <v>42</v>
      </c>
      <c r="D45" s="2">
        <v>44574</v>
      </c>
      <c r="E45" s="1">
        <v>4494</v>
      </c>
      <c r="F45" s="1">
        <v>131</v>
      </c>
      <c r="G45" s="4">
        <v>265</v>
      </c>
    </row>
    <row r="46" spans="1:7" ht="16.5">
      <c r="A46" s="3" t="s">
        <v>35</v>
      </c>
      <c r="B46" s="1" t="s">
        <v>41</v>
      </c>
      <c r="C46" s="1" t="s">
        <v>31</v>
      </c>
      <c r="D46" s="2">
        <v>44586</v>
      </c>
      <c r="E46" s="1">
        <v>4900</v>
      </c>
      <c r="F46" s="1">
        <v>167</v>
      </c>
      <c r="G46" s="4">
        <v>700</v>
      </c>
    </row>
    <row r="47" spans="1:7" ht="16.5">
      <c r="A47" s="3" t="s">
        <v>46</v>
      </c>
      <c r="B47" s="1" t="s">
        <v>24</v>
      </c>
      <c r="C47" s="1" t="s">
        <v>68</v>
      </c>
      <c r="D47" s="2">
        <v>44568</v>
      </c>
      <c r="E47" s="1">
        <v>11949</v>
      </c>
      <c r="F47" s="1">
        <v>175</v>
      </c>
      <c r="G47" s="4">
        <v>1328</v>
      </c>
    </row>
    <row r="48" spans="1:7" ht="16.5">
      <c r="A48" s="3" t="s">
        <v>66</v>
      </c>
      <c r="B48" s="1" t="s">
        <v>69</v>
      </c>
      <c r="C48" s="1" t="s">
        <v>70</v>
      </c>
      <c r="D48" s="2">
        <v>44572</v>
      </c>
      <c r="E48" s="1">
        <v>13139</v>
      </c>
      <c r="F48" s="1">
        <v>371</v>
      </c>
      <c r="G48" s="4">
        <v>939</v>
      </c>
    </row>
    <row r="49" spans="1:7" ht="16.5">
      <c r="A49" s="3" t="s">
        <v>71</v>
      </c>
      <c r="B49" s="1" t="s">
        <v>24</v>
      </c>
      <c r="C49" s="1" t="s">
        <v>68</v>
      </c>
      <c r="D49" s="2">
        <v>44567</v>
      </c>
      <c r="E49" s="1">
        <v>8288</v>
      </c>
      <c r="F49" s="1">
        <v>133</v>
      </c>
      <c r="G49" s="4">
        <v>1382</v>
      </c>
    </row>
    <row r="50" spans="1:7" ht="16.5">
      <c r="A50" s="3" t="s">
        <v>61</v>
      </c>
      <c r="B50" s="1" t="s">
        <v>56</v>
      </c>
      <c r="C50" s="1" t="s">
        <v>45</v>
      </c>
      <c r="D50" s="2">
        <v>44575</v>
      </c>
      <c r="E50" s="1">
        <v>2765</v>
      </c>
      <c r="F50" s="1">
        <v>127</v>
      </c>
      <c r="G50" s="4">
        <v>185</v>
      </c>
    </row>
    <row r="51" spans="1:7" ht="16.5">
      <c r="A51" s="3" t="s">
        <v>37</v>
      </c>
      <c r="B51" s="1" t="s">
        <v>64</v>
      </c>
      <c r="C51" s="1" t="s">
        <v>18</v>
      </c>
      <c r="D51" s="2">
        <v>44580</v>
      </c>
      <c r="E51" s="1">
        <v>3794</v>
      </c>
      <c r="F51" s="1">
        <v>288</v>
      </c>
      <c r="G51" s="4">
        <v>271</v>
      </c>
    </row>
    <row r="52" spans="1:7" ht="16.5">
      <c r="A52" s="3" t="s">
        <v>50</v>
      </c>
      <c r="B52" s="1" t="s">
        <v>8</v>
      </c>
      <c r="C52" s="1" t="s">
        <v>9</v>
      </c>
      <c r="D52" s="2">
        <v>44566</v>
      </c>
      <c r="E52" s="1">
        <v>714</v>
      </c>
      <c r="F52" s="1">
        <v>46</v>
      </c>
      <c r="G52" s="4">
        <v>30</v>
      </c>
    </row>
    <row r="53" spans="1:7" ht="16.5">
      <c r="A53" s="3" t="s">
        <v>40</v>
      </c>
      <c r="B53" s="1" t="s">
        <v>69</v>
      </c>
      <c r="C53" s="1" t="s">
        <v>22</v>
      </c>
      <c r="D53" s="2">
        <v>44571</v>
      </c>
      <c r="E53" s="1">
        <v>9779</v>
      </c>
      <c r="F53" s="1">
        <v>83</v>
      </c>
      <c r="G53" s="4">
        <v>426</v>
      </c>
    </row>
    <row r="54" spans="1:7" ht="16.5">
      <c r="A54" s="3" t="s">
        <v>66</v>
      </c>
      <c r="B54" s="1" t="s">
        <v>38</v>
      </c>
      <c r="C54" s="1" t="s">
        <v>45</v>
      </c>
      <c r="D54" s="2">
        <v>44568</v>
      </c>
      <c r="E54" s="1">
        <v>6237</v>
      </c>
      <c r="F54" s="1">
        <v>220</v>
      </c>
      <c r="G54" s="4">
        <v>446</v>
      </c>
    </row>
    <row r="55" spans="1:7" ht="16.5">
      <c r="A55" s="3" t="s">
        <v>32</v>
      </c>
      <c r="B55" s="1" t="s">
        <v>26</v>
      </c>
      <c r="C55" s="1" t="s">
        <v>67</v>
      </c>
      <c r="D55" s="2">
        <v>44589</v>
      </c>
      <c r="E55" s="1">
        <v>6573</v>
      </c>
      <c r="F55" s="1">
        <v>480</v>
      </c>
      <c r="G55" s="4">
        <v>598</v>
      </c>
    </row>
    <row r="56" spans="1:7" ht="16.5">
      <c r="A56" s="3" t="s">
        <v>61</v>
      </c>
      <c r="B56" s="1" t="s">
        <v>49</v>
      </c>
      <c r="C56" s="1" t="s">
        <v>68</v>
      </c>
      <c r="D56" s="2">
        <v>44567</v>
      </c>
      <c r="E56" s="1">
        <v>14777</v>
      </c>
      <c r="F56" s="1">
        <v>110</v>
      </c>
      <c r="G56" s="4">
        <v>2463</v>
      </c>
    </row>
    <row r="57" spans="1:7" ht="16.5">
      <c r="A57" s="3" t="s">
        <v>71</v>
      </c>
      <c r="B57" s="1" t="s">
        <v>49</v>
      </c>
      <c r="C57" s="1" t="s">
        <v>39</v>
      </c>
      <c r="D57" s="2">
        <v>44575</v>
      </c>
      <c r="E57" s="1">
        <v>609</v>
      </c>
      <c r="F57" s="1">
        <v>429</v>
      </c>
      <c r="G57" s="4">
        <v>36</v>
      </c>
    </row>
    <row r="58" spans="1:7" ht="16.5">
      <c r="A58" s="3" t="s">
        <v>72</v>
      </c>
      <c r="B58" s="1" t="s">
        <v>17</v>
      </c>
      <c r="C58" s="1" t="s">
        <v>22</v>
      </c>
      <c r="D58" s="2">
        <v>44568</v>
      </c>
      <c r="E58" s="1">
        <v>2660</v>
      </c>
      <c r="F58" s="1">
        <v>123</v>
      </c>
      <c r="G58" s="4">
        <v>133</v>
      </c>
    </row>
    <row r="59" spans="1:7" ht="16.5">
      <c r="A59" s="3" t="s">
        <v>16</v>
      </c>
      <c r="B59" s="1" t="s">
        <v>38</v>
      </c>
      <c r="C59" s="1" t="s">
        <v>9</v>
      </c>
      <c r="D59" s="2">
        <v>44587</v>
      </c>
      <c r="E59" s="1">
        <v>5208</v>
      </c>
      <c r="F59" s="1">
        <v>126</v>
      </c>
      <c r="G59" s="4">
        <v>193</v>
      </c>
    </row>
    <row r="60" spans="1:7" ht="16.5">
      <c r="A60" s="3" t="s">
        <v>73</v>
      </c>
      <c r="B60" s="1" t="s">
        <v>64</v>
      </c>
      <c r="C60" s="1" t="s">
        <v>27</v>
      </c>
      <c r="D60" s="2">
        <v>44585</v>
      </c>
      <c r="E60" s="1">
        <v>231</v>
      </c>
      <c r="F60" s="1">
        <v>332</v>
      </c>
      <c r="G60" s="4">
        <v>33</v>
      </c>
    </row>
    <row r="61" spans="1:7" ht="16.5">
      <c r="A61" s="3" t="s">
        <v>74</v>
      </c>
      <c r="B61" s="1" t="s">
        <v>49</v>
      </c>
      <c r="C61" s="1" t="s">
        <v>18</v>
      </c>
      <c r="D61" s="2">
        <v>44582</v>
      </c>
      <c r="E61" s="1">
        <v>12341</v>
      </c>
      <c r="F61" s="1">
        <v>127</v>
      </c>
      <c r="G61" s="4">
        <v>1029</v>
      </c>
    </row>
    <row r="62" spans="1:7" ht="16.5">
      <c r="A62" s="3" t="s">
        <v>16</v>
      </c>
      <c r="B62" s="1" t="s">
        <v>17</v>
      </c>
      <c r="C62" s="1" t="s">
        <v>75</v>
      </c>
      <c r="D62" s="2">
        <v>44572</v>
      </c>
      <c r="E62" s="1">
        <v>1799</v>
      </c>
      <c r="F62" s="1">
        <v>37</v>
      </c>
      <c r="G62" s="4">
        <v>164</v>
      </c>
    </row>
    <row r="63" spans="1:7" ht="16.5">
      <c r="A63" s="3" t="s">
        <v>13</v>
      </c>
      <c r="B63" s="1" t="s">
        <v>8</v>
      </c>
      <c r="C63" s="1" t="s">
        <v>76</v>
      </c>
      <c r="D63" s="2">
        <v>44574</v>
      </c>
      <c r="E63" s="1">
        <v>11130</v>
      </c>
      <c r="F63" s="1">
        <v>83</v>
      </c>
      <c r="G63" s="4">
        <v>1237</v>
      </c>
    </row>
    <row r="64" spans="1:7" ht="16.5">
      <c r="A64" s="3" t="s">
        <v>46</v>
      </c>
      <c r="B64" s="1" t="s">
        <v>8</v>
      </c>
      <c r="C64" s="1" t="s">
        <v>45</v>
      </c>
      <c r="D64" s="2">
        <v>44572</v>
      </c>
      <c r="E64" s="1">
        <v>2282</v>
      </c>
      <c r="F64" s="1">
        <v>37</v>
      </c>
      <c r="G64" s="4">
        <v>163</v>
      </c>
    </row>
    <row r="65" spans="1:7" ht="16.5">
      <c r="A65" s="3" t="s">
        <v>72</v>
      </c>
      <c r="B65" s="1" t="s">
        <v>24</v>
      </c>
      <c r="C65" s="1" t="s">
        <v>68</v>
      </c>
      <c r="D65" s="2">
        <v>44581</v>
      </c>
      <c r="E65" s="1">
        <v>2611</v>
      </c>
      <c r="F65" s="1">
        <v>92</v>
      </c>
      <c r="G65" s="4">
        <v>373</v>
      </c>
    </row>
    <row r="66" spans="1:7" ht="16.5">
      <c r="A66" s="3" t="s">
        <v>66</v>
      </c>
      <c r="B66" s="1" t="s">
        <v>48</v>
      </c>
      <c r="C66" s="1" t="s">
        <v>27</v>
      </c>
      <c r="D66" s="2">
        <v>44579</v>
      </c>
      <c r="E66" s="1">
        <v>812</v>
      </c>
      <c r="F66" s="1">
        <v>147</v>
      </c>
      <c r="G66" s="4">
        <v>116</v>
      </c>
    </row>
    <row r="67" spans="1:7" ht="16.5">
      <c r="A67" s="3" t="s">
        <v>43</v>
      </c>
      <c r="B67" s="1" t="s">
        <v>24</v>
      </c>
      <c r="C67" s="1" t="s">
        <v>39</v>
      </c>
      <c r="D67" s="2">
        <v>44580</v>
      </c>
      <c r="E67" s="1">
        <v>14196</v>
      </c>
      <c r="F67" s="1">
        <v>37</v>
      </c>
      <c r="G67" s="4">
        <v>676</v>
      </c>
    </row>
    <row r="68" spans="1:7" ht="16.5">
      <c r="A68" s="3" t="s">
        <v>19</v>
      </c>
      <c r="B68" s="1" t="s">
        <v>63</v>
      </c>
      <c r="C68" s="1" t="s">
        <v>22</v>
      </c>
      <c r="D68" s="2">
        <v>44572</v>
      </c>
      <c r="E68" s="1">
        <v>9163</v>
      </c>
      <c r="F68" s="1">
        <v>162</v>
      </c>
      <c r="G68" s="4">
        <v>382</v>
      </c>
    </row>
    <row r="69" spans="1:7" ht="16.5">
      <c r="A69" s="3" t="s">
        <v>66</v>
      </c>
      <c r="B69" s="1" t="s">
        <v>49</v>
      </c>
      <c r="C69" s="1" t="s">
        <v>20</v>
      </c>
      <c r="D69" s="2">
        <v>44568</v>
      </c>
      <c r="E69" s="1">
        <v>9219</v>
      </c>
      <c r="F69" s="1">
        <v>129</v>
      </c>
      <c r="G69" s="4">
        <v>615</v>
      </c>
    </row>
    <row r="70" spans="1:7" ht="16.5">
      <c r="A70" s="3" t="s">
        <v>50</v>
      </c>
      <c r="B70" s="1" t="s">
        <v>56</v>
      </c>
      <c r="C70" s="1" t="s">
        <v>9</v>
      </c>
      <c r="D70" s="2">
        <v>44571</v>
      </c>
      <c r="E70" s="1">
        <v>10374</v>
      </c>
      <c r="F70" s="1">
        <v>311</v>
      </c>
      <c r="G70" s="4">
        <v>385</v>
      </c>
    </row>
    <row r="71" spans="1:7" ht="16.5">
      <c r="A71" s="3" t="s">
        <v>35</v>
      </c>
      <c r="B71" s="1" t="s">
        <v>33</v>
      </c>
      <c r="C71" s="1" t="s">
        <v>9</v>
      </c>
      <c r="D71" s="2">
        <v>44566</v>
      </c>
      <c r="E71" s="1">
        <v>15988</v>
      </c>
      <c r="F71" s="1">
        <v>72</v>
      </c>
      <c r="G71" s="4">
        <v>640</v>
      </c>
    </row>
    <row r="72" spans="1:7" ht="16.5">
      <c r="A72" s="3" t="s">
        <v>66</v>
      </c>
      <c r="B72" s="1" t="s">
        <v>63</v>
      </c>
      <c r="C72" s="1" t="s">
        <v>70</v>
      </c>
      <c r="D72" s="2">
        <v>44571</v>
      </c>
      <c r="E72" s="1">
        <v>6363</v>
      </c>
      <c r="F72" s="1">
        <v>281</v>
      </c>
      <c r="G72" s="4">
        <v>490</v>
      </c>
    </row>
    <row r="73" spans="1:7" ht="16.5">
      <c r="A73" s="3" t="s">
        <v>30</v>
      </c>
      <c r="B73" s="1" t="s">
        <v>36</v>
      </c>
      <c r="C73" s="1" t="s">
        <v>67</v>
      </c>
      <c r="D73" s="2">
        <v>44587</v>
      </c>
      <c r="E73" s="1">
        <v>3976</v>
      </c>
      <c r="F73" s="1">
        <v>210</v>
      </c>
      <c r="G73" s="4">
        <v>398</v>
      </c>
    </row>
    <row r="74" spans="1:7" ht="16.5">
      <c r="A74" s="3" t="s">
        <v>60</v>
      </c>
      <c r="B74" s="1" t="s">
        <v>53</v>
      </c>
      <c r="C74" s="1" t="s">
        <v>39</v>
      </c>
      <c r="D74" s="2">
        <v>44567</v>
      </c>
      <c r="E74" s="1">
        <v>5607</v>
      </c>
      <c r="F74" s="1">
        <v>136</v>
      </c>
      <c r="G74" s="4">
        <v>330</v>
      </c>
    </row>
    <row r="75" spans="1:7" ht="16.5">
      <c r="A75" s="3" t="s">
        <v>46</v>
      </c>
      <c r="B75" s="1" t="s">
        <v>56</v>
      </c>
      <c r="C75" s="1" t="s">
        <v>22</v>
      </c>
      <c r="D75" s="2">
        <v>44589</v>
      </c>
      <c r="E75" s="1">
        <v>3598</v>
      </c>
      <c r="F75" s="1">
        <v>75</v>
      </c>
      <c r="G75" s="4">
        <v>150</v>
      </c>
    </row>
    <row r="76" spans="1:7" ht="16.5">
      <c r="A76" s="3" t="s">
        <v>35</v>
      </c>
      <c r="B76" s="1" t="s">
        <v>51</v>
      </c>
      <c r="C76" s="1" t="s">
        <v>70</v>
      </c>
      <c r="D76" s="2">
        <v>44580</v>
      </c>
      <c r="E76" s="1">
        <v>3598</v>
      </c>
      <c r="F76" s="1">
        <v>447</v>
      </c>
      <c r="G76" s="4">
        <v>277</v>
      </c>
    </row>
    <row r="77" spans="1:7" ht="16.5">
      <c r="A77" s="3" t="s">
        <v>32</v>
      </c>
      <c r="B77" s="1" t="s">
        <v>17</v>
      </c>
      <c r="C77" s="1" t="s">
        <v>27</v>
      </c>
      <c r="D77" s="2">
        <v>44580</v>
      </c>
      <c r="E77" s="1">
        <v>1981</v>
      </c>
      <c r="F77" s="1">
        <v>70</v>
      </c>
      <c r="G77" s="4">
        <v>331</v>
      </c>
    </row>
    <row r="78" spans="1:7" ht="16.5">
      <c r="A78" s="3" t="s">
        <v>40</v>
      </c>
      <c r="B78" s="1" t="s">
        <v>55</v>
      </c>
      <c r="C78" s="1" t="s">
        <v>34</v>
      </c>
      <c r="D78" s="2">
        <v>44573</v>
      </c>
      <c r="E78" s="1">
        <v>9933</v>
      </c>
      <c r="F78" s="1">
        <v>167</v>
      </c>
      <c r="G78" s="4">
        <v>1242</v>
      </c>
    </row>
    <row r="79" spans="1:7" ht="16.5">
      <c r="A79" s="3" t="s">
        <v>32</v>
      </c>
      <c r="B79" s="1" t="s">
        <v>33</v>
      </c>
      <c r="C79" s="1" t="s">
        <v>68</v>
      </c>
      <c r="D79" s="2">
        <v>44564</v>
      </c>
      <c r="E79" s="1">
        <v>315</v>
      </c>
      <c r="F79" s="1">
        <v>12</v>
      </c>
      <c r="G79" s="4">
        <v>45</v>
      </c>
    </row>
    <row r="80" spans="1:7" ht="16.5">
      <c r="A80" s="3" t="s">
        <v>72</v>
      </c>
      <c r="B80" s="1" t="s">
        <v>38</v>
      </c>
      <c r="C80" s="1" t="s">
        <v>42</v>
      </c>
      <c r="D80" s="2">
        <v>44579</v>
      </c>
      <c r="E80" s="1">
        <v>11144</v>
      </c>
      <c r="F80" s="1">
        <v>98</v>
      </c>
      <c r="G80" s="4">
        <v>620</v>
      </c>
    </row>
    <row r="81" spans="1:7" ht="16.5">
      <c r="A81" s="3" t="s">
        <v>19</v>
      </c>
      <c r="B81" s="1" t="s">
        <v>55</v>
      </c>
      <c r="C81" s="1" t="s">
        <v>29</v>
      </c>
      <c r="D81" s="2">
        <v>44585</v>
      </c>
      <c r="E81" s="1">
        <v>497</v>
      </c>
      <c r="F81" s="1">
        <v>176</v>
      </c>
      <c r="G81" s="4">
        <v>20</v>
      </c>
    </row>
    <row r="82" spans="1:7" ht="16.5">
      <c r="A82" s="3" t="s">
        <v>23</v>
      </c>
      <c r="B82" s="1" t="s">
        <v>11</v>
      </c>
      <c r="C82" s="1" t="s">
        <v>57</v>
      </c>
      <c r="D82" s="2">
        <v>44567</v>
      </c>
      <c r="E82" s="1">
        <v>2471</v>
      </c>
      <c r="F82" s="1">
        <v>543</v>
      </c>
      <c r="G82" s="4">
        <v>177</v>
      </c>
    </row>
    <row r="83" spans="1:7" ht="16.5">
      <c r="A83" s="3" t="s">
        <v>40</v>
      </c>
      <c r="B83" s="1" t="s">
        <v>51</v>
      </c>
      <c r="C83" s="1" t="s">
        <v>54</v>
      </c>
      <c r="D83" s="2">
        <v>44573</v>
      </c>
      <c r="E83" s="1">
        <v>13363</v>
      </c>
      <c r="F83" s="1">
        <v>96</v>
      </c>
      <c r="G83" s="4">
        <v>1485</v>
      </c>
    </row>
    <row r="84" spans="1:7" ht="16.5">
      <c r="A84" s="3" t="s">
        <v>19</v>
      </c>
      <c r="B84" s="1" t="s">
        <v>55</v>
      </c>
      <c r="C84" s="1" t="s">
        <v>54</v>
      </c>
      <c r="D84" s="2">
        <v>44568</v>
      </c>
      <c r="E84" s="1">
        <v>3402</v>
      </c>
      <c r="F84" s="1">
        <v>143</v>
      </c>
      <c r="G84" s="4">
        <v>567</v>
      </c>
    </row>
    <row r="85" spans="1:7" ht="16.5">
      <c r="A85" s="3" t="s">
        <v>7</v>
      </c>
      <c r="B85" s="1" t="s">
        <v>64</v>
      </c>
      <c r="C85" s="1" t="s">
        <v>59</v>
      </c>
      <c r="D85" s="2">
        <v>44568</v>
      </c>
      <c r="E85" s="1">
        <v>18011</v>
      </c>
      <c r="F85" s="1">
        <v>222</v>
      </c>
      <c r="G85" s="4">
        <v>858</v>
      </c>
    </row>
    <row r="86" spans="1:7" ht="16.5">
      <c r="A86" s="3" t="s">
        <v>73</v>
      </c>
      <c r="B86" s="1" t="s">
        <v>33</v>
      </c>
      <c r="C86" s="1" t="s">
        <v>45</v>
      </c>
      <c r="D86" s="2">
        <v>44574</v>
      </c>
      <c r="E86" s="1">
        <v>6811</v>
      </c>
      <c r="F86" s="1">
        <v>153</v>
      </c>
      <c r="G86" s="4">
        <v>379</v>
      </c>
    </row>
    <row r="87" spans="1:7" ht="16.5">
      <c r="A87" s="3" t="s">
        <v>72</v>
      </c>
      <c r="B87" s="1" t="s">
        <v>64</v>
      </c>
      <c r="C87" s="1" t="s">
        <v>54</v>
      </c>
      <c r="D87" s="2">
        <v>44571</v>
      </c>
      <c r="E87" s="1">
        <v>11438</v>
      </c>
      <c r="F87" s="1">
        <v>21</v>
      </c>
      <c r="G87" s="4">
        <v>1430</v>
      </c>
    </row>
    <row r="88" spans="1:7" ht="16.5">
      <c r="A88" s="3" t="s">
        <v>35</v>
      </c>
      <c r="B88" s="1" t="s">
        <v>17</v>
      </c>
      <c r="C88" s="1" t="s">
        <v>9</v>
      </c>
      <c r="D88" s="2">
        <v>44572</v>
      </c>
      <c r="E88" s="1">
        <v>210</v>
      </c>
      <c r="F88" s="1">
        <v>110</v>
      </c>
      <c r="G88" s="4">
        <v>8</v>
      </c>
    </row>
    <row r="89" spans="1:7" ht="16.5">
      <c r="A89" s="3" t="s">
        <v>72</v>
      </c>
      <c r="B89" s="1" t="s">
        <v>11</v>
      </c>
      <c r="C89" s="1" t="s">
        <v>34</v>
      </c>
      <c r="D89" s="2">
        <v>44585</v>
      </c>
      <c r="E89" s="1">
        <v>3066</v>
      </c>
      <c r="F89" s="1">
        <v>307</v>
      </c>
      <c r="G89" s="4">
        <v>307</v>
      </c>
    </row>
    <row r="90" spans="1:7" ht="16.5">
      <c r="A90" s="3" t="s">
        <v>50</v>
      </c>
      <c r="B90" s="1" t="s">
        <v>28</v>
      </c>
      <c r="C90" s="1" t="s">
        <v>12</v>
      </c>
      <c r="D90" s="2">
        <v>44579</v>
      </c>
      <c r="E90" s="1">
        <v>3584</v>
      </c>
      <c r="F90" s="1">
        <v>85</v>
      </c>
      <c r="G90" s="4">
        <v>224</v>
      </c>
    </row>
    <row r="91" spans="1:7" ht="16.5">
      <c r="A91" s="3" t="s">
        <v>23</v>
      </c>
      <c r="B91" s="1" t="s">
        <v>62</v>
      </c>
      <c r="C91" s="1" t="s">
        <v>39</v>
      </c>
      <c r="D91" s="2">
        <v>44574</v>
      </c>
      <c r="E91" s="1">
        <v>7168</v>
      </c>
      <c r="F91" s="1">
        <v>53</v>
      </c>
      <c r="G91" s="4">
        <v>378</v>
      </c>
    </row>
    <row r="92" spans="1:7" ht="16.5">
      <c r="A92" s="3" t="s">
        <v>52</v>
      </c>
      <c r="B92" s="1" t="s">
        <v>36</v>
      </c>
      <c r="C92" s="1" t="s">
        <v>76</v>
      </c>
      <c r="D92" s="2">
        <v>44571</v>
      </c>
      <c r="E92" s="1">
        <v>3276</v>
      </c>
      <c r="F92" s="1">
        <v>50</v>
      </c>
      <c r="G92" s="4">
        <v>298</v>
      </c>
    </row>
    <row r="93" spans="1:7" ht="16.5">
      <c r="A93" s="3" t="s">
        <v>7</v>
      </c>
      <c r="B93" s="1" t="s">
        <v>14</v>
      </c>
      <c r="C93" s="1" t="s">
        <v>31</v>
      </c>
      <c r="D93" s="2">
        <v>44589</v>
      </c>
      <c r="E93" s="1">
        <v>5138</v>
      </c>
      <c r="F93" s="1">
        <v>203</v>
      </c>
      <c r="G93" s="4">
        <v>571</v>
      </c>
    </row>
    <row r="94" spans="1:7" ht="16.5">
      <c r="A94" s="3" t="s">
        <v>40</v>
      </c>
      <c r="B94" s="1" t="s">
        <v>48</v>
      </c>
      <c r="C94" s="1" t="s">
        <v>39</v>
      </c>
      <c r="D94" s="2">
        <v>44575</v>
      </c>
      <c r="E94" s="1">
        <v>3710</v>
      </c>
      <c r="F94" s="1">
        <v>120</v>
      </c>
      <c r="G94" s="4">
        <v>196</v>
      </c>
    </row>
    <row r="95" spans="1:7" ht="16.5">
      <c r="A95" s="3" t="s">
        <v>19</v>
      </c>
      <c r="B95" s="1" t="s">
        <v>8</v>
      </c>
      <c r="C95" s="1" t="s">
        <v>12</v>
      </c>
      <c r="D95" s="2">
        <v>44579</v>
      </c>
      <c r="E95" s="1">
        <v>7588</v>
      </c>
      <c r="F95" s="1">
        <v>157</v>
      </c>
      <c r="G95" s="4">
        <v>447</v>
      </c>
    </row>
    <row r="96" spans="1:7" ht="16.5">
      <c r="A96" s="3" t="s">
        <v>30</v>
      </c>
      <c r="B96" s="1" t="s">
        <v>33</v>
      </c>
      <c r="C96" s="1" t="s">
        <v>57</v>
      </c>
      <c r="D96" s="2">
        <v>44586</v>
      </c>
      <c r="E96" s="1">
        <v>3087</v>
      </c>
      <c r="F96" s="1">
        <v>112</v>
      </c>
      <c r="G96" s="4">
        <v>281</v>
      </c>
    </row>
    <row r="97" spans="1:7" ht="16.5">
      <c r="A97" s="3" t="s">
        <v>35</v>
      </c>
      <c r="B97" s="1" t="s">
        <v>44</v>
      </c>
      <c r="C97" s="1" t="s">
        <v>12</v>
      </c>
      <c r="D97" s="2">
        <v>44566</v>
      </c>
      <c r="E97" s="1">
        <v>0</v>
      </c>
      <c r="F97" s="1">
        <v>149</v>
      </c>
      <c r="G97" s="4">
        <v>0</v>
      </c>
    </row>
    <row r="98" spans="1:7" ht="16.5">
      <c r="A98" s="3" t="s">
        <v>16</v>
      </c>
      <c r="B98" s="1" t="s">
        <v>36</v>
      </c>
      <c r="C98" s="1" t="s">
        <v>54</v>
      </c>
      <c r="D98" s="2">
        <v>44568</v>
      </c>
      <c r="E98" s="1">
        <v>4424</v>
      </c>
      <c r="F98" s="1">
        <v>1</v>
      </c>
      <c r="G98" s="4">
        <v>632</v>
      </c>
    </row>
    <row r="99" spans="1:7" ht="16.5">
      <c r="A99" s="3" t="s">
        <v>13</v>
      </c>
      <c r="B99" s="1" t="s">
        <v>33</v>
      </c>
      <c r="C99" s="1" t="s">
        <v>75</v>
      </c>
      <c r="D99" s="2">
        <v>44578</v>
      </c>
      <c r="E99" s="1">
        <v>5152</v>
      </c>
      <c r="F99" s="1">
        <v>41</v>
      </c>
      <c r="G99" s="4">
        <v>397</v>
      </c>
    </row>
    <row r="100" spans="1:7" ht="16.5">
      <c r="A100" s="3" t="s">
        <v>10</v>
      </c>
      <c r="B100" s="1" t="s">
        <v>8</v>
      </c>
      <c r="C100" s="1" t="s">
        <v>45</v>
      </c>
      <c r="D100" s="2">
        <v>44580</v>
      </c>
      <c r="E100" s="1">
        <v>3409</v>
      </c>
      <c r="F100" s="1">
        <v>487</v>
      </c>
      <c r="G100" s="4">
        <v>244</v>
      </c>
    </row>
    <row r="101" spans="1:7" ht="16.5">
      <c r="A101" s="3" t="s">
        <v>30</v>
      </c>
      <c r="B101" s="1" t="s">
        <v>36</v>
      </c>
      <c r="C101" s="1" t="s">
        <v>29</v>
      </c>
      <c r="D101" s="2">
        <v>44582</v>
      </c>
      <c r="E101" s="1">
        <v>10486</v>
      </c>
      <c r="F101" s="1">
        <v>60</v>
      </c>
      <c r="G101" s="4">
        <v>404</v>
      </c>
    </row>
    <row r="102" spans="1:7" ht="16.5">
      <c r="A102" s="3" t="s">
        <v>37</v>
      </c>
      <c r="B102" s="1" t="s">
        <v>51</v>
      </c>
      <c r="C102" s="1" t="s">
        <v>75</v>
      </c>
      <c r="D102" s="2">
        <v>44587</v>
      </c>
      <c r="E102" s="1">
        <v>9065</v>
      </c>
      <c r="F102" s="1">
        <v>192</v>
      </c>
      <c r="G102" s="4">
        <v>698</v>
      </c>
    </row>
    <row r="103" spans="1:7" ht="16.5">
      <c r="A103" s="3" t="s">
        <v>58</v>
      </c>
      <c r="B103" s="1" t="s">
        <v>21</v>
      </c>
      <c r="C103" s="1" t="s">
        <v>76</v>
      </c>
      <c r="D103" s="2">
        <v>44582</v>
      </c>
      <c r="E103" s="1">
        <v>11417</v>
      </c>
      <c r="F103" s="1">
        <v>26</v>
      </c>
      <c r="G103" s="4">
        <v>952</v>
      </c>
    </row>
    <row r="104" spans="1:7" ht="16.5">
      <c r="A104" s="3" t="s">
        <v>52</v>
      </c>
      <c r="B104" s="1" t="s">
        <v>64</v>
      </c>
      <c r="C104" s="1" t="s">
        <v>20</v>
      </c>
      <c r="D104" s="2">
        <v>44572</v>
      </c>
      <c r="E104" s="1">
        <v>6020</v>
      </c>
      <c r="F104" s="1">
        <v>329</v>
      </c>
      <c r="G104" s="4">
        <v>430</v>
      </c>
    </row>
    <row r="105" spans="1:7" ht="16.5">
      <c r="A105" s="3" t="s">
        <v>35</v>
      </c>
      <c r="B105" s="1" t="s">
        <v>28</v>
      </c>
      <c r="C105" s="1" t="s">
        <v>76</v>
      </c>
      <c r="D105" s="2">
        <v>44573</v>
      </c>
      <c r="E105" s="1">
        <v>10045</v>
      </c>
      <c r="F105" s="1">
        <v>7</v>
      </c>
      <c r="G105" s="4">
        <v>773</v>
      </c>
    </row>
    <row r="106" spans="1:7" ht="16.5">
      <c r="A106" s="3" t="s">
        <v>30</v>
      </c>
      <c r="B106" s="1" t="s">
        <v>63</v>
      </c>
      <c r="C106" s="1" t="s">
        <v>76</v>
      </c>
      <c r="D106" s="2">
        <v>44567</v>
      </c>
      <c r="E106" s="1">
        <v>3731</v>
      </c>
      <c r="F106" s="1">
        <v>85</v>
      </c>
      <c r="G106" s="4">
        <v>415</v>
      </c>
    </row>
    <row r="107" spans="1:7" ht="16.5">
      <c r="A107" s="3" t="s">
        <v>32</v>
      </c>
      <c r="B107" s="1" t="s">
        <v>69</v>
      </c>
      <c r="C107" s="1" t="s">
        <v>27</v>
      </c>
      <c r="D107" s="2">
        <v>44568</v>
      </c>
      <c r="E107" s="1">
        <v>6853</v>
      </c>
      <c r="F107" s="1">
        <v>107</v>
      </c>
      <c r="G107" s="4">
        <v>1143</v>
      </c>
    </row>
    <row r="108" spans="1:7" ht="16.5">
      <c r="A108" s="3" t="s">
        <v>40</v>
      </c>
      <c r="B108" s="1" t="s">
        <v>53</v>
      </c>
      <c r="C108" s="1" t="s">
        <v>18</v>
      </c>
      <c r="D108" s="2">
        <v>44571</v>
      </c>
      <c r="E108" s="1">
        <v>994</v>
      </c>
      <c r="F108" s="1">
        <v>93</v>
      </c>
      <c r="G108" s="4">
        <v>67</v>
      </c>
    </row>
    <row r="109" spans="1:7" ht="16.5">
      <c r="A109" s="3" t="s">
        <v>72</v>
      </c>
      <c r="B109" s="1" t="s">
        <v>36</v>
      </c>
      <c r="C109" s="1" t="s">
        <v>25</v>
      </c>
      <c r="D109" s="2">
        <v>44574</v>
      </c>
      <c r="E109" s="1">
        <v>1148</v>
      </c>
      <c r="F109" s="1">
        <v>159</v>
      </c>
      <c r="G109" s="4">
        <v>46</v>
      </c>
    </row>
    <row r="110" spans="1:7" ht="16.5">
      <c r="A110" s="3" t="s">
        <v>19</v>
      </c>
      <c r="B110" s="1" t="s">
        <v>41</v>
      </c>
      <c r="C110" s="1" t="s">
        <v>45</v>
      </c>
      <c r="D110" s="2">
        <v>44579</v>
      </c>
      <c r="E110" s="1">
        <v>11564</v>
      </c>
      <c r="F110" s="1">
        <v>13</v>
      </c>
      <c r="G110" s="4">
        <v>771</v>
      </c>
    </row>
    <row r="111" spans="1:7" ht="16.5">
      <c r="A111" s="3" t="s">
        <v>32</v>
      </c>
      <c r="B111" s="1" t="s">
        <v>64</v>
      </c>
      <c r="C111" s="1" t="s">
        <v>39</v>
      </c>
      <c r="D111" s="2">
        <v>44582</v>
      </c>
      <c r="E111" s="1">
        <v>10444</v>
      </c>
      <c r="F111" s="1">
        <v>64</v>
      </c>
      <c r="G111" s="4">
        <v>581</v>
      </c>
    </row>
    <row r="112" spans="1:7" ht="16.5">
      <c r="A112" s="3" t="s">
        <v>60</v>
      </c>
      <c r="B112" s="1" t="s">
        <v>44</v>
      </c>
      <c r="C112" s="1" t="s">
        <v>20</v>
      </c>
      <c r="D112" s="2">
        <v>44582</v>
      </c>
      <c r="E112" s="1">
        <v>16072</v>
      </c>
      <c r="F112" s="1">
        <v>342</v>
      </c>
      <c r="G112" s="4">
        <v>1005</v>
      </c>
    </row>
    <row r="113" spans="1:7" ht="16.5">
      <c r="A113" s="3" t="s">
        <v>66</v>
      </c>
      <c r="B113" s="1" t="s">
        <v>56</v>
      </c>
      <c r="C113" s="1" t="s">
        <v>70</v>
      </c>
      <c r="D113" s="2">
        <v>44585</v>
      </c>
      <c r="E113" s="1">
        <v>6363</v>
      </c>
      <c r="F113" s="1">
        <v>104</v>
      </c>
      <c r="G113" s="4">
        <v>425</v>
      </c>
    </row>
    <row r="114" spans="1:7" ht="16.5">
      <c r="A114" s="3" t="s">
        <v>72</v>
      </c>
      <c r="B114" s="1" t="s">
        <v>8</v>
      </c>
      <c r="C114" s="1" t="s">
        <v>75</v>
      </c>
      <c r="D114" s="2">
        <v>44575</v>
      </c>
      <c r="E114" s="1">
        <v>11137</v>
      </c>
      <c r="F114" s="1">
        <v>187</v>
      </c>
      <c r="G114" s="4">
        <v>796</v>
      </c>
    </row>
    <row r="115" spans="1:7" ht="16.5">
      <c r="A115" s="3" t="s">
        <v>66</v>
      </c>
      <c r="B115" s="1" t="s">
        <v>56</v>
      </c>
      <c r="C115" s="1" t="s">
        <v>12</v>
      </c>
      <c r="D115" s="2">
        <v>44567</v>
      </c>
      <c r="E115" s="1">
        <v>826</v>
      </c>
      <c r="F115" s="1">
        <v>186</v>
      </c>
      <c r="G115" s="4">
        <v>52</v>
      </c>
    </row>
    <row r="116" spans="1:7" ht="16.5">
      <c r="A116" s="3" t="s">
        <v>13</v>
      </c>
      <c r="B116" s="1" t="s">
        <v>44</v>
      </c>
      <c r="C116" s="1" t="s">
        <v>75</v>
      </c>
      <c r="D116" s="2">
        <v>44587</v>
      </c>
      <c r="E116" s="1">
        <v>6517</v>
      </c>
      <c r="F116" s="1">
        <v>74</v>
      </c>
      <c r="G116" s="4">
        <v>435</v>
      </c>
    </row>
    <row r="117" spans="1:7" ht="16.5">
      <c r="A117" s="3" t="s">
        <v>52</v>
      </c>
      <c r="B117" s="1" t="s">
        <v>11</v>
      </c>
      <c r="C117" s="1" t="s">
        <v>18</v>
      </c>
      <c r="D117" s="2">
        <v>44567</v>
      </c>
      <c r="E117" s="1">
        <v>1715</v>
      </c>
      <c r="F117" s="1">
        <v>178</v>
      </c>
      <c r="G117" s="4">
        <v>132</v>
      </c>
    </row>
    <row r="118" spans="1:7" ht="16.5">
      <c r="A118" s="3" t="s">
        <v>32</v>
      </c>
      <c r="B118" s="1" t="s">
        <v>24</v>
      </c>
      <c r="C118" s="1" t="s">
        <v>67</v>
      </c>
      <c r="D118" s="2">
        <v>44585</v>
      </c>
      <c r="E118" s="1">
        <v>3213</v>
      </c>
      <c r="F118" s="1">
        <v>245</v>
      </c>
      <c r="G118" s="4">
        <v>357</v>
      </c>
    </row>
    <row r="119" spans="1:7" ht="16.5">
      <c r="A119" s="3" t="s">
        <v>32</v>
      </c>
      <c r="B119" s="1" t="s">
        <v>55</v>
      </c>
      <c r="C119" s="1" t="s">
        <v>59</v>
      </c>
      <c r="D119" s="2">
        <v>44582</v>
      </c>
      <c r="E119" s="1">
        <v>9366</v>
      </c>
      <c r="F119" s="1">
        <v>74</v>
      </c>
      <c r="G119" s="4">
        <v>521</v>
      </c>
    </row>
    <row r="120" spans="1:7" ht="16.5">
      <c r="A120" s="3" t="s">
        <v>23</v>
      </c>
      <c r="B120" s="1" t="s">
        <v>8</v>
      </c>
      <c r="C120" s="1" t="s">
        <v>75</v>
      </c>
      <c r="D120" s="2">
        <v>44564</v>
      </c>
      <c r="E120" s="1">
        <v>13202</v>
      </c>
      <c r="F120" s="1">
        <v>233</v>
      </c>
      <c r="G120" s="4">
        <v>881</v>
      </c>
    </row>
    <row r="121" spans="1:7" ht="16.5">
      <c r="A121" s="3" t="s">
        <v>32</v>
      </c>
      <c r="B121" s="1" t="s">
        <v>55</v>
      </c>
      <c r="C121" s="1" t="s">
        <v>75</v>
      </c>
      <c r="D121" s="2">
        <v>44586</v>
      </c>
      <c r="E121" s="1">
        <v>3724</v>
      </c>
      <c r="F121" s="1">
        <v>293</v>
      </c>
      <c r="G121" s="4">
        <v>249</v>
      </c>
    </row>
    <row r="122" spans="1:7" ht="16.5">
      <c r="A122" s="3" t="s">
        <v>60</v>
      </c>
      <c r="B122" s="1" t="s">
        <v>17</v>
      </c>
      <c r="C122" s="1" t="s">
        <v>15</v>
      </c>
      <c r="D122" s="2">
        <v>44586</v>
      </c>
      <c r="E122" s="1">
        <v>5159</v>
      </c>
      <c r="F122" s="1">
        <v>41</v>
      </c>
      <c r="G122" s="4">
        <v>246</v>
      </c>
    </row>
    <row r="123" spans="1:7" ht="16.5">
      <c r="A123" s="3" t="s">
        <v>60</v>
      </c>
      <c r="B123" s="1" t="s">
        <v>62</v>
      </c>
      <c r="C123" s="1" t="s">
        <v>27</v>
      </c>
      <c r="D123" s="2">
        <v>44580</v>
      </c>
      <c r="E123" s="1">
        <v>8064</v>
      </c>
      <c r="F123" s="1">
        <v>96</v>
      </c>
      <c r="G123" s="4">
        <v>1613</v>
      </c>
    </row>
    <row r="124" spans="1:7" ht="16.5">
      <c r="A124" s="3" t="s">
        <v>47</v>
      </c>
      <c r="B124" s="1" t="s">
        <v>14</v>
      </c>
      <c r="C124" s="1" t="s">
        <v>18</v>
      </c>
      <c r="D124" s="2">
        <v>44568</v>
      </c>
      <c r="E124" s="1">
        <v>3773</v>
      </c>
      <c r="F124" s="1">
        <v>317</v>
      </c>
      <c r="G124" s="4">
        <v>270</v>
      </c>
    </row>
    <row r="125" spans="1:7" ht="16.5">
      <c r="A125" s="3" t="s">
        <v>73</v>
      </c>
      <c r="B125" s="1" t="s">
        <v>55</v>
      </c>
      <c r="C125" s="1" t="s">
        <v>59</v>
      </c>
      <c r="D125" s="2">
        <v>44582</v>
      </c>
      <c r="E125" s="1">
        <v>861</v>
      </c>
      <c r="F125" s="1">
        <v>105</v>
      </c>
      <c r="G125" s="4">
        <v>44</v>
      </c>
    </row>
    <row r="126" spans="1:7" ht="16.5">
      <c r="A126" s="3" t="s">
        <v>71</v>
      </c>
      <c r="B126" s="1" t="s">
        <v>14</v>
      </c>
      <c r="C126" s="1" t="s">
        <v>31</v>
      </c>
      <c r="D126" s="2">
        <v>44579</v>
      </c>
      <c r="E126" s="1">
        <v>7245</v>
      </c>
      <c r="F126" s="1">
        <v>7</v>
      </c>
      <c r="G126" s="4">
        <v>906</v>
      </c>
    </row>
    <row r="127" spans="1:7" ht="16.5">
      <c r="A127" s="3" t="s">
        <v>23</v>
      </c>
      <c r="B127" s="1" t="s">
        <v>17</v>
      </c>
      <c r="C127" s="1" t="s">
        <v>39</v>
      </c>
      <c r="D127" s="2">
        <v>44585</v>
      </c>
      <c r="E127" s="1">
        <v>12971</v>
      </c>
      <c r="F127" s="1">
        <v>309</v>
      </c>
      <c r="G127" s="4">
        <v>649</v>
      </c>
    </row>
    <row r="128" spans="1:7" ht="16.5">
      <c r="A128" s="3" t="s">
        <v>23</v>
      </c>
      <c r="B128" s="1" t="s">
        <v>44</v>
      </c>
      <c r="C128" s="1" t="s">
        <v>18</v>
      </c>
      <c r="D128" s="2">
        <v>44585</v>
      </c>
      <c r="E128" s="1">
        <v>5544</v>
      </c>
      <c r="F128" s="1">
        <v>163</v>
      </c>
      <c r="G128" s="4">
        <v>396</v>
      </c>
    </row>
    <row r="129" spans="1:7" ht="16.5">
      <c r="A129" s="3" t="s">
        <v>40</v>
      </c>
      <c r="B129" s="1" t="s">
        <v>49</v>
      </c>
      <c r="C129" s="1" t="s">
        <v>29</v>
      </c>
      <c r="D129" s="2">
        <v>44586</v>
      </c>
      <c r="E129" s="1">
        <v>5026</v>
      </c>
      <c r="F129" s="1">
        <v>84</v>
      </c>
      <c r="G129" s="4">
        <v>194</v>
      </c>
    </row>
    <row r="130" spans="1:7" ht="16.5">
      <c r="A130" s="3" t="s">
        <v>52</v>
      </c>
      <c r="B130" s="1" t="s">
        <v>36</v>
      </c>
      <c r="C130" s="1" t="s">
        <v>22</v>
      </c>
      <c r="D130" s="2">
        <v>44575</v>
      </c>
      <c r="E130" s="1">
        <v>3955</v>
      </c>
      <c r="F130" s="1">
        <v>99</v>
      </c>
      <c r="G130" s="4">
        <v>180</v>
      </c>
    </row>
    <row r="131" spans="1:7" ht="16.5">
      <c r="A131" s="3" t="s">
        <v>58</v>
      </c>
      <c r="B131" s="1" t="s">
        <v>65</v>
      </c>
      <c r="C131" s="1" t="s">
        <v>45</v>
      </c>
      <c r="D131" s="2">
        <v>44579</v>
      </c>
      <c r="E131" s="1">
        <v>8260</v>
      </c>
      <c r="F131" s="1">
        <v>101</v>
      </c>
      <c r="G131" s="4">
        <v>486</v>
      </c>
    </row>
    <row r="132" spans="1:7" ht="16.5">
      <c r="A132" s="3" t="s">
        <v>71</v>
      </c>
      <c r="B132" s="1" t="s">
        <v>48</v>
      </c>
      <c r="C132" s="1" t="s">
        <v>39</v>
      </c>
      <c r="D132" s="2">
        <v>44568</v>
      </c>
      <c r="E132" s="1">
        <v>9905</v>
      </c>
      <c r="F132" s="1">
        <v>175</v>
      </c>
      <c r="G132" s="4">
        <v>472</v>
      </c>
    </row>
    <row r="133" spans="1:7" ht="16.5">
      <c r="A133" s="3" t="s">
        <v>46</v>
      </c>
      <c r="B133" s="1" t="s">
        <v>11</v>
      </c>
      <c r="C133" s="1" t="s">
        <v>29</v>
      </c>
      <c r="D133" s="2">
        <v>44580</v>
      </c>
      <c r="E133" s="1">
        <v>3206</v>
      </c>
      <c r="F133" s="1">
        <v>102</v>
      </c>
      <c r="G133" s="4">
        <v>119</v>
      </c>
    </row>
    <row r="134" spans="1:7" ht="16.5">
      <c r="A134" s="3" t="s">
        <v>30</v>
      </c>
      <c r="B134" s="1" t="s">
        <v>41</v>
      </c>
      <c r="C134" s="1" t="s">
        <v>22</v>
      </c>
      <c r="D134" s="2">
        <v>44572</v>
      </c>
      <c r="E134" s="1">
        <v>2142</v>
      </c>
      <c r="F134" s="1">
        <v>88</v>
      </c>
      <c r="G134" s="4">
        <v>98</v>
      </c>
    </row>
    <row r="135" spans="1:7" ht="16.5">
      <c r="A135" s="3" t="s">
        <v>40</v>
      </c>
      <c r="B135" s="1" t="s">
        <v>33</v>
      </c>
      <c r="C135" s="1" t="s">
        <v>68</v>
      </c>
      <c r="D135" s="2">
        <v>44589</v>
      </c>
      <c r="E135" s="1">
        <v>1547</v>
      </c>
      <c r="F135" s="1">
        <v>27</v>
      </c>
      <c r="G135" s="4">
        <v>258</v>
      </c>
    </row>
    <row r="136" spans="1:7" ht="16.5">
      <c r="A136" s="3" t="s">
        <v>60</v>
      </c>
      <c r="B136" s="1" t="s">
        <v>65</v>
      </c>
      <c r="C136" s="1" t="s">
        <v>76</v>
      </c>
      <c r="D136" s="2">
        <v>44587</v>
      </c>
      <c r="E136" s="1">
        <v>5306</v>
      </c>
      <c r="F136" s="1">
        <v>59</v>
      </c>
      <c r="G136" s="4">
        <v>409</v>
      </c>
    </row>
    <row r="137" spans="1:7" ht="16.5">
      <c r="A137" s="3" t="s">
        <v>7</v>
      </c>
      <c r="B137" s="1" t="s">
        <v>8</v>
      </c>
      <c r="C137" s="1" t="s">
        <v>29</v>
      </c>
      <c r="D137" s="2">
        <v>44568</v>
      </c>
      <c r="E137" s="1">
        <v>4284</v>
      </c>
      <c r="F137" s="1">
        <v>182</v>
      </c>
      <c r="G137" s="4">
        <v>179</v>
      </c>
    </row>
    <row r="138" spans="1:7" ht="16.5">
      <c r="A138" s="3" t="s">
        <v>32</v>
      </c>
      <c r="B138" s="1" t="s">
        <v>41</v>
      </c>
      <c r="C138" s="1" t="s">
        <v>67</v>
      </c>
      <c r="D138" s="2">
        <v>44575</v>
      </c>
      <c r="E138" s="1">
        <v>182</v>
      </c>
      <c r="F138" s="1">
        <v>189</v>
      </c>
      <c r="G138" s="4">
        <v>19</v>
      </c>
    </row>
    <row r="139" spans="1:7" ht="16.5">
      <c r="A139" s="3" t="s">
        <v>66</v>
      </c>
      <c r="B139" s="1" t="s">
        <v>36</v>
      </c>
      <c r="C139" s="1" t="s">
        <v>12</v>
      </c>
      <c r="D139" s="2">
        <v>44568</v>
      </c>
      <c r="E139" s="1">
        <v>7742</v>
      </c>
      <c r="F139" s="1">
        <v>308</v>
      </c>
      <c r="G139" s="4">
        <v>388</v>
      </c>
    </row>
    <row r="140" spans="1:7" ht="16.5">
      <c r="A140" s="3" t="s">
        <v>37</v>
      </c>
      <c r="B140" s="1" t="s">
        <v>53</v>
      </c>
      <c r="C140" s="1" t="s">
        <v>67</v>
      </c>
      <c r="D140" s="2">
        <v>44588</v>
      </c>
      <c r="E140" s="1">
        <v>1897</v>
      </c>
      <c r="F140" s="1">
        <v>445</v>
      </c>
      <c r="G140" s="4">
        <v>211</v>
      </c>
    </row>
    <row r="141" spans="1:7" ht="16.5">
      <c r="A141" s="3" t="s">
        <v>74</v>
      </c>
      <c r="B141" s="1" t="s">
        <v>69</v>
      </c>
      <c r="C141" s="1" t="s">
        <v>12</v>
      </c>
      <c r="D141" s="2">
        <v>44585</v>
      </c>
      <c r="E141" s="1">
        <v>1113</v>
      </c>
      <c r="F141" s="1">
        <v>258</v>
      </c>
      <c r="G141" s="4">
        <v>70</v>
      </c>
    </row>
    <row r="142" spans="1:7" ht="16.5">
      <c r="A142" s="3" t="s">
        <v>50</v>
      </c>
      <c r="B142" s="1" t="s">
        <v>53</v>
      </c>
      <c r="C142" s="1" t="s">
        <v>57</v>
      </c>
      <c r="D142" s="2">
        <v>44572</v>
      </c>
      <c r="E142" s="1">
        <v>6699</v>
      </c>
      <c r="F142" s="1">
        <v>185</v>
      </c>
      <c r="G142" s="4">
        <v>609</v>
      </c>
    </row>
    <row r="143" spans="1:7" ht="16.5">
      <c r="A143" s="3" t="s">
        <v>40</v>
      </c>
      <c r="B143" s="1" t="s">
        <v>26</v>
      </c>
      <c r="C143" s="1" t="s">
        <v>42</v>
      </c>
      <c r="D143" s="2">
        <v>44575</v>
      </c>
      <c r="E143" s="1">
        <v>7805</v>
      </c>
      <c r="F143" s="1">
        <v>145</v>
      </c>
      <c r="G143" s="4">
        <v>488</v>
      </c>
    </row>
    <row r="144" spans="1:7" ht="16.5">
      <c r="A144" s="3" t="s">
        <v>10</v>
      </c>
      <c r="B144" s="1" t="s">
        <v>17</v>
      </c>
      <c r="C144" s="1" t="s">
        <v>31</v>
      </c>
      <c r="D144" s="2">
        <v>44572</v>
      </c>
      <c r="E144" s="1">
        <v>8134</v>
      </c>
      <c r="F144" s="1">
        <v>244</v>
      </c>
      <c r="G144" s="4">
        <v>1162</v>
      </c>
    </row>
    <row r="145" spans="1:7" ht="16.5">
      <c r="A145" s="3" t="s">
        <v>60</v>
      </c>
      <c r="B145" s="1" t="s">
        <v>33</v>
      </c>
      <c r="C145" s="1" t="s">
        <v>70</v>
      </c>
      <c r="D145" s="2">
        <v>44589</v>
      </c>
      <c r="E145" s="1">
        <v>12901</v>
      </c>
      <c r="F145" s="1">
        <v>96</v>
      </c>
      <c r="G145" s="4">
        <v>993</v>
      </c>
    </row>
    <row r="146" spans="1:7" ht="16.5">
      <c r="A146" s="3" t="s">
        <v>74</v>
      </c>
      <c r="B146" s="1" t="s">
        <v>48</v>
      </c>
      <c r="C146" s="1" t="s">
        <v>45</v>
      </c>
      <c r="D146" s="2">
        <v>44575</v>
      </c>
      <c r="E146" s="1">
        <v>7189</v>
      </c>
      <c r="F146" s="1">
        <v>359</v>
      </c>
      <c r="G146" s="4">
        <v>423</v>
      </c>
    </row>
    <row r="147" spans="1:7" ht="16.5">
      <c r="A147" s="3" t="s">
        <v>10</v>
      </c>
      <c r="B147" s="1" t="s">
        <v>56</v>
      </c>
      <c r="C147" s="1" t="s">
        <v>75</v>
      </c>
      <c r="D147" s="2">
        <v>44582</v>
      </c>
      <c r="E147" s="1">
        <v>3073</v>
      </c>
      <c r="F147" s="1">
        <v>9</v>
      </c>
      <c r="G147" s="4">
        <v>205</v>
      </c>
    </row>
    <row r="148" spans="1:7" ht="16.5">
      <c r="A148" s="3" t="s">
        <v>32</v>
      </c>
      <c r="B148" s="1" t="s">
        <v>11</v>
      </c>
      <c r="C148" s="1" t="s">
        <v>27</v>
      </c>
      <c r="D148" s="2">
        <v>44578</v>
      </c>
      <c r="E148" s="1">
        <v>4319</v>
      </c>
      <c r="F148" s="1">
        <v>129</v>
      </c>
      <c r="G148" s="4">
        <v>864</v>
      </c>
    </row>
    <row r="149" spans="1:7" ht="16.5">
      <c r="A149" s="3" t="s">
        <v>30</v>
      </c>
      <c r="B149" s="1" t="s">
        <v>38</v>
      </c>
      <c r="C149" s="1" t="s">
        <v>75</v>
      </c>
      <c r="D149" s="2">
        <v>44580</v>
      </c>
      <c r="E149" s="1">
        <v>252</v>
      </c>
      <c r="F149" s="1">
        <v>203</v>
      </c>
      <c r="G149" s="4">
        <v>23</v>
      </c>
    </row>
    <row r="150" spans="1:7" ht="16.5">
      <c r="A150" s="3" t="s">
        <v>61</v>
      </c>
      <c r="B150" s="1" t="s">
        <v>65</v>
      </c>
      <c r="C150" s="1" t="s">
        <v>57</v>
      </c>
      <c r="D150" s="2">
        <v>44568</v>
      </c>
      <c r="E150" s="1">
        <v>3094</v>
      </c>
      <c r="F150" s="1">
        <v>184</v>
      </c>
      <c r="G150" s="4">
        <v>258</v>
      </c>
    </row>
    <row r="151" spans="1:7" ht="16.5">
      <c r="A151" s="3" t="s">
        <v>19</v>
      </c>
      <c r="B151" s="1" t="s">
        <v>44</v>
      </c>
      <c r="C151" s="1" t="s">
        <v>34</v>
      </c>
      <c r="D151" s="2">
        <v>44565</v>
      </c>
      <c r="E151" s="1">
        <v>4578</v>
      </c>
      <c r="F151" s="1">
        <v>175</v>
      </c>
      <c r="G151" s="4">
        <v>509</v>
      </c>
    </row>
    <row r="152" spans="1:7" ht="16.5">
      <c r="A152" s="3" t="s">
        <v>23</v>
      </c>
      <c r="B152" s="1" t="s">
        <v>62</v>
      </c>
      <c r="C152" s="1" t="s">
        <v>34</v>
      </c>
      <c r="D152" s="2">
        <v>44587</v>
      </c>
      <c r="E152" s="1">
        <v>6153</v>
      </c>
      <c r="F152" s="1">
        <v>60</v>
      </c>
      <c r="G152" s="4">
        <v>684</v>
      </c>
    </row>
    <row r="153" spans="1:7" ht="16.5">
      <c r="A153" s="3" t="s">
        <v>43</v>
      </c>
      <c r="B153" s="1" t="s">
        <v>44</v>
      </c>
      <c r="C153" s="1" t="s">
        <v>70</v>
      </c>
      <c r="D153" s="2">
        <v>44567</v>
      </c>
      <c r="E153" s="1">
        <v>2401</v>
      </c>
      <c r="F153" s="1">
        <v>153</v>
      </c>
      <c r="G153" s="4">
        <v>161</v>
      </c>
    </row>
    <row r="154" spans="1:7" ht="16.5">
      <c r="A154" s="3" t="s">
        <v>73</v>
      </c>
      <c r="B154" s="1" t="s">
        <v>53</v>
      </c>
      <c r="C154" s="1" t="s">
        <v>20</v>
      </c>
      <c r="D154" s="2">
        <v>44586</v>
      </c>
      <c r="E154" s="1">
        <v>5334</v>
      </c>
      <c r="F154" s="1">
        <v>184</v>
      </c>
      <c r="G154" s="4">
        <v>411</v>
      </c>
    </row>
    <row r="155" spans="1:7" ht="16.5">
      <c r="A155" s="3" t="s">
        <v>10</v>
      </c>
      <c r="B155" s="1" t="s">
        <v>21</v>
      </c>
      <c r="C155" s="1" t="s">
        <v>39</v>
      </c>
      <c r="D155" s="2">
        <v>44588</v>
      </c>
      <c r="E155" s="1">
        <v>10766</v>
      </c>
      <c r="F155" s="1">
        <v>146</v>
      </c>
      <c r="G155" s="4">
        <v>634</v>
      </c>
    </row>
    <row r="156" spans="1:7" ht="16.5">
      <c r="A156" s="3" t="s">
        <v>58</v>
      </c>
      <c r="B156" s="1" t="s">
        <v>21</v>
      </c>
      <c r="C156" s="1" t="s">
        <v>42</v>
      </c>
      <c r="D156" s="2">
        <v>44566</v>
      </c>
      <c r="E156" s="1">
        <v>7651</v>
      </c>
      <c r="F156" s="1">
        <v>76</v>
      </c>
      <c r="G156" s="4">
        <v>511</v>
      </c>
    </row>
    <row r="157" spans="1:7" ht="16.5">
      <c r="A157" s="3" t="s">
        <v>52</v>
      </c>
      <c r="B157" s="1" t="s">
        <v>17</v>
      </c>
      <c r="C157" s="1" t="s">
        <v>18</v>
      </c>
      <c r="D157" s="2">
        <v>44585</v>
      </c>
      <c r="E157" s="1">
        <v>315</v>
      </c>
      <c r="F157" s="1">
        <v>7</v>
      </c>
      <c r="G157" s="4">
        <v>20</v>
      </c>
    </row>
    <row r="158" spans="1:7" ht="16.5">
      <c r="A158" s="3" t="s">
        <v>16</v>
      </c>
      <c r="B158" s="1" t="s">
        <v>26</v>
      </c>
      <c r="C158" s="1" t="s">
        <v>34</v>
      </c>
      <c r="D158" s="2">
        <v>44566</v>
      </c>
      <c r="E158" s="1">
        <v>7189</v>
      </c>
      <c r="F158" s="1">
        <v>115</v>
      </c>
      <c r="G158" s="4">
        <v>654</v>
      </c>
    </row>
    <row r="159" spans="1:7" ht="16.5">
      <c r="A159" s="3" t="s">
        <v>10</v>
      </c>
      <c r="B159" s="1" t="s">
        <v>55</v>
      </c>
      <c r="C159" s="1" t="s">
        <v>20</v>
      </c>
      <c r="D159" s="2">
        <v>44585</v>
      </c>
      <c r="E159" s="1">
        <v>1918</v>
      </c>
      <c r="F159" s="1">
        <v>172</v>
      </c>
      <c r="G159" s="4">
        <v>137</v>
      </c>
    </row>
    <row r="160" spans="1:7" ht="16.5">
      <c r="A160" s="3" t="s">
        <v>16</v>
      </c>
      <c r="B160" s="1" t="s">
        <v>64</v>
      </c>
      <c r="C160" s="1" t="s">
        <v>57</v>
      </c>
      <c r="D160" s="2">
        <v>44588</v>
      </c>
      <c r="E160" s="1">
        <v>12376</v>
      </c>
      <c r="F160" s="1">
        <v>15</v>
      </c>
      <c r="G160" s="4">
        <v>884</v>
      </c>
    </row>
    <row r="161" spans="1:7" ht="16.5">
      <c r="A161" s="3" t="s">
        <v>19</v>
      </c>
      <c r="B161" s="1" t="s">
        <v>36</v>
      </c>
      <c r="C161" s="1" t="s">
        <v>59</v>
      </c>
      <c r="D161" s="2">
        <v>44580</v>
      </c>
      <c r="E161" s="1">
        <v>1134</v>
      </c>
      <c r="F161" s="1">
        <v>302</v>
      </c>
      <c r="G161" s="4">
        <v>54</v>
      </c>
    </row>
    <row r="162" spans="1:7" ht="16.5">
      <c r="A162" s="3" t="s">
        <v>73</v>
      </c>
      <c r="B162" s="1" t="s">
        <v>41</v>
      </c>
      <c r="C162" s="1" t="s">
        <v>59</v>
      </c>
      <c r="D162" s="2">
        <v>44586</v>
      </c>
      <c r="E162" s="1">
        <v>3248</v>
      </c>
      <c r="F162" s="1">
        <v>74</v>
      </c>
      <c r="G162" s="4">
        <v>155</v>
      </c>
    </row>
    <row r="163" spans="1:7" ht="16.5">
      <c r="A163" s="3" t="s">
        <v>52</v>
      </c>
      <c r="B163" s="1" t="s">
        <v>53</v>
      </c>
      <c r="C163" s="1" t="s">
        <v>45</v>
      </c>
      <c r="D163" s="2">
        <v>44572</v>
      </c>
      <c r="E163" s="1">
        <v>5670</v>
      </c>
      <c r="F163" s="1">
        <v>113</v>
      </c>
      <c r="G163" s="4">
        <v>405</v>
      </c>
    </row>
    <row r="164" spans="1:7" ht="16.5">
      <c r="A164" s="3" t="s">
        <v>30</v>
      </c>
      <c r="B164" s="1" t="s">
        <v>38</v>
      </c>
      <c r="C164" s="1" t="s">
        <v>68</v>
      </c>
      <c r="D164" s="2">
        <v>44580</v>
      </c>
      <c r="E164" s="1">
        <v>5369</v>
      </c>
      <c r="F164" s="1">
        <v>277</v>
      </c>
      <c r="G164" s="4">
        <v>1074</v>
      </c>
    </row>
    <row r="165" spans="1:7" ht="16.5">
      <c r="A165" s="3" t="s">
        <v>50</v>
      </c>
      <c r="B165" s="1" t="s">
        <v>33</v>
      </c>
      <c r="C165" s="1" t="s">
        <v>59</v>
      </c>
      <c r="D165" s="2">
        <v>44580</v>
      </c>
      <c r="E165" s="1">
        <v>3913</v>
      </c>
      <c r="F165" s="1">
        <v>17</v>
      </c>
      <c r="G165" s="4">
        <v>187</v>
      </c>
    </row>
    <row r="166" spans="1:7" ht="16.5">
      <c r="A166" s="3" t="s">
        <v>52</v>
      </c>
      <c r="B166" s="1" t="s">
        <v>53</v>
      </c>
      <c r="C166" s="1" t="s">
        <v>20</v>
      </c>
      <c r="D166" s="2">
        <v>44572</v>
      </c>
      <c r="E166" s="1">
        <v>5922</v>
      </c>
      <c r="F166" s="1">
        <v>169</v>
      </c>
      <c r="G166" s="4">
        <v>423</v>
      </c>
    </row>
    <row r="167" spans="1:7" ht="16.5">
      <c r="A167" s="3" t="s">
        <v>35</v>
      </c>
      <c r="B167" s="1" t="s">
        <v>11</v>
      </c>
      <c r="C167" s="1" t="s">
        <v>15</v>
      </c>
      <c r="D167" s="2">
        <v>44571</v>
      </c>
      <c r="E167" s="1">
        <v>1988</v>
      </c>
      <c r="F167" s="1">
        <v>396</v>
      </c>
      <c r="G167" s="4">
        <v>87</v>
      </c>
    </row>
    <row r="168" spans="1:7" ht="16.5">
      <c r="A168" s="3" t="s">
        <v>73</v>
      </c>
      <c r="B168" s="1" t="s">
        <v>17</v>
      </c>
      <c r="C168" s="1" t="s">
        <v>57</v>
      </c>
      <c r="D168" s="2">
        <v>44580</v>
      </c>
      <c r="E168" s="1">
        <v>273</v>
      </c>
      <c r="F168" s="1">
        <v>444</v>
      </c>
      <c r="G168" s="4">
        <v>28</v>
      </c>
    </row>
    <row r="169" spans="1:7" ht="16.5">
      <c r="A169" s="3" t="s">
        <v>60</v>
      </c>
      <c r="B169" s="1" t="s">
        <v>8</v>
      </c>
      <c r="C169" s="1" t="s">
        <v>42</v>
      </c>
      <c r="D169" s="2">
        <v>44571</v>
      </c>
      <c r="E169" s="1">
        <v>7679</v>
      </c>
      <c r="F169" s="1">
        <v>161</v>
      </c>
      <c r="G169" s="4">
        <v>480</v>
      </c>
    </row>
    <row r="170" spans="1:7" ht="16.5">
      <c r="A170" s="3" t="s">
        <v>50</v>
      </c>
      <c r="B170" s="1" t="s">
        <v>33</v>
      </c>
      <c r="C170" s="1" t="s">
        <v>75</v>
      </c>
      <c r="D170" s="2">
        <v>44589</v>
      </c>
      <c r="E170" s="1">
        <v>7161</v>
      </c>
      <c r="F170" s="1">
        <v>209</v>
      </c>
      <c r="G170" s="4">
        <v>651</v>
      </c>
    </row>
    <row r="171" spans="1:7" ht="16.5">
      <c r="A171" s="3" t="s">
        <v>71</v>
      </c>
      <c r="B171" s="1" t="s">
        <v>28</v>
      </c>
      <c r="C171" s="1" t="s">
        <v>67</v>
      </c>
      <c r="D171" s="2">
        <v>44565</v>
      </c>
      <c r="E171" s="1">
        <v>2387</v>
      </c>
      <c r="F171" s="1">
        <v>172</v>
      </c>
      <c r="G171" s="4">
        <v>299</v>
      </c>
    </row>
    <row r="172" spans="1:7" ht="16.5">
      <c r="A172" s="3" t="s">
        <v>43</v>
      </c>
      <c r="B172" s="1" t="s">
        <v>24</v>
      </c>
      <c r="C172" s="1" t="s">
        <v>45</v>
      </c>
      <c r="D172" s="2">
        <v>44573</v>
      </c>
      <c r="E172" s="1">
        <v>4039</v>
      </c>
      <c r="F172" s="1">
        <v>17</v>
      </c>
      <c r="G172" s="4">
        <v>238</v>
      </c>
    </row>
    <row r="173" spans="1:7" ht="16.5">
      <c r="A173" s="3" t="s">
        <v>73</v>
      </c>
      <c r="B173" s="1" t="s">
        <v>33</v>
      </c>
      <c r="C173" s="1" t="s">
        <v>54</v>
      </c>
      <c r="D173" s="2">
        <v>44580</v>
      </c>
      <c r="E173" s="1">
        <v>6041</v>
      </c>
      <c r="F173" s="1">
        <v>16</v>
      </c>
      <c r="G173" s="4">
        <v>1209</v>
      </c>
    </row>
    <row r="174" spans="1:7" ht="16.5">
      <c r="A174" s="3" t="s">
        <v>37</v>
      </c>
      <c r="B174" s="1" t="s">
        <v>44</v>
      </c>
      <c r="C174" s="1" t="s">
        <v>68</v>
      </c>
      <c r="D174" s="2">
        <v>44587</v>
      </c>
      <c r="E174" s="1">
        <v>2933</v>
      </c>
      <c r="F174" s="1">
        <v>181</v>
      </c>
      <c r="G174" s="4">
        <v>367</v>
      </c>
    </row>
    <row r="175" spans="1:7" ht="16.5">
      <c r="A175" s="3" t="s">
        <v>66</v>
      </c>
      <c r="B175" s="1" t="s">
        <v>55</v>
      </c>
      <c r="C175" s="1" t="s">
        <v>22</v>
      </c>
      <c r="D175" s="2">
        <v>44585</v>
      </c>
      <c r="E175" s="1">
        <v>2772</v>
      </c>
      <c r="F175" s="1">
        <v>20</v>
      </c>
      <c r="G175" s="4">
        <v>116</v>
      </c>
    </row>
    <row r="176" spans="1:7" ht="16.5">
      <c r="A176" s="3" t="s">
        <v>52</v>
      </c>
      <c r="B176" s="1" t="s">
        <v>36</v>
      </c>
      <c r="C176" s="1" t="s">
        <v>34</v>
      </c>
      <c r="D176" s="2">
        <v>44575</v>
      </c>
      <c r="E176" s="1">
        <v>2989</v>
      </c>
      <c r="F176" s="1">
        <v>114</v>
      </c>
      <c r="G176" s="4">
        <v>374</v>
      </c>
    </row>
    <row r="177" spans="1:7" ht="16.5">
      <c r="A177" s="3" t="s">
        <v>32</v>
      </c>
      <c r="B177" s="1" t="s">
        <v>14</v>
      </c>
      <c r="C177" s="1" t="s">
        <v>39</v>
      </c>
      <c r="D177" s="2">
        <v>44586</v>
      </c>
      <c r="E177" s="1">
        <v>5747</v>
      </c>
      <c r="F177" s="1">
        <v>48</v>
      </c>
      <c r="G177" s="4">
        <v>320</v>
      </c>
    </row>
    <row r="178" spans="1:7" ht="16.5">
      <c r="A178" s="3" t="s">
        <v>77</v>
      </c>
      <c r="B178" s="1" t="s">
        <v>63</v>
      </c>
      <c r="C178" s="1" t="s">
        <v>67</v>
      </c>
      <c r="D178" s="2">
        <v>44575</v>
      </c>
      <c r="E178" s="1">
        <v>2485</v>
      </c>
      <c r="F178" s="1">
        <v>55</v>
      </c>
      <c r="G178" s="4">
        <v>277</v>
      </c>
    </row>
    <row r="179" spans="1:7" ht="16.5">
      <c r="A179" s="3" t="s">
        <v>71</v>
      </c>
      <c r="B179" s="1" t="s">
        <v>24</v>
      </c>
      <c r="C179" s="1" t="s">
        <v>42</v>
      </c>
      <c r="D179" s="2">
        <v>44566</v>
      </c>
      <c r="E179" s="1">
        <v>6475</v>
      </c>
      <c r="F179" s="1">
        <v>275</v>
      </c>
      <c r="G179" s="4">
        <v>405</v>
      </c>
    </row>
    <row r="180" spans="1:7" ht="16.5">
      <c r="A180" s="3" t="s">
        <v>72</v>
      </c>
      <c r="B180" s="1" t="s">
        <v>41</v>
      </c>
      <c r="C180" s="1" t="s">
        <v>31</v>
      </c>
      <c r="D180" s="2">
        <v>44587</v>
      </c>
      <c r="E180" s="1">
        <v>10115</v>
      </c>
      <c r="F180" s="1">
        <v>51</v>
      </c>
      <c r="G180" s="4">
        <v>1265</v>
      </c>
    </row>
    <row r="181" spans="1:7" ht="16.5">
      <c r="A181" s="3" t="s">
        <v>43</v>
      </c>
      <c r="B181" s="1" t="s">
        <v>55</v>
      </c>
      <c r="C181" s="1" t="s">
        <v>67</v>
      </c>
      <c r="D181" s="2">
        <v>44589</v>
      </c>
      <c r="E181" s="1">
        <v>11935</v>
      </c>
      <c r="F181" s="1">
        <v>138</v>
      </c>
      <c r="G181" s="4">
        <v>1492</v>
      </c>
    </row>
    <row r="182" spans="1:7" ht="16.5">
      <c r="A182" s="3" t="s">
        <v>60</v>
      </c>
      <c r="B182" s="1" t="s">
        <v>11</v>
      </c>
      <c r="C182" s="1" t="s">
        <v>27</v>
      </c>
      <c r="D182" s="2">
        <v>44580</v>
      </c>
      <c r="E182" s="1">
        <v>3052</v>
      </c>
      <c r="F182" s="1">
        <v>226</v>
      </c>
      <c r="G182" s="4">
        <v>611</v>
      </c>
    </row>
    <row r="183" spans="1:7" ht="16.5">
      <c r="A183" s="3" t="s">
        <v>32</v>
      </c>
      <c r="B183" s="1" t="s">
        <v>8</v>
      </c>
      <c r="C183" s="1" t="s">
        <v>12</v>
      </c>
      <c r="D183" s="2">
        <v>44589</v>
      </c>
      <c r="E183" s="1">
        <v>5089</v>
      </c>
      <c r="F183" s="1">
        <v>44</v>
      </c>
      <c r="G183" s="4">
        <v>268</v>
      </c>
    </row>
    <row r="184" spans="1:7" ht="16.5">
      <c r="A184" s="3" t="s">
        <v>71</v>
      </c>
      <c r="B184" s="1" t="s">
        <v>11</v>
      </c>
      <c r="C184" s="1" t="s">
        <v>68</v>
      </c>
      <c r="D184" s="2">
        <v>44580</v>
      </c>
      <c r="E184" s="1">
        <v>3108</v>
      </c>
      <c r="F184" s="1">
        <v>26</v>
      </c>
      <c r="G184" s="4">
        <v>389</v>
      </c>
    </row>
    <row r="185" spans="1:7" ht="16.5">
      <c r="A185" s="3" t="s">
        <v>60</v>
      </c>
      <c r="B185" s="1" t="s">
        <v>28</v>
      </c>
      <c r="C185" s="1" t="s">
        <v>29</v>
      </c>
      <c r="D185" s="2">
        <v>44582</v>
      </c>
      <c r="E185" s="1">
        <v>5908</v>
      </c>
      <c r="F185" s="1">
        <v>329</v>
      </c>
      <c r="G185" s="4">
        <v>247</v>
      </c>
    </row>
    <row r="186" spans="1:7" ht="16.5">
      <c r="A186" s="3" t="s">
        <v>46</v>
      </c>
      <c r="B186" s="1" t="s">
        <v>24</v>
      </c>
      <c r="C186" s="1" t="s">
        <v>57</v>
      </c>
      <c r="D186" s="2">
        <v>44566</v>
      </c>
      <c r="E186" s="1">
        <v>1792</v>
      </c>
      <c r="F186" s="1">
        <v>225</v>
      </c>
      <c r="G186" s="4">
        <v>138</v>
      </c>
    </row>
    <row r="187" spans="1:7" ht="16.5">
      <c r="A187" s="3" t="s">
        <v>7</v>
      </c>
      <c r="B187" s="1" t="s">
        <v>64</v>
      </c>
      <c r="C187" s="1" t="s">
        <v>75</v>
      </c>
      <c r="D187" s="2">
        <v>44575</v>
      </c>
      <c r="E187" s="1">
        <v>6321</v>
      </c>
      <c r="F187" s="1">
        <v>270</v>
      </c>
      <c r="G187" s="4">
        <v>575</v>
      </c>
    </row>
    <row r="188" spans="1:7" ht="16.5">
      <c r="A188" s="3" t="s">
        <v>30</v>
      </c>
      <c r="B188" s="1" t="s">
        <v>11</v>
      </c>
      <c r="C188" s="1" t="s">
        <v>68</v>
      </c>
      <c r="D188" s="2">
        <v>44580</v>
      </c>
      <c r="E188" s="1">
        <v>2758</v>
      </c>
      <c r="F188" s="1">
        <v>362</v>
      </c>
      <c r="G188" s="4">
        <v>307</v>
      </c>
    </row>
    <row r="189" spans="1:7" ht="16.5">
      <c r="A189" s="3" t="s">
        <v>7</v>
      </c>
      <c r="B189" s="1" t="s">
        <v>33</v>
      </c>
      <c r="C189" s="1" t="s">
        <v>20</v>
      </c>
      <c r="D189" s="2">
        <v>44588</v>
      </c>
      <c r="E189" s="1">
        <v>6811</v>
      </c>
      <c r="F189" s="1">
        <v>219</v>
      </c>
      <c r="G189" s="4">
        <v>568</v>
      </c>
    </row>
    <row r="190" spans="1:7" ht="16.5">
      <c r="A190" s="3" t="s">
        <v>19</v>
      </c>
      <c r="B190" s="1" t="s">
        <v>69</v>
      </c>
      <c r="C190" s="1" t="s">
        <v>76</v>
      </c>
      <c r="D190" s="2">
        <v>44566</v>
      </c>
      <c r="E190" s="1">
        <v>6643</v>
      </c>
      <c r="F190" s="1">
        <v>65</v>
      </c>
      <c r="G190" s="4">
        <v>739</v>
      </c>
    </row>
    <row r="191" spans="1:7" ht="16.5">
      <c r="A191" s="3" t="s">
        <v>74</v>
      </c>
      <c r="B191" s="1" t="s">
        <v>49</v>
      </c>
      <c r="C191" s="1" t="s">
        <v>68</v>
      </c>
      <c r="D191" s="2">
        <v>44575</v>
      </c>
      <c r="E191" s="1">
        <v>13328</v>
      </c>
      <c r="F191" s="1">
        <v>389</v>
      </c>
      <c r="G191" s="4">
        <v>1904</v>
      </c>
    </row>
    <row r="192" spans="1:7" ht="16.5">
      <c r="A192" s="3" t="s">
        <v>10</v>
      </c>
      <c r="B192" s="1" t="s">
        <v>51</v>
      </c>
      <c r="C192" s="1" t="s">
        <v>76</v>
      </c>
      <c r="D192" s="2">
        <v>44587</v>
      </c>
      <c r="E192" s="1">
        <v>5355</v>
      </c>
      <c r="F192" s="1">
        <v>59</v>
      </c>
      <c r="G192" s="4">
        <v>412</v>
      </c>
    </row>
    <row r="193" spans="1:7" ht="16.5">
      <c r="A193" s="3" t="s">
        <v>73</v>
      </c>
      <c r="B193" s="1" t="s">
        <v>24</v>
      </c>
      <c r="C193" s="1" t="s">
        <v>12</v>
      </c>
      <c r="D193" s="2">
        <v>44581</v>
      </c>
      <c r="E193" s="1">
        <v>13062</v>
      </c>
      <c r="F193" s="1">
        <v>142</v>
      </c>
      <c r="G193" s="4">
        <v>817</v>
      </c>
    </row>
    <row r="194" spans="1:7" ht="16.5">
      <c r="A194" s="3" t="s">
        <v>43</v>
      </c>
      <c r="B194" s="1" t="s">
        <v>64</v>
      </c>
      <c r="C194" s="1" t="s">
        <v>22</v>
      </c>
      <c r="D194" s="2">
        <v>44567</v>
      </c>
      <c r="E194" s="1">
        <v>14609</v>
      </c>
      <c r="F194" s="1">
        <v>159</v>
      </c>
      <c r="G194" s="4">
        <v>636</v>
      </c>
    </row>
    <row r="195" spans="1:7" ht="16.5">
      <c r="A195" s="3" t="s">
        <v>40</v>
      </c>
      <c r="B195" s="1" t="s">
        <v>56</v>
      </c>
      <c r="C195" s="1" t="s">
        <v>27</v>
      </c>
      <c r="D195" s="2">
        <v>44580</v>
      </c>
      <c r="E195" s="1">
        <v>3556</v>
      </c>
      <c r="F195" s="1">
        <v>96</v>
      </c>
      <c r="G195" s="4">
        <v>445</v>
      </c>
    </row>
    <row r="196" spans="1:7" ht="16.5">
      <c r="A196" s="3" t="s">
        <v>43</v>
      </c>
      <c r="B196" s="1" t="s">
        <v>44</v>
      </c>
      <c r="C196" s="1" t="s">
        <v>75</v>
      </c>
      <c r="D196" s="2">
        <v>44578</v>
      </c>
      <c r="E196" s="1">
        <v>20741</v>
      </c>
      <c r="F196" s="1">
        <v>101</v>
      </c>
      <c r="G196" s="4">
        <v>1596</v>
      </c>
    </row>
    <row r="197" spans="1:7" ht="16.5">
      <c r="A197" s="3" t="s">
        <v>46</v>
      </c>
      <c r="B197" s="1" t="s">
        <v>44</v>
      </c>
      <c r="C197" s="1" t="s">
        <v>27</v>
      </c>
      <c r="D197" s="2">
        <v>44585</v>
      </c>
      <c r="E197" s="1">
        <v>11249</v>
      </c>
      <c r="F197" s="1">
        <v>150</v>
      </c>
      <c r="G197" s="4">
        <v>1607</v>
      </c>
    </row>
    <row r="198" spans="1:7" ht="16.5">
      <c r="A198" s="3" t="s">
        <v>13</v>
      </c>
      <c r="B198" s="1" t="s">
        <v>38</v>
      </c>
      <c r="C198" s="1" t="s">
        <v>45</v>
      </c>
      <c r="D198" s="2">
        <v>44579</v>
      </c>
      <c r="E198" s="1">
        <v>1757</v>
      </c>
      <c r="F198" s="1">
        <v>217</v>
      </c>
      <c r="G198" s="4">
        <v>104</v>
      </c>
    </row>
    <row r="199" spans="1:7" ht="16.5">
      <c r="A199" s="3" t="s">
        <v>32</v>
      </c>
      <c r="B199" s="1" t="s">
        <v>41</v>
      </c>
      <c r="C199" s="1" t="s">
        <v>75</v>
      </c>
      <c r="D199" s="2">
        <v>44585</v>
      </c>
      <c r="E199" s="1">
        <v>350</v>
      </c>
      <c r="F199" s="1">
        <v>229</v>
      </c>
      <c r="G199" s="4">
        <v>25</v>
      </c>
    </row>
    <row r="200" spans="1:7" ht="16.5">
      <c r="A200" s="3" t="s">
        <v>74</v>
      </c>
      <c r="B200" s="1" t="s">
        <v>28</v>
      </c>
      <c r="C200" s="1" t="s">
        <v>22</v>
      </c>
      <c r="D200" s="2">
        <v>44582</v>
      </c>
      <c r="E200" s="1">
        <v>1400</v>
      </c>
      <c r="F200" s="1">
        <v>223</v>
      </c>
      <c r="G200" s="4">
        <v>64</v>
      </c>
    </row>
    <row r="201" spans="1:7" ht="16.5">
      <c r="A201" s="3" t="s">
        <v>7</v>
      </c>
      <c r="B201" s="1" t="s">
        <v>38</v>
      </c>
      <c r="C201" s="1" t="s">
        <v>27</v>
      </c>
      <c r="D201" s="2">
        <v>44574</v>
      </c>
      <c r="E201" s="1">
        <v>6769</v>
      </c>
      <c r="F201" s="1">
        <v>359</v>
      </c>
      <c r="G201" s="4">
        <v>847</v>
      </c>
    </row>
    <row r="202" spans="1:7" ht="16.5">
      <c r="A202" s="3" t="s">
        <v>7</v>
      </c>
      <c r="B202" s="1" t="s">
        <v>38</v>
      </c>
      <c r="C202" s="1" t="s">
        <v>12</v>
      </c>
      <c r="D202" s="2">
        <v>44587</v>
      </c>
      <c r="E202" s="1">
        <v>9002</v>
      </c>
      <c r="F202" s="1">
        <v>122</v>
      </c>
      <c r="G202" s="4">
        <v>563</v>
      </c>
    </row>
    <row r="203" spans="1:7" ht="16.5">
      <c r="A203" s="3" t="s">
        <v>71</v>
      </c>
      <c r="B203" s="1" t="s">
        <v>8</v>
      </c>
      <c r="C203" s="1" t="s">
        <v>57</v>
      </c>
      <c r="D203" s="2">
        <v>44580</v>
      </c>
      <c r="E203" s="1">
        <v>9975</v>
      </c>
      <c r="F203" s="1">
        <v>169</v>
      </c>
      <c r="G203" s="4">
        <v>713</v>
      </c>
    </row>
    <row r="204" spans="1:7" ht="16.5">
      <c r="A204" s="3" t="s">
        <v>77</v>
      </c>
      <c r="B204" s="1" t="s">
        <v>38</v>
      </c>
      <c r="C204" s="1" t="s">
        <v>45</v>
      </c>
      <c r="D204" s="2">
        <v>44580</v>
      </c>
      <c r="E204" s="1">
        <v>6307</v>
      </c>
      <c r="F204" s="1">
        <v>35</v>
      </c>
      <c r="G204" s="4">
        <v>371</v>
      </c>
    </row>
    <row r="205" spans="1:7" ht="16.5">
      <c r="A205" s="3" t="s">
        <v>50</v>
      </c>
      <c r="B205" s="1" t="s">
        <v>63</v>
      </c>
      <c r="C205" s="1" t="s">
        <v>9</v>
      </c>
      <c r="D205" s="2">
        <v>44568</v>
      </c>
      <c r="E205" s="1">
        <v>2079</v>
      </c>
      <c r="F205" s="1">
        <v>109</v>
      </c>
      <c r="G205" s="4">
        <v>87</v>
      </c>
    </row>
    <row r="206" spans="1:7" ht="16.5">
      <c r="A206" s="3" t="s">
        <v>50</v>
      </c>
      <c r="B206" s="1" t="s">
        <v>48</v>
      </c>
      <c r="C206" s="1" t="s">
        <v>9</v>
      </c>
      <c r="D206" s="2">
        <v>44578</v>
      </c>
      <c r="E206" s="1">
        <v>4816</v>
      </c>
      <c r="F206" s="1">
        <v>15</v>
      </c>
      <c r="G206" s="4">
        <v>186</v>
      </c>
    </row>
    <row r="207" spans="1:7" ht="16.5">
      <c r="A207" s="3" t="s">
        <v>47</v>
      </c>
      <c r="B207" s="1" t="s">
        <v>21</v>
      </c>
      <c r="C207" s="1" t="s">
        <v>70</v>
      </c>
      <c r="D207" s="2">
        <v>44564</v>
      </c>
      <c r="E207" s="1">
        <v>13426</v>
      </c>
      <c r="F207" s="1">
        <v>46</v>
      </c>
      <c r="G207" s="4">
        <v>1033</v>
      </c>
    </row>
    <row r="208" spans="1:7" ht="16.5">
      <c r="A208" s="3" t="s">
        <v>50</v>
      </c>
      <c r="B208" s="1" t="s">
        <v>28</v>
      </c>
      <c r="C208" s="1" t="s">
        <v>9</v>
      </c>
      <c r="D208" s="2">
        <v>44587</v>
      </c>
      <c r="E208" s="1">
        <v>5775</v>
      </c>
      <c r="F208" s="1">
        <v>308</v>
      </c>
      <c r="G208" s="4">
        <v>231</v>
      </c>
    </row>
    <row r="209" spans="1:7" ht="16.5">
      <c r="A209" s="3" t="s">
        <v>46</v>
      </c>
      <c r="B209" s="1" t="s">
        <v>44</v>
      </c>
      <c r="C209" s="1" t="s">
        <v>45</v>
      </c>
      <c r="D209" s="2">
        <v>44568</v>
      </c>
      <c r="E209" s="1">
        <v>18130</v>
      </c>
      <c r="F209" s="1">
        <v>24</v>
      </c>
      <c r="G209" s="4">
        <v>1008</v>
      </c>
    </row>
    <row r="210" spans="1:7" ht="16.5">
      <c r="A210" s="3" t="s">
        <v>43</v>
      </c>
      <c r="B210" s="1" t="s">
        <v>38</v>
      </c>
      <c r="C210" s="1" t="s">
        <v>20</v>
      </c>
      <c r="D210" s="2">
        <v>44589</v>
      </c>
      <c r="E210" s="1">
        <v>9247</v>
      </c>
      <c r="F210" s="1">
        <v>18</v>
      </c>
      <c r="G210" s="4">
        <v>578</v>
      </c>
    </row>
    <row r="211" spans="1:7" ht="16.5">
      <c r="A211" s="3" t="s">
        <v>37</v>
      </c>
      <c r="B211" s="1" t="s">
        <v>11</v>
      </c>
      <c r="C211" s="1" t="s">
        <v>57</v>
      </c>
      <c r="D211" s="2">
        <v>44592</v>
      </c>
      <c r="E211" s="1">
        <v>8162</v>
      </c>
      <c r="F211" s="1">
        <v>489</v>
      </c>
      <c r="G211" s="4">
        <v>742</v>
      </c>
    </row>
    <row r="212" spans="1:7" ht="16.5">
      <c r="A212" s="3" t="s">
        <v>52</v>
      </c>
      <c r="B212" s="1" t="s">
        <v>49</v>
      </c>
      <c r="C212" s="1" t="s">
        <v>25</v>
      </c>
      <c r="D212" s="2">
        <v>44575</v>
      </c>
      <c r="E212" s="1">
        <v>812</v>
      </c>
      <c r="F212" s="1">
        <v>313</v>
      </c>
      <c r="G212" s="4">
        <v>37</v>
      </c>
    </row>
    <row r="213" spans="1:7" ht="16.5">
      <c r="A213" s="3" t="s">
        <v>52</v>
      </c>
      <c r="B213" s="1" t="s">
        <v>14</v>
      </c>
      <c r="C213" s="1" t="s">
        <v>31</v>
      </c>
      <c r="D213" s="2">
        <v>44565</v>
      </c>
      <c r="E213" s="1">
        <v>10710</v>
      </c>
      <c r="F213" s="1">
        <v>327</v>
      </c>
      <c r="G213" s="4">
        <v>1339</v>
      </c>
    </row>
    <row r="214" spans="1:7" ht="16.5">
      <c r="A214" s="3" t="s">
        <v>7</v>
      </c>
      <c r="B214" s="1" t="s">
        <v>8</v>
      </c>
      <c r="C214" s="1" t="s">
        <v>12</v>
      </c>
      <c r="D214" s="2">
        <v>44585</v>
      </c>
      <c r="E214" s="1">
        <v>8617</v>
      </c>
      <c r="F214" s="1">
        <v>15</v>
      </c>
      <c r="G214" s="4">
        <v>507</v>
      </c>
    </row>
    <row r="215" spans="1:7" ht="16.5">
      <c r="A215" s="3" t="s">
        <v>50</v>
      </c>
      <c r="B215" s="1" t="s">
        <v>8</v>
      </c>
      <c r="C215" s="1" t="s">
        <v>20</v>
      </c>
      <c r="D215" s="2">
        <v>44589</v>
      </c>
      <c r="E215" s="1">
        <v>10731</v>
      </c>
      <c r="F215" s="1">
        <v>332</v>
      </c>
      <c r="G215" s="4">
        <v>826</v>
      </c>
    </row>
    <row r="216" spans="1:7" ht="16.5">
      <c r="A216" s="3" t="s">
        <v>32</v>
      </c>
      <c r="B216" s="1" t="s">
        <v>26</v>
      </c>
      <c r="C216" s="1" t="s">
        <v>70</v>
      </c>
      <c r="D216" s="2">
        <v>44587</v>
      </c>
      <c r="E216" s="1">
        <v>980</v>
      </c>
      <c r="F216" s="1">
        <v>123</v>
      </c>
      <c r="G216" s="4">
        <v>76</v>
      </c>
    </row>
    <row r="217" spans="1:7" ht="16.5">
      <c r="A217" s="3" t="s">
        <v>10</v>
      </c>
      <c r="B217" s="1" t="s">
        <v>14</v>
      </c>
      <c r="C217" s="1" t="s">
        <v>25</v>
      </c>
      <c r="D217" s="2">
        <v>44586</v>
      </c>
      <c r="E217" s="1">
        <v>1393</v>
      </c>
      <c r="F217" s="1">
        <v>121</v>
      </c>
      <c r="G217" s="4">
        <v>67</v>
      </c>
    </row>
    <row r="218" spans="1:7" ht="16.5">
      <c r="A218" s="3" t="s">
        <v>47</v>
      </c>
      <c r="B218" s="1" t="s">
        <v>63</v>
      </c>
      <c r="C218" s="1" t="s">
        <v>59</v>
      </c>
      <c r="D218" s="2">
        <v>44580</v>
      </c>
      <c r="E218" s="1">
        <v>8225</v>
      </c>
      <c r="F218" s="1">
        <v>275</v>
      </c>
      <c r="G218" s="4">
        <v>433</v>
      </c>
    </row>
    <row r="219" spans="1:7" ht="16.5">
      <c r="A219" s="3" t="s">
        <v>61</v>
      </c>
      <c r="B219" s="1" t="s">
        <v>36</v>
      </c>
      <c r="C219" s="1" t="s">
        <v>59</v>
      </c>
      <c r="D219" s="2">
        <v>44573</v>
      </c>
      <c r="E219" s="1">
        <v>3339</v>
      </c>
      <c r="F219" s="1">
        <v>225</v>
      </c>
      <c r="G219" s="4">
        <v>197</v>
      </c>
    </row>
    <row r="220" spans="1:7" ht="16.5">
      <c r="A220" s="3" t="s">
        <v>47</v>
      </c>
      <c r="B220" s="1" t="s">
        <v>8</v>
      </c>
      <c r="C220" s="1" t="s">
        <v>70</v>
      </c>
      <c r="D220" s="2">
        <v>44587</v>
      </c>
      <c r="E220" s="1">
        <v>4053</v>
      </c>
      <c r="F220" s="1">
        <v>276</v>
      </c>
      <c r="G220" s="4">
        <v>312</v>
      </c>
    </row>
    <row r="221" spans="1:7" ht="16.5">
      <c r="A221" s="3" t="s">
        <v>23</v>
      </c>
      <c r="B221" s="1" t="s">
        <v>36</v>
      </c>
      <c r="C221" s="1" t="s">
        <v>18</v>
      </c>
      <c r="D221" s="2">
        <v>44585</v>
      </c>
      <c r="E221" s="1">
        <v>5110</v>
      </c>
      <c r="F221" s="1">
        <v>252</v>
      </c>
      <c r="G221" s="4">
        <v>394</v>
      </c>
    </row>
    <row r="222" spans="1:7" ht="16.5">
      <c r="A222" s="3" t="s">
        <v>58</v>
      </c>
      <c r="B222" s="1" t="s">
        <v>33</v>
      </c>
      <c r="C222" s="1" t="s">
        <v>9</v>
      </c>
      <c r="D222" s="2">
        <v>44579</v>
      </c>
      <c r="E222" s="1">
        <v>4557</v>
      </c>
      <c r="F222" s="1">
        <v>14</v>
      </c>
      <c r="G222" s="4">
        <v>163</v>
      </c>
    </row>
    <row r="223" spans="1:7" ht="16.5">
      <c r="A223" s="3" t="s">
        <v>43</v>
      </c>
      <c r="B223" s="1" t="s">
        <v>41</v>
      </c>
      <c r="C223" s="1" t="s">
        <v>57</v>
      </c>
      <c r="D223" s="2">
        <v>44567</v>
      </c>
      <c r="E223" s="1">
        <v>6727</v>
      </c>
      <c r="F223" s="1">
        <v>330</v>
      </c>
      <c r="G223" s="4">
        <v>673</v>
      </c>
    </row>
    <row r="224" spans="1:7" ht="16.5">
      <c r="A224" s="3" t="s">
        <v>71</v>
      </c>
      <c r="B224" s="1" t="s">
        <v>62</v>
      </c>
      <c r="C224" s="1" t="s">
        <v>27</v>
      </c>
      <c r="D224" s="2">
        <v>44579</v>
      </c>
      <c r="E224" s="1">
        <v>4774</v>
      </c>
      <c r="F224" s="1">
        <v>257</v>
      </c>
      <c r="G224" s="4">
        <v>531</v>
      </c>
    </row>
    <row r="225" spans="1:7" ht="16.5">
      <c r="A225" s="3" t="s">
        <v>19</v>
      </c>
      <c r="B225" s="1" t="s">
        <v>64</v>
      </c>
      <c r="C225" s="1" t="s">
        <v>29</v>
      </c>
      <c r="D225" s="2">
        <v>44586</v>
      </c>
      <c r="E225" s="1">
        <v>6447</v>
      </c>
      <c r="F225" s="1">
        <v>162</v>
      </c>
      <c r="G225" s="4">
        <v>258</v>
      </c>
    </row>
    <row r="226" spans="1:7" ht="16.5">
      <c r="A226" s="3" t="s">
        <v>58</v>
      </c>
      <c r="B226" s="1" t="s">
        <v>63</v>
      </c>
      <c r="C226" s="1" t="s">
        <v>25</v>
      </c>
      <c r="D226" s="2">
        <v>44587</v>
      </c>
      <c r="E226" s="1">
        <v>6034</v>
      </c>
      <c r="F226" s="1">
        <v>37</v>
      </c>
      <c r="G226" s="4">
        <v>263</v>
      </c>
    </row>
    <row r="227" spans="1:7" ht="16.5">
      <c r="A227" s="3" t="s">
        <v>10</v>
      </c>
      <c r="B227" s="1" t="s">
        <v>69</v>
      </c>
      <c r="C227" s="1" t="s">
        <v>54</v>
      </c>
      <c r="D227" s="2">
        <v>44565</v>
      </c>
      <c r="E227" s="1">
        <v>15372</v>
      </c>
      <c r="F227" s="1">
        <v>215</v>
      </c>
      <c r="G227" s="4">
        <v>3075</v>
      </c>
    </row>
    <row r="228" spans="1:7" ht="16.5">
      <c r="A228" s="3" t="s">
        <v>43</v>
      </c>
      <c r="B228" s="1" t="s">
        <v>55</v>
      </c>
      <c r="C228" s="1" t="s">
        <v>39</v>
      </c>
      <c r="D228" s="2">
        <v>44585</v>
      </c>
      <c r="E228" s="1">
        <v>4753</v>
      </c>
      <c r="F228" s="1">
        <v>63</v>
      </c>
      <c r="G228" s="4">
        <v>251</v>
      </c>
    </row>
    <row r="229" spans="1:7" ht="16.5">
      <c r="A229" s="3" t="s">
        <v>19</v>
      </c>
      <c r="B229" s="1" t="s">
        <v>48</v>
      </c>
      <c r="C229" s="1" t="s">
        <v>70</v>
      </c>
      <c r="D229" s="2">
        <v>44571</v>
      </c>
      <c r="E229" s="1">
        <v>4039</v>
      </c>
      <c r="F229" s="1">
        <v>182</v>
      </c>
      <c r="G229" s="4">
        <v>337</v>
      </c>
    </row>
    <row r="230" spans="1:7" ht="16.5">
      <c r="A230" s="3" t="s">
        <v>58</v>
      </c>
      <c r="B230" s="1" t="s">
        <v>24</v>
      </c>
      <c r="C230" s="1" t="s">
        <v>27</v>
      </c>
      <c r="D230" s="2">
        <v>44571</v>
      </c>
      <c r="E230" s="1">
        <v>735</v>
      </c>
      <c r="F230" s="1">
        <v>8</v>
      </c>
      <c r="G230" s="4">
        <v>105</v>
      </c>
    </row>
    <row r="231" spans="1:7" ht="16.5">
      <c r="A231" s="3" t="s">
        <v>19</v>
      </c>
      <c r="B231" s="1" t="s">
        <v>56</v>
      </c>
      <c r="C231" s="1" t="s">
        <v>12</v>
      </c>
      <c r="D231" s="2">
        <v>44575</v>
      </c>
      <c r="E231" s="1">
        <v>2786</v>
      </c>
      <c r="F231" s="1">
        <v>26</v>
      </c>
      <c r="G231" s="4">
        <v>175</v>
      </c>
    </row>
    <row r="232" spans="1:7" ht="16.5">
      <c r="A232" s="3" t="s">
        <v>71</v>
      </c>
      <c r="B232" s="1" t="s">
        <v>17</v>
      </c>
      <c r="C232" s="1" t="s">
        <v>39</v>
      </c>
      <c r="D232" s="2">
        <v>44572</v>
      </c>
      <c r="E232" s="1">
        <v>17115</v>
      </c>
      <c r="F232" s="1">
        <v>513</v>
      </c>
      <c r="G232" s="4">
        <v>815</v>
      </c>
    </row>
    <row r="233" spans="1:7" ht="16.5">
      <c r="A233" s="3" t="s">
        <v>37</v>
      </c>
      <c r="B233" s="1" t="s">
        <v>38</v>
      </c>
      <c r="C233" s="1" t="s">
        <v>54</v>
      </c>
      <c r="D233" s="2">
        <v>44575</v>
      </c>
      <c r="E233" s="1">
        <v>4774</v>
      </c>
      <c r="F233" s="1">
        <v>273</v>
      </c>
      <c r="G233" s="4">
        <v>955</v>
      </c>
    </row>
    <row r="234" spans="1:7" ht="16.5">
      <c r="A234" s="3" t="s">
        <v>61</v>
      </c>
      <c r="B234" s="1" t="s">
        <v>65</v>
      </c>
      <c r="C234" s="1" t="s">
        <v>67</v>
      </c>
      <c r="D234" s="2">
        <v>44564</v>
      </c>
      <c r="E234" s="1">
        <v>15204</v>
      </c>
      <c r="F234" s="1">
        <v>7</v>
      </c>
      <c r="G234" s="4">
        <v>1383</v>
      </c>
    </row>
    <row r="235" spans="1:7" ht="16.5">
      <c r="A235" s="3" t="s">
        <v>47</v>
      </c>
      <c r="B235" s="1" t="s">
        <v>44</v>
      </c>
      <c r="C235" s="1" t="s">
        <v>22</v>
      </c>
      <c r="D235" s="2">
        <v>44586</v>
      </c>
      <c r="E235" s="1">
        <v>6111</v>
      </c>
      <c r="F235" s="1">
        <v>210</v>
      </c>
      <c r="G235" s="4">
        <v>291</v>
      </c>
    </row>
    <row r="236" spans="1:7" ht="16.5">
      <c r="A236" s="3" t="s">
        <v>10</v>
      </c>
      <c r="B236" s="1" t="s">
        <v>64</v>
      </c>
      <c r="C236" s="1" t="s">
        <v>67</v>
      </c>
      <c r="D236" s="2">
        <v>44565</v>
      </c>
      <c r="E236" s="1">
        <v>945</v>
      </c>
      <c r="F236" s="1">
        <v>49</v>
      </c>
      <c r="G236" s="4">
        <v>135</v>
      </c>
    </row>
    <row r="237" spans="1:7" ht="16.5">
      <c r="A237" s="3" t="s">
        <v>58</v>
      </c>
      <c r="B237" s="1" t="s">
        <v>62</v>
      </c>
      <c r="C237" s="1" t="s">
        <v>15</v>
      </c>
      <c r="D237" s="2">
        <v>44567</v>
      </c>
      <c r="E237" s="1">
        <v>1960</v>
      </c>
      <c r="F237" s="1">
        <v>192</v>
      </c>
      <c r="G237" s="4">
        <v>86</v>
      </c>
    </row>
    <row r="238" spans="1:7" ht="16.5">
      <c r="A238" s="3" t="s">
        <v>16</v>
      </c>
      <c r="B238" s="1" t="s">
        <v>53</v>
      </c>
      <c r="C238" s="1" t="s">
        <v>59</v>
      </c>
      <c r="D238" s="2">
        <v>44586</v>
      </c>
      <c r="E238" s="1">
        <v>9156</v>
      </c>
      <c r="F238" s="1">
        <v>375</v>
      </c>
      <c r="G238" s="4">
        <v>509</v>
      </c>
    </row>
    <row r="239" spans="1:7" ht="16.5">
      <c r="A239" s="3" t="s">
        <v>46</v>
      </c>
      <c r="B239" s="1" t="s">
        <v>48</v>
      </c>
      <c r="C239" s="1" t="s">
        <v>31</v>
      </c>
      <c r="D239" s="2">
        <v>44588</v>
      </c>
      <c r="E239" s="1">
        <v>4809</v>
      </c>
      <c r="F239" s="1">
        <v>28</v>
      </c>
      <c r="G239" s="4">
        <v>802</v>
      </c>
    </row>
    <row r="240" spans="1:7" ht="16.5">
      <c r="A240" s="3" t="s">
        <v>60</v>
      </c>
      <c r="B240" s="1" t="s">
        <v>33</v>
      </c>
      <c r="C240" s="1" t="s">
        <v>20</v>
      </c>
      <c r="D240" s="2">
        <v>44571</v>
      </c>
      <c r="E240" s="1">
        <v>3381</v>
      </c>
      <c r="F240" s="1">
        <v>240</v>
      </c>
      <c r="G240" s="4">
        <v>242</v>
      </c>
    </row>
    <row r="241" spans="1:7" ht="16.5">
      <c r="A241" s="3" t="s">
        <v>16</v>
      </c>
      <c r="B241" s="1" t="s">
        <v>64</v>
      </c>
      <c r="C241" s="1" t="s">
        <v>31</v>
      </c>
      <c r="D241" s="2">
        <v>44588</v>
      </c>
      <c r="E241" s="1">
        <v>8890</v>
      </c>
      <c r="F241" s="1">
        <v>343</v>
      </c>
      <c r="G241" s="4">
        <v>1482</v>
      </c>
    </row>
    <row r="242" spans="1:7" ht="16.5">
      <c r="A242" s="3" t="s">
        <v>13</v>
      </c>
      <c r="B242" s="1" t="s">
        <v>11</v>
      </c>
      <c r="C242" s="1" t="s">
        <v>57</v>
      </c>
      <c r="D242" s="2">
        <v>44588</v>
      </c>
      <c r="E242" s="1">
        <v>2065</v>
      </c>
      <c r="F242" s="1">
        <v>158</v>
      </c>
      <c r="G242" s="4">
        <v>173</v>
      </c>
    </row>
    <row r="243" spans="1:7" ht="16.5">
      <c r="A243" s="3" t="s">
        <v>46</v>
      </c>
      <c r="B243" s="1" t="s">
        <v>56</v>
      </c>
      <c r="C243" s="1" t="s">
        <v>18</v>
      </c>
      <c r="D243" s="2">
        <v>44567</v>
      </c>
      <c r="E243" s="1">
        <v>10409</v>
      </c>
      <c r="F243" s="1">
        <v>33</v>
      </c>
      <c r="G243" s="4">
        <v>744</v>
      </c>
    </row>
    <row r="244" spans="1:7" ht="16.5">
      <c r="A244" s="3" t="s">
        <v>43</v>
      </c>
      <c r="B244" s="1" t="s">
        <v>26</v>
      </c>
      <c r="C244" s="1" t="s">
        <v>18</v>
      </c>
      <c r="D244" s="2">
        <v>44572</v>
      </c>
      <c r="E244" s="1">
        <v>18788</v>
      </c>
      <c r="F244" s="1">
        <v>121</v>
      </c>
      <c r="G244" s="4">
        <v>1342</v>
      </c>
    </row>
    <row r="245" spans="1:7" ht="16.5">
      <c r="A245" s="3" t="s">
        <v>50</v>
      </c>
      <c r="B245" s="1" t="s">
        <v>48</v>
      </c>
      <c r="C245" s="1" t="s">
        <v>68</v>
      </c>
      <c r="D245" s="2">
        <v>44579</v>
      </c>
      <c r="E245" s="1">
        <v>4928</v>
      </c>
      <c r="F245" s="1">
        <v>71</v>
      </c>
      <c r="G245" s="4">
        <v>704</v>
      </c>
    </row>
    <row r="246" spans="1:7" ht="16.5">
      <c r="A246" s="3" t="s">
        <v>7</v>
      </c>
      <c r="B246" s="1" t="s">
        <v>69</v>
      </c>
      <c r="C246" s="1" t="s">
        <v>75</v>
      </c>
      <c r="D246" s="2">
        <v>44564</v>
      </c>
      <c r="E246" s="1">
        <v>9394</v>
      </c>
      <c r="F246" s="1">
        <v>222</v>
      </c>
      <c r="G246" s="4">
        <v>627</v>
      </c>
    </row>
    <row r="247" spans="1:7" ht="16.5">
      <c r="A247" s="3" t="s">
        <v>35</v>
      </c>
      <c r="B247" s="1" t="s">
        <v>48</v>
      </c>
      <c r="C247" s="1" t="s">
        <v>42</v>
      </c>
      <c r="D247" s="2">
        <v>44574</v>
      </c>
      <c r="E247" s="1">
        <v>5152</v>
      </c>
      <c r="F247" s="1">
        <v>100</v>
      </c>
      <c r="G247" s="4">
        <v>304</v>
      </c>
    </row>
    <row r="248" spans="1:7" ht="16.5">
      <c r="A248" s="3" t="s">
        <v>43</v>
      </c>
      <c r="B248" s="1" t="s">
        <v>41</v>
      </c>
      <c r="C248" s="1" t="s">
        <v>25</v>
      </c>
      <c r="D248" s="2">
        <v>44564</v>
      </c>
      <c r="E248" s="1">
        <v>7112</v>
      </c>
      <c r="F248" s="1">
        <v>58</v>
      </c>
      <c r="G248" s="4">
        <v>285</v>
      </c>
    </row>
    <row r="249" spans="1:7" ht="16.5">
      <c r="A249" s="3" t="s">
        <v>50</v>
      </c>
      <c r="B249" s="1" t="s">
        <v>36</v>
      </c>
      <c r="C249" s="1" t="s">
        <v>18</v>
      </c>
      <c r="D249" s="2">
        <v>44575</v>
      </c>
      <c r="E249" s="1">
        <v>7028</v>
      </c>
      <c r="F249" s="1">
        <v>29</v>
      </c>
      <c r="G249" s="4">
        <v>469</v>
      </c>
    </row>
    <row r="250" spans="1:7" ht="16.5">
      <c r="A250" s="3" t="s">
        <v>60</v>
      </c>
      <c r="B250" s="1" t="s">
        <v>36</v>
      </c>
      <c r="C250" s="1" t="s">
        <v>59</v>
      </c>
      <c r="D250" s="2">
        <v>44582</v>
      </c>
      <c r="E250" s="1">
        <v>20720</v>
      </c>
      <c r="F250" s="1">
        <v>78</v>
      </c>
      <c r="G250" s="4">
        <v>1091</v>
      </c>
    </row>
    <row r="251" spans="1:7" ht="16.5">
      <c r="A251" s="3" t="s">
        <v>50</v>
      </c>
      <c r="B251" s="1" t="s">
        <v>69</v>
      </c>
      <c r="C251" s="1" t="s">
        <v>12</v>
      </c>
      <c r="D251" s="2">
        <v>44568</v>
      </c>
      <c r="E251" s="1">
        <v>3682</v>
      </c>
      <c r="F251" s="1">
        <v>331</v>
      </c>
      <c r="G251" s="4">
        <v>217</v>
      </c>
    </row>
    <row r="252" spans="1:7" ht="16.5">
      <c r="A252" s="3" t="s">
        <v>23</v>
      </c>
      <c r="B252" s="1" t="s">
        <v>48</v>
      </c>
      <c r="C252" s="1" t="s">
        <v>68</v>
      </c>
      <c r="D252" s="2">
        <v>44575</v>
      </c>
      <c r="E252" s="1">
        <v>3220</v>
      </c>
      <c r="F252" s="1">
        <v>65</v>
      </c>
      <c r="G252" s="4">
        <v>537</v>
      </c>
    </row>
    <row r="253" spans="1:7" ht="16.5">
      <c r="A253" s="3" t="s">
        <v>71</v>
      </c>
      <c r="B253" s="1" t="s">
        <v>65</v>
      </c>
      <c r="C253" s="1" t="s">
        <v>59</v>
      </c>
      <c r="D253" s="2">
        <v>44574</v>
      </c>
      <c r="E253" s="1">
        <v>10598</v>
      </c>
      <c r="F253" s="1">
        <v>336</v>
      </c>
      <c r="G253" s="4">
        <v>589</v>
      </c>
    </row>
    <row r="254" spans="1:7" ht="16.5">
      <c r="A254" s="3" t="s">
        <v>61</v>
      </c>
      <c r="B254" s="1" t="s">
        <v>11</v>
      </c>
      <c r="C254" s="1" t="s">
        <v>70</v>
      </c>
      <c r="D254" s="2">
        <v>44566</v>
      </c>
      <c r="E254" s="1">
        <v>7651</v>
      </c>
      <c r="F254" s="1">
        <v>106</v>
      </c>
      <c r="G254" s="4">
        <v>589</v>
      </c>
    </row>
    <row r="255" spans="1:7" ht="16.5">
      <c r="A255" s="3" t="s">
        <v>23</v>
      </c>
      <c r="B255" s="1" t="s">
        <v>48</v>
      </c>
      <c r="C255" s="1" t="s">
        <v>34</v>
      </c>
      <c r="D255" s="2">
        <v>44587</v>
      </c>
      <c r="E255" s="1">
        <v>14266</v>
      </c>
      <c r="F255" s="1">
        <v>74</v>
      </c>
      <c r="G255" s="4">
        <v>1427</v>
      </c>
    </row>
    <row r="256" spans="1:7" ht="16.5">
      <c r="A256" s="3" t="s">
        <v>37</v>
      </c>
      <c r="B256" s="1" t="s">
        <v>33</v>
      </c>
      <c r="C256" s="1" t="s">
        <v>12</v>
      </c>
      <c r="D256" s="2">
        <v>44589</v>
      </c>
      <c r="E256" s="1">
        <v>9730</v>
      </c>
      <c r="F256" s="1">
        <v>12</v>
      </c>
      <c r="G256" s="4">
        <v>609</v>
      </c>
    </row>
    <row r="257" spans="1:7" ht="16.5">
      <c r="A257" s="3" t="s">
        <v>58</v>
      </c>
      <c r="B257" s="1" t="s">
        <v>38</v>
      </c>
      <c r="C257" s="1" t="s">
        <v>34</v>
      </c>
      <c r="D257" s="2">
        <v>44571</v>
      </c>
      <c r="E257" s="1">
        <v>4200</v>
      </c>
      <c r="F257" s="1">
        <v>335</v>
      </c>
      <c r="G257" s="4">
        <v>467</v>
      </c>
    </row>
    <row r="258" spans="1:7" ht="16.5">
      <c r="A258" s="3" t="s">
        <v>50</v>
      </c>
      <c r="B258" s="1" t="s">
        <v>65</v>
      </c>
      <c r="C258" s="1" t="s">
        <v>27</v>
      </c>
      <c r="D258" s="2">
        <v>44582</v>
      </c>
      <c r="E258" s="1">
        <v>13195</v>
      </c>
      <c r="F258" s="1">
        <v>215</v>
      </c>
      <c r="G258" s="4">
        <v>2200</v>
      </c>
    </row>
    <row r="259" spans="1:7" ht="16.5">
      <c r="A259" s="3" t="s">
        <v>30</v>
      </c>
      <c r="B259" s="1" t="s">
        <v>33</v>
      </c>
      <c r="C259" s="1" t="s">
        <v>25</v>
      </c>
      <c r="D259" s="2">
        <v>44566</v>
      </c>
      <c r="E259" s="1">
        <v>13986</v>
      </c>
      <c r="F259" s="1">
        <v>162</v>
      </c>
      <c r="G259" s="4">
        <v>583</v>
      </c>
    </row>
    <row r="260" spans="1:7" ht="16.5">
      <c r="A260" s="3" t="s">
        <v>30</v>
      </c>
      <c r="B260" s="1" t="s">
        <v>56</v>
      </c>
      <c r="C260" s="1" t="s">
        <v>54</v>
      </c>
      <c r="D260" s="2">
        <v>44564</v>
      </c>
      <c r="E260" s="1">
        <v>70</v>
      </c>
      <c r="F260" s="1">
        <v>347</v>
      </c>
      <c r="G260" s="4">
        <v>12</v>
      </c>
    </row>
    <row r="261" spans="1:7" ht="16.5">
      <c r="A261" s="3" t="s">
        <v>35</v>
      </c>
      <c r="B261" s="1" t="s">
        <v>55</v>
      </c>
      <c r="C261" s="1" t="s">
        <v>22</v>
      </c>
      <c r="D261" s="2">
        <v>44572</v>
      </c>
      <c r="E261" s="1">
        <v>9401</v>
      </c>
      <c r="F261" s="1">
        <v>164</v>
      </c>
      <c r="G261" s="4">
        <v>448</v>
      </c>
    </row>
    <row r="262" spans="1:7" ht="16.5">
      <c r="A262" s="3" t="s">
        <v>61</v>
      </c>
      <c r="B262" s="1" t="s">
        <v>53</v>
      </c>
      <c r="C262" s="1" t="s">
        <v>57</v>
      </c>
      <c r="D262" s="2">
        <v>44568</v>
      </c>
      <c r="E262" s="1">
        <v>1491</v>
      </c>
      <c r="F262" s="1">
        <v>29</v>
      </c>
      <c r="G262" s="4">
        <v>136</v>
      </c>
    </row>
    <row r="263" spans="1:7" ht="16.5">
      <c r="A263" s="3" t="s">
        <v>13</v>
      </c>
      <c r="B263" s="1" t="s">
        <v>44</v>
      </c>
      <c r="C263" s="1" t="s">
        <v>29</v>
      </c>
      <c r="D263" s="2">
        <v>44572</v>
      </c>
      <c r="E263" s="1">
        <v>13874</v>
      </c>
      <c r="F263" s="1">
        <v>226</v>
      </c>
      <c r="G263" s="4">
        <v>534</v>
      </c>
    </row>
    <row r="264" spans="1:7" ht="16.5">
      <c r="A264" s="3" t="s">
        <v>16</v>
      </c>
      <c r="B264" s="1" t="s">
        <v>48</v>
      </c>
      <c r="C264" s="1" t="s">
        <v>75</v>
      </c>
      <c r="D264" s="2">
        <v>44579</v>
      </c>
      <c r="E264" s="1">
        <v>1379</v>
      </c>
      <c r="F264" s="1">
        <v>46</v>
      </c>
      <c r="G264" s="4">
        <v>99</v>
      </c>
    </row>
    <row r="265" spans="1:7" ht="16.5">
      <c r="A265" s="3" t="s">
        <v>71</v>
      </c>
      <c r="B265" s="1" t="s">
        <v>17</v>
      </c>
      <c r="C265" s="1" t="s">
        <v>29</v>
      </c>
      <c r="D265" s="2">
        <v>44572</v>
      </c>
      <c r="E265" s="1">
        <v>5369</v>
      </c>
      <c r="F265" s="1">
        <v>182</v>
      </c>
      <c r="G265" s="4">
        <v>199</v>
      </c>
    </row>
    <row r="266" spans="1:7" ht="16.5">
      <c r="A266" s="3" t="s">
        <v>35</v>
      </c>
      <c r="B266" s="1" t="s">
        <v>56</v>
      </c>
      <c r="C266" s="1" t="s">
        <v>68</v>
      </c>
      <c r="D266" s="2">
        <v>44566</v>
      </c>
      <c r="E266" s="1">
        <v>7469</v>
      </c>
      <c r="F266" s="1">
        <v>11</v>
      </c>
      <c r="G266" s="4">
        <v>1067</v>
      </c>
    </row>
    <row r="267" spans="1:7" ht="16.5">
      <c r="A267" s="3" t="s">
        <v>40</v>
      </c>
      <c r="B267" s="1" t="s">
        <v>65</v>
      </c>
      <c r="C267" s="1" t="s">
        <v>29</v>
      </c>
      <c r="D267" s="2">
        <v>44585</v>
      </c>
      <c r="E267" s="1">
        <v>4361</v>
      </c>
      <c r="F267" s="1">
        <v>310</v>
      </c>
      <c r="G267" s="4">
        <v>156</v>
      </c>
    </row>
    <row r="268" spans="1:7" ht="16.5">
      <c r="A268" s="3" t="s">
        <v>30</v>
      </c>
      <c r="B268" s="1" t="s">
        <v>28</v>
      </c>
      <c r="C268" s="1" t="s">
        <v>25</v>
      </c>
      <c r="D268" s="2">
        <v>44579</v>
      </c>
      <c r="E268" s="1">
        <v>6426</v>
      </c>
      <c r="F268" s="1">
        <v>42</v>
      </c>
      <c r="G268" s="4">
        <v>268</v>
      </c>
    </row>
    <row r="269" spans="1:7" ht="16.5">
      <c r="A269" s="3" t="s">
        <v>23</v>
      </c>
      <c r="B269" s="1" t="s">
        <v>33</v>
      </c>
      <c r="C269" s="1" t="s">
        <v>15</v>
      </c>
      <c r="D269" s="2">
        <v>44586</v>
      </c>
      <c r="E269" s="1">
        <v>5173</v>
      </c>
      <c r="F269" s="1">
        <v>85</v>
      </c>
      <c r="G269" s="4">
        <v>247</v>
      </c>
    </row>
    <row r="270" spans="1:7" ht="16.5">
      <c r="A270" s="3" t="s">
        <v>71</v>
      </c>
      <c r="B270" s="1" t="s">
        <v>56</v>
      </c>
      <c r="C270" s="1" t="s">
        <v>34</v>
      </c>
      <c r="D270" s="2">
        <v>44568</v>
      </c>
      <c r="E270" s="1">
        <v>3878</v>
      </c>
      <c r="F270" s="1">
        <v>348</v>
      </c>
      <c r="G270" s="4">
        <v>485</v>
      </c>
    </row>
    <row r="271" spans="1:7" ht="16.5">
      <c r="A271" s="3" t="s">
        <v>43</v>
      </c>
      <c r="B271" s="1" t="s">
        <v>56</v>
      </c>
      <c r="C271" s="1" t="s">
        <v>42</v>
      </c>
      <c r="D271" s="2">
        <v>44587</v>
      </c>
      <c r="E271" s="1">
        <v>3143</v>
      </c>
      <c r="F271" s="1">
        <v>210</v>
      </c>
      <c r="G271" s="4">
        <v>197</v>
      </c>
    </row>
    <row r="272" spans="1:7" ht="16.5">
      <c r="A272" s="3" t="s">
        <v>61</v>
      </c>
      <c r="B272" s="1" t="s">
        <v>41</v>
      </c>
      <c r="C272" s="1" t="s">
        <v>70</v>
      </c>
      <c r="D272" s="2">
        <v>44565</v>
      </c>
      <c r="E272" s="1">
        <v>2373</v>
      </c>
      <c r="F272" s="1">
        <v>342</v>
      </c>
      <c r="G272" s="4">
        <v>159</v>
      </c>
    </row>
    <row r="273" spans="1:7" ht="16.5">
      <c r="A273" s="3" t="s">
        <v>13</v>
      </c>
      <c r="B273" s="1" t="s">
        <v>21</v>
      </c>
      <c r="C273" s="1" t="s">
        <v>76</v>
      </c>
      <c r="D273" s="2">
        <v>44564</v>
      </c>
      <c r="E273" s="1">
        <v>7749</v>
      </c>
      <c r="F273" s="1">
        <v>15</v>
      </c>
      <c r="G273" s="4">
        <v>775</v>
      </c>
    </row>
    <row r="274" spans="1:7" ht="16.5">
      <c r="A274" s="3" t="s">
        <v>23</v>
      </c>
      <c r="B274" s="1" t="s">
        <v>8</v>
      </c>
      <c r="C274" s="1" t="s">
        <v>25</v>
      </c>
      <c r="D274" s="2">
        <v>44571</v>
      </c>
      <c r="E274" s="1">
        <v>6741</v>
      </c>
      <c r="F274" s="1">
        <v>187</v>
      </c>
      <c r="G274" s="4">
        <v>307</v>
      </c>
    </row>
    <row r="275" spans="1:7" ht="16.5">
      <c r="A275" s="3" t="s">
        <v>23</v>
      </c>
      <c r="B275" s="1" t="s">
        <v>69</v>
      </c>
      <c r="C275" s="1" t="s">
        <v>39</v>
      </c>
      <c r="D275" s="2">
        <v>44573</v>
      </c>
      <c r="E275" s="1">
        <v>3920</v>
      </c>
      <c r="F275" s="1">
        <v>270</v>
      </c>
      <c r="G275" s="4">
        <v>207</v>
      </c>
    </row>
    <row r="276" spans="1:7" ht="16.5">
      <c r="A276" s="3" t="s">
        <v>60</v>
      </c>
      <c r="B276" s="1" t="s">
        <v>41</v>
      </c>
      <c r="C276" s="1" t="s">
        <v>34</v>
      </c>
      <c r="D276" s="2">
        <v>44566</v>
      </c>
      <c r="E276" s="1">
        <v>1316</v>
      </c>
      <c r="F276" s="1">
        <v>351</v>
      </c>
      <c r="G276" s="4">
        <v>147</v>
      </c>
    </row>
    <row r="277" spans="1:7" ht="16.5">
      <c r="A277" s="3" t="s">
        <v>43</v>
      </c>
      <c r="B277" s="1" t="s">
        <v>62</v>
      </c>
      <c r="C277" s="1" t="s">
        <v>76</v>
      </c>
      <c r="D277" s="2">
        <v>44589</v>
      </c>
      <c r="E277" s="1">
        <v>3150</v>
      </c>
      <c r="F277" s="1">
        <v>53</v>
      </c>
      <c r="G277" s="4">
        <v>287</v>
      </c>
    </row>
    <row r="278" spans="1:7" ht="16.5">
      <c r="A278" s="3" t="s">
        <v>7</v>
      </c>
      <c r="B278" s="1" t="s">
        <v>48</v>
      </c>
      <c r="C278" s="1" t="s">
        <v>12</v>
      </c>
      <c r="D278" s="2">
        <v>44566</v>
      </c>
      <c r="E278" s="1">
        <v>6909</v>
      </c>
      <c r="F278" s="1">
        <v>166</v>
      </c>
      <c r="G278" s="4">
        <v>407</v>
      </c>
    </row>
    <row r="279" spans="1:7" ht="16.5">
      <c r="A279" s="3" t="s">
        <v>16</v>
      </c>
      <c r="B279" s="1" t="s">
        <v>69</v>
      </c>
      <c r="C279" s="1" t="s">
        <v>9</v>
      </c>
      <c r="D279" s="2">
        <v>44575</v>
      </c>
      <c r="E279" s="1">
        <v>4466</v>
      </c>
      <c r="F279" s="1">
        <v>2</v>
      </c>
      <c r="G279" s="4">
        <v>187</v>
      </c>
    </row>
    <row r="280" spans="1:7" ht="16.5">
      <c r="A280" s="3" t="s">
        <v>58</v>
      </c>
      <c r="B280" s="1" t="s">
        <v>51</v>
      </c>
      <c r="C280" s="1" t="s">
        <v>70</v>
      </c>
      <c r="D280" s="2">
        <v>44589</v>
      </c>
      <c r="E280" s="1">
        <v>2247</v>
      </c>
      <c r="F280" s="1">
        <v>190</v>
      </c>
      <c r="G280" s="4">
        <v>205</v>
      </c>
    </row>
    <row r="281" spans="1:7" ht="16.5">
      <c r="A281" s="3" t="s">
        <v>43</v>
      </c>
      <c r="B281" s="1" t="s">
        <v>8</v>
      </c>
      <c r="C281" s="1" t="s">
        <v>68</v>
      </c>
      <c r="D281" s="2">
        <v>44564</v>
      </c>
      <c r="E281" s="1">
        <v>329</v>
      </c>
      <c r="F281" s="1">
        <v>158</v>
      </c>
      <c r="G281" s="4">
        <v>66</v>
      </c>
    </row>
    <row r="282" spans="1:7" ht="16.5">
      <c r="A282" s="3" t="s">
        <v>58</v>
      </c>
      <c r="B282" s="1" t="s">
        <v>64</v>
      </c>
      <c r="C282" s="1" t="s">
        <v>70</v>
      </c>
      <c r="D282" s="2">
        <v>44566</v>
      </c>
      <c r="E282" s="1">
        <v>14959</v>
      </c>
      <c r="F282" s="1">
        <v>313</v>
      </c>
      <c r="G282" s="4">
        <v>1069</v>
      </c>
    </row>
    <row r="283" spans="1:7" ht="16.5">
      <c r="A283" s="3" t="s">
        <v>40</v>
      </c>
      <c r="B283" s="1" t="s">
        <v>8</v>
      </c>
      <c r="C283" s="1" t="s">
        <v>42</v>
      </c>
      <c r="D283" s="2">
        <v>44582</v>
      </c>
      <c r="E283" s="1">
        <v>9674</v>
      </c>
      <c r="F283" s="1">
        <v>449</v>
      </c>
      <c r="G283" s="4">
        <v>645</v>
      </c>
    </row>
    <row r="284" spans="1:7" ht="16.5">
      <c r="A284" s="3" t="s">
        <v>58</v>
      </c>
      <c r="B284" s="1" t="s">
        <v>33</v>
      </c>
      <c r="C284" s="1" t="s">
        <v>70</v>
      </c>
      <c r="D284" s="2">
        <v>44565</v>
      </c>
      <c r="E284" s="1">
        <v>5376</v>
      </c>
      <c r="F284" s="1">
        <v>353</v>
      </c>
      <c r="G284" s="4">
        <v>489</v>
      </c>
    </row>
    <row r="285" spans="1:7" ht="16.5">
      <c r="A285" s="3" t="s">
        <v>71</v>
      </c>
      <c r="B285" s="1" t="s">
        <v>64</v>
      </c>
      <c r="C285" s="1" t="s">
        <v>70</v>
      </c>
      <c r="D285" s="2">
        <v>44580</v>
      </c>
      <c r="E285" s="1">
        <v>9751</v>
      </c>
      <c r="F285" s="1">
        <v>120</v>
      </c>
      <c r="G285" s="4">
        <v>813</v>
      </c>
    </row>
    <row r="286" spans="1:7" ht="16.5">
      <c r="A286" s="3" t="s">
        <v>74</v>
      </c>
      <c r="B286" s="1" t="s">
        <v>8</v>
      </c>
      <c r="C286" s="1" t="s">
        <v>18</v>
      </c>
      <c r="D286" s="2">
        <v>44582</v>
      </c>
      <c r="E286" s="1">
        <v>10031</v>
      </c>
      <c r="F286" s="1">
        <v>41</v>
      </c>
      <c r="G286" s="4">
        <v>669</v>
      </c>
    </row>
    <row r="287" spans="1:7" ht="16.5">
      <c r="A287" s="3" t="s">
        <v>37</v>
      </c>
      <c r="B287" s="1" t="s">
        <v>8</v>
      </c>
      <c r="C287" s="1" t="s">
        <v>75</v>
      </c>
      <c r="D287" s="2">
        <v>44574</v>
      </c>
      <c r="E287" s="1">
        <v>9065</v>
      </c>
      <c r="F287" s="1">
        <v>11</v>
      </c>
      <c r="G287" s="4">
        <v>756</v>
      </c>
    </row>
    <row r="288" spans="1:7" ht="16.5">
      <c r="A288" s="3" t="s">
        <v>46</v>
      </c>
      <c r="B288" s="1" t="s">
        <v>36</v>
      </c>
      <c r="C288" s="1" t="s">
        <v>27</v>
      </c>
      <c r="D288" s="2">
        <v>44571</v>
      </c>
      <c r="E288" s="1">
        <v>8512</v>
      </c>
      <c r="F288" s="1">
        <v>10</v>
      </c>
      <c r="G288" s="4">
        <v>946</v>
      </c>
    </row>
    <row r="289" spans="1:7" ht="16.5">
      <c r="A289" s="3" t="s">
        <v>58</v>
      </c>
      <c r="B289" s="1" t="s">
        <v>62</v>
      </c>
      <c r="C289" s="1" t="s">
        <v>68</v>
      </c>
      <c r="D289" s="2">
        <v>44568</v>
      </c>
      <c r="E289" s="1">
        <v>5425</v>
      </c>
      <c r="F289" s="1">
        <v>48</v>
      </c>
      <c r="G289" s="4">
        <v>905</v>
      </c>
    </row>
    <row r="290" spans="1:7" ht="16.5">
      <c r="A290" s="3" t="s">
        <v>43</v>
      </c>
      <c r="B290" s="1" t="s">
        <v>17</v>
      </c>
      <c r="C290" s="1" t="s">
        <v>34</v>
      </c>
      <c r="D290" s="2">
        <v>44586</v>
      </c>
      <c r="E290" s="1">
        <v>10563</v>
      </c>
      <c r="F290" s="1">
        <v>236</v>
      </c>
      <c r="G290" s="4">
        <v>1174</v>
      </c>
    </row>
    <row r="291" spans="1:7" ht="16.5">
      <c r="A291" s="3" t="s">
        <v>74</v>
      </c>
      <c r="B291" s="1" t="s">
        <v>21</v>
      </c>
      <c r="C291" s="1" t="s">
        <v>57</v>
      </c>
      <c r="D291" s="2">
        <v>44586</v>
      </c>
      <c r="E291" s="1">
        <v>7693</v>
      </c>
      <c r="F291" s="1">
        <v>16</v>
      </c>
      <c r="G291" s="4">
        <v>642</v>
      </c>
    </row>
    <row r="292" spans="1:7" ht="16.5">
      <c r="A292" s="3" t="s">
        <v>50</v>
      </c>
      <c r="B292" s="1" t="s">
        <v>21</v>
      </c>
      <c r="C292" s="1" t="s">
        <v>12</v>
      </c>
      <c r="D292" s="2">
        <v>44582</v>
      </c>
      <c r="E292" s="1">
        <v>5117</v>
      </c>
      <c r="F292" s="1">
        <v>138</v>
      </c>
      <c r="G292" s="4">
        <v>256</v>
      </c>
    </row>
    <row r="293" spans="1:7" ht="16.5">
      <c r="A293" s="3" t="s">
        <v>46</v>
      </c>
      <c r="B293" s="1" t="s">
        <v>14</v>
      </c>
      <c r="C293" s="1" t="s">
        <v>22</v>
      </c>
      <c r="D293" s="2">
        <v>44587</v>
      </c>
      <c r="E293" s="1">
        <v>4312</v>
      </c>
      <c r="F293" s="1">
        <v>239</v>
      </c>
      <c r="G293" s="4">
        <v>206</v>
      </c>
    </row>
    <row r="294" spans="1:7" ht="16.5">
      <c r="A294" s="3" t="s">
        <v>52</v>
      </c>
      <c r="B294" s="1" t="s">
        <v>41</v>
      </c>
      <c r="C294" s="1" t="s">
        <v>25</v>
      </c>
      <c r="D294" s="2">
        <v>44571</v>
      </c>
      <c r="E294" s="1">
        <v>5670</v>
      </c>
      <c r="F294" s="1">
        <v>216</v>
      </c>
      <c r="G294" s="4">
        <v>237</v>
      </c>
    </row>
    <row r="295" spans="1:7" ht="16.5">
      <c r="A295" s="3" t="s">
        <v>35</v>
      </c>
      <c r="B295" s="1" t="s">
        <v>56</v>
      </c>
      <c r="C295" s="1" t="s">
        <v>70</v>
      </c>
      <c r="D295" s="2">
        <v>44572</v>
      </c>
      <c r="E295" s="1">
        <v>1372</v>
      </c>
      <c r="F295" s="1">
        <v>45</v>
      </c>
      <c r="G295" s="4">
        <v>92</v>
      </c>
    </row>
    <row r="296" spans="1:7" ht="16.5">
      <c r="A296" s="3" t="s">
        <v>13</v>
      </c>
      <c r="B296" s="1" t="s">
        <v>51</v>
      </c>
      <c r="C296" s="1" t="s">
        <v>68</v>
      </c>
      <c r="D296" s="2">
        <v>44587</v>
      </c>
      <c r="E296" s="1">
        <v>1183</v>
      </c>
      <c r="F296" s="1">
        <v>16</v>
      </c>
      <c r="G296" s="4">
        <v>148</v>
      </c>
    </row>
    <row r="297" spans="1:7" ht="16.5">
      <c r="A297" s="3" t="s">
        <v>7</v>
      </c>
      <c r="B297" s="1" t="s">
        <v>21</v>
      </c>
      <c r="C297" s="1" t="s">
        <v>76</v>
      </c>
      <c r="D297" s="2">
        <v>44568</v>
      </c>
      <c r="E297" s="1">
        <v>3052</v>
      </c>
      <c r="F297" s="1">
        <v>119</v>
      </c>
      <c r="G297" s="4">
        <v>340</v>
      </c>
    </row>
    <row r="298" spans="1:7" ht="16.5">
      <c r="A298" s="3" t="s">
        <v>35</v>
      </c>
      <c r="B298" s="1" t="s">
        <v>21</v>
      </c>
      <c r="C298" s="1" t="s">
        <v>31</v>
      </c>
      <c r="D298" s="2">
        <v>44587</v>
      </c>
      <c r="E298" s="1">
        <v>588</v>
      </c>
      <c r="F298" s="1">
        <v>9</v>
      </c>
      <c r="G298" s="4">
        <v>74</v>
      </c>
    </row>
    <row r="299" spans="1:7" ht="16.5">
      <c r="A299" s="3" t="s">
        <v>74</v>
      </c>
      <c r="B299" s="1" t="s">
        <v>17</v>
      </c>
      <c r="C299" s="1" t="s">
        <v>59</v>
      </c>
      <c r="D299" s="2">
        <v>44567</v>
      </c>
      <c r="E299" s="1">
        <v>6552</v>
      </c>
      <c r="F299" s="1">
        <v>51</v>
      </c>
      <c r="G299" s="4">
        <v>345</v>
      </c>
    </row>
    <row r="300" spans="1:7" ht="16.5">
      <c r="A300" s="3" t="s">
        <v>72</v>
      </c>
      <c r="B300" s="1" t="s">
        <v>48</v>
      </c>
      <c r="C300" s="1" t="s">
        <v>15</v>
      </c>
      <c r="D300" s="2">
        <v>44579</v>
      </c>
      <c r="E300" s="1">
        <v>10465</v>
      </c>
      <c r="F300" s="1">
        <v>142</v>
      </c>
      <c r="G300" s="4">
        <v>551</v>
      </c>
    </row>
    <row r="301" spans="1:7" ht="16.5">
      <c r="A301" s="3" t="s">
        <v>66</v>
      </c>
      <c r="B301" s="1" t="s">
        <v>53</v>
      </c>
      <c r="C301" s="1" t="s">
        <v>42</v>
      </c>
      <c r="D301" s="2">
        <v>44574</v>
      </c>
      <c r="E301" s="1">
        <v>13916</v>
      </c>
      <c r="F301" s="1">
        <v>152</v>
      </c>
      <c r="G301" s="4">
        <v>928</v>
      </c>
    </row>
    <row r="302" spans="1:7" ht="16.5">
      <c r="A302" s="3" t="s">
        <v>47</v>
      </c>
      <c r="B302" s="1" t="s">
        <v>21</v>
      </c>
      <c r="C302" s="1" t="s">
        <v>59</v>
      </c>
      <c r="D302" s="2">
        <v>44571</v>
      </c>
      <c r="E302" s="1">
        <v>4137</v>
      </c>
      <c r="F302" s="1">
        <v>233</v>
      </c>
      <c r="G302" s="4">
        <v>207</v>
      </c>
    </row>
    <row r="303" spans="1:7" ht="16.5">
      <c r="A303" s="3" t="s">
        <v>61</v>
      </c>
      <c r="B303" s="1" t="s">
        <v>28</v>
      </c>
      <c r="C303" s="1" t="s">
        <v>70</v>
      </c>
      <c r="D303" s="2">
        <v>44586</v>
      </c>
      <c r="E303" s="1">
        <v>4599</v>
      </c>
      <c r="F303" s="1">
        <v>33</v>
      </c>
      <c r="G303" s="4">
        <v>419</v>
      </c>
    </row>
    <row r="304" spans="1:7" ht="16.5">
      <c r="A304" s="3" t="s">
        <v>40</v>
      </c>
      <c r="B304" s="1" t="s">
        <v>69</v>
      </c>
      <c r="C304" s="1" t="s">
        <v>59</v>
      </c>
      <c r="D304" s="2">
        <v>44572</v>
      </c>
      <c r="E304" s="1">
        <v>17773</v>
      </c>
      <c r="F304" s="1">
        <v>67</v>
      </c>
      <c r="G304" s="4">
        <v>988</v>
      </c>
    </row>
    <row r="305" spans="1:7" ht="16.5">
      <c r="A305" s="3" t="s">
        <v>35</v>
      </c>
      <c r="B305" s="1" t="s">
        <v>63</v>
      </c>
      <c r="C305" s="1" t="s">
        <v>67</v>
      </c>
      <c r="D305" s="2">
        <v>44588</v>
      </c>
      <c r="E305" s="1">
        <v>13160</v>
      </c>
      <c r="F305" s="1">
        <v>138</v>
      </c>
      <c r="G305" s="4">
        <v>1880</v>
      </c>
    </row>
    <row r="306" spans="1:7" ht="16.5">
      <c r="A306" s="3" t="s">
        <v>16</v>
      </c>
      <c r="B306" s="1" t="s">
        <v>64</v>
      </c>
      <c r="C306" s="1" t="s">
        <v>67</v>
      </c>
      <c r="D306" s="2">
        <v>44567</v>
      </c>
      <c r="E306" s="1">
        <v>3192</v>
      </c>
      <c r="F306" s="1">
        <v>174</v>
      </c>
      <c r="G306" s="4">
        <v>355</v>
      </c>
    </row>
    <row r="307" spans="1:7" ht="16.5">
      <c r="A307" s="3" t="s">
        <v>35</v>
      </c>
      <c r="B307" s="1" t="s">
        <v>62</v>
      </c>
      <c r="C307" s="1" t="s">
        <v>68</v>
      </c>
      <c r="D307" s="2">
        <v>44568</v>
      </c>
      <c r="E307" s="1">
        <v>3241</v>
      </c>
      <c r="F307" s="1">
        <v>226</v>
      </c>
      <c r="G307" s="4">
        <v>541</v>
      </c>
    </row>
    <row r="308" spans="1:7" ht="16.5">
      <c r="A308" s="3" t="s">
        <v>60</v>
      </c>
      <c r="B308" s="1" t="s">
        <v>28</v>
      </c>
      <c r="C308" s="1" t="s">
        <v>54</v>
      </c>
      <c r="D308" s="2">
        <v>44565</v>
      </c>
      <c r="E308" s="1">
        <v>9576</v>
      </c>
      <c r="F308" s="1">
        <v>13</v>
      </c>
      <c r="G308" s="4">
        <v>1368</v>
      </c>
    </row>
    <row r="309" spans="1:7" ht="16.5">
      <c r="A309" s="3" t="s">
        <v>37</v>
      </c>
      <c r="B309" s="1" t="s">
        <v>63</v>
      </c>
      <c r="C309" s="1" t="s">
        <v>59</v>
      </c>
      <c r="D309" s="2">
        <v>44575</v>
      </c>
      <c r="E309" s="1">
        <v>11403</v>
      </c>
      <c r="F309" s="1">
        <v>367</v>
      </c>
      <c r="G309" s="4">
        <v>634</v>
      </c>
    </row>
    <row r="310" spans="1:7" ht="16.5">
      <c r="A310" s="3" t="s">
        <v>72</v>
      </c>
      <c r="B310" s="1" t="s">
        <v>38</v>
      </c>
      <c r="C310" s="1" t="s">
        <v>45</v>
      </c>
      <c r="D310" s="2">
        <v>44575</v>
      </c>
      <c r="E310" s="1">
        <v>98</v>
      </c>
      <c r="F310" s="1">
        <v>64</v>
      </c>
      <c r="G310" s="4">
        <v>6</v>
      </c>
    </row>
    <row r="311" spans="1:7" ht="16.5">
      <c r="A311" s="3" t="s">
        <v>47</v>
      </c>
      <c r="B311" s="1" t="s">
        <v>63</v>
      </c>
      <c r="C311" s="1" t="s">
        <v>15</v>
      </c>
      <c r="D311" s="2">
        <v>44567</v>
      </c>
      <c r="E311" s="1">
        <v>11389</v>
      </c>
      <c r="F311" s="1">
        <v>89</v>
      </c>
      <c r="G311" s="4">
        <v>496</v>
      </c>
    </row>
    <row r="312" spans="1:7" ht="16.5">
      <c r="A312" s="3" t="s">
        <v>72</v>
      </c>
      <c r="B312" s="1" t="s">
        <v>36</v>
      </c>
      <c r="C312" s="1" t="s">
        <v>76</v>
      </c>
      <c r="D312" s="2">
        <v>44568</v>
      </c>
      <c r="E312" s="1">
        <v>546</v>
      </c>
      <c r="F312" s="1">
        <v>288</v>
      </c>
      <c r="G312" s="4">
        <v>55</v>
      </c>
    </row>
    <row r="313" spans="1:7" ht="16.5">
      <c r="A313" s="3" t="s">
        <v>23</v>
      </c>
      <c r="B313" s="1" t="s">
        <v>62</v>
      </c>
      <c r="C313" s="1" t="s">
        <v>22</v>
      </c>
      <c r="D313" s="2">
        <v>44571</v>
      </c>
      <c r="E313" s="1">
        <v>18697</v>
      </c>
      <c r="F313" s="1">
        <v>197</v>
      </c>
      <c r="G313" s="4">
        <v>891</v>
      </c>
    </row>
    <row r="314" spans="1:7" ht="16.5">
      <c r="A314" s="3" t="s">
        <v>35</v>
      </c>
      <c r="B314" s="1" t="s">
        <v>38</v>
      </c>
      <c r="C314" s="1" t="s">
        <v>70</v>
      </c>
      <c r="D314" s="2">
        <v>44586</v>
      </c>
      <c r="E314" s="1">
        <v>3878</v>
      </c>
      <c r="F314" s="1">
        <v>322</v>
      </c>
      <c r="G314" s="4">
        <v>277</v>
      </c>
    </row>
    <row r="315" spans="1:7" ht="16.5">
      <c r="A315" s="3" t="s">
        <v>47</v>
      </c>
      <c r="B315" s="1" t="s">
        <v>56</v>
      </c>
      <c r="C315" s="1" t="s">
        <v>20</v>
      </c>
      <c r="D315" s="2">
        <v>44589</v>
      </c>
      <c r="E315" s="1">
        <v>2765</v>
      </c>
      <c r="F315" s="1">
        <v>229</v>
      </c>
      <c r="G315" s="4">
        <v>213</v>
      </c>
    </row>
    <row r="316" spans="1:7" ht="16.5">
      <c r="A316" s="3" t="s">
        <v>72</v>
      </c>
      <c r="B316" s="1" t="s">
        <v>11</v>
      </c>
      <c r="C316" s="1" t="s">
        <v>70</v>
      </c>
      <c r="D316" s="2">
        <v>44564</v>
      </c>
      <c r="E316" s="1">
        <v>7721</v>
      </c>
      <c r="F316" s="1">
        <v>241</v>
      </c>
      <c r="G316" s="4">
        <v>594</v>
      </c>
    </row>
    <row r="317" spans="1:7" ht="16.5">
      <c r="A317" s="3" t="s">
        <v>52</v>
      </c>
      <c r="B317" s="1" t="s">
        <v>14</v>
      </c>
      <c r="C317" s="1" t="s">
        <v>20</v>
      </c>
      <c r="D317" s="2">
        <v>44585</v>
      </c>
      <c r="E317" s="1">
        <v>12894</v>
      </c>
      <c r="F317" s="1">
        <v>253</v>
      </c>
      <c r="G317" s="4">
        <v>1075</v>
      </c>
    </row>
    <row r="318" spans="1:7" ht="16.5">
      <c r="A318" s="3" t="s">
        <v>52</v>
      </c>
      <c r="B318" s="1" t="s">
        <v>51</v>
      </c>
      <c r="C318" s="1" t="s">
        <v>34</v>
      </c>
      <c r="D318" s="2">
        <v>44589</v>
      </c>
      <c r="E318" s="1">
        <v>7112</v>
      </c>
      <c r="F318" s="1">
        <v>37</v>
      </c>
      <c r="G318" s="4">
        <v>647</v>
      </c>
    </row>
    <row r="319" spans="1:7" ht="16.5">
      <c r="A319" s="3" t="s">
        <v>32</v>
      </c>
      <c r="B319" s="1" t="s">
        <v>64</v>
      </c>
      <c r="C319" s="1" t="s">
        <v>45</v>
      </c>
      <c r="D319" s="2">
        <v>44568</v>
      </c>
      <c r="E319" s="1">
        <v>1015</v>
      </c>
      <c r="F319" s="1">
        <v>421</v>
      </c>
      <c r="G319" s="4">
        <v>60</v>
      </c>
    </row>
    <row r="320" spans="1:7" ht="16.5">
      <c r="A320" s="3" t="s">
        <v>43</v>
      </c>
      <c r="B320" s="1" t="s">
        <v>41</v>
      </c>
      <c r="C320" s="1" t="s">
        <v>42</v>
      </c>
      <c r="D320" s="2">
        <v>44586</v>
      </c>
      <c r="E320" s="1">
        <v>3801</v>
      </c>
      <c r="F320" s="1">
        <v>173</v>
      </c>
      <c r="G320" s="4">
        <v>212</v>
      </c>
    </row>
    <row r="321" spans="1:7" ht="16.5">
      <c r="A321" s="3" t="s">
        <v>19</v>
      </c>
      <c r="B321" s="1" t="s">
        <v>65</v>
      </c>
      <c r="C321" s="1" t="s">
        <v>42</v>
      </c>
      <c r="D321" s="2">
        <v>44565</v>
      </c>
      <c r="E321" s="1">
        <v>2513</v>
      </c>
      <c r="F321" s="1">
        <v>130</v>
      </c>
      <c r="G321" s="4">
        <v>158</v>
      </c>
    </row>
    <row r="322" spans="1:7" ht="16.5">
      <c r="A322" s="3" t="s">
        <v>7</v>
      </c>
      <c r="B322" s="1" t="s">
        <v>64</v>
      </c>
      <c r="C322" s="1" t="s">
        <v>22</v>
      </c>
      <c r="D322" s="2">
        <v>44568</v>
      </c>
      <c r="E322" s="1">
        <v>6566</v>
      </c>
      <c r="F322" s="1">
        <v>388</v>
      </c>
      <c r="G322" s="4">
        <v>299</v>
      </c>
    </row>
    <row r="323" spans="1:7" ht="16.5">
      <c r="A323" s="3" t="s">
        <v>71</v>
      </c>
      <c r="B323" s="1" t="s">
        <v>55</v>
      </c>
      <c r="C323" s="1" t="s">
        <v>27</v>
      </c>
      <c r="D323" s="2">
        <v>44573</v>
      </c>
      <c r="E323" s="1">
        <v>1526</v>
      </c>
      <c r="F323" s="1">
        <v>238</v>
      </c>
      <c r="G323" s="4">
        <v>218</v>
      </c>
    </row>
    <row r="324" spans="1:7" ht="16.5">
      <c r="A324" s="3" t="s">
        <v>23</v>
      </c>
      <c r="B324" s="1" t="s">
        <v>64</v>
      </c>
      <c r="C324" s="1" t="s">
        <v>20</v>
      </c>
      <c r="D324" s="2">
        <v>44568</v>
      </c>
      <c r="E324" s="1">
        <v>8204</v>
      </c>
      <c r="F324" s="1">
        <v>14</v>
      </c>
      <c r="G324" s="4">
        <v>547</v>
      </c>
    </row>
    <row r="325" spans="1:7" ht="16.5">
      <c r="A325" s="3" t="s">
        <v>16</v>
      </c>
      <c r="B325" s="1" t="s">
        <v>26</v>
      </c>
      <c r="C325" s="1" t="s">
        <v>68</v>
      </c>
      <c r="D325" s="2">
        <v>44586</v>
      </c>
      <c r="E325" s="1">
        <v>6146</v>
      </c>
      <c r="F325" s="1">
        <v>418</v>
      </c>
      <c r="G325" s="4">
        <v>683</v>
      </c>
    </row>
    <row r="326" spans="1:7" ht="16.5">
      <c r="A326" s="3" t="s">
        <v>61</v>
      </c>
      <c r="B326" s="1" t="s">
        <v>51</v>
      </c>
      <c r="C326" s="1" t="s">
        <v>22</v>
      </c>
      <c r="D326" s="2">
        <v>44582</v>
      </c>
      <c r="E326" s="1">
        <v>4977</v>
      </c>
      <c r="F326" s="1">
        <v>285</v>
      </c>
      <c r="G326" s="4">
        <v>227</v>
      </c>
    </row>
    <row r="327" spans="1:7" ht="16.5">
      <c r="A327" s="3" t="s">
        <v>19</v>
      </c>
      <c r="B327" s="1" t="s">
        <v>64</v>
      </c>
      <c r="C327" s="1" t="s">
        <v>20</v>
      </c>
      <c r="D327" s="2">
        <v>44568</v>
      </c>
      <c r="E327" s="1">
        <v>13153</v>
      </c>
      <c r="F327" s="1">
        <v>86</v>
      </c>
      <c r="G327" s="4">
        <v>1097</v>
      </c>
    </row>
    <row r="328" spans="1:7" ht="16.5">
      <c r="A328" s="3" t="s">
        <v>35</v>
      </c>
      <c r="B328" s="1" t="s">
        <v>8</v>
      </c>
      <c r="C328" s="1" t="s">
        <v>45</v>
      </c>
      <c r="D328" s="2">
        <v>44586</v>
      </c>
      <c r="E328" s="1">
        <v>1008</v>
      </c>
      <c r="F328" s="1">
        <v>212</v>
      </c>
      <c r="G328" s="4">
        <v>68</v>
      </c>
    </row>
    <row r="329" spans="1:7" ht="16.5">
      <c r="A329" s="3" t="s">
        <v>73</v>
      </c>
      <c r="B329" s="1" t="s">
        <v>69</v>
      </c>
      <c r="C329" s="1" t="s">
        <v>34</v>
      </c>
      <c r="D329" s="2">
        <v>44579</v>
      </c>
      <c r="E329" s="1">
        <v>1246</v>
      </c>
      <c r="F329" s="1">
        <v>24</v>
      </c>
      <c r="G329" s="4">
        <v>156</v>
      </c>
    </row>
    <row r="330" spans="1:7" ht="16.5">
      <c r="A330" s="3" t="s">
        <v>23</v>
      </c>
      <c r="B330" s="1" t="s">
        <v>62</v>
      </c>
      <c r="C330" s="1" t="s">
        <v>31</v>
      </c>
      <c r="D330" s="2">
        <v>44588</v>
      </c>
      <c r="E330" s="1">
        <v>9072</v>
      </c>
      <c r="F330" s="1">
        <v>68</v>
      </c>
      <c r="G330" s="4">
        <v>1296</v>
      </c>
    </row>
    <row r="331" spans="1:7" ht="16.5">
      <c r="A331" s="3" t="s">
        <v>46</v>
      </c>
      <c r="B331" s="1" t="s">
        <v>24</v>
      </c>
      <c r="C331" s="1" t="s">
        <v>12</v>
      </c>
      <c r="D331" s="2">
        <v>44566</v>
      </c>
      <c r="E331" s="1">
        <v>6664</v>
      </c>
      <c r="F331" s="1">
        <v>41</v>
      </c>
      <c r="G331" s="4">
        <v>334</v>
      </c>
    </row>
    <row r="332" spans="1:7" ht="16.5">
      <c r="A332" s="3" t="s">
        <v>71</v>
      </c>
      <c r="B332" s="1" t="s">
        <v>21</v>
      </c>
      <c r="C332" s="1" t="s">
        <v>57</v>
      </c>
      <c r="D332" s="2">
        <v>44579</v>
      </c>
      <c r="E332" s="1">
        <v>1666</v>
      </c>
      <c r="F332" s="1">
        <v>156</v>
      </c>
      <c r="G332" s="4">
        <v>129</v>
      </c>
    </row>
    <row r="333" spans="1:7" ht="16.5">
      <c r="A333" s="3" t="s">
        <v>30</v>
      </c>
      <c r="B333" s="1" t="s">
        <v>11</v>
      </c>
      <c r="C333" s="1" t="s">
        <v>22</v>
      </c>
      <c r="D333" s="2">
        <v>44573</v>
      </c>
      <c r="E333" s="1">
        <v>1253</v>
      </c>
      <c r="F333" s="1">
        <v>90</v>
      </c>
      <c r="G333" s="4">
        <v>57</v>
      </c>
    </row>
    <row r="334" spans="1:7" ht="16.5">
      <c r="A334" s="3" t="s">
        <v>61</v>
      </c>
      <c r="B334" s="1" t="s">
        <v>69</v>
      </c>
      <c r="C334" s="1" t="s">
        <v>31</v>
      </c>
      <c r="D334" s="2">
        <v>44572</v>
      </c>
      <c r="E334" s="1">
        <v>14105</v>
      </c>
      <c r="F334" s="1">
        <v>133</v>
      </c>
      <c r="G334" s="4">
        <v>2015</v>
      </c>
    </row>
    <row r="335" spans="1:7" ht="16.5">
      <c r="A335" s="3" t="s">
        <v>50</v>
      </c>
      <c r="B335" s="1" t="s">
        <v>17</v>
      </c>
      <c r="C335" s="1" t="s">
        <v>42</v>
      </c>
      <c r="D335" s="2">
        <v>44582</v>
      </c>
      <c r="E335" s="1">
        <v>6930</v>
      </c>
      <c r="F335" s="1">
        <v>215</v>
      </c>
      <c r="G335" s="4">
        <v>385</v>
      </c>
    </row>
    <row r="336" spans="1:7" ht="16.5">
      <c r="A336" s="3" t="s">
        <v>23</v>
      </c>
      <c r="B336" s="1" t="s">
        <v>28</v>
      </c>
      <c r="C336" s="1" t="s">
        <v>75</v>
      </c>
      <c r="D336" s="2">
        <v>44589</v>
      </c>
      <c r="E336" s="1">
        <v>3787</v>
      </c>
      <c r="F336" s="1">
        <v>678</v>
      </c>
      <c r="G336" s="4">
        <v>345</v>
      </c>
    </row>
    <row r="337" spans="1:7" ht="16.5">
      <c r="A337" s="3" t="s">
        <v>71</v>
      </c>
      <c r="B337" s="1" t="s">
        <v>53</v>
      </c>
      <c r="C337" s="1" t="s">
        <v>57</v>
      </c>
      <c r="D337" s="2">
        <v>44586</v>
      </c>
      <c r="E337" s="1">
        <v>469</v>
      </c>
      <c r="F337" s="1">
        <v>151</v>
      </c>
      <c r="G337" s="4">
        <v>47</v>
      </c>
    </row>
    <row r="338" spans="1:7" ht="16.5">
      <c r="A338" s="3" t="s">
        <v>47</v>
      </c>
      <c r="B338" s="1" t="s">
        <v>64</v>
      </c>
      <c r="C338" s="1" t="s">
        <v>18</v>
      </c>
      <c r="D338" s="2">
        <v>44566</v>
      </c>
      <c r="E338" s="1">
        <v>6223</v>
      </c>
      <c r="F338" s="1">
        <v>16</v>
      </c>
      <c r="G338" s="4">
        <v>389</v>
      </c>
    </row>
    <row r="339" spans="1:7" ht="16.5">
      <c r="A339" s="3" t="s">
        <v>46</v>
      </c>
      <c r="B339" s="1" t="s">
        <v>49</v>
      </c>
      <c r="C339" s="1" t="s">
        <v>9</v>
      </c>
      <c r="D339" s="2">
        <v>44575</v>
      </c>
      <c r="E339" s="1">
        <v>7714</v>
      </c>
      <c r="F339" s="1">
        <v>211</v>
      </c>
      <c r="G339" s="4">
        <v>286</v>
      </c>
    </row>
    <row r="340" spans="1:7" ht="16.5">
      <c r="A340" s="3" t="s">
        <v>23</v>
      </c>
      <c r="B340" s="1" t="s">
        <v>11</v>
      </c>
      <c r="C340" s="1" t="s">
        <v>34</v>
      </c>
      <c r="D340" s="2">
        <v>44565</v>
      </c>
      <c r="E340" s="1">
        <v>1232</v>
      </c>
      <c r="F340" s="1">
        <v>134</v>
      </c>
      <c r="G340" s="4">
        <v>103</v>
      </c>
    </row>
    <row r="341" spans="1:7" ht="16.5">
      <c r="A341" s="3" t="s">
        <v>66</v>
      </c>
      <c r="B341" s="1" t="s">
        <v>69</v>
      </c>
      <c r="C341" s="1" t="s">
        <v>29</v>
      </c>
      <c r="D341" s="2">
        <v>44574</v>
      </c>
      <c r="E341" s="1">
        <v>4711</v>
      </c>
      <c r="F341" s="1">
        <v>204</v>
      </c>
      <c r="G341" s="4">
        <v>182</v>
      </c>
    </row>
    <row r="342" spans="1:7" ht="16.5">
      <c r="A342" s="3" t="s">
        <v>77</v>
      </c>
      <c r="B342" s="1" t="s">
        <v>11</v>
      </c>
      <c r="C342" s="1" t="s">
        <v>25</v>
      </c>
      <c r="D342" s="2">
        <v>44578</v>
      </c>
      <c r="E342" s="1">
        <v>2569</v>
      </c>
      <c r="F342" s="1">
        <v>36</v>
      </c>
      <c r="G342" s="4">
        <v>123</v>
      </c>
    </row>
    <row r="343" spans="1:7" ht="16.5">
      <c r="A343" s="3" t="s">
        <v>10</v>
      </c>
      <c r="B343" s="1" t="s">
        <v>41</v>
      </c>
      <c r="C343" s="1" t="s">
        <v>25</v>
      </c>
      <c r="D343" s="2">
        <v>44573</v>
      </c>
      <c r="E343" s="1">
        <v>1477</v>
      </c>
      <c r="F343" s="1">
        <v>60</v>
      </c>
      <c r="G343" s="4">
        <v>68</v>
      </c>
    </row>
    <row r="344" spans="1:7" ht="16.5">
      <c r="A344" s="3" t="s">
        <v>19</v>
      </c>
      <c r="B344" s="1" t="s">
        <v>28</v>
      </c>
      <c r="C344" s="1" t="s">
        <v>76</v>
      </c>
      <c r="D344" s="2">
        <v>44574</v>
      </c>
      <c r="E344" s="1">
        <v>8687</v>
      </c>
      <c r="F344" s="1">
        <v>121</v>
      </c>
      <c r="G344" s="4">
        <v>869</v>
      </c>
    </row>
    <row r="345" spans="1:7" ht="16.5">
      <c r="A345" s="3" t="s">
        <v>7</v>
      </c>
      <c r="B345" s="1" t="s">
        <v>62</v>
      </c>
      <c r="C345" s="1" t="s">
        <v>42</v>
      </c>
      <c r="D345" s="2">
        <v>44568</v>
      </c>
      <c r="E345" s="1">
        <v>1288</v>
      </c>
      <c r="F345" s="1">
        <v>286</v>
      </c>
      <c r="G345" s="4">
        <v>81</v>
      </c>
    </row>
    <row r="346" spans="1:7" ht="16.5">
      <c r="A346" s="3" t="s">
        <v>66</v>
      </c>
      <c r="B346" s="1" t="s">
        <v>53</v>
      </c>
      <c r="C346" s="1" t="s">
        <v>67</v>
      </c>
      <c r="D346" s="2">
        <v>44572</v>
      </c>
      <c r="E346" s="1">
        <v>2639</v>
      </c>
      <c r="F346" s="1">
        <v>135</v>
      </c>
      <c r="G346" s="4">
        <v>240</v>
      </c>
    </row>
    <row r="347" spans="1:7" ht="16.5">
      <c r="A347" s="3" t="s">
        <v>50</v>
      </c>
      <c r="B347" s="1" t="s">
        <v>17</v>
      </c>
      <c r="C347" s="1" t="s">
        <v>75</v>
      </c>
      <c r="D347" s="2">
        <v>44587</v>
      </c>
      <c r="E347" s="1">
        <v>3059</v>
      </c>
      <c r="F347" s="1">
        <v>218</v>
      </c>
      <c r="G347" s="4">
        <v>204</v>
      </c>
    </row>
    <row r="348" spans="1:7" ht="16.5">
      <c r="A348" s="3" t="s">
        <v>43</v>
      </c>
      <c r="B348" s="1" t="s">
        <v>24</v>
      </c>
      <c r="C348" s="1" t="s">
        <v>68</v>
      </c>
      <c r="D348" s="2">
        <v>44565</v>
      </c>
      <c r="E348" s="1">
        <v>5306</v>
      </c>
      <c r="F348" s="1">
        <v>85</v>
      </c>
      <c r="G348" s="4">
        <v>758</v>
      </c>
    </row>
    <row r="349" spans="1:7" ht="16.5">
      <c r="A349" s="3" t="s">
        <v>40</v>
      </c>
      <c r="B349" s="1" t="s">
        <v>64</v>
      </c>
      <c r="C349" s="1" t="s">
        <v>20</v>
      </c>
      <c r="D349" s="2">
        <v>44589</v>
      </c>
      <c r="E349" s="1">
        <v>2674</v>
      </c>
      <c r="F349" s="1">
        <v>60</v>
      </c>
      <c r="G349" s="4">
        <v>168</v>
      </c>
    </row>
    <row r="350" spans="1:7" ht="16.5">
      <c r="A350" s="3" t="s">
        <v>47</v>
      </c>
      <c r="B350" s="1" t="s">
        <v>8</v>
      </c>
      <c r="C350" s="1" t="s">
        <v>27</v>
      </c>
      <c r="D350" s="2">
        <v>44568</v>
      </c>
      <c r="E350" s="1">
        <v>8225</v>
      </c>
      <c r="F350" s="1">
        <v>283</v>
      </c>
      <c r="G350" s="4">
        <v>1371</v>
      </c>
    </row>
    <row r="351" spans="1:7" ht="16.5">
      <c r="A351" s="3" t="s">
        <v>37</v>
      </c>
      <c r="B351" s="1" t="s">
        <v>48</v>
      </c>
      <c r="C351" s="1" t="s">
        <v>68</v>
      </c>
      <c r="D351" s="2">
        <v>44589</v>
      </c>
      <c r="E351" s="1">
        <v>378</v>
      </c>
      <c r="F351" s="1">
        <v>113</v>
      </c>
      <c r="G351" s="4">
        <v>54</v>
      </c>
    </row>
    <row r="352" spans="1:7" ht="16.5">
      <c r="A352" s="3" t="s">
        <v>30</v>
      </c>
      <c r="B352" s="1" t="s">
        <v>36</v>
      </c>
      <c r="C352" s="1" t="s">
        <v>68</v>
      </c>
      <c r="D352" s="2">
        <v>44565</v>
      </c>
      <c r="E352" s="1">
        <v>3808</v>
      </c>
      <c r="F352" s="1">
        <v>219</v>
      </c>
      <c r="G352" s="4">
        <v>762</v>
      </c>
    </row>
    <row r="353" spans="1:7" ht="16.5">
      <c r="A353" s="3" t="s">
        <v>74</v>
      </c>
      <c r="B353" s="1" t="s">
        <v>38</v>
      </c>
      <c r="C353" s="1" t="s">
        <v>34</v>
      </c>
      <c r="D353" s="2">
        <v>44586</v>
      </c>
      <c r="E353" s="1">
        <v>385</v>
      </c>
      <c r="F353" s="1">
        <v>128</v>
      </c>
      <c r="G353" s="4">
        <v>35</v>
      </c>
    </row>
    <row r="354" spans="1:7" ht="16.5">
      <c r="A354" s="3" t="s">
        <v>61</v>
      </c>
      <c r="B354" s="1" t="s">
        <v>69</v>
      </c>
      <c r="C354" s="1" t="s">
        <v>59</v>
      </c>
      <c r="D354" s="2">
        <v>44587</v>
      </c>
      <c r="E354" s="1">
        <v>10633</v>
      </c>
      <c r="F354" s="1">
        <v>25</v>
      </c>
      <c r="G354" s="4">
        <v>507</v>
      </c>
    </row>
    <row r="355" spans="1:7" ht="16.5">
      <c r="A355" s="3" t="s">
        <v>32</v>
      </c>
      <c r="B355" s="1" t="s">
        <v>28</v>
      </c>
      <c r="C355" s="1" t="s">
        <v>20</v>
      </c>
      <c r="D355" s="2">
        <v>44567</v>
      </c>
      <c r="E355" s="1">
        <v>5530</v>
      </c>
      <c r="F355" s="1">
        <v>200</v>
      </c>
      <c r="G355" s="4">
        <v>369</v>
      </c>
    </row>
    <row r="356" spans="1:7" ht="16.5">
      <c r="A356" s="3" t="s">
        <v>52</v>
      </c>
      <c r="B356" s="1" t="s">
        <v>14</v>
      </c>
      <c r="C356" s="1" t="s">
        <v>9</v>
      </c>
      <c r="D356" s="2">
        <v>44566</v>
      </c>
      <c r="E356" s="1">
        <v>3731</v>
      </c>
      <c r="F356" s="1">
        <v>319</v>
      </c>
      <c r="G356" s="4">
        <v>156</v>
      </c>
    </row>
    <row r="357" spans="1:7" ht="16.5">
      <c r="A357" s="3" t="s">
        <v>74</v>
      </c>
      <c r="B357" s="1" t="s">
        <v>17</v>
      </c>
      <c r="C357" s="1" t="s">
        <v>12</v>
      </c>
      <c r="D357" s="2">
        <v>44574</v>
      </c>
      <c r="E357" s="1">
        <v>3528</v>
      </c>
      <c r="F357" s="1">
        <v>250</v>
      </c>
      <c r="G357" s="4">
        <v>196</v>
      </c>
    </row>
    <row r="358" spans="1:7" ht="16.5">
      <c r="A358" s="3" t="s">
        <v>46</v>
      </c>
      <c r="B358" s="1" t="s">
        <v>11</v>
      </c>
      <c r="C358" s="1" t="s">
        <v>39</v>
      </c>
      <c r="D358" s="2">
        <v>44585</v>
      </c>
      <c r="E358" s="1">
        <v>3444</v>
      </c>
      <c r="F358" s="1">
        <v>172</v>
      </c>
      <c r="G358" s="4">
        <v>182</v>
      </c>
    </row>
    <row r="359" spans="1:7" ht="16.5">
      <c r="A359" s="3" t="s">
        <v>71</v>
      </c>
      <c r="B359" s="1" t="s">
        <v>24</v>
      </c>
      <c r="C359" s="1" t="s">
        <v>57</v>
      </c>
      <c r="D359" s="2">
        <v>44582</v>
      </c>
      <c r="E359" s="1">
        <v>9968</v>
      </c>
      <c r="F359" s="1">
        <v>135</v>
      </c>
      <c r="G359" s="4">
        <v>907</v>
      </c>
    </row>
    <row r="360" spans="1:7" ht="16.5">
      <c r="A360" s="3" t="s">
        <v>16</v>
      </c>
      <c r="B360" s="1" t="s">
        <v>56</v>
      </c>
      <c r="C360" s="1" t="s">
        <v>34</v>
      </c>
      <c r="D360" s="2">
        <v>44564</v>
      </c>
      <c r="E360" s="1">
        <v>5579</v>
      </c>
      <c r="F360" s="1">
        <v>130</v>
      </c>
      <c r="G360" s="4">
        <v>558</v>
      </c>
    </row>
    <row r="361" spans="1:7" ht="16.5">
      <c r="A361" s="3" t="s">
        <v>23</v>
      </c>
      <c r="B361" s="1" t="s">
        <v>63</v>
      </c>
      <c r="C361" s="1" t="s">
        <v>9</v>
      </c>
      <c r="D361" s="2">
        <v>44588</v>
      </c>
      <c r="E361" s="1">
        <v>3983</v>
      </c>
      <c r="F361" s="1">
        <v>389</v>
      </c>
      <c r="G361" s="4">
        <v>160</v>
      </c>
    </row>
    <row r="362" spans="1:7" ht="16.5">
      <c r="A362" s="3" t="s">
        <v>58</v>
      </c>
      <c r="B362" s="1" t="s">
        <v>33</v>
      </c>
      <c r="C362" s="1" t="s">
        <v>67</v>
      </c>
      <c r="D362" s="2">
        <v>44585</v>
      </c>
      <c r="E362" s="1">
        <v>11900</v>
      </c>
      <c r="F362" s="1">
        <v>13</v>
      </c>
      <c r="G362" s="4">
        <v>1700</v>
      </c>
    </row>
    <row r="363" spans="1:7" ht="16.5">
      <c r="A363" s="3" t="s">
        <v>16</v>
      </c>
      <c r="B363" s="1" t="s">
        <v>48</v>
      </c>
      <c r="C363" s="1" t="s">
        <v>15</v>
      </c>
      <c r="D363" s="2">
        <v>44574</v>
      </c>
      <c r="E363" s="1">
        <v>7882</v>
      </c>
      <c r="F363" s="1">
        <v>209</v>
      </c>
      <c r="G363" s="4">
        <v>415</v>
      </c>
    </row>
    <row r="364" spans="1:7" ht="16.5">
      <c r="A364" s="3" t="s">
        <v>7</v>
      </c>
      <c r="B364" s="1" t="s">
        <v>11</v>
      </c>
      <c r="C364" s="1" t="s">
        <v>18</v>
      </c>
      <c r="D364" s="2">
        <v>44585</v>
      </c>
      <c r="E364" s="1">
        <v>10794</v>
      </c>
      <c r="F364" s="1">
        <v>429</v>
      </c>
      <c r="G364" s="4">
        <v>771</v>
      </c>
    </row>
    <row r="365" spans="1:7" ht="16.5">
      <c r="A365" s="3" t="s">
        <v>30</v>
      </c>
      <c r="B365" s="1" t="s">
        <v>44</v>
      </c>
      <c r="C365" s="1" t="s">
        <v>34</v>
      </c>
      <c r="D365" s="2">
        <v>44575</v>
      </c>
      <c r="E365" s="1">
        <v>3752</v>
      </c>
      <c r="F365" s="1">
        <v>7</v>
      </c>
      <c r="G365" s="4">
        <v>469</v>
      </c>
    </row>
    <row r="366" spans="1:7" ht="16.5">
      <c r="A366" s="3" t="s">
        <v>73</v>
      </c>
      <c r="B366" s="1" t="s">
        <v>28</v>
      </c>
      <c r="C366" s="1" t="s">
        <v>12</v>
      </c>
      <c r="D366" s="2">
        <v>44586</v>
      </c>
      <c r="E366" s="1">
        <v>490</v>
      </c>
      <c r="F366" s="1">
        <v>41</v>
      </c>
      <c r="G366" s="4">
        <v>25</v>
      </c>
    </row>
    <row r="367" spans="1:7" ht="16.5">
      <c r="A367" s="3" t="s">
        <v>13</v>
      </c>
      <c r="B367" s="1" t="s">
        <v>53</v>
      </c>
      <c r="C367" s="1" t="s">
        <v>20</v>
      </c>
      <c r="D367" s="2">
        <v>44582</v>
      </c>
      <c r="E367" s="1">
        <v>5243</v>
      </c>
      <c r="F367" s="1">
        <v>35</v>
      </c>
      <c r="G367" s="4">
        <v>437</v>
      </c>
    </row>
    <row r="368" spans="1:7" ht="16.5">
      <c r="A368" s="3" t="s">
        <v>60</v>
      </c>
      <c r="B368" s="1" t="s">
        <v>8</v>
      </c>
      <c r="C368" s="1" t="s">
        <v>18</v>
      </c>
      <c r="D368" s="2">
        <v>44575</v>
      </c>
      <c r="E368" s="1">
        <v>6818</v>
      </c>
      <c r="F368" s="1">
        <v>224</v>
      </c>
      <c r="G368" s="4">
        <v>487</v>
      </c>
    </row>
    <row r="369" spans="1:7" ht="16.5">
      <c r="A369" s="3" t="s">
        <v>73</v>
      </c>
      <c r="B369" s="1" t="s">
        <v>21</v>
      </c>
      <c r="C369" s="1" t="s">
        <v>42</v>
      </c>
      <c r="D369" s="2">
        <v>44565</v>
      </c>
      <c r="E369" s="1">
        <v>763</v>
      </c>
      <c r="F369" s="1">
        <v>331</v>
      </c>
      <c r="G369" s="4">
        <v>48</v>
      </c>
    </row>
    <row r="370" spans="1:7" ht="16.5">
      <c r="A370" s="3" t="s">
        <v>71</v>
      </c>
      <c r="B370" s="1" t="s">
        <v>24</v>
      </c>
      <c r="C370" s="1" t="s">
        <v>22</v>
      </c>
      <c r="D370" s="2">
        <v>44574</v>
      </c>
      <c r="E370" s="1">
        <v>7833</v>
      </c>
      <c r="F370" s="1">
        <v>330</v>
      </c>
      <c r="G370" s="4">
        <v>373</v>
      </c>
    </row>
    <row r="371" spans="1:7" ht="16.5">
      <c r="A371" s="3" t="s">
        <v>71</v>
      </c>
      <c r="B371" s="1" t="s">
        <v>38</v>
      </c>
      <c r="C371" s="1" t="s">
        <v>42</v>
      </c>
      <c r="D371" s="2">
        <v>44586</v>
      </c>
      <c r="E371" s="1">
        <v>5642</v>
      </c>
      <c r="F371" s="1">
        <v>49</v>
      </c>
      <c r="G371" s="4">
        <v>314</v>
      </c>
    </row>
    <row r="372" spans="1:7" ht="16.5">
      <c r="A372" s="3" t="s">
        <v>37</v>
      </c>
      <c r="B372" s="1" t="s">
        <v>38</v>
      </c>
      <c r="C372" s="1" t="s">
        <v>67</v>
      </c>
      <c r="D372" s="2">
        <v>44586</v>
      </c>
      <c r="E372" s="1">
        <v>7266</v>
      </c>
      <c r="F372" s="1">
        <v>243</v>
      </c>
      <c r="G372" s="4">
        <v>909</v>
      </c>
    </row>
    <row r="373" spans="1:7" ht="16.5">
      <c r="A373" s="3" t="s">
        <v>66</v>
      </c>
      <c r="B373" s="1" t="s">
        <v>41</v>
      </c>
      <c r="C373" s="1" t="s">
        <v>76</v>
      </c>
      <c r="D373" s="2">
        <v>44566</v>
      </c>
      <c r="E373" s="1">
        <v>6769</v>
      </c>
      <c r="F373" s="1">
        <v>196</v>
      </c>
      <c r="G373" s="4">
        <v>565</v>
      </c>
    </row>
    <row r="374" spans="1:7" ht="16.5">
      <c r="A374" s="3" t="s">
        <v>66</v>
      </c>
      <c r="B374" s="1" t="s">
        <v>65</v>
      </c>
      <c r="C374" s="1" t="s">
        <v>75</v>
      </c>
      <c r="D374" s="2">
        <v>44575</v>
      </c>
      <c r="E374" s="1">
        <v>840</v>
      </c>
      <c r="F374" s="1">
        <v>308</v>
      </c>
      <c r="G374" s="4">
        <v>70</v>
      </c>
    </row>
    <row r="375" spans="1:7" ht="16.5">
      <c r="A375" s="3" t="s">
        <v>74</v>
      </c>
      <c r="B375" s="1" t="s">
        <v>26</v>
      </c>
      <c r="C375" s="1" t="s">
        <v>75</v>
      </c>
      <c r="D375" s="2">
        <v>44587</v>
      </c>
      <c r="E375" s="1">
        <v>4676</v>
      </c>
      <c r="F375" s="1">
        <v>72</v>
      </c>
      <c r="G375" s="4">
        <v>390</v>
      </c>
    </row>
    <row r="376" spans="1:7" ht="16.5">
      <c r="A376" s="3" t="s">
        <v>77</v>
      </c>
      <c r="B376" s="1" t="s">
        <v>65</v>
      </c>
      <c r="C376" s="1" t="s">
        <v>67</v>
      </c>
      <c r="D376" s="2">
        <v>44574</v>
      </c>
      <c r="E376" s="1">
        <v>3157</v>
      </c>
      <c r="F376" s="1">
        <v>344</v>
      </c>
      <c r="G376" s="4">
        <v>351</v>
      </c>
    </row>
    <row r="377" spans="1:7" ht="16.5">
      <c r="A377" s="3" t="s">
        <v>10</v>
      </c>
      <c r="B377" s="1" t="s">
        <v>8</v>
      </c>
      <c r="C377" s="1" t="s">
        <v>20</v>
      </c>
      <c r="D377" s="2">
        <v>44567</v>
      </c>
      <c r="E377" s="1">
        <v>1995</v>
      </c>
      <c r="F377" s="1">
        <v>159</v>
      </c>
      <c r="G377" s="4">
        <v>125</v>
      </c>
    </row>
    <row r="378" spans="1:7" ht="16.5">
      <c r="A378" s="3" t="s">
        <v>19</v>
      </c>
      <c r="B378" s="1" t="s">
        <v>28</v>
      </c>
      <c r="C378" s="1" t="s">
        <v>27</v>
      </c>
      <c r="D378" s="2">
        <v>44579</v>
      </c>
      <c r="E378" s="1">
        <v>8855</v>
      </c>
      <c r="F378" s="1">
        <v>275</v>
      </c>
      <c r="G378" s="4">
        <v>1771</v>
      </c>
    </row>
    <row r="379" spans="1:7" ht="16.5">
      <c r="A379" s="3" t="s">
        <v>52</v>
      </c>
      <c r="B379" s="1" t="s">
        <v>17</v>
      </c>
      <c r="C379" s="1" t="s">
        <v>27</v>
      </c>
      <c r="D379" s="2">
        <v>44574</v>
      </c>
      <c r="E379" s="1">
        <v>1043</v>
      </c>
      <c r="F379" s="1">
        <v>209</v>
      </c>
      <c r="G379" s="4">
        <v>131</v>
      </c>
    </row>
    <row r="380" spans="1:7" ht="16.5">
      <c r="A380" s="3" t="s">
        <v>37</v>
      </c>
      <c r="B380" s="1" t="s">
        <v>63</v>
      </c>
      <c r="C380" s="1" t="s">
        <v>68</v>
      </c>
      <c r="D380" s="2">
        <v>44580</v>
      </c>
      <c r="E380" s="1">
        <v>2786</v>
      </c>
      <c r="F380" s="1">
        <v>107</v>
      </c>
      <c r="G380" s="4">
        <v>310</v>
      </c>
    </row>
    <row r="381" spans="1:7" ht="16.5">
      <c r="A381" s="3" t="s">
        <v>40</v>
      </c>
      <c r="B381" s="1" t="s">
        <v>38</v>
      </c>
      <c r="C381" s="1" t="s">
        <v>70</v>
      </c>
      <c r="D381" s="2">
        <v>44586</v>
      </c>
      <c r="E381" s="1">
        <v>2527</v>
      </c>
      <c r="F381" s="1">
        <v>143</v>
      </c>
      <c r="G381" s="4">
        <v>195</v>
      </c>
    </row>
    <row r="382" spans="1:7" ht="16.5">
      <c r="A382" s="3" t="s">
        <v>46</v>
      </c>
      <c r="B382" s="1" t="s">
        <v>21</v>
      </c>
      <c r="C382" s="1" t="s">
        <v>34</v>
      </c>
      <c r="D382" s="2">
        <v>44586</v>
      </c>
      <c r="E382" s="1">
        <v>4242</v>
      </c>
      <c r="F382" s="1">
        <v>140</v>
      </c>
      <c r="G382" s="4">
        <v>425</v>
      </c>
    </row>
    <row r="383" spans="1:7" ht="16.5">
      <c r="A383" s="3" t="s">
        <v>60</v>
      </c>
      <c r="B383" s="1" t="s">
        <v>62</v>
      </c>
      <c r="C383" s="1" t="s">
        <v>20</v>
      </c>
      <c r="D383" s="2">
        <v>44579</v>
      </c>
      <c r="E383" s="1">
        <v>15253</v>
      </c>
      <c r="F383" s="1">
        <v>48</v>
      </c>
      <c r="G383" s="4">
        <v>954</v>
      </c>
    </row>
    <row r="384" spans="1:7" ht="16.5">
      <c r="A384" s="3" t="s">
        <v>32</v>
      </c>
      <c r="B384" s="1" t="s">
        <v>38</v>
      </c>
      <c r="C384" s="1" t="s">
        <v>57</v>
      </c>
      <c r="D384" s="2">
        <v>44571</v>
      </c>
      <c r="E384" s="1">
        <v>5495</v>
      </c>
      <c r="F384" s="1">
        <v>251</v>
      </c>
      <c r="G384" s="4">
        <v>393</v>
      </c>
    </row>
    <row r="385" spans="1:7" ht="16.5">
      <c r="A385" s="3" t="s">
        <v>58</v>
      </c>
      <c r="B385" s="1" t="s">
        <v>55</v>
      </c>
      <c r="C385" s="1" t="s">
        <v>59</v>
      </c>
      <c r="D385" s="2">
        <v>44589</v>
      </c>
      <c r="E385" s="1">
        <v>7217</v>
      </c>
      <c r="F385" s="1">
        <v>245</v>
      </c>
      <c r="G385" s="4">
        <v>401</v>
      </c>
    </row>
    <row r="386" spans="1:7" ht="16.5">
      <c r="A386" s="3" t="s">
        <v>30</v>
      </c>
      <c r="B386" s="1" t="s">
        <v>36</v>
      </c>
      <c r="C386" s="1" t="s">
        <v>12</v>
      </c>
      <c r="D386" s="2">
        <v>44587</v>
      </c>
      <c r="E386" s="1">
        <v>6559</v>
      </c>
      <c r="F386" s="1">
        <v>199</v>
      </c>
      <c r="G386" s="4">
        <v>328</v>
      </c>
    </row>
    <row r="387" spans="1:7" ht="16.5">
      <c r="A387" s="3" t="s">
        <v>52</v>
      </c>
      <c r="B387" s="1" t="s">
        <v>69</v>
      </c>
      <c r="C387" s="1" t="s">
        <v>39</v>
      </c>
      <c r="D387" s="2">
        <v>44568</v>
      </c>
      <c r="E387" s="1">
        <v>10318</v>
      </c>
      <c r="F387" s="1">
        <v>38</v>
      </c>
      <c r="G387" s="4">
        <v>516</v>
      </c>
    </row>
    <row r="388" spans="1:7" ht="16.5">
      <c r="A388" s="3" t="s">
        <v>46</v>
      </c>
      <c r="B388" s="1" t="s">
        <v>65</v>
      </c>
      <c r="C388" s="1" t="s">
        <v>76</v>
      </c>
      <c r="D388" s="2">
        <v>44575</v>
      </c>
      <c r="E388" s="1">
        <v>2205</v>
      </c>
      <c r="F388" s="1">
        <v>259</v>
      </c>
      <c r="G388" s="4">
        <v>170</v>
      </c>
    </row>
    <row r="389" spans="1:7" ht="16.5">
      <c r="A389" s="3" t="s">
        <v>40</v>
      </c>
      <c r="B389" s="1" t="s">
        <v>8</v>
      </c>
      <c r="C389" s="1" t="s">
        <v>76</v>
      </c>
      <c r="D389" s="2">
        <v>44582</v>
      </c>
      <c r="E389" s="1">
        <v>3731</v>
      </c>
      <c r="F389" s="1">
        <v>428</v>
      </c>
      <c r="G389" s="4">
        <v>374</v>
      </c>
    </row>
    <row r="390" spans="1:7" ht="16.5">
      <c r="A390" s="3" t="s">
        <v>32</v>
      </c>
      <c r="B390" s="1" t="s">
        <v>24</v>
      </c>
      <c r="C390" s="1" t="s">
        <v>54</v>
      </c>
      <c r="D390" s="2">
        <v>44567</v>
      </c>
      <c r="E390" s="1">
        <v>6328</v>
      </c>
      <c r="F390" s="1">
        <v>255</v>
      </c>
      <c r="G390" s="4">
        <v>791</v>
      </c>
    </row>
    <row r="391" spans="1:7" ht="16.5">
      <c r="A391" s="3" t="s">
        <v>32</v>
      </c>
      <c r="B391" s="1" t="s">
        <v>62</v>
      </c>
      <c r="C391" s="1" t="s">
        <v>57</v>
      </c>
      <c r="D391" s="2">
        <v>44585</v>
      </c>
      <c r="E391" s="1">
        <v>3227</v>
      </c>
      <c r="F391" s="1">
        <v>31</v>
      </c>
      <c r="G391" s="4">
        <v>269</v>
      </c>
    </row>
    <row r="392" spans="1:7" ht="16.5">
      <c r="A392" s="3" t="s">
        <v>52</v>
      </c>
      <c r="B392" s="1" t="s">
        <v>33</v>
      </c>
      <c r="C392" s="1" t="s">
        <v>59</v>
      </c>
      <c r="D392" s="2">
        <v>44579</v>
      </c>
      <c r="E392" s="1">
        <v>1197</v>
      </c>
      <c r="F392" s="1">
        <v>50</v>
      </c>
      <c r="G392" s="4">
        <v>60</v>
      </c>
    </row>
    <row r="393" spans="1:7" ht="16.5">
      <c r="A393" s="3" t="s">
        <v>13</v>
      </c>
      <c r="B393" s="1" t="s">
        <v>63</v>
      </c>
      <c r="C393" s="1" t="s">
        <v>31</v>
      </c>
      <c r="D393" s="2">
        <v>44571</v>
      </c>
      <c r="E393" s="1">
        <v>756</v>
      </c>
      <c r="F393" s="1">
        <v>6</v>
      </c>
      <c r="G393" s="4">
        <v>95</v>
      </c>
    </row>
    <row r="394" spans="1:7" ht="16.5">
      <c r="A394" s="3" t="s">
        <v>10</v>
      </c>
      <c r="B394" s="1" t="s">
        <v>41</v>
      </c>
      <c r="C394" s="1" t="s">
        <v>39</v>
      </c>
      <c r="D394" s="2">
        <v>44582</v>
      </c>
      <c r="E394" s="1">
        <v>6797</v>
      </c>
      <c r="F394" s="1">
        <v>153</v>
      </c>
      <c r="G394" s="4">
        <v>324</v>
      </c>
    </row>
    <row r="395" spans="1:7" ht="16.5">
      <c r="A395" s="3" t="s">
        <v>60</v>
      </c>
      <c r="B395" s="1" t="s">
        <v>28</v>
      </c>
      <c r="C395" s="1" t="s">
        <v>45</v>
      </c>
      <c r="D395" s="2">
        <v>44571</v>
      </c>
      <c r="E395" s="1">
        <v>16121</v>
      </c>
      <c r="F395" s="1">
        <v>55</v>
      </c>
      <c r="G395" s="4">
        <v>896</v>
      </c>
    </row>
    <row r="396" spans="1:7" ht="16.5">
      <c r="A396" s="3" t="s">
        <v>16</v>
      </c>
      <c r="B396" s="1" t="s">
        <v>17</v>
      </c>
      <c r="C396" s="1" t="s">
        <v>12</v>
      </c>
      <c r="D396" s="2">
        <v>44585</v>
      </c>
      <c r="E396" s="1">
        <v>1113</v>
      </c>
      <c r="F396" s="1">
        <v>254</v>
      </c>
      <c r="G396" s="4">
        <v>66</v>
      </c>
    </row>
    <row r="397" spans="1:7" ht="16.5">
      <c r="A397" s="3" t="s">
        <v>52</v>
      </c>
      <c r="B397" s="1" t="s">
        <v>36</v>
      </c>
      <c r="C397" s="1" t="s">
        <v>12</v>
      </c>
      <c r="D397" s="2">
        <v>44579</v>
      </c>
      <c r="E397" s="1">
        <v>2765</v>
      </c>
      <c r="F397" s="1">
        <v>186</v>
      </c>
      <c r="G397" s="4">
        <v>146</v>
      </c>
    </row>
    <row r="398" spans="1:7" ht="16.5">
      <c r="A398" s="3" t="s">
        <v>32</v>
      </c>
      <c r="B398" s="1" t="s">
        <v>56</v>
      </c>
      <c r="C398" s="1" t="s">
        <v>42</v>
      </c>
      <c r="D398" s="2">
        <v>44586</v>
      </c>
      <c r="E398" s="1">
        <v>5033</v>
      </c>
      <c r="F398" s="1">
        <v>368</v>
      </c>
      <c r="G398" s="4">
        <v>297</v>
      </c>
    </row>
    <row r="399" spans="1:7" ht="16.5">
      <c r="A399" s="3" t="s">
        <v>52</v>
      </c>
      <c r="B399" s="1" t="s">
        <v>51</v>
      </c>
      <c r="C399" s="1" t="s">
        <v>70</v>
      </c>
      <c r="D399" s="2">
        <v>44568</v>
      </c>
      <c r="E399" s="1">
        <v>3843</v>
      </c>
      <c r="F399" s="1">
        <v>54</v>
      </c>
      <c r="G399" s="4">
        <v>275</v>
      </c>
    </row>
    <row r="400" spans="1:7" ht="16.5">
      <c r="A400" s="3" t="s">
        <v>16</v>
      </c>
      <c r="B400" s="1" t="s">
        <v>41</v>
      </c>
      <c r="C400" s="1" t="s">
        <v>31</v>
      </c>
      <c r="D400" s="2">
        <v>44568</v>
      </c>
      <c r="E400" s="1">
        <v>11907</v>
      </c>
      <c r="F400" s="1">
        <v>186</v>
      </c>
      <c r="G400" s="4">
        <v>1323</v>
      </c>
    </row>
    <row r="401" spans="1:7" ht="16.5">
      <c r="A401" s="3" t="s">
        <v>30</v>
      </c>
      <c r="B401" s="1" t="s">
        <v>49</v>
      </c>
      <c r="C401" s="1" t="s">
        <v>25</v>
      </c>
      <c r="D401" s="2">
        <v>44587</v>
      </c>
      <c r="E401" s="1">
        <v>9289</v>
      </c>
      <c r="F401" s="1">
        <v>367</v>
      </c>
      <c r="G401" s="4">
        <v>443</v>
      </c>
    </row>
    <row r="402" spans="1:7" ht="16.5">
      <c r="A402" s="3" t="s">
        <v>58</v>
      </c>
      <c r="B402" s="1" t="s">
        <v>41</v>
      </c>
      <c r="C402" s="1" t="s">
        <v>27</v>
      </c>
      <c r="D402" s="2">
        <v>44586</v>
      </c>
      <c r="E402" s="1">
        <v>6580</v>
      </c>
      <c r="F402" s="1">
        <v>15</v>
      </c>
      <c r="G402" s="4">
        <v>1316</v>
      </c>
    </row>
    <row r="403" spans="1:7" ht="16.5">
      <c r="A403" s="3" t="s">
        <v>61</v>
      </c>
      <c r="B403" s="1" t="s">
        <v>14</v>
      </c>
      <c r="C403" s="1" t="s">
        <v>54</v>
      </c>
      <c r="D403" s="2">
        <v>44565</v>
      </c>
      <c r="E403" s="1">
        <v>8099</v>
      </c>
      <c r="F403" s="1">
        <v>86</v>
      </c>
      <c r="G403" s="4">
        <v>1620</v>
      </c>
    </row>
    <row r="404" spans="1:7" ht="16.5">
      <c r="A404" s="3" t="s">
        <v>60</v>
      </c>
      <c r="B404" s="1" t="s">
        <v>14</v>
      </c>
      <c r="C404" s="1" t="s">
        <v>9</v>
      </c>
      <c r="D404" s="2">
        <v>44587</v>
      </c>
      <c r="E404" s="1">
        <v>4326</v>
      </c>
      <c r="F404" s="1">
        <v>10</v>
      </c>
      <c r="G404" s="4">
        <v>174</v>
      </c>
    </row>
    <row r="405" spans="1:7" ht="16.5">
      <c r="A405" s="3" t="s">
        <v>37</v>
      </c>
      <c r="B405" s="1" t="s">
        <v>17</v>
      </c>
      <c r="C405" s="1" t="s">
        <v>70</v>
      </c>
      <c r="D405" s="2">
        <v>44578</v>
      </c>
      <c r="E405" s="1">
        <v>10206</v>
      </c>
      <c r="F405" s="1">
        <v>190</v>
      </c>
      <c r="G405" s="4">
        <v>851</v>
      </c>
    </row>
    <row r="406" spans="1:7" ht="16.5">
      <c r="A406" s="3" t="s">
        <v>30</v>
      </c>
      <c r="B406" s="1" t="s">
        <v>53</v>
      </c>
      <c r="C406" s="1" t="s">
        <v>34</v>
      </c>
      <c r="D406" s="2">
        <v>44575</v>
      </c>
      <c r="E406" s="1">
        <v>7847</v>
      </c>
      <c r="F406" s="1">
        <v>3</v>
      </c>
      <c r="G406" s="4">
        <v>654</v>
      </c>
    </row>
    <row r="407" spans="1:7" ht="16.5">
      <c r="A407" s="3" t="s">
        <v>77</v>
      </c>
      <c r="B407" s="1" t="s">
        <v>49</v>
      </c>
      <c r="C407" s="1" t="s">
        <v>70</v>
      </c>
      <c r="D407" s="2">
        <v>44588</v>
      </c>
      <c r="E407" s="1">
        <v>14070</v>
      </c>
      <c r="F407" s="1">
        <v>365</v>
      </c>
      <c r="G407" s="4">
        <v>1280</v>
      </c>
    </row>
    <row r="408" spans="1:7" ht="16.5">
      <c r="A408" s="3" t="s">
        <v>52</v>
      </c>
      <c r="B408" s="1" t="s">
        <v>14</v>
      </c>
      <c r="C408" s="1" t="s">
        <v>29</v>
      </c>
      <c r="D408" s="2">
        <v>44579</v>
      </c>
      <c r="E408" s="1">
        <v>329</v>
      </c>
      <c r="F408" s="1">
        <v>318</v>
      </c>
      <c r="G408" s="4">
        <v>14</v>
      </c>
    </row>
    <row r="409" spans="1:7" ht="16.5">
      <c r="A409" s="3" t="s">
        <v>35</v>
      </c>
      <c r="B409" s="1" t="s">
        <v>36</v>
      </c>
      <c r="C409" s="1" t="s">
        <v>20</v>
      </c>
      <c r="D409" s="2">
        <v>44585</v>
      </c>
      <c r="E409" s="1">
        <v>5089</v>
      </c>
      <c r="F409" s="1">
        <v>156</v>
      </c>
      <c r="G409" s="4">
        <v>340</v>
      </c>
    </row>
    <row r="410" spans="1:7" ht="16.5">
      <c r="A410" s="3" t="s">
        <v>40</v>
      </c>
      <c r="B410" s="1" t="s">
        <v>64</v>
      </c>
      <c r="C410" s="1" t="s">
        <v>31</v>
      </c>
      <c r="D410" s="2">
        <v>44567</v>
      </c>
      <c r="E410" s="1">
        <v>7539</v>
      </c>
      <c r="F410" s="1">
        <v>373</v>
      </c>
      <c r="G410" s="4">
        <v>1077</v>
      </c>
    </row>
    <row r="411" spans="1:7" ht="16.5">
      <c r="A411" s="3" t="s">
        <v>23</v>
      </c>
      <c r="B411" s="1" t="s">
        <v>38</v>
      </c>
      <c r="C411" s="1" t="s">
        <v>25</v>
      </c>
      <c r="D411" s="2">
        <v>44571</v>
      </c>
      <c r="E411" s="1">
        <v>1407</v>
      </c>
      <c r="F411" s="1">
        <v>192</v>
      </c>
      <c r="G411" s="4">
        <v>67</v>
      </c>
    </row>
    <row r="412" spans="1:7" ht="16.5">
      <c r="A412" s="3" t="s">
        <v>52</v>
      </c>
      <c r="B412" s="1" t="s">
        <v>14</v>
      </c>
      <c r="C412" s="1" t="s">
        <v>70</v>
      </c>
      <c r="D412" s="2">
        <v>44579</v>
      </c>
      <c r="E412" s="1">
        <v>9849</v>
      </c>
      <c r="F412" s="1">
        <v>8</v>
      </c>
      <c r="G412" s="4">
        <v>758</v>
      </c>
    </row>
    <row r="413" spans="1:7" ht="16.5">
      <c r="A413" s="3" t="s">
        <v>23</v>
      </c>
      <c r="B413" s="1" t="s">
        <v>44</v>
      </c>
      <c r="C413" s="1" t="s">
        <v>39</v>
      </c>
      <c r="D413" s="2">
        <v>44575</v>
      </c>
      <c r="E413" s="1">
        <v>14875</v>
      </c>
      <c r="F413" s="1">
        <v>422</v>
      </c>
      <c r="G413" s="4">
        <v>709</v>
      </c>
    </row>
    <row r="414" spans="1:7" ht="16.5">
      <c r="A414" s="3" t="s">
        <v>72</v>
      </c>
      <c r="B414" s="1" t="s">
        <v>49</v>
      </c>
      <c r="C414" s="1" t="s">
        <v>45</v>
      </c>
      <c r="D414" s="2">
        <v>44564</v>
      </c>
      <c r="E414" s="1">
        <v>7609</v>
      </c>
      <c r="F414" s="1">
        <v>393</v>
      </c>
      <c r="G414" s="4">
        <v>448</v>
      </c>
    </row>
    <row r="415" spans="1:7" ht="16.5">
      <c r="A415" s="3" t="s">
        <v>52</v>
      </c>
      <c r="B415" s="1" t="s">
        <v>49</v>
      </c>
      <c r="C415" s="1" t="s">
        <v>75</v>
      </c>
      <c r="D415" s="2">
        <v>44564</v>
      </c>
      <c r="E415" s="1">
        <v>420</v>
      </c>
      <c r="F415" s="1">
        <v>34</v>
      </c>
      <c r="G415" s="4">
        <v>28</v>
      </c>
    </row>
    <row r="416" spans="1:7" ht="16.5">
      <c r="A416" s="3" t="s">
        <v>60</v>
      </c>
      <c r="B416" s="1" t="s">
        <v>69</v>
      </c>
      <c r="C416" s="1" t="s">
        <v>42</v>
      </c>
      <c r="D416" s="2">
        <v>44574</v>
      </c>
      <c r="E416" s="1">
        <v>924</v>
      </c>
      <c r="F416" s="1">
        <v>27</v>
      </c>
      <c r="G416" s="4">
        <v>66</v>
      </c>
    </row>
    <row r="417" spans="1:7" ht="16.5">
      <c r="A417" s="3" t="s">
        <v>73</v>
      </c>
      <c r="B417" s="1" t="s">
        <v>26</v>
      </c>
      <c r="C417" s="1" t="s">
        <v>76</v>
      </c>
      <c r="D417" s="2">
        <v>44582</v>
      </c>
      <c r="E417" s="1">
        <v>13867</v>
      </c>
      <c r="F417" s="1">
        <v>34</v>
      </c>
      <c r="G417" s="4">
        <v>1067</v>
      </c>
    </row>
    <row r="418" spans="1:7" ht="16.5">
      <c r="A418" s="3" t="s">
        <v>47</v>
      </c>
      <c r="B418" s="1" t="s">
        <v>33</v>
      </c>
      <c r="C418" s="1" t="s">
        <v>75</v>
      </c>
      <c r="D418" s="2">
        <v>44588</v>
      </c>
      <c r="E418" s="1">
        <v>2716</v>
      </c>
      <c r="F418" s="1">
        <v>29</v>
      </c>
      <c r="G418" s="4">
        <v>194</v>
      </c>
    </row>
    <row r="419" spans="1:7" ht="16.5">
      <c r="A419" s="3" t="s">
        <v>66</v>
      </c>
      <c r="B419" s="1" t="s">
        <v>33</v>
      </c>
      <c r="C419" s="1" t="s">
        <v>57</v>
      </c>
      <c r="D419" s="2">
        <v>44572</v>
      </c>
      <c r="E419" s="1">
        <v>4613</v>
      </c>
      <c r="F419" s="1">
        <v>70</v>
      </c>
      <c r="G419" s="4">
        <v>385</v>
      </c>
    </row>
    <row r="420" spans="1:7" ht="16.5">
      <c r="A420" s="3" t="s">
        <v>35</v>
      </c>
      <c r="B420" s="1" t="s">
        <v>48</v>
      </c>
      <c r="C420" s="1" t="s">
        <v>70</v>
      </c>
      <c r="D420" s="2">
        <v>44573</v>
      </c>
      <c r="E420" s="1">
        <v>15302</v>
      </c>
      <c r="F420" s="1">
        <v>258</v>
      </c>
      <c r="G420" s="4">
        <v>1392</v>
      </c>
    </row>
    <row r="421" spans="1:7" ht="16.5">
      <c r="A421" s="3" t="s">
        <v>19</v>
      </c>
      <c r="B421" s="1" t="s">
        <v>26</v>
      </c>
      <c r="C421" s="1" t="s">
        <v>15</v>
      </c>
      <c r="D421" s="2">
        <v>44579</v>
      </c>
      <c r="E421" s="1">
        <v>434</v>
      </c>
      <c r="F421" s="1">
        <v>200</v>
      </c>
      <c r="G421" s="4">
        <v>20</v>
      </c>
    </row>
    <row r="422" spans="1:7" ht="16.5">
      <c r="A422" s="3" t="s">
        <v>19</v>
      </c>
      <c r="B422" s="1" t="s">
        <v>17</v>
      </c>
      <c r="C422" s="1" t="s">
        <v>31</v>
      </c>
      <c r="D422" s="2">
        <v>44589</v>
      </c>
      <c r="E422" s="1">
        <v>735</v>
      </c>
      <c r="F422" s="1">
        <v>106</v>
      </c>
      <c r="G422" s="4">
        <v>147</v>
      </c>
    </row>
    <row r="423" spans="1:7" ht="16.5">
      <c r="A423" s="3" t="s">
        <v>74</v>
      </c>
      <c r="B423" s="1" t="s">
        <v>63</v>
      </c>
      <c r="C423" s="1" t="s">
        <v>42</v>
      </c>
      <c r="D423" s="2">
        <v>44588</v>
      </c>
      <c r="E423" s="1">
        <v>7140</v>
      </c>
      <c r="F423" s="1">
        <v>156</v>
      </c>
      <c r="G423" s="4">
        <v>447</v>
      </c>
    </row>
    <row r="424" spans="1:7" ht="16.5">
      <c r="A424" s="3" t="s">
        <v>58</v>
      </c>
      <c r="B424" s="1" t="s">
        <v>21</v>
      </c>
      <c r="C424" s="1" t="s">
        <v>45</v>
      </c>
      <c r="D424" s="2">
        <v>44565</v>
      </c>
      <c r="E424" s="1">
        <v>10171</v>
      </c>
      <c r="F424" s="1">
        <v>63</v>
      </c>
      <c r="G424" s="4">
        <v>566</v>
      </c>
    </row>
    <row r="425" spans="1:7" ht="16.5">
      <c r="A425" s="3" t="s">
        <v>52</v>
      </c>
      <c r="B425" s="1" t="s">
        <v>44</v>
      </c>
      <c r="C425" s="1" t="s">
        <v>20</v>
      </c>
      <c r="D425" s="2">
        <v>44579</v>
      </c>
      <c r="E425" s="1">
        <v>2086</v>
      </c>
      <c r="F425" s="1">
        <v>113</v>
      </c>
      <c r="G425" s="4">
        <v>131</v>
      </c>
    </row>
    <row r="426" spans="1:7" ht="16.5">
      <c r="A426" s="3" t="s">
        <v>40</v>
      </c>
      <c r="B426" s="1" t="s">
        <v>36</v>
      </c>
      <c r="C426" s="1" t="s">
        <v>70</v>
      </c>
      <c r="D426" s="2">
        <v>44564</v>
      </c>
      <c r="E426" s="1">
        <v>5292</v>
      </c>
      <c r="F426" s="1">
        <v>99</v>
      </c>
      <c r="G426" s="4">
        <v>441</v>
      </c>
    </row>
    <row r="427" spans="1:7" ht="16.5">
      <c r="A427" s="3" t="s">
        <v>7</v>
      </c>
      <c r="B427" s="1" t="s">
        <v>65</v>
      </c>
      <c r="C427" s="1" t="s">
        <v>68</v>
      </c>
      <c r="D427" s="2">
        <v>44592</v>
      </c>
      <c r="E427" s="1">
        <v>2485</v>
      </c>
      <c r="F427" s="1">
        <v>48</v>
      </c>
      <c r="G427" s="4">
        <v>355</v>
      </c>
    </row>
    <row r="428" spans="1:7" ht="16.5">
      <c r="A428" s="3" t="s">
        <v>35</v>
      </c>
      <c r="B428" s="1" t="s">
        <v>51</v>
      </c>
      <c r="C428" s="1" t="s">
        <v>67</v>
      </c>
      <c r="D428" s="2">
        <v>44587</v>
      </c>
      <c r="E428" s="1">
        <v>3920</v>
      </c>
      <c r="F428" s="1">
        <v>77</v>
      </c>
      <c r="G428" s="4">
        <v>392</v>
      </c>
    </row>
    <row r="429" spans="1:7" ht="16.5">
      <c r="A429" s="3" t="s">
        <v>37</v>
      </c>
      <c r="B429" s="1" t="s">
        <v>17</v>
      </c>
      <c r="C429" s="1" t="s">
        <v>57</v>
      </c>
      <c r="D429" s="2">
        <v>44582</v>
      </c>
      <c r="E429" s="1">
        <v>8785</v>
      </c>
      <c r="F429" s="1">
        <v>328</v>
      </c>
      <c r="G429" s="4">
        <v>879</v>
      </c>
    </row>
    <row r="430" spans="1:7" ht="16.5">
      <c r="A430" s="3" t="s">
        <v>43</v>
      </c>
      <c r="B430" s="1" t="s">
        <v>36</v>
      </c>
      <c r="C430" s="1" t="s">
        <v>76</v>
      </c>
      <c r="D430" s="2">
        <v>44586</v>
      </c>
      <c r="E430" s="1">
        <v>7588</v>
      </c>
      <c r="F430" s="1">
        <v>108</v>
      </c>
      <c r="G430" s="4">
        <v>690</v>
      </c>
    </row>
    <row r="431" spans="1:7" ht="16.5">
      <c r="A431" s="3" t="s">
        <v>46</v>
      </c>
      <c r="B431" s="1" t="s">
        <v>55</v>
      </c>
      <c r="C431" s="1" t="s">
        <v>75</v>
      </c>
      <c r="D431" s="2">
        <v>44589</v>
      </c>
      <c r="E431" s="1">
        <v>4690</v>
      </c>
      <c r="F431" s="1">
        <v>213</v>
      </c>
      <c r="G431" s="4">
        <v>427</v>
      </c>
    </row>
    <row r="432" spans="1:7" ht="16.5">
      <c r="A432" s="3" t="s">
        <v>32</v>
      </c>
      <c r="B432" s="1" t="s">
        <v>38</v>
      </c>
      <c r="C432" s="1" t="s">
        <v>67</v>
      </c>
      <c r="D432" s="2">
        <v>44586</v>
      </c>
      <c r="E432" s="1">
        <v>3815</v>
      </c>
      <c r="F432" s="1">
        <v>221</v>
      </c>
      <c r="G432" s="4">
        <v>382</v>
      </c>
    </row>
    <row r="433" spans="1:7" ht="16.5">
      <c r="A433" s="3" t="s">
        <v>50</v>
      </c>
      <c r="B433" s="1" t="s">
        <v>36</v>
      </c>
      <c r="C433" s="1" t="s">
        <v>75</v>
      </c>
      <c r="D433" s="2">
        <v>44564</v>
      </c>
      <c r="E433" s="1">
        <v>1260</v>
      </c>
      <c r="F433" s="1">
        <v>336</v>
      </c>
      <c r="G433" s="4">
        <v>105</v>
      </c>
    </row>
    <row r="434" spans="1:7" ht="16.5">
      <c r="A434" s="3" t="s">
        <v>58</v>
      </c>
      <c r="B434" s="1" t="s">
        <v>41</v>
      </c>
      <c r="C434" s="1" t="s">
        <v>15</v>
      </c>
      <c r="D434" s="2">
        <v>44586</v>
      </c>
      <c r="E434" s="1">
        <v>9457</v>
      </c>
      <c r="F434" s="1">
        <v>12</v>
      </c>
      <c r="G434" s="4">
        <v>412</v>
      </c>
    </row>
    <row r="435" spans="1:7" ht="16.5">
      <c r="A435" s="3" t="s">
        <v>32</v>
      </c>
      <c r="B435" s="1" t="s">
        <v>33</v>
      </c>
      <c r="C435" s="1" t="s">
        <v>18</v>
      </c>
      <c r="D435" s="2">
        <v>44574</v>
      </c>
      <c r="E435" s="1">
        <v>1883</v>
      </c>
      <c r="F435" s="1">
        <v>68</v>
      </c>
      <c r="G435" s="4">
        <v>118</v>
      </c>
    </row>
    <row r="436" spans="1:7" ht="16.5">
      <c r="A436" s="3" t="s">
        <v>23</v>
      </c>
      <c r="B436" s="1" t="s">
        <v>26</v>
      </c>
      <c r="C436" s="1" t="s">
        <v>59</v>
      </c>
      <c r="D436" s="2">
        <v>44575</v>
      </c>
      <c r="E436" s="1">
        <v>2114</v>
      </c>
      <c r="F436" s="1">
        <v>52</v>
      </c>
      <c r="G436" s="4">
        <v>118</v>
      </c>
    </row>
    <row r="437" spans="1:7" ht="16.5">
      <c r="A437" s="3" t="s">
        <v>58</v>
      </c>
      <c r="B437" s="1" t="s">
        <v>17</v>
      </c>
      <c r="C437" s="1" t="s">
        <v>57</v>
      </c>
      <c r="D437" s="2">
        <v>44589</v>
      </c>
      <c r="E437" s="1">
        <v>8008</v>
      </c>
      <c r="F437" s="1">
        <v>261</v>
      </c>
      <c r="G437" s="4">
        <v>572</v>
      </c>
    </row>
    <row r="438" spans="1:7" ht="16.5">
      <c r="A438" s="3" t="s">
        <v>71</v>
      </c>
      <c r="B438" s="1" t="s">
        <v>55</v>
      </c>
      <c r="C438" s="1" t="s">
        <v>68</v>
      </c>
      <c r="D438" s="2">
        <v>44579</v>
      </c>
      <c r="E438" s="1">
        <v>973</v>
      </c>
      <c r="F438" s="1">
        <v>155</v>
      </c>
      <c r="G438" s="4">
        <v>122</v>
      </c>
    </row>
    <row r="439" spans="1:7" ht="16.5">
      <c r="A439" s="3" t="s">
        <v>40</v>
      </c>
      <c r="B439" s="1" t="s">
        <v>51</v>
      </c>
      <c r="C439" s="1" t="s">
        <v>75</v>
      </c>
      <c r="D439" s="2">
        <v>44571</v>
      </c>
      <c r="E439" s="1">
        <v>4389</v>
      </c>
      <c r="F439" s="1">
        <v>94</v>
      </c>
      <c r="G439" s="4">
        <v>366</v>
      </c>
    </row>
    <row r="440" spans="1:7" ht="16.5">
      <c r="A440" s="3" t="s">
        <v>10</v>
      </c>
      <c r="B440" s="1" t="s">
        <v>26</v>
      </c>
      <c r="C440" s="1" t="s">
        <v>70</v>
      </c>
      <c r="D440" s="2">
        <v>44588</v>
      </c>
      <c r="E440" s="1">
        <v>6776</v>
      </c>
      <c r="F440" s="1">
        <v>374</v>
      </c>
      <c r="G440" s="4">
        <v>522</v>
      </c>
    </row>
    <row r="441" spans="1:7" ht="16.5">
      <c r="A441" s="3" t="s">
        <v>72</v>
      </c>
      <c r="B441" s="1" t="s">
        <v>56</v>
      </c>
      <c r="C441" s="1" t="s">
        <v>67</v>
      </c>
      <c r="D441" s="2">
        <v>44587</v>
      </c>
      <c r="E441" s="1">
        <v>3549</v>
      </c>
      <c r="F441" s="1">
        <v>184</v>
      </c>
      <c r="G441" s="4">
        <v>444</v>
      </c>
    </row>
    <row r="442" spans="1:7" ht="16.5">
      <c r="A442" s="3" t="s">
        <v>77</v>
      </c>
      <c r="B442" s="1" t="s">
        <v>11</v>
      </c>
      <c r="C442" s="1" t="s">
        <v>39</v>
      </c>
      <c r="D442" s="2">
        <v>44565</v>
      </c>
      <c r="E442" s="1">
        <v>6720</v>
      </c>
      <c r="F442" s="1">
        <v>244</v>
      </c>
      <c r="G442" s="4">
        <v>396</v>
      </c>
    </row>
    <row r="443" spans="1:7" ht="16.5">
      <c r="A443" s="3" t="s">
        <v>30</v>
      </c>
      <c r="B443" s="1" t="s">
        <v>56</v>
      </c>
      <c r="C443" s="1" t="s">
        <v>68</v>
      </c>
      <c r="D443" s="2">
        <v>44566</v>
      </c>
      <c r="E443" s="1">
        <v>2177</v>
      </c>
      <c r="F443" s="1">
        <v>214</v>
      </c>
      <c r="G443" s="4">
        <v>363</v>
      </c>
    </row>
    <row r="444" spans="1:7" ht="16.5">
      <c r="A444" s="3" t="s">
        <v>43</v>
      </c>
      <c r="B444" s="1" t="s">
        <v>17</v>
      </c>
      <c r="C444" s="1" t="s">
        <v>22</v>
      </c>
      <c r="D444" s="2">
        <v>44579</v>
      </c>
      <c r="E444" s="1">
        <v>14819</v>
      </c>
      <c r="F444" s="1">
        <v>71</v>
      </c>
      <c r="G444" s="4">
        <v>618</v>
      </c>
    </row>
    <row r="445" spans="1:7" ht="16.5">
      <c r="A445" s="3" t="s">
        <v>52</v>
      </c>
      <c r="B445" s="1" t="s">
        <v>63</v>
      </c>
      <c r="C445" s="1" t="s">
        <v>29</v>
      </c>
      <c r="D445" s="2">
        <v>44571</v>
      </c>
      <c r="E445" s="1">
        <v>1505</v>
      </c>
      <c r="F445" s="1">
        <v>107</v>
      </c>
      <c r="G445" s="4">
        <v>56</v>
      </c>
    </row>
    <row r="446" spans="1:7" ht="16.5">
      <c r="A446" s="3" t="s">
        <v>30</v>
      </c>
      <c r="B446" s="1" t="s">
        <v>49</v>
      </c>
      <c r="C446" s="1" t="s">
        <v>31</v>
      </c>
      <c r="D446" s="2">
        <v>44571</v>
      </c>
      <c r="E446" s="1">
        <v>14119</v>
      </c>
      <c r="F446" s="1">
        <v>213</v>
      </c>
      <c r="G446" s="4">
        <v>1765</v>
      </c>
    </row>
    <row r="447" spans="1:7" ht="16.5">
      <c r="A447" s="3" t="s">
        <v>7</v>
      </c>
      <c r="B447" s="1" t="s">
        <v>28</v>
      </c>
      <c r="C447" s="1" t="s">
        <v>76</v>
      </c>
      <c r="D447" s="2">
        <v>44571</v>
      </c>
      <c r="E447" s="1">
        <v>2814</v>
      </c>
      <c r="F447" s="1">
        <v>15</v>
      </c>
      <c r="G447" s="4">
        <v>282</v>
      </c>
    </row>
    <row r="448" spans="1:7" ht="16.5">
      <c r="A448" s="3" t="s">
        <v>23</v>
      </c>
      <c r="B448" s="1" t="s">
        <v>8</v>
      </c>
      <c r="C448" s="1" t="s">
        <v>29</v>
      </c>
      <c r="D448" s="2">
        <v>44587</v>
      </c>
      <c r="E448" s="1">
        <v>2982</v>
      </c>
      <c r="F448" s="1">
        <v>326</v>
      </c>
      <c r="G448" s="4">
        <v>125</v>
      </c>
    </row>
    <row r="449" spans="1:7" ht="16.5">
      <c r="A449" s="3" t="s">
        <v>46</v>
      </c>
      <c r="B449" s="1" t="s">
        <v>36</v>
      </c>
      <c r="C449" s="1" t="s">
        <v>9</v>
      </c>
      <c r="D449" s="2">
        <v>44587</v>
      </c>
      <c r="E449" s="1">
        <v>1715</v>
      </c>
      <c r="F449" s="1">
        <v>263</v>
      </c>
      <c r="G449" s="4">
        <v>62</v>
      </c>
    </row>
    <row r="450" spans="1:7" ht="16.5">
      <c r="A450" s="3" t="s">
        <v>35</v>
      </c>
      <c r="B450" s="1" t="s">
        <v>24</v>
      </c>
      <c r="C450" s="1" t="s">
        <v>9</v>
      </c>
      <c r="D450" s="2">
        <v>44572</v>
      </c>
      <c r="E450" s="1">
        <v>5453</v>
      </c>
      <c r="F450" s="1">
        <v>153</v>
      </c>
      <c r="G450" s="4">
        <v>195</v>
      </c>
    </row>
    <row r="451" spans="1:7" ht="16.5">
      <c r="A451" s="3" t="s">
        <v>73</v>
      </c>
      <c r="B451" s="1" t="s">
        <v>48</v>
      </c>
      <c r="C451" s="1" t="s">
        <v>22</v>
      </c>
      <c r="D451" s="2">
        <v>44568</v>
      </c>
      <c r="E451" s="1">
        <v>182</v>
      </c>
      <c r="F451" s="1">
        <v>210</v>
      </c>
      <c r="G451" s="4">
        <v>9</v>
      </c>
    </row>
    <row r="452" spans="1:7" ht="16.5">
      <c r="A452" s="3" t="s">
        <v>77</v>
      </c>
      <c r="B452" s="1" t="s">
        <v>36</v>
      </c>
      <c r="C452" s="1" t="s">
        <v>22</v>
      </c>
      <c r="D452" s="2">
        <v>44587</v>
      </c>
      <c r="E452" s="1">
        <v>6762</v>
      </c>
      <c r="F452" s="1">
        <v>173</v>
      </c>
      <c r="G452" s="4">
        <v>294</v>
      </c>
    </row>
    <row r="453" spans="1:7" ht="16.5">
      <c r="A453" s="3" t="s">
        <v>10</v>
      </c>
      <c r="B453" s="1" t="s">
        <v>56</v>
      </c>
      <c r="C453" s="1" t="s">
        <v>67</v>
      </c>
      <c r="D453" s="2">
        <v>44581</v>
      </c>
      <c r="E453" s="1">
        <v>7497</v>
      </c>
      <c r="F453" s="1">
        <v>40</v>
      </c>
      <c r="G453" s="4">
        <v>750</v>
      </c>
    </row>
    <row r="454" spans="1:7" ht="16.5">
      <c r="A454" s="3" t="s">
        <v>30</v>
      </c>
      <c r="B454" s="1" t="s">
        <v>53</v>
      </c>
      <c r="C454" s="1" t="s">
        <v>75</v>
      </c>
      <c r="D454" s="2">
        <v>44568</v>
      </c>
      <c r="E454" s="1">
        <v>9527</v>
      </c>
      <c r="F454" s="1">
        <v>384</v>
      </c>
      <c r="G454" s="4">
        <v>794</v>
      </c>
    </row>
    <row r="455" spans="1:7" ht="16.5">
      <c r="A455" s="3" t="s">
        <v>50</v>
      </c>
      <c r="B455" s="1" t="s">
        <v>21</v>
      </c>
      <c r="C455" s="1" t="s">
        <v>59</v>
      </c>
      <c r="D455" s="2">
        <v>44574</v>
      </c>
      <c r="E455" s="1">
        <v>21490</v>
      </c>
      <c r="F455" s="1">
        <v>334</v>
      </c>
      <c r="G455" s="4">
        <v>1132</v>
      </c>
    </row>
    <row r="456" spans="1:7" ht="16.5">
      <c r="A456" s="3" t="s">
        <v>52</v>
      </c>
      <c r="B456" s="1" t="s">
        <v>8</v>
      </c>
      <c r="C456" s="1" t="s">
        <v>67</v>
      </c>
      <c r="D456" s="2">
        <v>44575</v>
      </c>
      <c r="E456" s="1">
        <v>8974</v>
      </c>
      <c r="F456" s="1">
        <v>420</v>
      </c>
      <c r="G456" s="4">
        <v>1122</v>
      </c>
    </row>
    <row r="457" spans="1:7" ht="16.5">
      <c r="A457" s="3" t="s">
        <v>47</v>
      </c>
      <c r="B457" s="1" t="s">
        <v>24</v>
      </c>
      <c r="C457" s="1" t="s">
        <v>54</v>
      </c>
      <c r="D457" s="2">
        <v>44575</v>
      </c>
      <c r="E457" s="1">
        <v>868</v>
      </c>
      <c r="F457" s="1">
        <v>500</v>
      </c>
      <c r="G457" s="4">
        <v>145</v>
      </c>
    </row>
    <row r="458" spans="1:7" ht="16.5">
      <c r="A458" s="3" t="s">
        <v>58</v>
      </c>
      <c r="B458" s="1" t="s">
        <v>33</v>
      </c>
      <c r="C458" s="1" t="s">
        <v>59</v>
      </c>
      <c r="D458" s="2">
        <v>44571</v>
      </c>
      <c r="E458" s="1">
        <v>2331</v>
      </c>
      <c r="F458" s="1">
        <v>47</v>
      </c>
      <c r="G458" s="4">
        <v>138</v>
      </c>
    </row>
    <row r="459" spans="1:7" ht="16.5">
      <c r="A459" s="3" t="s">
        <v>23</v>
      </c>
      <c r="B459" s="1" t="s">
        <v>65</v>
      </c>
      <c r="C459" s="1" t="s">
        <v>31</v>
      </c>
      <c r="D459" s="2">
        <v>44589</v>
      </c>
      <c r="E459" s="1">
        <v>12586</v>
      </c>
      <c r="F459" s="1">
        <v>145</v>
      </c>
      <c r="G459" s="4">
        <v>2518</v>
      </c>
    </row>
    <row r="460" spans="1:7" ht="16.5">
      <c r="A460" s="3" t="s">
        <v>77</v>
      </c>
      <c r="B460" s="1" t="s">
        <v>51</v>
      </c>
      <c r="C460" s="1" t="s">
        <v>34</v>
      </c>
      <c r="D460" s="2">
        <v>44568</v>
      </c>
      <c r="E460" s="1">
        <v>4921</v>
      </c>
      <c r="F460" s="1">
        <v>250</v>
      </c>
      <c r="G460" s="4">
        <v>493</v>
      </c>
    </row>
    <row r="461" spans="1:7" ht="16.5">
      <c r="A461" s="3" t="s">
        <v>10</v>
      </c>
      <c r="B461" s="1" t="s">
        <v>33</v>
      </c>
      <c r="C461" s="1" t="s">
        <v>18</v>
      </c>
      <c r="D461" s="2">
        <v>44589</v>
      </c>
      <c r="E461" s="1">
        <v>1638</v>
      </c>
      <c r="F461" s="1">
        <v>136</v>
      </c>
      <c r="G461" s="4">
        <v>103</v>
      </c>
    </row>
    <row r="462" spans="1:7" ht="16.5">
      <c r="A462" s="3" t="s">
        <v>40</v>
      </c>
      <c r="B462" s="1" t="s">
        <v>62</v>
      </c>
      <c r="C462" s="1" t="s">
        <v>68</v>
      </c>
      <c r="D462" s="2">
        <v>44574</v>
      </c>
      <c r="E462" s="1">
        <v>959</v>
      </c>
      <c r="F462" s="1">
        <v>28</v>
      </c>
      <c r="G462" s="4">
        <v>160</v>
      </c>
    </row>
    <row r="463" spans="1:7" ht="16.5">
      <c r="A463" s="3" t="s">
        <v>13</v>
      </c>
      <c r="B463" s="1" t="s">
        <v>56</v>
      </c>
      <c r="C463" s="1" t="s">
        <v>31</v>
      </c>
      <c r="D463" s="2">
        <v>44565</v>
      </c>
      <c r="E463" s="1">
        <v>4221</v>
      </c>
      <c r="F463" s="1">
        <v>38</v>
      </c>
      <c r="G463" s="4">
        <v>469</v>
      </c>
    </row>
    <row r="464" spans="1:7" ht="16.5">
      <c r="A464" s="3" t="s">
        <v>47</v>
      </c>
      <c r="B464" s="1" t="s">
        <v>44</v>
      </c>
      <c r="C464" s="1" t="s">
        <v>75</v>
      </c>
      <c r="D464" s="2">
        <v>44572</v>
      </c>
      <c r="E464" s="1">
        <v>7406</v>
      </c>
      <c r="F464" s="1">
        <v>163</v>
      </c>
      <c r="G464" s="4">
        <v>618</v>
      </c>
    </row>
    <row r="465" spans="1:7" ht="16.5">
      <c r="A465" s="3" t="s">
        <v>77</v>
      </c>
      <c r="B465" s="1" t="s">
        <v>36</v>
      </c>
      <c r="C465" s="1" t="s">
        <v>25</v>
      </c>
      <c r="D465" s="2">
        <v>44585</v>
      </c>
      <c r="E465" s="1">
        <v>5026</v>
      </c>
      <c r="F465" s="1">
        <v>136</v>
      </c>
      <c r="G465" s="4">
        <v>229</v>
      </c>
    </row>
    <row r="466" spans="1:7" ht="16.5">
      <c r="A466" s="3" t="s">
        <v>16</v>
      </c>
      <c r="B466" s="1" t="s">
        <v>24</v>
      </c>
      <c r="C466" s="1" t="s">
        <v>39</v>
      </c>
      <c r="D466" s="2">
        <v>44575</v>
      </c>
      <c r="E466" s="1">
        <v>5866</v>
      </c>
      <c r="F466" s="1">
        <v>220</v>
      </c>
      <c r="G466" s="4">
        <v>294</v>
      </c>
    </row>
    <row r="467" spans="1:7" ht="16.5">
      <c r="A467" s="3" t="s">
        <v>40</v>
      </c>
      <c r="B467" s="1" t="s">
        <v>11</v>
      </c>
      <c r="C467" s="1" t="s">
        <v>39</v>
      </c>
      <c r="D467" s="2">
        <v>44567</v>
      </c>
      <c r="E467" s="1">
        <v>5481</v>
      </c>
      <c r="F467" s="1">
        <v>96</v>
      </c>
      <c r="G467" s="4">
        <v>275</v>
      </c>
    </row>
    <row r="468" spans="1:7" ht="16.5">
      <c r="A468" s="3" t="s">
        <v>74</v>
      </c>
      <c r="B468" s="1" t="s">
        <v>28</v>
      </c>
      <c r="C468" s="1" t="s">
        <v>27</v>
      </c>
      <c r="D468" s="2">
        <v>44574</v>
      </c>
      <c r="E468" s="1">
        <v>4452</v>
      </c>
      <c r="F468" s="1">
        <v>246</v>
      </c>
      <c r="G468" s="4">
        <v>495</v>
      </c>
    </row>
    <row r="469" spans="1:7" ht="16.5">
      <c r="A469" s="3" t="s">
        <v>13</v>
      </c>
      <c r="B469" s="1" t="s">
        <v>28</v>
      </c>
      <c r="C469" s="1" t="s">
        <v>27</v>
      </c>
      <c r="D469" s="2">
        <v>44582</v>
      </c>
      <c r="E469" s="1">
        <v>10850</v>
      </c>
      <c r="F469" s="1">
        <v>362</v>
      </c>
      <c r="G469" s="4">
        <v>1550</v>
      </c>
    </row>
    <row r="470" spans="1:7" ht="16.5">
      <c r="A470" s="3" t="s">
        <v>37</v>
      </c>
      <c r="B470" s="1" t="s">
        <v>49</v>
      </c>
      <c r="C470" s="1" t="s">
        <v>57</v>
      </c>
      <c r="D470" s="2">
        <v>44574</v>
      </c>
      <c r="E470" s="1">
        <v>1484</v>
      </c>
      <c r="F470" s="1">
        <v>174</v>
      </c>
      <c r="G470" s="4">
        <v>115</v>
      </c>
    </row>
    <row r="471" spans="1:7" ht="16.5">
      <c r="A471" s="3" t="s">
        <v>40</v>
      </c>
      <c r="B471" s="1" t="s">
        <v>21</v>
      </c>
      <c r="C471" s="1" t="s">
        <v>9</v>
      </c>
      <c r="D471" s="2">
        <v>44575</v>
      </c>
      <c r="E471" s="1">
        <v>4123</v>
      </c>
      <c r="F471" s="1">
        <v>12</v>
      </c>
      <c r="G471" s="4">
        <v>148</v>
      </c>
    </row>
    <row r="472" spans="1:7" ht="16.5">
      <c r="A472" s="3" t="s">
        <v>77</v>
      </c>
      <c r="B472" s="1" t="s">
        <v>36</v>
      </c>
      <c r="C472" s="1" t="s">
        <v>20</v>
      </c>
      <c r="D472" s="2">
        <v>44568</v>
      </c>
      <c r="E472" s="1">
        <v>8729</v>
      </c>
      <c r="F472" s="1">
        <v>133</v>
      </c>
      <c r="G472" s="4">
        <v>624</v>
      </c>
    </row>
    <row r="473" spans="1:7" ht="16.5">
      <c r="A473" s="3" t="s">
        <v>50</v>
      </c>
      <c r="B473" s="1" t="s">
        <v>64</v>
      </c>
      <c r="C473" s="1" t="s">
        <v>59</v>
      </c>
      <c r="D473" s="2">
        <v>44572</v>
      </c>
      <c r="E473" s="1">
        <v>4130</v>
      </c>
      <c r="F473" s="1">
        <v>395</v>
      </c>
      <c r="G473" s="4">
        <v>230</v>
      </c>
    </row>
    <row r="474" spans="1:7" ht="16.5">
      <c r="A474" s="3" t="s">
        <v>47</v>
      </c>
      <c r="B474" s="1" t="s">
        <v>53</v>
      </c>
      <c r="C474" s="1" t="s">
        <v>75</v>
      </c>
      <c r="D474" s="2">
        <v>44580</v>
      </c>
      <c r="E474" s="1">
        <v>4872</v>
      </c>
      <c r="F474" s="1">
        <v>293</v>
      </c>
      <c r="G474" s="4">
        <v>325</v>
      </c>
    </row>
    <row r="475" spans="1:7" ht="16.5">
      <c r="A475" s="3" t="s">
        <v>30</v>
      </c>
      <c r="B475" s="1" t="s">
        <v>49</v>
      </c>
      <c r="C475" s="1" t="s">
        <v>76</v>
      </c>
      <c r="D475" s="2">
        <v>44580</v>
      </c>
      <c r="E475" s="1">
        <v>5558</v>
      </c>
      <c r="F475" s="1">
        <v>150</v>
      </c>
      <c r="G475" s="4">
        <v>618</v>
      </c>
    </row>
    <row r="476" spans="1:7" ht="16.5">
      <c r="A476" s="3" t="s">
        <v>37</v>
      </c>
      <c r="B476" s="1" t="s">
        <v>8</v>
      </c>
      <c r="C476" s="1" t="s">
        <v>15</v>
      </c>
      <c r="D476" s="2">
        <v>44587</v>
      </c>
      <c r="E476" s="1">
        <v>6055</v>
      </c>
      <c r="F476" s="1">
        <v>132</v>
      </c>
      <c r="G476" s="4">
        <v>303</v>
      </c>
    </row>
    <row r="477" spans="1:7" ht="16.5">
      <c r="A477" s="3" t="s">
        <v>66</v>
      </c>
      <c r="B477" s="1" t="s">
        <v>21</v>
      </c>
      <c r="C477" s="1" t="s">
        <v>54</v>
      </c>
      <c r="D477" s="2">
        <v>44589</v>
      </c>
      <c r="E477" s="1">
        <v>14413</v>
      </c>
      <c r="F477" s="1">
        <v>154</v>
      </c>
      <c r="G477" s="4">
        <v>1802</v>
      </c>
    </row>
    <row r="478" spans="1:7" ht="16.5">
      <c r="A478" s="3" t="s">
        <v>35</v>
      </c>
      <c r="B478" s="1" t="s">
        <v>41</v>
      </c>
      <c r="C478" s="1" t="s">
        <v>15</v>
      </c>
      <c r="D478" s="2">
        <v>44568</v>
      </c>
      <c r="E478" s="1">
        <v>13209</v>
      </c>
      <c r="F478" s="1">
        <v>26</v>
      </c>
      <c r="G478" s="4">
        <v>629</v>
      </c>
    </row>
    <row r="479" spans="1:7" ht="16.5">
      <c r="A479" s="3" t="s">
        <v>47</v>
      </c>
      <c r="B479" s="1" t="s">
        <v>21</v>
      </c>
      <c r="C479" s="1" t="s">
        <v>29</v>
      </c>
      <c r="D479" s="2">
        <v>44568</v>
      </c>
      <c r="E479" s="1">
        <v>14560</v>
      </c>
      <c r="F479" s="1">
        <v>3</v>
      </c>
      <c r="G479" s="4">
        <v>607</v>
      </c>
    </row>
    <row r="480" spans="1:7" ht="16.5">
      <c r="A480" s="3" t="s">
        <v>30</v>
      </c>
      <c r="B480" s="1" t="s">
        <v>24</v>
      </c>
      <c r="C480" s="1" t="s">
        <v>54</v>
      </c>
      <c r="D480" s="2">
        <v>44565</v>
      </c>
      <c r="E480" s="1">
        <v>3787</v>
      </c>
      <c r="F480" s="1">
        <v>321</v>
      </c>
      <c r="G480" s="4">
        <v>474</v>
      </c>
    </row>
    <row r="481" spans="1:7" ht="16.5">
      <c r="A481" s="3" t="s">
        <v>73</v>
      </c>
      <c r="B481" s="1" t="s">
        <v>65</v>
      </c>
      <c r="C481" s="1" t="s">
        <v>70</v>
      </c>
      <c r="D481" s="2">
        <v>44573</v>
      </c>
      <c r="E481" s="1">
        <v>6608</v>
      </c>
      <c r="F481" s="1">
        <v>216</v>
      </c>
      <c r="G481" s="4">
        <v>551</v>
      </c>
    </row>
    <row r="482" spans="1:7" ht="16.5">
      <c r="A482" s="3" t="s">
        <v>47</v>
      </c>
      <c r="B482" s="1" t="s">
        <v>63</v>
      </c>
      <c r="C482" s="1" t="s">
        <v>39</v>
      </c>
      <c r="D482" s="2">
        <v>44564</v>
      </c>
      <c r="E482" s="1">
        <v>9534</v>
      </c>
      <c r="F482" s="1">
        <v>96</v>
      </c>
      <c r="G482" s="4">
        <v>477</v>
      </c>
    </row>
    <row r="483" spans="1:7" ht="16.5">
      <c r="A483" s="3" t="s">
        <v>37</v>
      </c>
      <c r="B483" s="1" t="s">
        <v>24</v>
      </c>
      <c r="C483" s="1" t="s">
        <v>12</v>
      </c>
      <c r="D483" s="2">
        <v>44574</v>
      </c>
      <c r="E483" s="1">
        <v>12838</v>
      </c>
      <c r="F483" s="1">
        <v>275</v>
      </c>
      <c r="G483" s="4">
        <v>803</v>
      </c>
    </row>
    <row r="484" spans="1:7" ht="16.5">
      <c r="A484" s="3" t="s">
        <v>40</v>
      </c>
      <c r="B484" s="1" t="s">
        <v>21</v>
      </c>
      <c r="C484" s="1" t="s">
        <v>18</v>
      </c>
      <c r="D484" s="2">
        <v>44586</v>
      </c>
      <c r="E484" s="1">
        <v>8799</v>
      </c>
      <c r="F484" s="1">
        <v>178</v>
      </c>
      <c r="G484" s="4">
        <v>550</v>
      </c>
    </row>
    <row r="485" spans="1:7" ht="16.5">
      <c r="A485" s="3" t="s">
        <v>52</v>
      </c>
      <c r="B485" s="1" t="s">
        <v>24</v>
      </c>
      <c r="C485" s="1" t="s">
        <v>9</v>
      </c>
      <c r="D485" s="2">
        <v>44574</v>
      </c>
      <c r="E485" s="1">
        <v>16254</v>
      </c>
      <c r="F485" s="1">
        <v>157</v>
      </c>
      <c r="G485" s="4">
        <v>602</v>
      </c>
    </row>
    <row r="486" spans="1:7" ht="16.5">
      <c r="A486" s="3" t="s">
        <v>50</v>
      </c>
      <c r="B486" s="1" t="s">
        <v>38</v>
      </c>
      <c r="C486" s="1" t="s">
        <v>29</v>
      </c>
      <c r="D486" s="2">
        <v>44575</v>
      </c>
      <c r="E486" s="1">
        <v>1666</v>
      </c>
      <c r="F486" s="1">
        <v>99</v>
      </c>
      <c r="G486" s="4">
        <v>67</v>
      </c>
    </row>
    <row r="487" spans="1:7" ht="16.5">
      <c r="A487" s="3" t="s">
        <v>73</v>
      </c>
      <c r="B487" s="1" t="s">
        <v>28</v>
      </c>
      <c r="C487" s="1" t="s">
        <v>29</v>
      </c>
      <c r="D487" s="2">
        <v>44565</v>
      </c>
      <c r="E487" s="1">
        <v>10724</v>
      </c>
      <c r="F487" s="1">
        <v>130</v>
      </c>
      <c r="G487" s="4">
        <v>383</v>
      </c>
    </row>
    <row r="488" spans="1:7" ht="16.5">
      <c r="A488" s="3" t="s">
        <v>73</v>
      </c>
      <c r="B488" s="1" t="s">
        <v>26</v>
      </c>
      <c r="C488" s="1" t="s">
        <v>27</v>
      </c>
      <c r="D488" s="2">
        <v>44587</v>
      </c>
      <c r="E488" s="1">
        <v>11984</v>
      </c>
      <c r="F488" s="1">
        <v>181</v>
      </c>
      <c r="G488" s="4">
        <v>1712</v>
      </c>
    </row>
    <row r="489" spans="1:7" ht="16.5">
      <c r="A489" s="3" t="s">
        <v>47</v>
      </c>
      <c r="B489" s="1" t="s">
        <v>56</v>
      </c>
      <c r="C489" s="1" t="s">
        <v>15</v>
      </c>
      <c r="D489" s="2">
        <v>44565</v>
      </c>
      <c r="E489" s="1">
        <v>8225</v>
      </c>
      <c r="F489" s="1">
        <v>258</v>
      </c>
      <c r="G489" s="4">
        <v>412</v>
      </c>
    </row>
    <row r="490" spans="1:7" ht="16.5">
      <c r="A490" s="3" t="s">
        <v>30</v>
      </c>
      <c r="B490" s="1" t="s">
        <v>28</v>
      </c>
      <c r="C490" s="1" t="s">
        <v>54</v>
      </c>
      <c r="D490" s="2">
        <v>44580</v>
      </c>
      <c r="E490" s="1">
        <v>10682</v>
      </c>
      <c r="F490" s="1">
        <v>100</v>
      </c>
      <c r="G490" s="4">
        <v>1526</v>
      </c>
    </row>
    <row r="491" spans="1:7" ht="16.5">
      <c r="A491" s="3" t="s">
        <v>13</v>
      </c>
      <c r="B491" s="1" t="s">
        <v>48</v>
      </c>
      <c r="C491" s="1" t="s">
        <v>25</v>
      </c>
      <c r="D491" s="2">
        <v>44579</v>
      </c>
      <c r="E491" s="1">
        <v>11746</v>
      </c>
      <c r="F491" s="1">
        <v>85</v>
      </c>
      <c r="G491" s="4">
        <v>511</v>
      </c>
    </row>
    <row r="492" spans="1:7" ht="16.5">
      <c r="A492" s="3" t="s">
        <v>10</v>
      </c>
      <c r="B492" s="1" t="s">
        <v>48</v>
      </c>
      <c r="C492" s="1" t="s">
        <v>31</v>
      </c>
      <c r="D492" s="2">
        <v>44564</v>
      </c>
      <c r="E492" s="1">
        <v>8862</v>
      </c>
      <c r="F492" s="1">
        <v>182</v>
      </c>
      <c r="G492" s="4">
        <v>1477</v>
      </c>
    </row>
    <row r="493" spans="1:7" ht="16.5">
      <c r="A493" s="3" t="s">
        <v>43</v>
      </c>
      <c r="B493" s="1" t="s">
        <v>64</v>
      </c>
      <c r="C493" s="1" t="s">
        <v>25</v>
      </c>
      <c r="D493" s="2">
        <v>44582</v>
      </c>
      <c r="E493" s="1">
        <v>11592</v>
      </c>
      <c r="F493" s="1">
        <v>334</v>
      </c>
      <c r="G493" s="4">
        <v>527</v>
      </c>
    </row>
    <row r="494" spans="1:7" ht="16.5">
      <c r="A494" s="8" t="s">
        <v>46</v>
      </c>
      <c r="B494" s="9" t="s">
        <v>62</v>
      </c>
      <c r="C494" s="9" t="s">
        <v>31</v>
      </c>
      <c r="D494" s="10">
        <v>44568</v>
      </c>
      <c r="E494" s="9">
        <v>3871</v>
      </c>
      <c r="F494" s="9">
        <v>338</v>
      </c>
      <c r="G494" s="11">
        <v>431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6EA1-D8AE-4F30-939C-B6B941D48C7C}">
  <dimension ref="B4:E16"/>
  <sheetViews>
    <sheetView workbookViewId="0">
      <selection activeCell="G8" sqref="G8"/>
    </sheetView>
  </sheetViews>
  <sheetFormatPr defaultRowHeight="15"/>
  <cols>
    <col min="2" max="2" width="25.140625" customWidth="1"/>
    <col min="3" max="3" width="12.140625" customWidth="1"/>
    <col min="4" max="4" width="10.28515625" customWidth="1"/>
  </cols>
  <sheetData>
    <row r="4" spans="2:5">
      <c r="B4" t="s">
        <v>78</v>
      </c>
      <c r="C4" t="s">
        <v>4</v>
      </c>
      <c r="D4" t="s">
        <v>6</v>
      </c>
    </row>
    <row r="5" spans="2:5">
      <c r="B5" t="s">
        <v>79</v>
      </c>
      <c r="C5" s="13">
        <f>AVERAGE(data[Amount])</f>
        <v>6253.0101832993887</v>
      </c>
      <c r="D5" s="13">
        <f>AVERAGE(data[Boxes])</f>
        <v>509.23625254582487</v>
      </c>
    </row>
    <row r="6" spans="2:5">
      <c r="B6" t="s">
        <v>80</v>
      </c>
      <c r="C6">
        <f>MEDIAN(data[Amount])</f>
        <v>5369</v>
      </c>
      <c r="D6">
        <f>MEDIAN(data[Boxes])</f>
        <v>394</v>
      </c>
    </row>
    <row r="7" spans="2:5">
      <c r="B7" t="s">
        <v>81</v>
      </c>
      <c r="C7">
        <f>MAX(data[Amount])</f>
        <v>21490</v>
      </c>
      <c r="D7">
        <f>MAX(data[Boxes])</f>
        <v>3075</v>
      </c>
    </row>
    <row r="8" spans="2:5">
      <c r="B8" t="s">
        <v>82</v>
      </c>
      <c r="C8">
        <f>MIN(data[Amount])</f>
        <v>0</v>
      </c>
      <c r="D8">
        <f>MIN(data[Boxes])</f>
        <v>0</v>
      </c>
    </row>
    <row r="9" spans="2:5">
      <c r="B9" t="s">
        <v>83</v>
      </c>
      <c r="C9">
        <f>C7-C8</f>
        <v>21490</v>
      </c>
      <c r="D9">
        <f>D7-D8</f>
        <v>3075</v>
      </c>
    </row>
    <row r="10" spans="2:5">
      <c r="B10" t="s">
        <v>84</v>
      </c>
      <c r="C10">
        <f>_xlfn.PERCENTILE.EXC(data[Amount],0.25)</f>
        <v>2814</v>
      </c>
      <c r="D10">
        <f>_xlfn.PERCENTILE.EXC(data[Boxes],0.25)</f>
        <v>186</v>
      </c>
    </row>
    <row r="11" spans="2:5">
      <c r="B11" t="s">
        <v>85</v>
      </c>
      <c r="C11" s="12">
        <f>_xlfn.PERCENTILE.EXC(data[Amount],0.75)</f>
        <v>9065</v>
      </c>
      <c r="D11" s="12">
        <f>_xlfn.PERCENTILE.EXC(data[Boxes],0.75)</f>
        <v>669</v>
      </c>
    </row>
    <row r="14" spans="2:5">
      <c r="B14" s="14" t="s">
        <v>86</v>
      </c>
      <c r="C14" s="14"/>
      <c r="D14" s="14"/>
      <c r="E14" s="14"/>
    </row>
    <row r="16" spans="2:5">
      <c r="B16" t="s">
        <v>87</v>
      </c>
      <c r="C16">
        <f>COUNTA(_xlfn.UNIQUE(data[Product]))</f>
        <v>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27A2-3AFF-4564-963E-E3849CB1A02A}">
  <dimension ref="A5:G496"/>
  <sheetViews>
    <sheetView workbookViewId="0">
      <selection activeCell="K14" sqref="K14"/>
    </sheetView>
  </sheetViews>
  <sheetFormatPr defaultRowHeight="15"/>
  <cols>
    <col min="1" max="1" width="22" customWidth="1"/>
    <col min="2" max="2" width="15.7109375" customWidth="1"/>
    <col min="3" max="3" width="24.42578125" customWidth="1"/>
    <col min="4" max="4" width="13.7109375" customWidth="1"/>
    <col min="5" max="5" width="11.5703125" customWidth="1"/>
    <col min="6" max="6" width="12.42578125" customWidth="1"/>
  </cols>
  <sheetData>
    <row r="5" spans="1:7" ht="16.5">
      <c r="A5" s="5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7" t="s">
        <v>6</v>
      </c>
    </row>
    <row r="6" spans="1:7" ht="16.5">
      <c r="A6" s="3" t="s">
        <v>50</v>
      </c>
      <c r="B6" s="1" t="s">
        <v>21</v>
      </c>
      <c r="C6" s="1" t="s">
        <v>59</v>
      </c>
      <c r="D6" s="2">
        <v>44574</v>
      </c>
      <c r="E6" s="1">
        <v>21490</v>
      </c>
      <c r="F6" s="1">
        <v>334</v>
      </c>
      <c r="G6" s="4">
        <v>1132</v>
      </c>
    </row>
    <row r="7" spans="1:7" ht="16.5">
      <c r="A7" s="3" t="s">
        <v>43</v>
      </c>
      <c r="B7" s="1" t="s">
        <v>44</v>
      </c>
      <c r="C7" s="1" t="s">
        <v>75</v>
      </c>
      <c r="D7" s="2">
        <v>44578</v>
      </c>
      <c r="E7" s="1">
        <v>20741</v>
      </c>
      <c r="F7" s="1">
        <v>101</v>
      </c>
      <c r="G7" s="4">
        <v>1596</v>
      </c>
    </row>
    <row r="8" spans="1:7" ht="16.5">
      <c r="A8" s="3" t="s">
        <v>60</v>
      </c>
      <c r="B8" s="1" t="s">
        <v>36</v>
      </c>
      <c r="C8" s="1" t="s">
        <v>59</v>
      </c>
      <c r="D8" s="2">
        <v>44582</v>
      </c>
      <c r="E8" s="1">
        <v>20720</v>
      </c>
      <c r="F8" s="1">
        <v>78</v>
      </c>
      <c r="G8" s="4">
        <v>1091</v>
      </c>
    </row>
    <row r="9" spans="1:7" ht="16.5">
      <c r="A9" s="3" t="s">
        <v>43</v>
      </c>
      <c r="B9" s="1" t="s">
        <v>26</v>
      </c>
      <c r="C9" s="1" t="s">
        <v>18</v>
      </c>
      <c r="D9" s="2">
        <v>44572</v>
      </c>
      <c r="E9" s="1">
        <v>18788</v>
      </c>
      <c r="F9" s="1">
        <v>121</v>
      </c>
      <c r="G9" s="4">
        <v>1342</v>
      </c>
    </row>
    <row r="10" spans="1:7" ht="16.5">
      <c r="A10" s="3" t="s">
        <v>23</v>
      </c>
      <c r="B10" s="1" t="s">
        <v>62</v>
      </c>
      <c r="C10" s="1" t="s">
        <v>22</v>
      </c>
      <c r="D10" s="2">
        <v>44571</v>
      </c>
      <c r="E10" s="1">
        <v>18697</v>
      </c>
      <c r="F10" s="1">
        <v>197</v>
      </c>
      <c r="G10" s="4">
        <v>891</v>
      </c>
    </row>
    <row r="11" spans="1:7" ht="16.5">
      <c r="A11" s="3" t="s">
        <v>46</v>
      </c>
      <c r="B11" s="1" t="s">
        <v>44</v>
      </c>
      <c r="C11" s="1" t="s">
        <v>45</v>
      </c>
      <c r="D11" s="2">
        <v>44568</v>
      </c>
      <c r="E11" s="1">
        <v>18130</v>
      </c>
      <c r="F11" s="1">
        <v>24</v>
      </c>
      <c r="G11" s="4">
        <v>1008</v>
      </c>
    </row>
    <row r="12" spans="1:7" ht="16.5">
      <c r="A12" s="3" t="s">
        <v>7</v>
      </c>
      <c r="B12" s="1" t="s">
        <v>64</v>
      </c>
      <c r="C12" s="1" t="s">
        <v>59</v>
      </c>
      <c r="D12" s="2">
        <v>44568</v>
      </c>
      <c r="E12" s="1">
        <v>18011</v>
      </c>
      <c r="F12" s="1">
        <v>222</v>
      </c>
      <c r="G12" s="4">
        <v>858</v>
      </c>
    </row>
    <row r="13" spans="1:7" ht="16.5">
      <c r="A13" s="3" t="s">
        <v>40</v>
      </c>
      <c r="B13" s="1" t="s">
        <v>69</v>
      </c>
      <c r="C13" s="1" t="s">
        <v>59</v>
      </c>
      <c r="D13" s="2">
        <v>44572</v>
      </c>
      <c r="E13" s="1">
        <v>17773</v>
      </c>
      <c r="F13" s="1">
        <v>67</v>
      </c>
      <c r="G13" s="4">
        <v>988</v>
      </c>
    </row>
    <row r="14" spans="1:7" ht="16.5">
      <c r="A14" s="3" t="s">
        <v>71</v>
      </c>
      <c r="B14" s="1" t="s">
        <v>17</v>
      </c>
      <c r="C14" s="1" t="s">
        <v>39</v>
      </c>
      <c r="D14" s="2">
        <v>44572</v>
      </c>
      <c r="E14" s="1">
        <v>17115</v>
      </c>
      <c r="F14" s="1">
        <v>513</v>
      </c>
      <c r="G14" s="4">
        <v>815</v>
      </c>
    </row>
    <row r="15" spans="1:7" ht="16.5">
      <c r="A15" s="3" t="s">
        <v>23</v>
      </c>
      <c r="B15" s="1" t="s">
        <v>24</v>
      </c>
      <c r="C15" s="1" t="s">
        <v>25</v>
      </c>
      <c r="D15" s="2">
        <v>44589</v>
      </c>
      <c r="E15" s="1">
        <v>16800</v>
      </c>
      <c r="F15" s="1">
        <v>92</v>
      </c>
      <c r="G15" s="4">
        <v>800</v>
      </c>
    </row>
    <row r="16" spans="1:7" ht="16.5">
      <c r="A16" s="3" t="s">
        <v>52</v>
      </c>
      <c r="B16" s="1" t="s">
        <v>24</v>
      </c>
      <c r="C16" s="1" t="s">
        <v>9</v>
      </c>
      <c r="D16" s="2">
        <v>44574</v>
      </c>
      <c r="E16" s="1">
        <v>16254</v>
      </c>
      <c r="F16" s="1">
        <v>157</v>
      </c>
      <c r="G16" s="4">
        <v>602</v>
      </c>
    </row>
    <row r="17" spans="1:7" ht="16.5">
      <c r="A17" s="3" t="s">
        <v>37</v>
      </c>
      <c r="B17" s="1" t="s">
        <v>38</v>
      </c>
      <c r="C17" s="1" t="s">
        <v>9</v>
      </c>
      <c r="D17" s="2">
        <v>44582</v>
      </c>
      <c r="E17" s="1">
        <v>16121</v>
      </c>
      <c r="F17" s="1">
        <v>487</v>
      </c>
      <c r="G17" s="4">
        <v>621</v>
      </c>
    </row>
    <row r="18" spans="1:7" ht="16.5">
      <c r="A18" s="3" t="s">
        <v>60</v>
      </c>
      <c r="B18" s="1" t="s">
        <v>28</v>
      </c>
      <c r="C18" s="1" t="s">
        <v>45</v>
      </c>
      <c r="D18" s="2">
        <v>44571</v>
      </c>
      <c r="E18" s="1">
        <v>16121</v>
      </c>
      <c r="F18" s="1">
        <v>55</v>
      </c>
      <c r="G18" s="4">
        <v>896</v>
      </c>
    </row>
    <row r="19" spans="1:7" ht="16.5">
      <c r="A19" s="3" t="s">
        <v>60</v>
      </c>
      <c r="B19" s="1" t="s">
        <v>44</v>
      </c>
      <c r="C19" s="1" t="s">
        <v>20</v>
      </c>
      <c r="D19" s="2">
        <v>44582</v>
      </c>
      <c r="E19" s="1">
        <v>16072</v>
      </c>
      <c r="F19" s="1">
        <v>342</v>
      </c>
      <c r="G19" s="4">
        <v>1005</v>
      </c>
    </row>
    <row r="20" spans="1:7" ht="16.5">
      <c r="A20" s="3" t="s">
        <v>35</v>
      </c>
      <c r="B20" s="1" t="s">
        <v>33</v>
      </c>
      <c r="C20" s="1" t="s">
        <v>9</v>
      </c>
      <c r="D20" s="2">
        <v>44566</v>
      </c>
      <c r="E20" s="1">
        <v>15988</v>
      </c>
      <c r="F20" s="1">
        <v>72</v>
      </c>
      <c r="G20" s="4">
        <v>640</v>
      </c>
    </row>
    <row r="21" spans="1:7" ht="16.5">
      <c r="A21" s="3" t="s">
        <v>10</v>
      </c>
      <c r="B21" s="1" t="s">
        <v>69</v>
      </c>
      <c r="C21" s="1" t="s">
        <v>54</v>
      </c>
      <c r="D21" s="2">
        <v>44565</v>
      </c>
      <c r="E21" s="1">
        <v>15372</v>
      </c>
      <c r="F21" s="1">
        <v>215</v>
      </c>
      <c r="G21" s="4">
        <v>3075</v>
      </c>
    </row>
    <row r="22" spans="1:7" ht="16.5">
      <c r="A22" s="3" t="s">
        <v>35</v>
      </c>
      <c r="B22" s="1" t="s">
        <v>48</v>
      </c>
      <c r="C22" s="1" t="s">
        <v>70</v>
      </c>
      <c r="D22" s="2">
        <v>44573</v>
      </c>
      <c r="E22" s="1">
        <v>15302</v>
      </c>
      <c r="F22" s="1">
        <v>258</v>
      </c>
      <c r="G22" s="4">
        <v>1392</v>
      </c>
    </row>
    <row r="23" spans="1:7" ht="16.5">
      <c r="A23" s="3" t="s">
        <v>60</v>
      </c>
      <c r="B23" s="1" t="s">
        <v>62</v>
      </c>
      <c r="C23" s="1" t="s">
        <v>20</v>
      </c>
      <c r="D23" s="2">
        <v>44579</v>
      </c>
      <c r="E23" s="1">
        <v>15253</v>
      </c>
      <c r="F23" s="1">
        <v>48</v>
      </c>
      <c r="G23" s="4">
        <v>954</v>
      </c>
    </row>
    <row r="24" spans="1:7" ht="16.5">
      <c r="A24" s="3" t="s">
        <v>61</v>
      </c>
      <c r="B24" s="1" t="s">
        <v>65</v>
      </c>
      <c r="C24" s="1" t="s">
        <v>67</v>
      </c>
      <c r="D24" s="2">
        <v>44564</v>
      </c>
      <c r="E24" s="1">
        <v>15204</v>
      </c>
      <c r="F24" s="1">
        <v>7</v>
      </c>
      <c r="G24" s="4">
        <v>1383</v>
      </c>
    </row>
    <row r="25" spans="1:7" ht="16.5">
      <c r="A25" s="3" t="s">
        <v>58</v>
      </c>
      <c r="B25" s="1" t="s">
        <v>64</v>
      </c>
      <c r="C25" s="1" t="s">
        <v>70</v>
      </c>
      <c r="D25" s="2">
        <v>44566</v>
      </c>
      <c r="E25" s="1">
        <v>14959</v>
      </c>
      <c r="F25" s="1">
        <v>313</v>
      </c>
      <c r="G25" s="4">
        <v>1069</v>
      </c>
    </row>
    <row r="26" spans="1:7" ht="16.5">
      <c r="A26" s="3" t="s">
        <v>23</v>
      </c>
      <c r="B26" s="1" t="s">
        <v>44</v>
      </c>
      <c r="C26" s="1" t="s">
        <v>39</v>
      </c>
      <c r="D26" s="2">
        <v>44575</v>
      </c>
      <c r="E26" s="1">
        <v>14875</v>
      </c>
      <c r="F26" s="1">
        <v>422</v>
      </c>
      <c r="G26" s="4">
        <v>709</v>
      </c>
    </row>
    <row r="27" spans="1:7" ht="16.5">
      <c r="A27" s="3" t="s">
        <v>43</v>
      </c>
      <c r="B27" s="1" t="s">
        <v>17</v>
      </c>
      <c r="C27" s="1" t="s">
        <v>22</v>
      </c>
      <c r="D27" s="2">
        <v>44579</v>
      </c>
      <c r="E27" s="1">
        <v>14819</v>
      </c>
      <c r="F27" s="1">
        <v>71</v>
      </c>
      <c r="G27" s="4">
        <v>618</v>
      </c>
    </row>
    <row r="28" spans="1:7" ht="16.5">
      <c r="A28" s="3" t="s">
        <v>61</v>
      </c>
      <c r="B28" s="1" t="s">
        <v>49</v>
      </c>
      <c r="C28" s="1" t="s">
        <v>68</v>
      </c>
      <c r="D28" s="2">
        <v>44567</v>
      </c>
      <c r="E28" s="1">
        <v>14777</v>
      </c>
      <c r="F28" s="1">
        <v>110</v>
      </c>
      <c r="G28" s="4">
        <v>2463</v>
      </c>
    </row>
    <row r="29" spans="1:7" ht="16.5">
      <c r="A29" s="3" t="s">
        <v>47</v>
      </c>
      <c r="B29" s="1" t="s">
        <v>44</v>
      </c>
      <c r="C29" s="1" t="s">
        <v>34</v>
      </c>
      <c r="D29" s="2">
        <v>44568</v>
      </c>
      <c r="E29" s="1">
        <v>14665</v>
      </c>
      <c r="F29" s="1">
        <v>299</v>
      </c>
      <c r="G29" s="4">
        <v>1467</v>
      </c>
    </row>
    <row r="30" spans="1:7" ht="16.5">
      <c r="A30" s="3" t="s">
        <v>43</v>
      </c>
      <c r="B30" s="1" t="s">
        <v>64</v>
      </c>
      <c r="C30" s="1" t="s">
        <v>22</v>
      </c>
      <c r="D30" s="2">
        <v>44567</v>
      </c>
      <c r="E30" s="1">
        <v>14609</v>
      </c>
      <c r="F30" s="1">
        <v>159</v>
      </c>
      <c r="G30" s="4">
        <v>636</v>
      </c>
    </row>
    <row r="31" spans="1:7" ht="16.5">
      <c r="A31" s="3" t="s">
        <v>47</v>
      </c>
      <c r="B31" s="1" t="s">
        <v>21</v>
      </c>
      <c r="C31" s="1" t="s">
        <v>29</v>
      </c>
      <c r="D31" s="2">
        <v>44568</v>
      </c>
      <c r="E31" s="1">
        <v>14560</v>
      </c>
      <c r="F31" s="1">
        <v>3</v>
      </c>
      <c r="G31" s="4">
        <v>607</v>
      </c>
    </row>
    <row r="32" spans="1:7" ht="16.5">
      <c r="A32" s="3" t="s">
        <v>10</v>
      </c>
      <c r="B32" s="1" t="s">
        <v>11</v>
      </c>
      <c r="C32" s="1" t="s">
        <v>12</v>
      </c>
      <c r="D32" s="2">
        <v>44566</v>
      </c>
      <c r="E32" s="1">
        <v>14553</v>
      </c>
      <c r="F32" s="1">
        <v>152</v>
      </c>
      <c r="G32" s="4">
        <v>910</v>
      </c>
    </row>
    <row r="33" spans="1:7" ht="16.5">
      <c r="A33" s="3" t="s">
        <v>66</v>
      </c>
      <c r="B33" s="1" t="s">
        <v>21</v>
      </c>
      <c r="C33" s="1" t="s">
        <v>54</v>
      </c>
      <c r="D33" s="2">
        <v>44589</v>
      </c>
      <c r="E33" s="1">
        <v>14413</v>
      </c>
      <c r="F33" s="1">
        <v>154</v>
      </c>
      <c r="G33" s="4">
        <v>1802</v>
      </c>
    </row>
    <row r="34" spans="1:7" ht="16.5">
      <c r="A34" s="3" t="s">
        <v>23</v>
      </c>
      <c r="B34" s="1" t="s">
        <v>48</v>
      </c>
      <c r="C34" s="1" t="s">
        <v>34</v>
      </c>
      <c r="D34" s="2">
        <v>44587</v>
      </c>
      <c r="E34" s="1">
        <v>14266</v>
      </c>
      <c r="F34" s="1">
        <v>74</v>
      </c>
      <c r="G34" s="4">
        <v>1427</v>
      </c>
    </row>
    <row r="35" spans="1:7" ht="16.5">
      <c r="A35" s="3" t="s">
        <v>43</v>
      </c>
      <c r="B35" s="1" t="s">
        <v>24</v>
      </c>
      <c r="C35" s="1" t="s">
        <v>39</v>
      </c>
      <c r="D35" s="2">
        <v>44580</v>
      </c>
      <c r="E35" s="1">
        <v>14196</v>
      </c>
      <c r="F35" s="1">
        <v>37</v>
      </c>
      <c r="G35" s="4">
        <v>676</v>
      </c>
    </row>
    <row r="36" spans="1:7" ht="16.5">
      <c r="A36" s="3" t="s">
        <v>30</v>
      </c>
      <c r="B36" s="1" t="s">
        <v>49</v>
      </c>
      <c r="C36" s="1" t="s">
        <v>31</v>
      </c>
      <c r="D36" s="2">
        <v>44571</v>
      </c>
      <c r="E36" s="1">
        <v>14119</v>
      </c>
      <c r="F36" s="1">
        <v>213</v>
      </c>
      <c r="G36" s="4">
        <v>1765</v>
      </c>
    </row>
    <row r="37" spans="1:7" ht="16.5">
      <c r="A37" s="3" t="s">
        <v>61</v>
      </c>
      <c r="B37" s="1" t="s">
        <v>69</v>
      </c>
      <c r="C37" s="1" t="s">
        <v>31</v>
      </c>
      <c r="D37" s="2">
        <v>44572</v>
      </c>
      <c r="E37" s="1">
        <v>14105</v>
      </c>
      <c r="F37" s="1">
        <v>133</v>
      </c>
      <c r="G37" s="4">
        <v>2015</v>
      </c>
    </row>
    <row r="38" spans="1:7" ht="16.5">
      <c r="A38" s="3" t="s">
        <v>77</v>
      </c>
      <c r="B38" s="1" t="s">
        <v>49</v>
      </c>
      <c r="C38" s="1" t="s">
        <v>70</v>
      </c>
      <c r="D38" s="2">
        <v>44588</v>
      </c>
      <c r="E38" s="1">
        <v>14070</v>
      </c>
      <c r="F38" s="1">
        <v>365</v>
      </c>
      <c r="G38" s="4">
        <v>1280</v>
      </c>
    </row>
    <row r="39" spans="1:7" ht="16.5">
      <c r="A39" s="3" t="s">
        <v>30</v>
      </c>
      <c r="B39" s="1" t="s">
        <v>33</v>
      </c>
      <c r="C39" s="1" t="s">
        <v>25</v>
      </c>
      <c r="D39" s="2">
        <v>44566</v>
      </c>
      <c r="E39" s="1">
        <v>13986</v>
      </c>
      <c r="F39" s="1">
        <v>162</v>
      </c>
      <c r="G39" s="4">
        <v>583</v>
      </c>
    </row>
    <row r="40" spans="1:7" ht="16.5">
      <c r="A40" s="3" t="s">
        <v>66</v>
      </c>
      <c r="B40" s="1" t="s">
        <v>53</v>
      </c>
      <c r="C40" s="1" t="s">
        <v>42</v>
      </c>
      <c r="D40" s="2">
        <v>44574</v>
      </c>
      <c r="E40" s="1">
        <v>13916</v>
      </c>
      <c r="F40" s="1">
        <v>152</v>
      </c>
      <c r="G40" s="4">
        <v>928</v>
      </c>
    </row>
    <row r="41" spans="1:7" ht="16.5">
      <c r="A41" s="3" t="s">
        <v>13</v>
      </c>
      <c r="B41" s="1" t="s">
        <v>44</v>
      </c>
      <c r="C41" s="1" t="s">
        <v>29</v>
      </c>
      <c r="D41" s="2">
        <v>44572</v>
      </c>
      <c r="E41" s="1">
        <v>13874</v>
      </c>
      <c r="F41" s="1">
        <v>226</v>
      </c>
      <c r="G41" s="4">
        <v>534</v>
      </c>
    </row>
    <row r="42" spans="1:7" ht="16.5">
      <c r="A42" s="3" t="s">
        <v>73</v>
      </c>
      <c r="B42" s="1" t="s">
        <v>26</v>
      </c>
      <c r="C42" s="1" t="s">
        <v>76</v>
      </c>
      <c r="D42" s="2">
        <v>44582</v>
      </c>
      <c r="E42" s="1">
        <v>13867</v>
      </c>
      <c r="F42" s="1">
        <v>34</v>
      </c>
      <c r="G42" s="4">
        <v>1067</v>
      </c>
    </row>
    <row r="43" spans="1:7" ht="16.5">
      <c r="A43" s="3" t="s">
        <v>47</v>
      </c>
      <c r="B43" s="1" t="s">
        <v>21</v>
      </c>
      <c r="C43" s="1" t="s">
        <v>70</v>
      </c>
      <c r="D43" s="2">
        <v>44564</v>
      </c>
      <c r="E43" s="1">
        <v>13426</v>
      </c>
      <c r="F43" s="1">
        <v>46</v>
      </c>
      <c r="G43" s="4">
        <v>1033</v>
      </c>
    </row>
    <row r="44" spans="1:7" ht="16.5">
      <c r="A44" s="3" t="s">
        <v>40</v>
      </c>
      <c r="B44" s="1" t="s">
        <v>51</v>
      </c>
      <c r="C44" s="1" t="s">
        <v>54</v>
      </c>
      <c r="D44" s="2">
        <v>44573</v>
      </c>
      <c r="E44" s="1">
        <v>13363</v>
      </c>
      <c r="F44" s="1">
        <v>96</v>
      </c>
      <c r="G44" s="4">
        <v>1485</v>
      </c>
    </row>
    <row r="45" spans="1:7" ht="16.5">
      <c r="A45" s="3" t="s">
        <v>74</v>
      </c>
      <c r="B45" s="1" t="s">
        <v>49</v>
      </c>
      <c r="C45" s="1" t="s">
        <v>68</v>
      </c>
      <c r="D45" s="2">
        <v>44575</v>
      </c>
      <c r="E45" s="1">
        <v>13328</v>
      </c>
      <c r="F45" s="1">
        <v>389</v>
      </c>
      <c r="G45" s="4">
        <v>1904</v>
      </c>
    </row>
    <row r="46" spans="1:7" ht="16.5">
      <c r="A46" s="3" t="s">
        <v>35</v>
      </c>
      <c r="B46" s="1" t="s">
        <v>41</v>
      </c>
      <c r="C46" s="1" t="s">
        <v>15</v>
      </c>
      <c r="D46" s="2">
        <v>44568</v>
      </c>
      <c r="E46" s="1">
        <v>13209</v>
      </c>
      <c r="F46" s="1">
        <v>26</v>
      </c>
      <c r="G46" s="4">
        <v>629</v>
      </c>
    </row>
    <row r="47" spans="1:7" ht="16.5">
      <c r="A47" s="3" t="s">
        <v>23</v>
      </c>
      <c r="B47" s="1" t="s">
        <v>8</v>
      </c>
      <c r="C47" s="1" t="s">
        <v>75</v>
      </c>
      <c r="D47" s="2">
        <v>44564</v>
      </c>
      <c r="E47" s="1">
        <v>13202</v>
      </c>
      <c r="F47" s="1">
        <v>233</v>
      </c>
      <c r="G47" s="4">
        <v>881</v>
      </c>
    </row>
    <row r="48" spans="1:7" ht="16.5">
      <c r="A48" s="3" t="s">
        <v>50</v>
      </c>
      <c r="B48" s="1" t="s">
        <v>65</v>
      </c>
      <c r="C48" s="1" t="s">
        <v>27</v>
      </c>
      <c r="D48" s="2">
        <v>44582</v>
      </c>
      <c r="E48" s="1">
        <v>13195</v>
      </c>
      <c r="F48" s="1">
        <v>215</v>
      </c>
      <c r="G48" s="4">
        <v>2200</v>
      </c>
    </row>
    <row r="49" spans="1:7" ht="16.5">
      <c r="A49" s="3" t="s">
        <v>35</v>
      </c>
      <c r="B49" s="1" t="s">
        <v>63</v>
      </c>
      <c r="C49" s="1" t="s">
        <v>67</v>
      </c>
      <c r="D49" s="2">
        <v>44588</v>
      </c>
      <c r="E49" s="1">
        <v>13160</v>
      </c>
      <c r="F49" s="1">
        <v>138</v>
      </c>
      <c r="G49" s="4">
        <v>1880</v>
      </c>
    </row>
    <row r="50" spans="1:7" ht="16.5">
      <c r="A50" s="3" t="s">
        <v>19</v>
      </c>
      <c r="B50" s="1" t="s">
        <v>64</v>
      </c>
      <c r="C50" s="1" t="s">
        <v>20</v>
      </c>
      <c r="D50" s="2">
        <v>44568</v>
      </c>
      <c r="E50" s="1">
        <v>13153</v>
      </c>
      <c r="F50" s="1">
        <v>86</v>
      </c>
      <c r="G50" s="4">
        <v>1097</v>
      </c>
    </row>
    <row r="51" spans="1:7" ht="16.5">
      <c r="A51" s="3" t="s">
        <v>66</v>
      </c>
      <c r="B51" s="1" t="s">
        <v>69</v>
      </c>
      <c r="C51" s="1" t="s">
        <v>70</v>
      </c>
      <c r="D51" s="2">
        <v>44572</v>
      </c>
      <c r="E51" s="1">
        <v>13139</v>
      </c>
      <c r="F51" s="1">
        <v>371</v>
      </c>
      <c r="G51" s="4">
        <v>939</v>
      </c>
    </row>
    <row r="52" spans="1:7" ht="16.5">
      <c r="A52" s="3" t="s">
        <v>73</v>
      </c>
      <c r="B52" s="1" t="s">
        <v>24</v>
      </c>
      <c r="C52" s="1" t="s">
        <v>12</v>
      </c>
      <c r="D52" s="2">
        <v>44581</v>
      </c>
      <c r="E52" s="1">
        <v>13062</v>
      </c>
      <c r="F52" s="1">
        <v>142</v>
      </c>
      <c r="G52" s="4">
        <v>817</v>
      </c>
    </row>
    <row r="53" spans="1:7" ht="16.5">
      <c r="A53" s="3" t="s">
        <v>58</v>
      </c>
      <c r="B53" s="1" t="s">
        <v>48</v>
      </c>
      <c r="C53" s="1" t="s">
        <v>59</v>
      </c>
      <c r="D53" s="2">
        <v>44564</v>
      </c>
      <c r="E53" s="1">
        <v>13048</v>
      </c>
      <c r="F53" s="1">
        <v>154</v>
      </c>
      <c r="G53" s="4">
        <v>653</v>
      </c>
    </row>
    <row r="54" spans="1:7" ht="16.5">
      <c r="A54" s="3" t="s">
        <v>23</v>
      </c>
      <c r="B54" s="1" t="s">
        <v>17</v>
      </c>
      <c r="C54" s="1" t="s">
        <v>39</v>
      </c>
      <c r="D54" s="2">
        <v>44585</v>
      </c>
      <c r="E54" s="1">
        <v>12971</v>
      </c>
      <c r="F54" s="1">
        <v>309</v>
      </c>
      <c r="G54" s="4">
        <v>649</v>
      </c>
    </row>
    <row r="55" spans="1:7" ht="16.5">
      <c r="A55" s="3" t="s">
        <v>60</v>
      </c>
      <c r="B55" s="1" t="s">
        <v>33</v>
      </c>
      <c r="C55" s="1" t="s">
        <v>70</v>
      </c>
      <c r="D55" s="2">
        <v>44589</v>
      </c>
      <c r="E55" s="1">
        <v>12901</v>
      </c>
      <c r="F55" s="1">
        <v>96</v>
      </c>
      <c r="G55" s="4">
        <v>993</v>
      </c>
    </row>
    <row r="56" spans="1:7" ht="16.5">
      <c r="A56" s="3" t="s">
        <v>52</v>
      </c>
      <c r="B56" s="1" t="s">
        <v>14</v>
      </c>
      <c r="C56" s="1" t="s">
        <v>20</v>
      </c>
      <c r="D56" s="2">
        <v>44585</v>
      </c>
      <c r="E56" s="1">
        <v>12894</v>
      </c>
      <c r="F56" s="1">
        <v>253</v>
      </c>
      <c r="G56" s="4">
        <v>1075</v>
      </c>
    </row>
    <row r="57" spans="1:7" ht="16.5">
      <c r="A57" s="3" t="s">
        <v>37</v>
      </c>
      <c r="B57" s="1" t="s">
        <v>24</v>
      </c>
      <c r="C57" s="1" t="s">
        <v>12</v>
      </c>
      <c r="D57" s="2">
        <v>44574</v>
      </c>
      <c r="E57" s="1">
        <v>12838</v>
      </c>
      <c r="F57" s="1">
        <v>275</v>
      </c>
      <c r="G57" s="4">
        <v>803</v>
      </c>
    </row>
    <row r="58" spans="1:7" ht="16.5">
      <c r="A58" s="3" t="s">
        <v>23</v>
      </c>
      <c r="B58" s="1" t="s">
        <v>65</v>
      </c>
      <c r="C58" s="1" t="s">
        <v>31</v>
      </c>
      <c r="D58" s="2">
        <v>44589</v>
      </c>
      <c r="E58" s="1">
        <v>12586</v>
      </c>
      <c r="F58" s="1">
        <v>145</v>
      </c>
      <c r="G58" s="4">
        <v>2518</v>
      </c>
    </row>
    <row r="59" spans="1:7" ht="16.5">
      <c r="A59" s="3" t="s">
        <v>46</v>
      </c>
      <c r="B59" s="1" t="s">
        <v>26</v>
      </c>
      <c r="C59" s="1" t="s">
        <v>20</v>
      </c>
      <c r="D59" s="2">
        <v>44572</v>
      </c>
      <c r="E59" s="1">
        <v>12481</v>
      </c>
      <c r="F59" s="1">
        <v>177</v>
      </c>
      <c r="G59" s="4">
        <v>1041</v>
      </c>
    </row>
    <row r="60" spans="1:7" ht="16.5">
      <c r="A60" s="3" t="s">
        <v>16</v>
      </c>
      <c r="B60" s="1" t="s">
        <v>64</v>
      </c>
      <c r="C60" s="1" t="s">
        <v>57</v>
      </c>
      <c r="D60" s="2">
        <v>44588</v>
      </c>
      <c r="E60" s="1">
        <v>12376</v>
      </c>
      <c r="F60" s="1">
        <v>15</v>
      </c>
      <c r="G60" s="4">
        <v>884</v>
      </c>
    </row>
    <row r="61" spans="1:7" ht="16.5">
      <c r="A61" s="3" t="s">
        <v>74</v>
      </c>
      <c r="B61" s="1" t="s">
        <v>49</v>
      </c>
      <c r="C61" s="1" t="s">
        <v>18</v>
      </c>
      <c r="D61" s="2">
        <v>44582</v>
      </c>
      <c r="E61" s="1">
        <v>12341</v>
      </c>
      <c r="F61" s="1">
        <v>127</v>
      </c>
      <c r="G61" s="4">
        <v>1029</v>
      </c>
    </row>
    <row r="62" spans="1:7" ht="16.5">
      <c r="A62" s="3" t="s">
        <v>47</v>
      </c>
      <c r="B62" s="1" t="s">
        <v>55</v>
      </c>
      <c r="C62" s="1" t="s">
        <v>34</v>
      </c>
      <c r="D62" s="2">
        <v>44564</v>
      </c>
      <c r="E62" s="1">
        <v>12145</v>
      </c>
      <c r="F62" s="1">
        <v>55</v>
      </c>
      <c r="G62" s="4">
        <v>1013</v>
      </c>
    </row>
    <row r="63" spans="1:7" ht="16.5">
      <c r="A63" s="3" t="s">
        <v>73</v>
      </c>
      <c r="B63" s="1" t="s">
        <v>26</v>
      </c>
      <c r="C63" s="1" t="s">
        <v>27</v>
      </c>
      <c r="D63" s="2">
        <v>44587</v>
      </c>
      <c r="E63" s="1">
        <v>11984</v>
      </c>
      <c r="F63" s="1">
        <v>181</v>
      </c>
      <c r="G63" s="4">
        <v>1712</v>
      </c>
    </row>
    <row r="64" spans="1:7" ht="16.5">
      <c r="A64" s="3" t="s">
        <v>46</v>
      </c>
      <c r="B64" s="1" t="s">
        <v>24</v>
      </c>
      <c r="C64" s="1" t="s">
        <v>68</v>
      </c>
      <c r="D64" s="2">
        <v>44568</v>
      </c>
      <c r="E64" s="1">
        <v>11949</v>
      </c>
      <c r="F64" s="1">
        <v>175</v>
      </c>
      <c r="G64" s="4">
        <v>1328</v>
      </c>
    </row>
    <row r="65" spans="1:7" ht="16.5">
      <c r="A65" s="3" t="s">
        <v>43</v>
      </c>
      <c r="B65" s="1" t="s">
        <v>55</v>
      </c>
      <c r="C65" s="1" t="s">
        <v>67</v>
      </c>
      <c r="D65" s="2">
        <v>44589</v>
      </c>
      <c r="E65" s="1">
        <v>11935</v>
      </c>
      <c r="F65" s="1">
        <v>138</v>
      </c>
      <c r="G65" s="4">
        <v>1492</v>
      </c>
    </row>
    <row r="66" spans="1:7" ht="16.5">
      <c r="A66" s="3" t="s">
        <v>16</v>
      </c>
      <c r="B66" s="1" t="s">
        <v>41</v>
      </c>
      <c r="C66" s="1" t="s">
        <v>31</v>
      </c>
      <c r="D66" s="2">
        <v>44568</v>
      </c>
      <c r="E66" s="1">
        <v>11907</v>
      </c>
      <c r="F66" s="1">
        <v>186</v>
      </c>
      <c r="G66" s="4">
        <v>1323</v>
      </c>
    </row>
    <row r="67" spans="1:7" ht="16.5">
      <c r="A67" s="3" t="s">
        <v>58</v>
      </c>
      <c r="B67" s="1" t="s">
        <v>33</v>
      </c>
      <c r="C67" s="1" t="s">
        <v>67</v>
      </c>
      <c r="D67" s="2">
        <v>44585</v>
      </c>
      <c r="E67" s="1">
        <v>11900</v>
      </c>
      <c r="F67" s="1">
        <v>13</v>
      </c>
      <c r="G67" s="4">
        <v>1700</v>
      </c>
    </row>
    <row r="68" spans="1:7" ht="16.5">
      <c r="A68" s="3" t="s">
        <v>13</v>
      </c>
      <c r="B68" s="1" t="s">
        <v>48</v>
      </c>
      <c r="C68" s="1" t="s">
        <v>25</v>
      </c>
      <c r="D68" s="2">
        <v>44579</v>
      </c>
      <c r="E68" s="1">
        <v>11746</v>
      </c>
      <c r="F68" s="1">
        <v>85</v>
      </c>
      <c r="G68" s="4">
        <v>511</v>
      </c>
    </row>
    <row r="69" spans="1:7" ht="16.5">
      <c r="A69" s="3" t="s">
        <v>43</v>
      </c>
      <c r="B69" s="1" t="s">
        <v>64</v>
      </c>
      <c r="C69" s="1" t="s">
        <v>25</v>
      </c>
      <c r="D69" s="2">
        <v>44582</v>
      </c>
      <c r="E69" s="1">
        <v>11592</v>
      </c>
      <c r="F69" s="1">
        <v>334</v>
      </c>
      <c r="G69" s="4">
        <v>527</v>
      </c>
    </row>
    <row r="70" spans="1:7" ht="16.5">
      <c r="A70" s="3" t="s">
        <v>19</v>
      </c>
      <c r="B70" s="1" t="s">
        <v>41</v>
      </c>
      <c r="C70" s="1" t="s">
        <v>45</v>
      </c>
      <c r="D70" s="2">
        <v>44579</v>
      </c>
      <c r="E70" s="1">
        <v>11564</v>
      </c>
      <c r="F70" s="1">
        <v>13</v>
      </c>
      <c r="G70" s="4">
        <v>771</v>
      </c>
    </row>
    <row r="71" spans="1:7" ht="16.5">
      <c r="A71" s="3" t="s">
        <v>72</v>
      </c>
      <c r="B71" s="1" t="s">
        <v>64</v>
      </c>
      <c r="C71" s="1" t="s">
        <v>54</v>
      </c>
      <c r="D71" s="2">
        <v>44571</v>
      </c>
      <c r="E71" s="1">
        <v>11438</v>
      </c>
      <c r="F71" s="1">
        <v>21</v>
      </c>
      <c r="G71" s="4">
        <v>1430</v>
      </c>
    </row>
    <row r="72" spans="1:7" ht="16.5">
      <c r="A72" s="3" t="s">
        <v>58</v>
      </c>
      <c r="B72" s="1" t="s">
        <v>21</v>
      </c>
      <c r="C72" s="1" t="s">
        <v>76</v>
      </c>
      <c r="D72" s="2">
        <v>44582</v>
      </c>
      <c r="E72" s="1">
        <v>11417</v>
      </c>
      <c r="F72" s="1">
        <v>26</v>
      </c>
      <c r="G72" s="4">
        <v>952</v>
      </c>
    </row>
    <row r="73" spans="1:7" ht="16.5">
      <c r="A73" s="3" t="s">
        <v>37</v>
      </c>
      <c r="B73" s="1" t="s">
        <v>63</v>
      </c>
      <c r="C73" s="1" t="s">
        <v>59</v>
      </c>
      <c r="D73" s="2">
        <v>44575</v>
      </c>
      <c r="E73" s="1">
        <v>11403</v>
      </c>
      <c r="F73" s="1">
        <v>367</v>
      </c>
      <c r="G73" s="4">
        <v>634</v>
      </c>
    </row>
    <row r="74" spans="1:7" ht="16.5">
      <c r="A74" s="3" t="s">
        <v>47</v>
      </c>
      <c r="B74" s="1" t="s">
        <v>63</v>
      </c>
      <c r="C74" s="1" t="s">
        <v>15</v>
      </c>
      <c r="D74" s="2">
        <v>44567</v>
      </c>
      <c r="E74" s="1">
        <v>11389</v>
      </c>
      <c r="F74" s="1">
        <v>89</v>
      </c>
      <c r="G74" s="4">
        <v>496</v>
      </c>
    </row>
    <row r="75" spans="1:7" ht="16.5">
      <c r="A75" s="3" t="s">
        <v>46</v>
      </c>
      <c r="B75" s="1" t="s">
        <v>44</v>
      </c>
      <c r="C75" s="1" t="s">
        <v>27</v>
      </c>
      <c r="D75" s="2">
        <v>44585</v>
      </c>
      <c r="E75" s="1">
        <v>11249</v>
      </c>
      <c r="F75" s="1">
        <v>150</v>
      </c>
      <c r="G75" s="4">
        <v>1607</v>
      </c>
    </row>
    <row r="76" spans="1:7" ht="16.5">
      <c r="A76" s="3" t="s">
        <v>72</v>
      </c>
      <c r="B76" s="1" t="s">
        <v>38</v>
      </c>
      <c r="C76" s="1" t="s">
        <v>42</v>
      </c>
      <c r="D76" s="2">
        <v>44579</v>
      </c>
      <c r="E76" s="1">
        <v>11144</v>
      </c>
      <c r="F76" s="1">
        <v>98</v>
      </c>
      <c r="G76" s="4">
        <v>620</v>
      </c>
    </row>
    <row r="77" spans="1:7" ht="16.5">
      <c r="A77" s="3" t="s">
        <v>72</v>
      </c>
      <c r="B77" s="1" t="s">
        <v>8</v>
      </c>
      <c r="C77" s="1" t="s">
        <v>75</v>
      </c>
      <c r="D77" s="2">
        <v>44575</v>
      </c>
      <c r="E77" s="1">
        <v>11137</v>
      </c>
      <c r="F77" s="1">
        <v>187</v>
      </c>
      <c r="G77" s="4">
        <v>796</v>
      </c>
    </row>
    <row r="78" spans="1:7" ht="16.5">
      <c r="A78" s="3" t="s">
        <v>13</v>
      </c>
      <c r="B78" s="1" t="s">
        <v>8</v>
      </c>
      <c r="C78" s="1" t="s">
        <v>76</v>
      </c>
      <c r="D78" s="2">
        <v>44574</v>
      </c>
      <c r="E78" s="1">
        <v>11130</v>
      </c>
      <c r="F78" s="1">
        <v>83</v>
      </c>
      <c r="G78" s="4">
        <v>1237</v>
      </c>
    </row>
    <row r="79" spans="1:7" ht="16.5">
      <c r="A79" s="3" t="s">
        <v>13</v>
      </c>
      <c r="B79" s="1" t="s">
        <v>28</v>
      </c>
      <c r="C79" s="1" t="s">
        <v>27</v>
      </c>
      <c r="D79" s="2">
        <v>44582</v>
      </c>
      <c r="E79" s="1">
        <v>10850</v>
      </c>
      <c r="F79" s="1">
        <v>362</v>
      </c>
      <c r="G79" s="4">
        <v>1550</v>
      </c>
    </row>
    <row r="80" spans="1:7" ht="16.5">
      <c r="A80" s="3" t="s">
        <v>7</v>
      </c>
      <c r="B80" s="1" t="s">
        <v>11</v>
      </c>
      <c r="C80" s="1" t="s">
        <v>18</v>
      </c>
      <c r="D80" s="2">
        <v>44585</v>
      </c>
      <c r="E80" s="1">
        <v>10794</v>
      </c>
      <c r="F80" s="1">
        <v>429</v>
      </c>
      <c r="G80" s="4">
        <v>771</v>
      </c>
    </row>
    <row r="81" spans="1:7" ht="16.5">
      <c r="A81" s="3" t="s">
        <v>10</v>
      </c>
      <c r="B81" s="1" t="s">
        <v>21</v>
      </c>
      <c r="C81" s="1" t="s">
        <v>39</v>
      </c>
      <c r="D81" s="2">
        <v>44588</v>
      </c>
      <c r="E81" s="1">
        <v>10766</v>
      </c>
      <c r="F81" s="1">
        <v>146</v>
      </c>
      <c r="G81" s="4">
        <v>634</v>
      </c>
    </row>
    <row r="82" spans="1:7" ht="16.5">
      <c r="A82" s="3" t="s">
        <v>50</v>
      </c>
      <c r="B82" s="1" t="s">
        <v>8</v>
      </c>
      <c r="C82" s="1" t="s">
        <v>20</v>
      </c>
      <c r="D82" s="2">
        <v>44589</v>
      </c>
      <c r="E82" s="1">
        <v>10731</v>
      </c>
      <c r="F82" s="1">
        <v>332</v>
      </c>
      <c r="G82" s="4">
        <v>826</v>
      </c>
    </row>
    <row r="83" spans="1:7" ht="16.5">
      <c r="A83" s="3" t="s">
        <v>73</v>
      </c>
      <c r="B83" s="1" t="s">
        <v>28</v>
      </c>
      <c r="C83" s="1" t="s">
        <v>29</v>
      </c>
      <c r="D83" s="2">
        <v>44565</v>
      </c>
      <c r="E83" s="1">
        <v>10724</v>
      </c>
      <c r="F83" s="1">
        <v>130</v>
      </c>
      <c r="G83" s="4">
        <v>383</v>
      </c>
    </row>
    <row r="84" spans="1:7" ht="16.5">
      <c r="A84" s="3" t="s">
        <v>52</v>
      </c>
      <c r="B84" s="1" t="s">
        <v>14</v>
      </c>
      <c r="C84" s="1" t="s">
        <v>31</v>
      </c>
      <c r="D84" s="2">
        <v>44565</v>
      </c>
      <c r="E84" s="1">
        <v>10710</v>
      </c>
      <c r="F84" s="1">
        <v>327</v>
      </c>
      <c r="G84" s="4">
        <v>1339</v>
      </c>
    </row>
    <row r="85" spans="1:7" ht="16.5">
      <c r="A85" s="3" t="s">
        <v>30</v>
      </c>
      <c r="B85" s="1" t="s">
        <v>28</v>
      </c>
      <c r="C85" s="1" t="s">
        <v>54</v>
      </c>
      <c r="D85" s="2">
        <v>44580</v>
      </c>
      <c r="E85" s="1">
        <v>10682</v>
      </c>
      <c r="F85" s="1">
        <v>100</v>
      </c>
      <c r="G85" s="4">
        <v>1526</v>
      </c>
    </row>
    <row r="86" spans="1:7" ht="16.5">
      <c r="A86" s="3" t="s">
        <v>61</v>
      </c>
      <c r="B86" s="1" t="s">
        <v>69</v>
      </c>
      <c r="C86" s="1" t="s">
        <v>59</v>
      </c>
      <c r="D86" s="2">
        <v>44587</v>
      </c>
      <c r="E86" s="1">
        <v>10633</v>
      </c>
      <c r="F86" s="1">
        <v>25</v>
      </c>
      <c r="G86" s="4">
        <v>507</v>
      </c>
    </row>
    <row r="87" spans="1:7" ht="16.5">
      <c r="A87" s="3" t="s">
        <v>71</v>
      </c>
      <c r="B87" s="1" t="s">
        <v>65</v>
      </c>
      <c r="C87" s="1" t="s">
        <v>59</v>
      </c>
      <c r="D87" s="2">
        <v>44574</v>
      </c>
      <c r="E87" s="1">
        <v>10598</v>
      </c>
      <c r="F87" s="1">
        <v>336</v>
      </c>
      <c r="G87" s="4">
        <v>589</v>
      </c>
    </row>
    <row r="88" spans="1:7" ht="16.5">
      <c r="A88" s="3" t="s">
        <v>43</v>
      </c>
      <c r="B88" s="1" t="s">
        <v>17</v>
      </c>
      <c r="C88" s="1" t="s">
        <v>34</v>
      </c>
      <c r="D88" s="2">
        <v>44586</v>
      </c>
      <c r="E88" s="1">
        <v>10563</v>
      </c>
      <c r="F88" s="1">
        <v>236</v>
      </c>
      <c r="G88" s="4">
        <v>1174</v>
      </c>
    </row>
    <row r="89" spans="1:7" ht="16.5">
      <c r="A89" s="3" t="s">
        <v>30</v>
      </c>
      <c r="B89" s="1" t="s">
        <v>36</v>
      </c>
      <c r="C89" s="1" t="s">
        <v>29</v>
      </c>
      <c r="D89" s="2">
        <v>44582</v>
      </c>
      <c r="E89" s="1">
        <v>10486</v>
      </c>
      <c r="F89" s="1">
        <v>60</v>
      </c>
      <c r="G89" s="4">
        <v>404</v>
      </c>
    </row>
    <row r="90" spans="1:7" ht="16.5">
      <c r="A90" s="3" t="s">
        <v>72</v>
      </c>
      <c r="B90" s="1" t="s">
        <v>48</v>
      </c>
      <c r="C90" s="1" t="s">
        <v>15</v>
      </c>
      <c r="D90" s="2">
        <v>44579</v>
      </c>
      <c r="E90" s="1">
        <v>10465</v>
      </c>
      <c r="F90" s="1">
        <v>142</v>
      </c>
      <c r="G90" s="4">
        <v>551</v>
      </c>
    </row>
    <row r="91" spans="1:7" ht="16.5">
      <c r="A91" s="3" t="s">
        <v>32</v>
      </c>
      <c r="B91" s="1" t="s">
        <v>64</v>
      </c>
      <c r="C91" s="1" t="s">
        <v>39</v>
      </c>
      <c r="D91" s="2">
        <v>44582</v>
      </c>
      <c r="E91" s="1">
        <v>10444</v>
      </c>
      <c r="F91" s="1">
        <v>64</v>
      </c>
      <c r="G91" s="4">
        <v>581</v>
      </c>
    </row>
    <row r="92" spans="1:7" ht="16.5">
      <c r="A92" s="3" t="s">
        <v>46</v>
      </c>
      <c r="B92" s="1" t="s">
        <v>56</v>
      </c>
      <c r="C92" s="1" t="s">
        <v>18</v>
      </c>
      <c r="D92" s="2">
        <v>44567</v>
      </c>
      <c r="E92" s="1">
        <v>10409</v>
      </c>
      <c r="F92" s="1">
        <v>33</v>
      </c>
      <c r="G92" s="4">
        <v>744</v>
      </c>
    </row>
    <row r="93" spans="1:7" ht="16.5">
      <c r="A93" s="3" t="s">
        <v>50</v>
      </c>
      <c r="B93" s="1" t="s">
        <v>56</v>
      </c>
      <c r="C93" s="1" t="s">
        <v>9</v>
      </c>
      <c r="D93" s="2">
        <v>44571</v>
      </c>
      <c r="E93" s="1">
        <v>10374</v>
      </c>
      <c r="F93" s="1">
        <v>311</v>
      </c>
      <c r="G93" s="4">
        <v>385</v>
      </c>
    </row>
    <row r="94" spans="1:7" ht="16.5">
      <c r="A94" s="3" t="s">
        <v>52</v>
      </c>
      <c r="B94" s="1" t="s">
        <v>69</v>
      </c>
      <c r="C94" s="1" t="s">
        <v>39</v>
      </c>
      <c r="D94" s="2">
        <v>44568</v>
      </c>
      <c r="E94" s="1">
        <v>10318</v>
      </c>
      <c r="F94" s="1">
        <v>38</v>
      </c>
      <c r="G94" s="4">
        <v>516</v>
      </c>
    </row>
    <row r="95" spans="1:7" ht="16.5">
      <c r="A95" s="3" t="s">
        <v>19</v>
      </c>
      <c r="B95" s="1" t="s">
        <v>8</v>
      </c>
      <c r="C95" s="1" t="s">
        <v>20</v>
      </c>
      <c r="D95" s="2">
        <v>44589</v>
      </c>
      <c r="E95" s="1">
        <v>10255</v>
      </c>
      <c r="F95" s="1">
        <v>53</v>
      </c>
      <c r="G95" s="4">
        <v>733</v>
      </c>
    </row>
    <row r="96" spans="1:7" ht="16.5">
      <c r="A96" s="3" t="s">
        <v>37</v>
      </c>
      <c r="B96" s="1" t="s">
        <v>17</v>
      </c>
      <c r="C96" s="1" t="s">
        <v>70</v>
      </c>
      <c r="D96" s="2">
        <v>44578</v>
      </c>
      <c r="E96" s="1">
        <v>10206</v>
      </c>
      <c r="F96" s="1">
        <v>190</v>
      </c>
      <c r="G96" s="4">
        <v>851</v>
      </c>
    </row>
    <row r="97" spans="1:7" ht="16.5">
      <c r="A97" s="3" t="s">
        <v>60</v>
      </c>
      <c r="B97" s="1" t="s">
        <v>21</v>
      </c>
      <c r="C97" s="1" t="s">
        <v>27</v>
      </c>
      <c r="D97" s="2">
        <v>44579</v>
      </c>
      <c r="E97" s="1">
        <v>10192</v>
      </c>
      <c r="F97" s="1">
        <v>228</v>
      </c>
      <c r="G97" s="4">
        <v>1274</v>
      </c>
    </row>
    <row r="98" spans="1:7" ht="16.5">
      <c r="A98" s="3" t="s">
        <v>58</v>
      </c>
      <c r="B98" s="1" t="s">
        <v>21</v>
      </c>
      <c r="C98" s="1" t="s">
        <v>45</v>
      </c>
      <c r="D98" s="2">
        <v>44565</v>
      </c>
      <c r="E98" s="1">
        <v>10171</v>
      </c>
      <c r="F98" s="1">
        <v>63</v>
      </c>
      <c r="G98" s="4">
        <v>566</v>
      </c>
    </row>
    <row r="99" spans="1:7" ht="16.5">
      <c r="A99" s="3" t="s">
        <v>72</v>
      </c>
      <c r="B99" s="1" t="s">
        <v>41</v>
      </c>
      <c r="C99" s="1" t="s">
        <v>31</v>
      </c>
      <c r="D99" s="2">
        <v>44587</v>
      </c>
      <c r="E99" s="1">
        <v>10115</v>
      </c>
      <c r="F99" s="1">
        <v>51</v>
      </c>
      <c r="G99" s="4">
        <v>1265</v>
      </c>
    </row>
    <row r="100" spans="1:7" ht="16.5">
      <c r="A100" s="3" t="s">
        <v>35</v>
      </c>
      <c r="B100" s="1" t="s">
        <v>28</v>
      </c>
      <c r="C100" s="1" t="s">
        <v>76</v>
      </c>
      <c r="D100" s="2">
        <v>44573</v>
      </c>
      <c r="E100" s="1">
        <v>10045</v>
      </c>
      <c r="F100" s="1">
        <v>7</v>
      </c>
      <c r="G100" s="4">
        <v>773</v>
      </c>
    </row>
    <row r="101" spans="1:7" ht="16.5">
      <c r="A101" s="3" t="s">
        <v>74</v>
      </c>
      <c r="B101" s="1" t="s">
        <v>8</v>
      </c>
      <c r="C101" s="1" t="s">
        <v>18</v>
      </c>
      <c r="D101" s="2">
        <v>44582</v>
      </c>
      <c r="E101" s="1">
        <v>10031</v>
      </c>
      <c r="F101" s="1">
        <v>41</v>
      </c>
      <c r="G101" s="4">
        <v>669</v>
      </c>
    </row>
    <row r="102" spans="1:7" ht="16.5">
      <c r="A102" s="3" t="s">
        <v>71</v>
      </c>
      <c r="B102" s="1" t="s">
        <v>8</v>
      </c>
      <c r="C102" s="1" t="s">
        <v>57</v>
      </c>
      <c r="D102" s="2">
        <v>44580</v>
      </c>
      <c r="E102" s="1">
        <v>9975</v>
      </c>
      <c r="F102" s="1">
        <v>169</v>
      </c>
      <c r="G102" s="4">
        <v>713</v>
      </c>
    </row>
    <row r="103" spans="1:7" ht="16.5">
      <c r="A103" s="3" t="s">
        <v>71</v>
      </c>
      <c r="B103" s="1" t="s">
        <v>24</v>
      </c>
      <c r="C103" s="1" t="s">
        <v>57</v>
      </c>
      <c r="D103" s="2">
        <v>44582</v>
      </c>
      <c r="E103" s="1">
        <v>9968</v>
      </c>
      <c r="F103" s="1">
        <v>135</v>
      </c>
      <c r="G103" s="4">
        <v>907</v>
      </c>
    </row>
    <row r="104" spans="1:7" ht="16.5">
      <c r="A104" s="3" t="s">
        <v>40</v>
      </c>
      <c r="B104" s="1" t="s">
        <v>55</v>
      </c>
      <c r="C104" s="1" t="s">
        <v>34</v>
      </c>
      <c r="D104" s="2">
        <v>44573</v>
      </c>
      <c r="E104" s="1">
        <v>9933</v>
      </c>
      <c r="F104" s="1">
        <v>167</v>
      </c>
      <c r="G104" s="4">
        <v>1242</v>
      </c>
    </row>
    <row r="105" spans="1:7" ht="16.5">
      <c r="A105" s="3" t="s">
        <v>71</v>
      </c>
      <c r="B105" s="1" t="s">
        <v>48</v>
      </c>
      <c r="C105" s="1" t="s">
        <v>39</v>
      </c>
      <c r="D105" s="2">
        <v>44568</v>
      </c>
      <c r="E105" s="1">
        <v>9905</v>
      </c>
      <c r="F105" s="1">
        <v>175</v>
      </c>
      <c r="G105" s="4">
        <v>472</v>
      </c>
    </row>
    <row r="106" spans="1:7" ht="16.5">
      <c r="A106" s="3" t="s">
        <v>47</v>
      </c>
      <c r="B106" s="1" t="s">
        <v>64</v>
      </c>
      <c r="C106" s="1" t="s">
        <v>34</v>
      </c>
      <c r="D106" s="2">
        <v>44571</v>
      </c>
      <c r="E106" s="1">
        <v>9849</v>
      </c>
      <c r="F106" s="1">
        <v>71</v>
      </c>
      <c r="G106" s="4">
        <v>1095</v>
      </c>
    </row>
    <row r="107" spans="1:7" ht="16.5">
      <c r="A107" s="3" t="s">
        <v>52</v>
      </c>
      <c r="B107" s="1" t="s">
        <v>14</v>
      </c>
      <c r="C107" s="1" t="s">
        <v>70</v>
      </c>
      <c r="D107" s="2">
        <v>44579</v>
      </c>
      <c r="E107" s="1">
        <v>9849</v>
      </c>
      <c r="F107" s="1">
        <v>8</v>
      </c>
      <c r="G107" s="4">
        <v>758</v>
      </c>
    </row>
    <row r="108" spans="1:7" ht="16.5">
      <c r="A108" s="3" t="s">
        <v>40</v>
      </c>
      <c r="B108" s="1" t="s">
        <v>69</v>
      </c>
      <c r="C108" s="1" t="s">
        <v>22</v>
      </c>
      <c r="D108" s="2">
        <v>44571</v>
      </c>
      <c r="E108" s="1">
        <v>9779</v>
      </c>
      <c r="F108" s="1">
        <v>83</v>
      </c>
      <c r="G108" s="4">
        <v>426</v>
      </c>
    </row>
    <row r="109" spans="1:7" ht="16.5">
      <c r="A109" s="3" t="s">
        <v>71</v>
      </c>
      <c r="B109" s="1" t="s">
        <v>64</v>
      </c>
      <c r="C109" s="1" t="s">
        <v>70</v>
      </c>
      <c r="D109" s="2">
        <v>44580</v>
      </c>
      <c r="E109" s="1">
        <v>9751</v>
      </c>
      <c r="F109" s="1">
        <v>120</v>
      </c>
      <c r="G109" s="4">
        <v>813</v>
      </c>
    </row>
    <row r="110" spans="1:7" ht="16.5">
      <c r="A110" s="3" t="s">
        <v>37</v>
      </c>
      <c r="B110" s="1" t="s">
        <v>33</v>
      </c>
      <c r="C110" s="1" t="s">
        <v>12</v>
      </c>
      <c r="D110" s="2">
        <v>44589</v>
      </c>
      <c r="E110" s="1">
        <v>9730</v>
      </c>
      <c r="F110" s="1">
        <v>12</v>
      </c>
      <c r="G110" s="4">
        <v>609</v>
      </c>
    </row>
    <row r="111" spans="1:7" ht="16.5">
      <c r="A111" s="3" t="s">
        <v>40</v>
      </c>
      <c r="B111" s="1" t="s">
        <v>8</v>
      </c>
      <c r="C111" s="1" t="s">
        <v>42</v>
      </c>
      <c r="D111" s="2">
        <v>44582</v>
      </c>
      <c r="E111" s="1">
        <v>9674</v>
      </c>
      <c r="F111" s="1">
        <v>449</v>
      </c>
      <c r="G111" s="4">
        <v>645</v>
      </c>
    </row>
    <row r="112" spans="1:7" ht="16.5">
      <c r="A112" s="3" t="s">
        <v>16</v>
      </c>
      <c r="B112" s="1" t="s">
        <v>17</v>
      </c>
      <c r="C112" s="1" t="s">
        <v>18</v>
      </c>
      <c r="D112" s="2">
        <v>44580</v>
      </c>
      <c r="E112" s="1">
        <v>9625</v>
      </c>
      <c r="F112" s="1">
        <v>155</v>
      </c>
      <c r="G112" s="4">
        <v>642</v>
      </c>
    </row>
    <row r="113" spans="1:7" ht="16.5">
      <c r="A113" s="3" t="s">
        <v>60</v>
      </c>
      <c r="B113" s="1" t="s">
        <v>28</v>
      </c>
      <c r="C113" s="1" t="s">
        <v>54</v>
      </c>
      <c r="D113" s="2">
        <v>44565</v>
      </c>
      <c r="E113" s="1">
        <v>9576</v>
      </c>
      <c r="F113" s="1">
        <v>13</v>
      </c>
      <c r="G113" s="4">
        <v>1368</v>
      </c>
    </row>
    <row r="114" spans="1:7" ht="16.5">
      <c r="A114" s="3" t="s">
        <v>47</v>
      </c>
      <c r="B114" s="1" t="s">
        <v>63</v>
      </c>
      <c r="C114" s="1" t="s">
        <v>39</v>
      </c>
      <c r="D114" s="2">
        <v>44564</v>
      </c>
      <c r="E114" s="1">
        <v>9534</v>
      </c>
      <c r="F114" s="1">
        <v>96</v>
      </c>
      <c r="G114" s="4">
        <v>477</v>
      </c>
    </row>
    <row r="115" spans="1:7" ht="16.5">
      <c r="A115" s="3" t="s">
        <v>30</v>
      </c>
      <c r="B115" s="1" t="s">
        <v>53</v>
      </c>
      <c r="C115" s="1" t="s">
        <v>75</v>
      </c>
      <c r="D115" s="2">
        <v>44568</v>
      </c>
      <c r="E115" s="1">
        <v>9527</v>
      </c>
      <c r="F115" s="1">
        <v>384</v>
      </c>
      <c r="G115" s="4">
        <v>794</v>
      </c>
    </row>
    <row r="116" spans="1:7" ht="16.5">
      <c r="A116" s="3" t="s">
        <v>58</v>
      </c>
      <c r="B116" s="1" t="s">
        <v>41</v>
      </c>
      <c r="C116" s="1" t="s">
        <v>15</v>
      </c>
      <c r="D116" s="2">
        <v>44586</v>
      </c>
      <c r="E116" s="1">
        <v>9457</v>
      </c>
      <c r="F116" s="1">
        <v>12</v>
      </c>
      <c r="G116" s="4">
        <v>412</v>
      </c>
    </row>
    <row r="117" spans="1:7" ht="16.5">
      <c r="A117" s="3" t="s">
        <v>35</v>
      </c>
      <c r="B117" s="1" t="s">
        <v>55</v>
      </c>
      <c r="C117" s="1" t="s">
        <v>22</v>
      </c>
      <c r="D117" s="2">
        <v>44572</v>
      </c>
      <c r="E117" s="1">
        <v>9401</v>
      </c>
      <c r="F117" s="1">
        <v>164</v>
      </c>
      <c r="G117" s="4">
        <v>448</v>
      </c>
    </row>
    <row r="118" spans="1:7" ht="16.5">
      <c r="A118" s="3" t="s">
        <v>7</v>
      </c>
      <c r="B118" s="1" t="s">
        <v>69</v>
      </c>
      <c r="C118" s="1" t="s">
        <v>75</v>
      </c>
      <c r="D118" s="2">
        <v>44564</v>
      </c>
      <c r="E118" s="1">
        <v>9394</v>
      </c>
      <c r="F118" s="1">
        <v>222</v>
      </c>
      <c r="G118" s="4">
        <v>627</v>
      </c>
    </row>
    <row r="119" spans="1:7" ht="16.5">
      <c r="A119" s="3" t="s">
        <v>50</v>
      </c>
      <c r="B119" s="1" t="s">
        <v>51</v>
      </c>
      <c r="C119" s="1" t="s">
        <v>22</v>
      </c>
      <c r="D119" s="2">
        <v>44589</v>
      </c>
      <c r="E119" s="1">
        <v>9373</v>
      </c>
      <c r="F119" s="1">
        <v>25</v>
      </c>
      <c r="G119" s="4">
        <v>427</v>
      </c>
    </row>
    <row r="120" spans="1:7" ht="16.5">
      <c r="A120" s="3" t="s">
        <v>32</v>
      </c>
      <c r="B120" s="1" t="s">
        <v>55</v>
      </c>
      <c r="C120" s="1" t="s">
        <v>59</v>
      </c>
      <c r="D120" s="2">
        <v>44582</v>
      </c>
      <c r="E120" s="1">
        <v>9366</v>
      </c>
      <c r="F120" s="1">
        <v>74</v>
      </c>
      <c r="G120" s="4">
        <v>521</v>
      </c>
    </row>
    <row r="121" spans="1:7" ht="16.5">
      <c r="A121" s="3" t="s">
        <v>30</v>
      </c>
      <c r="B121" s="1" t="s">
        <v>49</v>
      </c>
      <c r="C121" s="1" t="s">
        <v>25</v>
      </c>
      <c r="D121" s="2">
        <v>44587</v>
      </c>
      <c r="E121" s="1">
        <v>9289</v>
      </c>
      <c r="F121" s="1">
        <v>367</v>
      </c>
      <c r="G121" s="4">
        <v>443</v>
      </c>
    </row>
    <row r="122" spans="1:7" ht="16.5">
      <c r="A122" s="3" t="s">
        <v>43</v>
      </c>
      <c r="B122" s="1" t="s">
        <v>38</v>
      </c>
      <c r="C122" s="1" t="s">
        <v>20</v>
      </c>
      <c r="D122" s="2">
        <v>44589</v>
      </c>
      <c r="E122" s="1">
        <v>9247</v>
      </c>
      <c r="F122" s="1">
        <v>18</v>
      </c>
      <c r="G122" s="4">
        <v>578</v>
      </c>
    </row>
    <row r="123" spans="1:7" ht="16.5">
      <c r="A123" s="3" t="s">
        <v>66</v>
      </c>
      <c r="B123" s="1" t="s">
        <v>49</v>
      </c>
      <c r="C123" s="1" t="s">
        <v>20</v>
      </c>
      <c r="D123" s="2">
        <v>44568</v>
      </c>
      <c r="E123" s="1">
        <v>9219</v>
      </c>
      <c r="F123" s="1">
        <v>129</v>
      </c>
      <c r="G123" s="4">
        <v>615</v>
      </c>
    </row>
    <row r="124" spans="1:7" ht="16.5">
      <c r="A124" s="3" t="s">
        <v>19</v>
      </c>
      <c r="B124" s="1" t="s">
        <v>63</v>
      </c>
      <c r="C124" s="1" t="s">
        <v>22</v>
      </c>
      <c r="D124" s="2">
        <v>44572</v>
      </c>
      <c r="E124" s="1">
        <v>9163</v>
      </c>
      <c r="F124" s="1">
        <v>162</v>
      </c>
      <c r="G124" s="4">
        <v>382</v>
      </c>
    </row>
    <row r="125" spans="1:7" ht="16.5">
      <c r="A125" s="3" t="s">
        <v>16</v>
      </c>
      <c r="B125" s="1" t="s">
        <v>53</v>
      </c>
      <c r="C125" s="1" t="s">
        <v>59</v>
      </c>
      <c r="D125" s="2">
        <v>44586</v>
      </c>
      <c r="E125" s="1">
        <v>9156</v>
      </c>
      <c r="F125" s="1">
        <v>375</v>
      </c>
      <c r="G125" s="4">
        <v>509</v>
      </c>
    </row>
    <row r="126" spans="1:7" ht="16.5">
      <c r="A126" s="3" t="s">
        <v>19</v>
      </c>
      <c r="B126" s="1" t="s">
        <v>28</v>
      </c>
      <c r="C126" s="1" t="s">
        <v>29</v>
      </c>
      <c r="D126" s="2">
        <v>44574</v>
      </c>
      <c r="E126" s="1">
        <v>9093</v>
      </c>
      <c r="F126" s="1">
        <v>10</v>
      </c>
      <c r="G126" s="4">
        <v>325</v>
      </c>
    </row>
    <row r="127" spans="1:7" ht="16.5">
      <c r="A127" s="3" t="s">
        <v>23</v>
      </c>
      <c r="B127" s="1" t="s">
        <v>62</v>
      </c>
      <c r="C127" s="1" t="s">
        <v>31</v>
      </c>
      <c r="D127" s="2">
        <v>44588</v>
      </c>
      <c r="E127" s="1">
        <v>9072</v>
      </c>
      <c r="F127" s="1">
        <v>68</v>
      </c>
      <c r="G127" s="4">
        <v>1296</v>
      </c>
    </row>
    <row r="128" spans="1:7" ht="16.5">
      <c r="A128" s="3" t="s">
        <v>37</v>
      </c>
      <c r="B128" s="1" t="s">
        <v>51</v>
      </c>
      <c r="C128" s="1" t="s">
        <v>75</v>
      </c>
      <c r="D128" s="2">
        <v>44587</v>
      </c>
      <c r="E128" s="1">
        <v>9065</v>
      </c>
      <c r="F128" s="1">
        <v>192</v>
      </c>
      <c r="G128" s="4">
        <v>698</v>
      </c>
    </row>
    <row r="129" spans="1:7" ht="16.5">
      <c r="A129" s="3" t="s">
        <v>37</v>
      </c>
      <c r="B129" s="1" t="s">
        <v>8</v>
      </c>
      <c r="C129" s="1" t="s">
        <v>75</v>
      </c>
      <c r="D129" s="2">
        <v>44574</v>
      </c>
      <c r="E129" s="1">
        <v>9065</v>
      </c>
      <c r="F129" s="1">
        <v>11</v>
      </c>
      <c r="G129" s="4">
        <v>756</v>
      </c>
    </row>
    <row r="130" spans="1:7" ht="16.5">
      <c r="A130" s="3" t="s">
        <v>7</v>
      </c>
      <c r="B130" s="1" t="s">
        <v>38</v>
      </c>
      <c r="C130" s="1" t="s">
        <v>12</v>
      </c>
      <c r="D130" s="2">
        <v>44587</v>
      </c>
      <c r="E130" s="1">
        <v>9002</v>
      </c>
      <c r="F130" s="1">
        <v>122</v>
      </c>
      <c r="G130" s="4">
        <v>563</v>
      </c>
    </row>
    <row r="131" spans="1:7" ht="16.5">
      <c r="A131" s="3" t="s">
        <v>52</v>
      </c>
      <c r="B131" s="1" t="s">
        <v>8</v>
      </c>
      <c r="C131" s="1" t="s">
        <v>67</v>
      </c>
      <c r="D131" s="2">
        <v>44575</v>
      </c>
      <c r="E131" s="1">
        <v>8974</v>
      </c>
      <c r="F131" s="1">
        <v>420</v>
      </c>
      <c r="G131" s="4">
        <v>1122</v>
      </c>
    </row>
    <row r="132" spans="1:7" ht="16.5">
      <c r="A132" s="3" t="s">
        <v>16</v>
      </c>
      <c r="B132" s="1" t="s">
        <v>64</v>
      </c>
      <c r="C132" s="1" t="s">
        <v>31</v>
      </c>
      <c r="D132" s="2">
        <v>44588</v>
      </c>
      <c r="E132" s="1">
        <v>8890</v>
      </c>
      <c r="F132" s="1">
        <v>343</v>
      </c>
      <c r="G132" s="4">
        <v>1482</v>
      </c>
    </row>
    <row r="133" spans="1:7" ht="16.5">
      <c r="A133" s="3" t="s">
        <v>10</v>
      </c>
      <c r="B133" s="1" t="s">
        <v>48</v>
      </c>
      <c r="C133" s="1" t="s">
        <v>31</v>
      </c>
      <c r="D133" s="2">
        <v>44564</v>
      </c>
      <c r="E133" s="1">
        <v>8862</v>
      </c>
      <c r="F133" s="1">
        <v>182</v>
      </c>
      <c r="G133" s="4">
        <v>1477</v>
      </c>
    </row>
    <row r="134" spans="1:7" ht="16.5">
      <c r="A134" s="3" t="s">
        <v>19</v>
      </c>
      <c r="B134" s="1" t="s">
        <v>28</v>
      </c>
      <c r="C134" s="1" t="s">
        <v>27</v>
      </c>
      <c r="D134" s="2">
        <v>44579</v>
      </c>
      <c r="E134" s="1">
        <v>8855</v>
      </c>
      <c r="F134" s="1">
        <v>275</v>
      </c>
      <c r="G134" s="4">
        <v>1771</v>
      </c>
    </row>
    <row r="135" spans="1:7" ht="16.5">
      <c r="A135" s="3" t="s">
        <v>40</v>
      </c>
      <c r="B135" s="1" t="s">
        <v>21</v>
      </c>
      <c r="C135" s="1" t="s">
        <v>18</v>
      </c>
      <c r="D135" s="2">
        <v>44586</v>
      </c>
      <c r="E135" s="1">
        <v>8799</v>
      </c>
      <c r="F135" s="1">
        <v>178</v>
      </c>
      <c r="G135" s="4">
        <v>550</v>
      </c>
    </row>
    <row r="136" spans="1:7" ht="16.5">
      <c r="A136" s="3" t="s">
        <v>37</v>
      </c>
      <c r="B136" s="1" t="s">
        <v>17</v>
      </c>
      <c r="C136" s="1" t="s">
        <v>57</v>
      </c>
      <c r="D136" s="2">
        <v>44582</v>
      </c>
      <c r="E136" s="1">
        <v>8785</v>
      </c>
      <c r="F136" s="1">
        <v>328</v>
      </c>
      <c r="G136" s="4">
        <v>879</v>
      </c>
    </row>
    <row r="137" spans="1:7" ht="16.5">
      <c r="A137" s="3" t="s">
        <v>77</v>
      </c>
      <c r="B137" s="1" t="s">
        <v>36</v>
      </c>
      <c r="C137" s="1" t="s">
        <v>20</v>
      </c>
      <c r="D137" s="2">
        <v>44568</v>
      </c>
      <c r="E137" s="1">
        <v>8729</v>
      </c>
      <c r="F137" s="1">
        <v>133</v>
      </c>
      <c r="G137" s="4">
        <v>624</v>
      </c>
    </row>
    <row r="138" spans="1:7" ht="16.5">
      <c r="A138" s="3" t="s">
        <v>47</v>
      </c>
      <c r="B138" s="1" t="s">
        <v>48</v>
      </c>
      <c r="C138" s="1" t="s">
        <v>22</v>
      </c>
      <c r="D138" s="2">
        <v>44564</v>
      </c>
      <c r="E138" s="1">
        <v>8701</v>
      </c>
      <c r="F138" s="1">
        <v>360</v>
      </c>
      <c r="G138" s="4">
        <v>363</v>
      </c>
    </row>
    <row r="139" spans="1:7" ht="16.5">
      <c r="A139" s="3" t="s">
        <v>19</v>
      </c>
      <c r="B139" s="1" t="s">
        <v>28</v>
      </c>
      <c r="C139" s="1" t="s">
        <v>76</v>
      </c>
      <c r="D139" s="2">
        <v>44574</v>
      </c>
      <c r="E139" s="1">
        <v>8687</v>
      </c>
      <c r="F139" s="1">
        <v>121</v>
      </c>
      <c r="G139" s="4">
        <v>869</v>
      </c>
    </row>
    <row r="140" spans="1:7" ht="16.5">
      <c r="A140" s="3" t="s">
        <v>7</v>
      </c>
      <c r="B140" s="1" t="s">
        <v>8</v>
      </c>
      <c r="C140" s="1" t="s">
        <v>12</v>
      </c>
      <c r="D140" s="2">
        <v>44585</v>
      </c>
      <c r="E140" s="1">
        <v>8617</v>
      </c>
      <c r="F140" s="1">
        <v>15</v>
      </c>
      <c r="G140" s="4">
        <v>507</v>
      </c>
    </row>
    <row r="141" spans="1:7" ht="16.5">
      <c r="A141" s="3" t="s">
        <v>46</v>
      </c>
      <c r="B141" s="1" t="s">
        <v>36</v>
      </c>
      <c r="C141" s="1" t="s">
        <v>27</v>
      </c>
      <c r="D141" s="2">
        <v>44571</v>
      </c>
      <c r="E141" s="1">
        <v>8512</v>
      </c>
      <c r="F141" s="1">
        <v>10</v>
      </c>
      <c r="G141" s="4">
        <v>946</v>
      </c>
    </row>
    <row r="142" spans="1:7" ht="16.5">
      <c r="A142" s="3" t="s">
        <v>58</v>
      </c>
      <c r="B142" s="1" t="s">
        <v>36</v>
      </c>
      <c r="C142" s="1" t="s">
        <v>57</v>
      </c>
      <c r="D142" s="2">
        <v>44568</v>
      </c>
      <c r="E142" s="1">
        <v>8477</v>
      </c>
      <c r="F142" s="1">
        <v>156</v>
      </c>
      <c r="G142" s="4">
        <v>707</v>
      </c>
    </row>
    <row r="143" spans="1:7" ht="16.5">
      <c r="A143" s="3" t="s">
        <v>37</v>
      </c>
      <c r="B143" s="1" t="s">
        <v>56</v>
      </c>
      <c r="C143" s="1" t="s">
        <v>54</v>
      </c>
      <c r="D143" s="2">
        <v>44587</v>
      </c>
      <c r="E143" s="1">
        <v>8421</v>
      </c>
      <c r="F143" s="1">
        <v>42</v>
      </c>
      <c r="G143" s="4">
        <v>1404</v>
      </c>
    </row>
    <row r="144" spans="1:7" ht="16.5">
      <c r="A144" s="3" t="s">
        <v>71</v>
      </c>
      <c r="B144" s="1" t="s">
        <v>24</v>
      </c>
      <c r="C144" s="1" t="s">
        <v>68</v>
      </c>
      <c r="D144" s="2">
        <v>44567</v>
      </c>
      <c r="E144" s="1">
        <v>8288</v>
      </c>
      <c r="F144" s="1">
        <v>133</v>
      </c>
      <c r="G144" s="4">
        <v>1382</v>
      </c>
    </row>
    <row r="145" spans="1:7" ht="16.5">
      <c r="A145" s="3" t="s">
        <v>58</v>
      </c>
      <c r="B145" s="1" t="s">
        <v>65</v>
      </c>
      <c r="C145" s="1" t="s">
        <v>45</v>
      </c>
      <c r="D145" s="2">
        <v>44579</v>
      </c>
      <c r="E145" s="1">
        <v>8260</v>
      </c>
      <c r="F145" s="1">
        <v>101</v>
      </c>
      <c r="G145" s="4">
        <v>486</v>
      </c>
    </row>
    <row r="146" spans="1:7" ht="16.5">
      <c r="A146" s="3" t="s">
        <v>47</v>
      </c>
      <c r="B146" s="1" t="s">
        <v>63</v>
      </c>
      <c r="C146" s="1" t="s">
        <v>59</v>
      </c>
      <c r="D146" s="2">
        <v>44580</v>
      </c>
      <c r="E146" s="1">
        <v>8225</v>
      </c>
      <c r="F146" s="1">
        <v>275</v>
      </c>
      <c r="G146" s="4">
        <v>433</v>
      </c>
    </row>
    <row r="147" spans="1:7" ht="16.5">
      <c r="A147" s="3" t="s">
        <v>47</v>
      </c>
      <c r="B147" s="1" t="s">
        <v>8</v>
      </c>
      <c r="C147" s="1" t="s">
        <v>27</v>
      </c>
      <c r="D147" s="2">
        <v>44568</v>
      </c>
      <c r="E147" s="1">
        <v>8225</v>
      </c>
      <c r="F147" s="1">
        <v>283</v>
      </c>
      <c r="G147" s="4">
        <v>1371</v>
      </c>
    </row>
    <row r="148" spans="1:7" ht="16.5">
      <c r="A148" s="3" t="s">
        <v>47</v>
      </c>
      <c r="B148" s="1" t="s">
        <v>56</v>
      </c>
      <c r="C148" s="1" t="s">
        <v>15</v>
      </c>
      <c r="D148" s="2">
        <v>44565</v>
      </c>
      <c r="E148" s="1">
        <v>8225</v>
      </c>
      <c r="F148" s="1">
        <v>258</v>
      </c>
      <c r="G148" s="4">
        <v>412</v>
      </c>
    </row>
    <row r="149" spans="1:7" ht="16.5">
      <c r="A149" s="3" t="s">
        <v>66</v>
      </c>
      <c r="B149" s="1" t="s">
        <v>11</v>
      </c>
      <c r="C149" s="1" t="s">
        <v>67</v>
      </c>
      <c r="D149" s="2">
        <v>44586</v>
      </c>
      <c r="E149" s="1">
        <v>8218</v>
      </c>
      <c r="F149" s="1">
        <v>117</v>
      </c>
      <c r="G149" s="4">
        <v>822</v>
      </c>
    </row>
    <row r="150" spans="1:7" ht="16.5">
      <c r="A150" s="3" t="s">
        <v>23</v>
      </c>
      <c r="B150" s="1" t="s">
        <v>64</v>
      </c>
      <c r="C150" s="1" t="s">
        <v>20</v>
      </c>
      <c r="D150" s="2">
        <v>44568</v>
      </c>
      <c r="E150" s="1">
        <v>8204</v>
      </c>
      <c r="F150" s="1">
        <v>14</v>
      </c>
      <c r="G150" s="4">
        <v>547</v>
      </c>
    </row>
    <row r="151" spans="1:7" ht="16.5">
      <c r="A151" s="3" t="s">
        <v>37</v>
      </c>
      <c r="B151" s="1" t="s">
        <v>11</v>
      </c>
      <c r="C151" s="1" t="s">
        <v>57</v>
      </c>
      <c r="D151" s="2">
        <v>44592</v>
      </c>
      <c r="E151" s="1">
        <v>8162</v>
      </c>
      <c r="F151" s="1">
        <v>489</v>
      </c>
      <c r="G151" s="4">
        <v>742</v>
      </c>
    </row>
    <row r="152" spans="1:7" ht="16.5">
      <c r="A152" s="3" t="s">
        <v>10</v>
      </c>
      <c r="B152" s="1" t="s">
        <v>17</v>
      </c>
      <c r="C152" s="1" t="s">
        <v>31</v>
      </c>
      <c r="D152" s="2">
        <v>44572</v>
      </c>
      <c r="E152" s="1">
        <v>8134</v>
      </c>
      <c r="F152" s="1">
        <v>244</v>
      </c>
      <c r="G152" s="4">
        <v>1162</v>
      </c>
    </row>
    <row r="153" spans="1:7" ht="16.5">
      <c r="A153" s="3" t="s">
        <v>52</v>
      </c>
      <c r="B153" s="1" t="s">
        <v>53</v>
      </c>
      <c r="C153" s="1" t="s">
        <v>54</v>
      </c>
      <c r="D153" s="2">
        <v>44581</v>
      </c>
      <c r="E153" s="1">
        <v>8113</v>
      </c>
      <c r="F153" s="1">
        <v>73</v>
      </c>
      <c r="G153" s="4">
        <v>1353</v>
      </c>
    </row>
    <row r="154" spans="1:7" ht="16.5">
      <c r="A154" s="3" t="s">
        <v>61</v>
      </c>
      <c r="B154" s="1" t="s">
        <v>14</v>
      </c>
      <c r="C154" s="1" t="s">
        <v>54</v>
      </c>
      <c r="D154" s="2">
        <v>44565</v>
      </c>
      <c r="E154" s="1">
        <v>8099</v>
      </c>
      <c r="F154" s="1">
        <v>86</v>
      </c>
      <c r="G154" s="4">
        <v>1620</v>
      </c>
    </row>
    <row r="155" spans="1:7" ht="16.5">
      <c r="A155" s="3" t="s">
        <v>60</v>
      </c>
      <c r="B155" s="1" t="s">
        <v>62</v>
      </c>
      <c r="C155" s="1" t="s">
        <v>27</v>
      </c>
      <c r="D155" s="2">
        <v>44580</v>
      </c>
      <c r="E155" s="1">
        <v>8064</v>
      </c>
      <c r="F155" s="1">
        <v>96</v>
      </c>
      <c r="G155" s="4">
        <v>1613</v>
      </c>
    </row>
    <row r="156" spans="1:7" ht="16.5">
      <c r="A156" s="3" t="s">
        <v>58</v>
      </c>
      <c r="B156" s="1" t="s">
        <v>17</v>
      </c>
      <c r="C156" s="1" t="s">
        <v>57</v>
      </c>
      <c r="D156" s="2">
        <v>44589</v>
      </c>
      <c r="E156" s="1">
        <v>8008</v>
      </c>
      <c r="F156" s="1">
        <v>261</v>
      </c>
      <c r="G156" s="4">
        <v>572</v>
      </c>
    </row>
    <row r="157" spans="1:7" ht="16.5">
      <c r="A157" s="3" t="s">
        <v>16</v>
      </c>
      <c r="B157" s="1" t="s">
        <v>48</v>
      </c>
      <c r="C157" s="1" t="s">
        <v>15</v>
      </c>
      <c r="D157" s="2">
        <v>44574</v>
      </c>
      <c r="E157" s="1">
        <v>7882</v>
      </c>
      <c r="F157" s="1">
        <v>209</v>
      </c>
      <c r="G157" s="4">
        <v>415</v>
      </c>
    </row>
    <row r="158" spans="1:7" ht="16.5">
      <c r="A158" s="3" t="s">
        <v>30</v>
      </c>
      <c r="B158" s="1" t="s">
        <v>53</v>
      </c>
      <c r="C158" s="1" t="s">
        <v>34</v>
      </c>
      <c r="D158" s="2">
        <v>44575</v>
      </c>
      <c r="E158" s="1">
        <v>7847</v>
      </c>
      <c r="F158" s="1">
        <v>3</v>
      </c>
      <c r="G158" s="4">
        <v>654</v>
      </c>
    </row>
    <row r="159" spans="1:7" ht="16.5">
      <c r="A159" s="3" t="s">
        <v>71</v>
      </c>
      <c r="B159" s="1" t="s">
        <v>24</v>
      </c>
      <c r="C159" s="1" t="s">
        <v>22</v>
      </c>
      <c r="D159" s="2">
        <v>44574</v>
      </c>
      <c r="E159" s="1">
        <v>7833</v>
      </c>
      <c r="F159" s="1">
        <v>330</v>
      </c>
      <c r="G159" s="4">
        <v>373</v>
      </c>
    </row>
    <row r="160" spans="1:7" ht="16.5">
      <c r="A160" s="3" t="s">
        <v>40</v>
      </c>
      <c r="B160" s="1" t="s">
        <v>26</v>
      </c>
      <c r="C160" s="1" t="s">
        <v>42</v>
      </c>
      <c r="D160" s="2">
        <v>44575</v>
      </c>
      <c r="E160" s="1">
        <v>7805</v>
      </c>
      <c r="F160" s="1">
        <v>145</v>
      </c>
      <c r="G160" s="4">
        <v>488</v>
      </c>
    </row>
    <row r="161" spans="1:7" ht="16.5">
      <c r="A161" s="3" t="s">
        <v>58</v>
      </c>
      <c r="B161" s="1" t="s">
        <v>55</v>
      </c>
      <c r="C161" s="1" t="s">
        <v>12</v>
      </c>
      <c r="D161" s="2">
        <v>44575</v>
      </c>
      <c r="E161" s="1">
        <v>7756</v>
      </c>
      <c r="F161" s="1">
        <v>232</v>
      </c>
      <c r="G161" s="4">
        <v>409</v>
      </c>
    </row>
    <row r="162" spans="1:7" ht="16.5">
      <c r="A162" s="3" t="s">
        <v>13</v>
      </c>
      <c r="B162" s="1" t="s">
        <v>21</v>
      </c>
      <c r="C162" s="1" t="s">
        <v>76</v>
      </c>
      <c r="D162" s="2">
        <v>44564</v>
      </c>
      <c r="E162" s="1">
        <v>7749</v>
      </c>
      <c r="F162" s="1">
        <v>15</v>
      </c>
      <c r="G162" s="4">
        <v>775</v>
      </c>
    </row>
    <row r="163" spans="1:7" ht="16.5">
      <c r="A163" s="3" t="s">
        <v>66</v>
      </c>
      <c r="B163" s="1" t="s">
        <v>36</v>
      </c>
      <c r="C163" s="1" t="s">
        <v>12</v>
      </c>
      <c r="D163" s="2">
        <v>44568</v>
      </c>
      <c r="E163" s="1">
        <v>7742</v>
      </c>
      <c r="F163" s="1">
        <v>308</v>
      </c>
      <c r="G163" s="4">
        <v>388</v>
      </c>
    </row>
    <row r="164" spans="1:7" ht="16.5">
      <c r="A164" s="3" t="s">
        <v>72</v>
      </c>
      <c r="B164" s="1" t="s">
        <v>11</v>
      </c>
      <c r="C164" s="1" t="s">
        <v>70</v>
      </c>
      <c r="D164" s="2">
        <v>44564</v>
      </c>
      <c r="E164" s="1">
        <v>7721</v>
      </c>
      <c r="F164" s="1">
        <v>241</v>
      </c>
      <c r="G164" s="4">
        <v>594</v>
      </c>
    </row>
    <row r="165" spans="1:7" ht="16.5">
      <c r="A165" s="3" t="s">
        <v>46</v>
      </c>
      <c r="B165" s="1" t="s">
        <v>49</v>
      </c>
      <c r="C165" s="1" t="s">
        <v>9</v>
      </c>
      <c r="D165" s="2">
        <v>44575</v>
      </c>
      <c r="E165" s="1">
        <v>7714</v>
      </c>
      <c r="F165" s="1">
        <v>211</v>
      </c>
      <c r="G165" s="4">
        <v>286</v>
      </c>
    </row>
    <row r="166" spans="1:7" ht="16.5">
      <c r="A166" s="3" t="s">
        <v>74</v>
      </c>
      <c r="B166" s="1" t="s">
        <v>21</v>
      </c>
      <c r="C166" s="1" t="s">
        <v>57</v>
      </c>
      <c r="D166" s="2">
        <v>44586</v>
      </c>
      <c r="E166" s="1">
        <v>7693</v>
      </c>
      <c r="F166" s="1">
        <v>16</v>
      </c>
      <c r="G166" s="4">
        <v>642</v>
      </c>
    </row>
    <row r="167" spans="1:7" ht="16.5">
      <c r="A167" s="3" t="s">
        <v>60</v>
      </c>
      <c r="B167" s="1" t="s">
        <v>8</v>
      </c>
      <c r="C167" s="1" t="s">
        <v>42</v>
      </c>
      <c r="D167" s="2">
        <v>44571</v>
      </c>
      <c r="E167" s="1">
        <v>7679</v>
      </c>
      <c r="F167" s="1">
        <v>161</v>
      </c>
      <c r="G167" s="4">
        <v>480</v>
      </c>
    </row>
    <row r="168" spans="1:7" ht="16.5">
      <c r="A168" s="3" t="s">
        <v>58</v>
      </c>
      <c r="B168" s="1" t="s">
        <v>21</v>
      </c>
      <c r="C168" s="1" t="s">
        <v>42</v>
      </c>
      <c r="D168" s="2">
        <v>44566</v>
      </c>
      <c r="E168" s="1">
        <v>7651</v>
      </c>
      <c r="F168" s="1">
        <v>76</v>
      </c>
      <c r="G168" s="4">
        <v>511</v>
      </c>
    </row>
    <row r="169" spans="1:7" ht="16.5">
      <c r="A169" s="3" t="s">
        <v>61</v>
      </c>
      <c r="B169" s="1" t="s">
        <v>11</v>
      </c>
      <c r="C169" s="1" t="s">
        <v>70</v>
      </c>
      <c r="D169" s="2">
        <v>44566</v>
      </c>
      <c r="E169" s="1">
        <v>7651</v>
      </c>
      <c r="F169" s="1">
        <v>106</v>
      </c>
      <c r="G169" s="4">
        <v>589</v>
      </c>
    </row>
    <row r="170" spans="1:7" ht="16.5">
      <c r="A170" s="3" t="s">
        <v>72</v>
      </c>
      <c r="B170" s="1" t="s">
        <v>49</v>
      </c>
      <c r="C170" s="1" t="s">
        <v>45</v>
      </c>
      <c r="D170" s="2">
        <v>44564</v>
      </c>
      <c r="E170" s="1">
        <v>7609</v>
      </c>
      <c r="F170" s="1">
        <v>393</v>
      </c>
      <c r="G170" s="4">
        <v>448</v>
      </c>
    </row>
    <row r="171" spans="1:7" ht="16.5">
      <c r="A171" s="3" t="s">
        <v>19</v>
      </c>
      <c r="B171" s="1" t="s">
        <v>8</v>
      </c>
      <c r="C171" s="1" t="s">
        <v>12</v>
      </c>
      <c r="D171" s="2">
        <v>44579</v>
      </c>
      <c r="E171" s="1">
        <v>7588</v>
      </c>
      <c r="F171" s="1">
        <v>157</v>
      </c>
      <c r="G171" s="4">
        <v>447</v>
      </c>
    </row>
    <row r="172" spans="1:7" ht="16.5">
      <c r="A172" s="3" t="s">
        <v>43</v>
      </c>
      <c r="B172" s="1" t="s">
        <v>36</v>
      </c>
      <c r="C172" s="1" t="s">
        <v>76</v>
      </c>
      <c r="D172" s="2">
        <v>44586</v>
      </c>
      <c r="E172" s="1">
        <v>7588</v>
      </c>
      <c r="F172" s="1">
        <v>108</v>
      </c>
      <c r="G172" s="4">
        <v>690</v>
      </c>
    </row>
    <row r="173" spans="1:7" ht="16.5">
      <c r="A173" s="3" t="s">
        <v>40</v>
      </c>
      <c r="B173" s="1" t="s">
        <v>64</v>
      </c>
      <c r="C173" s="1" t="s">
        <v>31</v>
      </c>
      <c r="D173" s="2">
        <v>44567</v>
      </c>
      <c r="E173" s="1">
        <v>7539</v>
      </c>
      <c r="F173" s="1">
        <v>373</v>
      </c>
      <c r="G173" s="4">
        <v>1077</v>
      </c>
    </row>
    <row r="174" spans="1:7" ht="16.5">
      <c r="A174" s="3" t="s">
        <v>10</v>
      </c>
      <c r="B174" s="1" t="s">
        <v>56</v>
      </c>
      <c r="C174" s="1" t="s">
        <v>67</v>
      </c>
      <c r="D174" s="2">
        <v>44581</v>
      </c>
      <c r="E174" s="1">
        <v>7497</v>
      </c>
      <c r="F174" s="1">
        <v>40</v>
      </c>
      <c r="G174" s="4">
        <v>750</v>
      </c>
    </row>
    <row r="175" spans="1:7" ht="16.5">
      <c r="A175" s="3" t="s">
        <v>35</v>
      </c>
      <c r="B175" s="1" t="s">
        <v>56</v>
      </c>
      <c r="C175" s="1" t="s">
        <v>68</v>
      </c>
      <c r="D175" s="2">
        <v>44566</v>
      </c>
      <c r="E175" s="1">
        <v>7469</v>
      </c>
      <c r="F175" s="1">
        <v>11</v>
      </c>
      <c r="G175" s="4">
        <v>1067</v>
      </c>
    </row>
    <row r="176" spans="1:7" ht="16.5">
      <c r="A176" s="3" t="s">
        <v>47</v>
      </c>
      <c r="B176" s="1" t="s">
        <v>44</v>
      </c>
      <c r="C176" s="1" t="s">
        <v>75</v>
      </c>
      <c r="D176" s="2">
        <v>44572</v>
      </c>
      <c r="E176" s="1">
        <v>7406</v>
      </c>
      <c r="F176" s="1">
        <v>163</v>
      </c>
      <c r="G176" s="4">
        <v>618</v>
      </c>
    </row>
    <row r="177" spans="1:7" ht="16.5">
      <c r="A177" s="3" t="s">
        <v>37</v>
      </c>
      <c r="B177" s="1" t="s">
        <v>38</v>
      </c>
      <c r="C177" s="1" t="s">
        <v>67</v>
      </c>
      <c r="D177" s="2">
        <v>44586</v>
      </c>
      <c r="E177" s="1">
        <v>7266</v>
      </c>
      <c r="F177" s="1">
        <v>243</v>
      </c>
      <c r="G177" s="4">
        <v>909</v>
      </c>
    </row>
    <row r="178" spans="1:7" ht="16.5">
      <c r="A178" s="3" t="s">
        <v>71</v>
      </c>
      <c r="B178" s="1" t="s">
        <v>14</v>
      </c>
      <c r="C178" s="1" t="s">
        <v>31</v>
      </c>
      <c r="D178" s="2">
        <v>44579</v>
      </c>
      <c r="E178" s="1">
        <v>7245</v>
      </c>
      <c r="F178" s="1">
        <v>7</v>
      </c>
      <c r="G178" s="4">
        <v>906</v>
      </c>
    </row>
    <row r="179" spans="1:7" ht="16.5">
      <c r="A179" s="3" t="s">
        <v>58</v>
      </c>
      <c r="B179" s="1" t="s">
        <v>55</v>
      </c>
      <c r="C179" s="1" t="s">
        <v>59</v>
      </c>
      <c r="D179" s="2">
        <v>44589</v>
      </c>
      <c r="E179" s="1">
        <v>7217</v>
      </c>
      <c r="F179" s="1">
        <v>245</v>
      </c>
      <c r="G179" s="4">
        <v>401</v>
      </c>
    </row>
    <row r="180" spans="1:7" ht="16.5">
      <c r="A180" s="3" t="s">
        <v>74</v>
      </c>
      <c r="B180" s="1" t="s">
        <v>48</v>
      </c>
      <c r="C180" s="1" t="s">
        <v>45</v>
      </c>
      <c r="D180" s="2">
        <v>44575</v>
      </c>
      <c r="E180" s="1">
        <v>7189</v>
      </c>
      <c r="F180" s="1">
        <v>359</v>
      </c>
      <c r="G180" s="4">
        <v>423</v>
      </c>
    </row>
    <row r="181" spans="1:7" ht="16.5">
      <c r="A181" s="3" t="s">
        <v>16</v>
      </c>
      <c r="B181" s="1" t="s">
        <v>26</v>
      </c>
      <c r="C181" s="1" t="s">
        <v>34</v>
      </c>
      <c r="D181" s="2">
        <v>44566</v>
      </c>
      <c r="E181" s="1">
        <v>7189</v>
      </c>
      <c r="F181" s="1">
        <v>115</v>
      </c>
      <c r="G181" s="4">
        <v>654</v>
      </c>
    </row>
    <row r="182" spans="1:7" ht="16.5">
      <c r="A182" s="3" t="s">
        <v>23</v>
      </c>
      <c r="B182" s="1" t="s">
        <v>62</v>
      </c>
      <c r="C182" s="1" t="s">
        <v>39</v>
      </c>
      <c r="D182" s="2">
        <v>44574</v>
      </c>
      <c r="E182" s="1">
        <v>7168</v>
      </c>
      <c r="F182" s="1">
        <v>53</v>
      </c>
      <c r="G182" s="4">
        <v>378</v>
      </c>
    </row>
    <row r="183" spans="1:7" ht="16.5">
      <c r="A183" s="3" t="s">
        <v>50</v>
      </c>
      <c r="B183" s="1" t="s">
        <v>33</v>
      </c>
      <c r="C183" s="1" t="s">
        <v>75</v>
      </c>
      <c r="D183" s="2">
        <v>44589</v>
      </c>
      <c r="E183" s="1">
        <v>7161</v>
      </c>
      <c r="F183" s="1">
        <v>209</v>
      </c>
      <c r="G183" s="4">
        <v>651</v>
      </c>
    </row>
    <row r="184" spans="1:7" ht="16.5">
      <c r="A184" s="3" t="s">
        <v>74</v>
      </c>
      <c r="B184" s="1" t="s">
        <v>63</v>
      </c>
      <c r="C184" s="1" t="s">
        <v>42</v>
      </c>
      <c r="D184" s="2">
        <v>44588</v>
      </c>
      <c r="E184" s="1">
        <v>7140</v>
      </c>
      <c r="F184" s="1">
        <v>156</v>
      </c>
      <c r="G184" s="4">
        <v>447</v>
      </c>
    </row>
    <row r="185" spans="1:7" ht="16.5">
      <c r="A185" s="3" t="s">
        <v>43</v>
      </c>
      <c r="B185" s="1" t="s">
        <v>41</v>
      </c>
      <c r="C185" s="1" t="s">
        <v>25</v>
      </c>
      <c r="D185" s="2">
        <v>44564</v>
      </c>
      <c r="E185" s="1">
        <v>7112</v>
      </c>
      <c r="F185" s="1">
        <v>58</v>
      </c>
      <c r="G185" s="4">
        <v>285</v>
      </c>
    </row>
    <row r="186" spans="1:7" ht="16.5">
      <c r="A186" s="3" t="s">
        <v>52</v>
      </c>
      <c r="B186" s="1" t="s">
        <v>51</v>
      </c>
      <c r="C186" s="1" t="s">
        <v>34</v>
      </c>
      <c r="D186" s="2">
        <v>44589</v>
      </c>
      <c r="E186" s="1">
        <v>7112</v>
      </c>
      <c r="F186" s="1">
        <v>37</v>
      </c>
      <c r="G186" s="4">
        <v>647</v>
      </c>
    </row>
    <row r="187" spans="1:7" ht="16.5">
      <c r="A187" s="3" t="s">
        <v>50</v>
      </c>
      <c r="B187" s="1" t="s">
        <v>36</v>
      </c>
      <c r="C187" s="1" t="s">
        <v>18</v>
      </c>
      <c r="D187" s="2">
        <v>44575</v>
      </c>
      <c r="E187" s="1">
        <v>7028</v>
      </c>
      <c r="F187" s="1">
        <v>29</v>
      </c>
      <c r="G187" s="4">
        <v>469</v>
      </c>
    </row>
    <row r="188" spans="1:7" ht="16.5">
      <c r="A188" s="3" t="s">
        <v>50</v>
      </c>
      <c r="B188" s="1" t="s">
        <v>17</v>
      </c>
      <c r="C188" s="1" t="s">
        <v>42</v>
      </c>
      <c r="D188" s="2">
        <v>44582</v>
      </c>
      <c r="E188" s="1">
        <v>6930</v>
      </c>
      <c r="F188" s="1">
        <v>215</v>
      </c>
      <c r="G188" s="4">
        <v>385</v>
      </c>
    </row>
    <row r="189" spans="1:7" ht="16.5">
      <c r="A189" s="3" t="s">
        <v>7</v>
      </c>
      <c r="B189" s="1" t="s">
        <v>48</v>
      </c>
      <c r="C189" s="1" t="s">
        <v>12</v>
      </c>
      <c r="D189" s="2">
        <v>44566</v>
      </c>
      <c r="E189" s="1">
        <v>6909</v>
      </c>
      <c r="F189" s="1">
        <v>166</v>
      </c>
      <c r="G189" s="4">
        <v>407</v>
      </c>
    </row>
    <row r="190" spans="1:7" ht="16.5">
      <c r="A190" s="3" t="s">
        <v>32</v>
      </c>
      <c r="B190" s="1" t="s">
        <v>69</v>
      </c>
      <c r="C190" s="1" t="s">
        <v>27</v>
      </c>
      <c r="D190" s="2">
        <v>44568</v>
      </c>
      <c r="E190" s="1">
        <v>6853</v>
      </c>
      <c r="F190" s="1">
        <v>107</v>
      </c>
      <c r="G190" s="4">
        <v>1143</v>
      </c>
    </row>
    <row r="191" spans="1:7" ht="16.5">
      <c r="A191" s="3" t="s">
        <v>60</v>
      </c>
      <c r="B191" s="1" t="s">
        <v>8</v>
      </c>
      <c r="C191" s="1" t="s">
        <v>18</v>
      </c>
      <c r="D191" s="2">
        <v>44575</v>
      </c>
      <c r="E191" s="1">
        <v>6818</v>
      </c>
      <c r="F191" s="1">
        <v>224</v>
      </c>
      <c r="G191" s="4">
        <v>487</v>
      </c>
    </row>
    <row r="192" spans="1:7" ht="16.5">
      <c r="A192" s="3" t="s">
        <v>73</v>
      </c>
      <c r="B192" s="1" t="s">
        <v>33</v>
      </c>
      <c r="C192" s="1" t="s">
        <v>45</v>
      </c>
      <c r="D192" s="2">
        <v>44574</v>
      </c>
      <c r="E192" s="1">
        <v>6811</v>
      </c>
      <c r="F192" s="1">
        <v>153</v>
      </c>
      <c r="G192" s="4">
        <v>379</v>
      </c>
    </row>
    <row r="193" spans="1:7" ht="16.5">
      <c r="A193" s="3" t="s">
        <v>7</v>
      </c>
      <c r="B193" s="1" t="s">
        <v>33</v>
      </c>
      <c r="C193" s="1" t="s">
        <v>20</v>
      </c>
      <c r="D193" s="2">
        <v>44588</v>
      </c>
      <c r="E193" s="1">
        <v>6811</v>
      </c>
      <c r="F193" s="1">
        <v>219</v>
      </c>
      <c r="G193" s="4">
        <v>568</v>
      </c>
    </row>
    <row r="194" spans="1:7" ht="16.5">
      <c r="A194" s="3" t="s">
        <v>10</v>
      </c>
      <c r="B194" s="1" t="s">
        <v>41</v>
      </c>
      <c r="C194" s="1" t="s">
        <v>39</v>
      </c>
      <c r="D194" s="2">
        <v>44582</v>
      </c>
      <c r="E194" s="1">
        <v>6797</v>
      </c>
      <c r="F194" s="1">
        <v>153</v>
      </c>
      <c r="G194" s="4">
        <v>324</v>
      </c>
    </row>
    <row r="195" spans="1:7" ht="16.5">
      <c r="A195" s="3" t="s">
        <v>10</v>
      </c>
      <c r="B195" s="1" t="s">
        <v>26</v>
      </c>
      <c r="C195" s="1" t="s">
        <v>70</v>
      </c>
      <c r="D195" s="2">
        <v>44588</v>
      </c>
      <c r="E195" s="1">
        <v>6776</v>
      </c>
      <c r="F195" s="1">
        <v>374</v>
      </c>
      <c r="G195" s="4">
        <v>522</v>
      </c>
    </row>
    <row r="196" spans="1:7" ht="16.5">
      <c r="A196" s="3" t="s">
        <v>7</v>
      </c>
      <c r="B196" s="1" t="s">
        <v>38</v>
      </c>
      <c r="C196" s="1" t="s">
        <v>27</v>
      </c>
      <c r="D196" s="2">
        <v>44574</v>
      </c>
      <c r="E196" s="1">
        <v>6769</v>
      </c>
      <c r="F196" s="1">
        <v>359</v>
      </c>
      <c r="G196" s="4">
        <v>847</v>
      </c>
    </row>
    <row r="197" spans="1:7" ht="16.5">
      <c r="A197" s="3" t="s">
        <v>66</v>
      </c>
      <c r="B197" s="1" t="s">
        <v>41</v>
      </c>
      <c r="C197" s="1" t="s">
        <v>76</v>
      </c>
      <c r="D197" s="2">
        <v>44566</v>
      </c>
      <c r="E197" s="1">
        <v>6769</v>
      </c>
      <c r="F197" s="1">
        <v>196</v>
      </c>
      <c r="G197" s="4">
        <v>565</v>
      </c>
    </row>
    <row r="198" spans="1:7" ht="16.5">
      <c r="A198" s="3" t="s">
        <v>77</v>
      </c>
      <c r="B198" s="1" t="s">
        <v>36</v>
      </c>
      <c r="C198" s="1" t="s">
        <v>22</v>
      </c>
      <c r="D198" s="2">
        <v>44587</v>
      </c>
      <c r="E198" s="1">
        <v>6762</v>
      </c>
      <c r="F198" s="1">
        <v>173</v>
      </c>
      <c r="G198" s="4">
        <v>294</v>
      </c>
    </row>
    <row r="199" spans="1:7" ht="16.5">
      <c r="A199" s="3" t="s">
        <v>23</v>
      </c>
      <c r="B199" s="1" t="s">
        <v>8</v>
      </c>
      <c r="C199" s="1" t="s">
        <v>25</v>
      </c>
      <c r="D199" s="2">
        <v>44571</v>
      </c>
      <c r="E199" s="1">
        <v>6741</v>
      </c>
      <c r="F199" s="1">
        <v>187</v>
      </c>
      <c r="G199" s="4">
        <v>307</v>
      </c>
    </row>
    <row r="200" spans="1:7" ht="16.5">
      <c r="A200" s="3" t="s">
        <v>43</v>
      </c>
      <c r="B200" s="1" t="s">
        <v>41</v>
      </c>
      <c r="C200" s="1" t="s">
        <v>57</v>
      </c>
      <c r="D200" s="2">
        <v>44567</v>
      </c>
      <c r="E200" s="1">
        <v>6727</v>
      </c>
      <c r="F200" s="1">
        <v>330</v>
      </c>
      <c r="G200" s="4">
        <v>673</v>
      </c>
    </row>
    <row r="201" spans="1:7" ht="16.5">
      <c r="A201" s="3" t="s">
        <v>77</v>
      </c>
      <c r="B201" s="1" t="s">
        <v>11</v>
      </c>
      <c r="C201" s="1" t="s">
        <v>39</v>
      </c>
      <c r="D201" s="2">
        <v>44565</v>
      </c>
      <c r="E201" s="1">
        <v>6720</v>
      </c>
      <c r="F201" s="1">
        <v>244</v>
      </c>
      <c r="G201" s="4">
        <v>396</v>
      </c>
    </row>
    <row r="202" spans="1:7" ht="16.5">
      <c r="A202" s="3" t="s">
        <v>50</v>
      </c>
      <c r="B202" s="1" t="s">
        <v>53</v>
      </c>
      <c r="C202" s="1" t="s">
        <v>57</v>
      </c>
      <c r="D202" s="2">
        <v>44572</v>
      </c>
      <c r="E202" s="1">
        <v>6699</v>
      </c>
      <c r="F202" s="1">
        <v>185</v>
      </c>
      <c r="G202" s="4">
        <v>609</v>
      </c>
    </row>
    <row r="203" spans="1:7" ht="16.5">
      <c r="A203" s="3" t="s">
        <v>46</v>
      </c>
      <c r="B203" s="1" t="s">
        <v>24</v>
      </c>
      <c r="C203" s="1" t="s">
        <v>12</v>
      </c>
      <c r="D203" s="2">
        <v>44566</v>
      </c>
      <c r="E203" s="1">
        <v>6664</v>
      </c>
      <c r="F203" s="1">
        <v>41</v>
      </c>
      <c r="G203" s="4">
        <v>334</v>
      </c>
    </row>
    <row r="204" spans="1:7" ht="16.5">
      <c r="A204" s="3" t="s">
        <v>19</v>
      </c>
      <c r="B204" s="1" t="s">
        <v>69</v>
      </c>
      <c r="C204" s="1" t="s">
        <v>76</v>
      </c>
      <c r="D204" s="2">
        <v>44566</v>
      </c>
      <c r="E204" s="1">
        <v>6643</v>
      </c>
      <c r="F204" s="1">
        <v>65</v>
      </c>
      <c r="G204" s="4">
        <v>739</v>
      </c>
    </row>
    <row r="205" spans="1:7" ht="16.5">
      <c r="A205" s="3" t="s">
        <v>73</v>
      </c>
      <c r="B205" s="1" t="s">
        <v>65</v>
      </c>
      <c r="C205" s="1" t="s">
        <v>70</v>
      </c>
      <c r="D205" s="2">
        <v>44573</v>
      </c>
      <c r="E205" s="1">
        <v>6608</v>
      </c>
      <c r="F205" s="1">
        <v>216</v>
      </c>
      <c r="G205" s="4">
        <v>551</v>
      </c>
    </row>
    <row r="206" spans="1:7" ht="16.5">
      <c r="A206" s="3" t="s">
        <v>58</v>
      </c>
      <c r="B206" s="1" t="s">
        <v>41</v>
      </c>
      <c r="C206" s="1" t="s">
        <v>27</v>
      </c>
      <c r="D206" s="2">
        <v>44586</v>
      </c>
      <c r="E206" s="1">
        <v>6580</v>
      </c>
      <c r="F206" s="1">
        <v>15</v>
      </c>
      <c r="G206" s="4">
        <v>1316</v>
      </c>
    </row>
    <row r="207" spans="1:7" ht="16.5">
      <c r="A207" s="3" t="s">
        <v>32</v>
      </c>
      <c r="B207" s="1" t="s">
        <v>26</v>
      </c>
      <c r="C207" s="1" t="s">
        <v>67</v>
      </c>
      <c r="D207" s="2">
        <v>44589</v>
      </c>
      <c r="E207" s="1">
        <v>6573</v>
      </c>
      <c r="F207" s="1">
        <v>480</v>
      </c>
      <c r="G207" s="4">
        <v>598</v>
      </c>
    </row>
    <row r="208" spans="1:7" ht="16.5">
      <c r="A208" s="3" t="s">
        <v>7</v>
      </c>
      <c r="B208" s="1" t="s">
        <v>64</v>
      </c>
      <c r="C208" s="1" t="s">
        <v>22</v>
      </c>
      <c r="D208" s="2">
        <v>44568</v>
      </c>
      <c r="E208" s="1">
        <v>6566</v>
      </c>
      <c r="F208" s="1">
        <v>388</v>
      </c>
      <c r="G208" s="4">
        <v>299</v>
      </c>
    </row>
    <row r="209" spans="1:7" ht="16.5">
      <c r="A209" s="3" t="s">
        <v>30</v>
      </c>
      <c r="B209" s="1" t="s">
        <v>36</v>
      </c>
      <c r="C209" s="1" t="s">
        <v>12</v>
      </c>
      <c r="D209" s="2">
        <v>44587</v>
      </c>
      <c r="E209" s="1">
        <v>6559</v>
      </c>
      <c r="F209" s="1">
        <v>199</v>
      </c>
      <c r="G209" s="4">
        <v>328</v>
      </c>
    </row>
    <row r="210" spans="1:7" ht="16.5">
      <c r="A210" s="3" t="s">
        <v>74</v>
      </c>
      <c r="B210" s="1" t="s">
        <v>17</v>
      </c>
      <c r="C210" s="1" t="s">
        <v>59</v>
      </c>
      <c r="D210" s="2">
        <v>44567</v>
      </c>
      <c r="E210" s="1">
        <v>6552</v>
      </c>
      <c r="F210" s="1">
        <v>51</v>
      </c>
      <c r="G210" s="4">
        <v>345</v>
      </c>
    </row>
    <row r="211" spans="1:7" ht="16.5">
      <c r="A211" s="3" t="s">
        <v>13</v>
      </c>
      <c r="B211" s="1" t="s">
        <v>44</v>
      </c>
      <c r="C211" s="1" t="s">
        <v>75</v>
      </c>
      <c r="D211" s="2">
        <v>44587</v>
      </c>
      <c r="E211" s="1">
        <v>6517</v>
      </c>
      <c r="F211" s="1">
        <v>74</v>
      </c>
      <c r="G211" s="4">
        <v>435</v>
      </c>
    </row>
    <row r="212" spans="1:7" ht="16.5">
      <c r="A212" s="3" t="s">
        <v>71</v>
      </c>
      <c r="B212" s="1" t="s">
        <v>24</v>
      </c>
      <c r="C212" s="1" t="s">
        <v>42</v>
      </c>
      <c r="D212" s="2">
        <v>44566</v>
      </c>
      <c r="E212" s="1">
        <v>6475</v>
      </c>
      <c r="F212" s="1">
        <v>275</v>
      </c>
      <c r="G212" s="4">
        <v>405</v>
      </c>
    </row>
    <row r="213" spans="1:7" ht="16.5">
      <c r="A213" s="3" t="s">
        <v>19</v>
      </c>
      <c r="B213" s="1" t="s">
        <v>64</v>
      </c>
      <c r="C213" s="1" t="s">
        <v>29</v>
      </c>
      <c r="D213" s="2">
        <v>44586</v>
      </c>
      <c r="E213" s="1">
        <v>6447</v>
      </c>
      <c r="F213" s="1">
        <v>162</v>
      </c>
      <c r="G213" s="4">
        <v>258</v>
      </c>
    </row>
    <row r="214" spans="1:7" ht="16.5">
      <c r="A214" s="3" t="s">
        <v>30</v>
      </c>
      <c r="B214" s="1" t="s">
        <v>28</v>
      </c>
      <c r="C214" s="1" t="s">
        <v>25</v>
      </c>
      <c r="D214" s="2">
        <v>44579</v>
      </c>
      <c r="E214" s="1">
        <v>6426</v>
      </c>
      <c r="F214" s="1">
        <v>42</v>
      </c>
      <c r="G214" s="4">
        <v>268</v>
      </c>
    </row>
    <row r="215" spans="1:7" ht="16.5">
      <c r="A215" s="3" t="s">
        <v>66</v>
      </c>
      <c r="B215" s="1" t="s">
        <v>63</v>
      </c>
      <c r="C215" s="1" t="s">
        <v>70</v>
      </c>
      <c r="D215" s="2">
        <v>44571</v>
      </c>
      <c r="E215" s="1">
        <v>6363</v>
      </c>
      <c r="F215" s="1">
        <v>281</v>
      </c>
      <c r="G215" s="4">
        <v>490</v>
      </c>
    </row>
    <row r="216" spans="1:7" ht="16.5">
      <c r="A216" s="3" t="s">
        <v>66</v>
      </c>
      <c r="B216" s="1" t="s">
        <v>56</v>
      </c>
      <c r="C216" s="1" t="s">
        <v>70</v>
      </c>
      <c r="D216" s="2">
        <v>44585</v>
      </c>
      <c r="E216" s="1">
        <v>6363</v>
      </c>
      <c r="F216" s="1">
        <v>104</v>
      </c>
      <c r="G216" s="4">
        <v>425</v>
      </c>
    </row>
    <row r="217" spans="1:7" ht="16.5">
      <c r="A217" s="3" t="s">
        <v>32</v>
      </c>
      <c r="B217" s="1" t="s">
        <v>24</v>
      </c>
      <c r="C217" s="1" t="s">
        <v>54</v>
      </c>
      <c r="D217" s="2">
        <v>44567</v>
      </c>
      <c r="E217" s="1">
        <v>6328</v>
      </c>
      <c r="F217" s="1">
        <v>255</v>
      </c>
      <c r="G217" s="4">
        <v>791</v>
      </c>
    </row>
    <row r="218" spans="1:7" ht="16.5">
      <c r="A218" s="3" t="s">
        <v>7</v>
      </c>
      <c r="B218" s="1" t="s">
        <v>64</v>
      </c>
      <c r="C218" s="1" t="s">
        <v>75</v>
      </c>
      <c r="D218" s="2">
        <v>44575</v>
      </c>
      <c r="E218" s="1">
        <v>6321</v>
      </c>
      <c r="F218" s="1">
        <v>270</v>
      </c>
      <c r="G218" s="4">
        <v>575</v>
      </c>
    </row>
    <row r="219" spans="1:7" ht="16.5">
      <c r="A219" s="3" t="s">
        <v>52</v>
      </c>
      <c r="B219" s="1" t="s">
        <v>17</v>
      </c>
      <c r="C219" s="1" t="s">
        <v>57</v>
      </c>
      <c r="D219" s="2">
        <v>44575</v>
      </c>
      <c r="E219" s="1">
        <v>6307</v>
      </c>
      <c r="F219" s="1">
        <v>110</v>
      </c>
      <c r="G219" s="4">
        <v>574</v>
      </c>
    </row>
    <row r="220" spans="1:7" ht="16.5">
      <c r="A220" s="3" t="s">
        <v>77</v>
      </c>
      <c r="B220" s="1" t="s">
        <v>38</v>
      </c>
      <c r="C220" s="1" t="s">
        <v>45</v>
      </c>
      <c r="D220" s="2">
        <v>44580</v>
      </c>
      <c r="E220" s="1">
        <v>6307</v>
      </c>
      <c r="F220" s="1">
        <v>35</v>
      </c>
      <c r="G220" s="4">
        <v>371</v>
      </c>
    </row>
    <row r="221" spans="1:7" ht="16.5">
      <c r="A221" s="3" t="s">
        <v>66</v>
      </c>
      <c r="B221" s="1" t="s">
        <v>38</v>
      </c>
      <c r="C221" s="1" t="s">
        <v>45</v>
      </c>
      <c r="D221" s="2">
        <v>44568</v>
      </c>
      <c r="E221" s="1">
        <v>6237</v>
      </c>
      <c r="F221" s="1">
        <v>220</v>
      </c>
      <c r="G221" s="4">
        <v>446</v>
      </c>
    </row>
    <row r="222" spans="1:7" ht="16.5">
      <c r="A222" s="3" t="s">
        <v>47</v>
      </c>
      <c r="B222" s="1" t="s">
        <v>64</v>
      </c>
      <c r="C222" s="1" t="s">
        <v>18</v>
      </c>
      <c r="D222" s="2">
        <v>44566</v>
      </c>
      <c r="E222" s="1">
        <v>6223</v>
      </c>
      <c r="F222" s="1">
        <v>16</v>
      </c>
      <c r="G222" s="4">
        <v>389</v>
      </c>
    </row>
    <row r="223" spans="1:7" ht="16.5">
      <c r="A223" s="3" t="s">
        <v>23</v>
      </c>
      <c r="B223" s="1" t="s">
        <v>62</v>
      </c>
      <c r="C223" s="1" t="s">
        <v>34</v>
      </c>
      <c r="D223" s="2">
        <v>44587</v>
      </c>
      <c r="E223" s="1">
        <v>6153</v>
      </c>
      <c r="F223" s="1">
        <v>60</v>
      </c>
      <c r="G223" s="4">
        <v>684</v>
      </c>
    </row>
    <row r="224" spans="1:7" ht="16.5">
      <c r="A224" s="3" t="s">
        <v>16</v>
      </c>
      <c r="B224" s="1" t="s">
        <v>26</v>
      </c>
      <c r="C224" s="1" t="s">
        <v>68</v>
      </c>
      <c r="D224" s="2">
        <v>44586</v>
      </c>
      <c r="E224" s="1">
        <v>6146</v>
      </c>
      <c r="F224" s="1">
        <v>418</v>
      </c>
      <c r="G224" s="4">
        <v>683</v>
      </c>
    </row>
    <row r="225" spans="1:7" ht="16.5">
      <c r="A225" s="3" t="s">
        <v>47</v>
      </c>
      <c r="B225" s="1" t="s">
        <v>44</v>
      </c>
      <c r="C225" s="1" t="s">
        <v>22</v>
      </c>
      <c r="D225" s="2">
        <v>44586</v>
      </c>
      <c r="E225" s="1">
        <v>6111</v>
      </c>
      <c r="F225" s="1">
        <v>210</v>
      </c>
      <c r="G225" s="4">
        <v>291</v>
      </c>
    </row>
    <row r="226" spans="1:7" ht="16.5">
      <c r="A226" s="3" t="s">
        <v>37</v>
      </c>
      <c r="B226" s="1" t="s">
        <v>8</v>
      </c>
      <c r="C226" s="1" t="s">
        <v>15</v>
      </c>
      <c r="D226" s="2">
        <v>44587</v>
      </c>
      <c r="E226" s="1">
        <v>6055</v>
      </c>
      <c r="F226" s="1">
        <v>132</v>
      </c>
      <c r="G226" s="4">
        <v>303</v>
      </c>
    </row>
    <row r="227" spans="1:7" ht="16.5">
      <c r="A227" s="3" t="s">
        <v>73</v>
      </c>
      <c r="B227" s="1" t="s">
        <v>33</v>
      </c>
      <c r="C227" s="1" t="s">
        <v>54</v>
      </c>
      <c r="D227" s="2">
        <v>44580</v>
      </c>
      <c r="E227" s="1">
        <v>6041</v>
      </c>
      <c r="F227" s="1">
        <v>16</v>
      </c>
      <c r="G227" s="4">
        <v>1209</v>
      </c>
    </row>
    <row r="228" spans="1:7" ht="16.5">
      <c r="A228" s="3" t="s">
        <v>58</v>
      </c>
      <c r="B228" s="1" t="s">
        <v>63</v>
      </c>
      <c r="C228" s="1" t="s">
        <v>25</v>
      </c>
      <c r="D228" s="2">
        <v>44587</v>
      </c>
      <c r="E228" s="1">
        <v>6034</v>
      </c>
      <c r="F228" s="1">
        <v>37</v>
      </c>
      <c r="G228" s="4">
        <v>263</v>
      </c>
    </row>
    <row r="229" spans="1:7" ht="16.5">
      <c r="A229" s="3" t="s">
        <v>52</v>
      </c>
      <c r="B229" s="1" t="s">
        <v>64</v>
      </c>
      <c r="C229" s="1" t="s">
        <v>20</v>
      </c>
      <c r="D229" s="2">
        <v>44572</v>
      </c>
      <c r="E229" s="1">
        <v>6020</v>
      </c>
      <c r="F229" s="1">
        <v>329</v>
      </c>
      <c r="G229" s="4">
        <v>430</v>
      </c>
    </row>
    <row r="230" spans="1:7" ht="16.5">
      <c r="A230" s="3" t="s">
        <v>47</v>
      </c>
      <c r="B230" s="1" t="s">
        <v>36</v>
      </c>
      <c r="C230" s="1" t="s">
        <v>20</v>
      </c>
      <c r="D230" s="2">
        <v>44579</v>
      </c>
      <c r="E230" s="1">
        <v>5985</v>
      </c>
      <c r="F230" s="1">
        <v>194</v>
      </c>
      <c r="G230" s="4">
        <v>461</v>
      </c>
    </row>
    <row r="231" spans="1:7" ht="16.5">
      <c r="A231" s="3" t="s">
        <v>52</v>
      </c>
      <c r="B231" s="1" t="s">
        <v>53</v>
      </c>
      <c r="C231" s="1" t="s">
        <v>20</v>
      </c>
      <c r="D231" s="2">
        <v>44572</v>
      </c>
      <c r="E231" s="1">
        <v>5922</v>
      </c>
      <c r="F231" s="1">
        <v>169</v>
      </c>
      <c r="G231" s="4">
        <v>423</v>
      </c>
    </row>
    <row r="232" spans="1:7" ht="16.5">
      <c r="A232" s="3" t="s">
        <v>60</v>
      </c>
      <c r="B232" s="1" t="s">
        <v>28</v>
      </c>
      <c r="C232" s="1" t="s">
        <v>29</v>
      </c>
      <c r="D232" s="2">
        <v>44582</v>
      </c>
      <c r="E232" s="1">
        <v>5908</v>
      </c>
      <c r="F232" s="1">
        <v>329</v>
      </c>
      <c r="G232" s="4">
        <v>247</v>
      </c>
    </row>
    <row r="233" spans="1:7" ht="16.5">
      <c r="A233" s="3" t="s">
        <v>16</v>
      </c>
      <c r="B233" s="1" t="s">
        <v>24</v>
      </c>
      <c r="C233" s="1" t="s">
        <v>39</v>
      </c>
      <c r="D233" s="2">
        <v>44575</v>
      </c>
      <c r="E233" s="1">
        <v>5866</v>
      </c>
      <c r="F233" s="1">
        <v>220</v>
      </c>
      <c r="G233" s="4">
        <v>294</v>
      </c>
    </row>
    <row r="234" spans="1:7" ht="16.5">
      <c r="A234" s="3" t="s">
        <v>50</v>
      </c>
      <c r="B234" s="1" t="s">
        <v>28</v>
      </c>
      <c r="C234" s="1" t="s">
        <v>9</v>
      </c>
      <c r="D234" s="2">
        <v>44587</v>
      </c>
      <c r="E234" s="1">
        <v>5775</v>
      </c>
      <c r="F234" s="1">
        <v>308</v>
      </c>
      <c r="G234" s="4">
        <v>231</v>
      </c>
    </row>
    <row r="235" spans="1:7" ht="16.5">
      <c r="A235" s="3" t="s">
        <v>32</v>
      </c>
      <c r="B235" s="1" t="s">
        <v>14</v>
      </c>
      <c r="C235" s="1" t="s">
        <v>39</v>
      </c>
      <c r="D235" s="2">
        <v>44586</v>
      </c>
      <c r="E235" s="1">
        <v>5747</v>
      </c>
      <c r="F235" s="1">
        <v>48</v>
      </c>
      <c r="G235" s="4">
        <v>320</v>
      </c>
    </row>
    <row r="236" spans="1:7" ht="16.5">
      <c r="A236" s="3" t="s">
        <v>52</v>
      </c>
      <c r="B236" s="1" t="s">
        <v>53</v>
      </c>
      <c r="C236" s="1" t="s">
        <v>45</v>
      </c>
      <c r="D236" s="2">
        <v>44572</v>
      </c>
      <c r="E236" s="1">
        <v>5670</v>
      </c>
      <c r="F236" s="1">
        <v>113</v>
      </c>
      <c r="G236" s="4">
        <v>405</v>
      </c>
    </row>
    <row r="237" spans="1:7" ht="16.5">
      <c r="A237" s="3" t="s">
        <v>52</v>
      </c>
      <c r="B237" s="1" t="s">
        <v>41</v>
      </c>
      <c r="C237" s="1" t="s">
        <v>25</v>
      </c>
      <c r="D237" s="2">
        <v>44571</v>
      </c>
      <c r="E237" s="1">
        <v>5670</v>
      </c>
      <c r="F237" s="1">
        <v>216</v>
      </c>
      <c r="G237" s="4">
        <v>237</v>
      </c>
    </row>
    <row r="238" spans="1:7" ht="16.5">
      <c r="A238" s="3" t="s">
        <v>40</v>
      </c>
      <c r="B238" s="1" t="s">
        <v>41</v>
      </c>
      <c r="C238" s="1" t="s">
        <v>42</v>
      </c>
      <c r="D238" s="2">
        <v>44582</v>
      </c>
      <c r="E238" s="1">
        <v>5649</v>
      </c>
      <c r="F238" s="1">
        <v>151</v>
      </c>
      <c r="G238" s="4">
        <v>354</v>
      </c>
    </row>
    <row r="239" spans="1:7" ht="16.5">
      <c r="A239" s="3" t="s">
        <v>71</v>
      </c>
      <c r="B239" s="1" t="s">
        <v>38</v>
      </c>
      <c r="C239" s="1" t="s">
        <v>42</v>
      </c>
      <c r="D239" s="2">
        <v>44586</v>
      </c>
      <c r="E239" s="1">
        <v>5642</v>
      </c>
      <c r="F239" s="1">
        <v>49</v>
      </c>
      <c r="G239" s="4">
        <v>314</v>
      </c>
    </row>
    <row r="240" spans="1:7" ht="16.5">
      <c r="A240" s="3" t="s">
        <v>60</v>
      </c>
      <c r="B240" s="1" t="s">
        <v>53</v>
      </c>
      <c r="C240" s="1" t="s">
        <v>39</v>
      </c>
      <c r="D240" s="2">
        <v>44567</v>
      </c>
      <c r="E240" s="1">
        <v>5607</v>
      </c>
      <c r="F240" s="1">
        <v>136</v>
      </c>
      <c r="G240" s="4">
        <v>330</v>
      </c>
    </row>
    <row r="241" spans="1:7" ht="16.5">
      <c r="A241" s="3" t="s">
        <v>16</v>
      </c>
      <c r="B241" s="1" t="s">
        <v>56</v>
      </c>
      <c r="C241" s="1" t="s">
        <v>34</v>
      </c>
      <c r="D241" s="2">
        <v>44564</v>
      </c>
      <c r="E241" s="1">
        <v>5579</v>
      </c>
      <c r="F241" s="1">
        <v>130</v>
      </c>
      <c r="G241" s="4">
        <v>558</v>
      </c>
    </row>
    <row r="242" spans="1:7" ht="16.5">
      <c r="A242" s="3" t="s">
        <v>30</v>
      </c>
      <c r="B242" s="1" t="s">
        <v>49</v>
      </c>
      <c r="C242" s="1" t="s">
        <v>76</v>
      </c>
      <c r="D242" s="2">
        <v>44580</v>
      </c>
      <c r="E242" s="1">
        <v>5558</v>
      </c>
      <c r="F242" s="1">
        <v>150</v>
      </c>
      <c r="G242" s="4">
        <v>618</v>
      </c>
    </row>
    <row r="243" spans="1:7" ht="16.5">
      <c r="A243" s="3" t="s">
        <v>23</v>
      </c>
      <c r="B243" s="1" t="s">
        <v>44</v>
      </c>
      <c r="C243" s="1" t="s">
        <v>18</v>
      </c>
      <c r="D243" s="2">
        <v>44585</v>
      </c>
      <c r="E243" s="1">
        <v>5544</v>
      </c>
      <c r="F243" s="1">
        <v>163</v>
      </c>
      <c r="G243" s="4">
        <v>396</v>
      </c>
    </row>
    <row r="244" spans="1:7" ht="16.5">
      <c r="A244" s="3" t="s">
        <v>32</v>
      </c>
      <c r="B244" s="1" t="s">
        <v>28</v>
      </c>
      <c r="C244" s="1" t="s">
        <v>20</v>
      </c>
      <c r="D244" s="2">
        <v>44567</v>
      </c>
      <c r="E244" s="1">
        <v>5530</v>
      </c>
      <c r="F244" s="1">
        <v>200</v>
      </c>
      <c r="G244" s="4">
        <v>369</v>
      </c>
    </row>
    <row r="245" spans="1:7" ht="16.5">
      <c r="A245" s="3" t="s">
        <v>32</v>
      </c>
      <c r="B245" s="1" t="s">
        <v>38</v>
      </c>
      <c r="C245" s="1" t="s">
        <v>57</v>
      </c>
      <c r="D245" s="2">
        <v>44571</v>
      </c>
      <c r="E245" s="1">
        <v>5495</v>
      </c>
      <c r="F245" s="1">
        <v>251</v>
      </c>
      <c r="G245" s="4">
        <v>393</v>
      </c>
    </row>
    <row r="246" spans="1:7" ht="16.5">
      <c r="A246" s="3" t="s">
        <v>40</v>
      </c>
      <c r="B246" s="1" t="s">
        <v>11</v>
      </c>
      <c r="C246" s="1" t="s">
        <v>39</v>
      </c>
      <c r="D246" s="2">
        <v>44567</v>
      </c>
      <c r="E246" s="1">
        <v>5481</v>
      </c>
      <c r="F246" s="1">
        <v>96</v>
      </c>
      <c r="G246" s="4">
        <v>275</v>
      </c>
    </row>
    <row r="247" spans="1:7" ht="16.5">
      <c r="A247" s="3" t="s">
        <v>35</v>
      </c>
      <c r="B247" s="1" t="s">
        <v>24</v>
      </c>
      <c r="C247" s="1" t="s">
        <v>9</v>
      </c>
      <c r="D247" s="2">
        <v>44572</v>
      </c>
      <c r="E247" s="1">
        <v>5453</v>
      </c>
      <c r="F247" s="1">
        <v>153</v>
      </c>
      <c r="G247" s="4">
        <v>195</v>
      </c>
    </row>
    <row r="248" spans="1:7" ht="16.5">
      <c r="A248" s="3" t="s">
        <v>58</v>
      </c>
      <c r="B248" s="1" t="s">
        <v>62</v>
      </c>
      <c r="C248" s="1" t="s">
        <v>68</v>
      </c>
      <c r="D248" s="2">
        <v>44568</v>
      </c>
      <c r="E248" s="1">
        <v>5425</v>
      </c>
      <c r="F248" s="1">
        <v>48</v>
      </c>
      <c r="G248" s="4">
        <v>905</v>
      </c>
    </row>
    <row r="249" spans="1:7" ht="16.5">
      <c r="A249" s="3" t="s">
        <v>58</v>
      </c>
      <c r="B249" s="1" t="s">
        <v>33</v>
      </c>
      <c r="C249" s="1" t="s">
        <v>70</v>
      </c>
      <c r="D249" s="2">
        <v>44565</v>
      </c>
      <c r="E249" s="1">
        <v>5376</v>
      </c>
      <c r="F249" s="1">
        <v>353</v>
      </c>
      <c r="G249" s="4">
        <v>489</v>
      </c>
    </row>
    <row r="250" spans="1:7" ht="16.5">
      <c r="A250" s="3" t="s">
        <v>30</v>
      </c>
      <c r="B250" s="1" t="s">
        <v>38</v>
      </c>
      <c r="C250" s="1" t="s">
        <v>68</v>
      </c>
      <c r="D250" s="2">
        <v>44580</v>
      </c>
      <c r="E250" s="1">
        <v>5369</v>
      </c>
      <c r="F250" s="1">
        <v>277</v>
      </c>
      <c r="G250" s="4">
        <v>1074</v>
      </c>
    </row>
    <row r="251" spans="1:7" ht="16.5">
      <c r="A251" s="3" t="s">
        <v>71</v>
      </c>
      <c r="B251" s="1" t="s">
        <v>17</v>
      </c>
      <c r="C251" s="1" t="s">
        <v>29</v>
      </c>
      <c r="D251" s="2">
        <v>44572</v>
      </c>
      <c r="E251" s="1">
        <v>5369</v>
      </c>
      <c r="F251" s="1">
        <v>182</v>
      </c>
      <c r="G251" s="4">
        <v>199</v>
      </c>
    </row>
    <row r="252" spans="1:7" ht="16.5">
      <c r="A252" s="3" t="s">
        <v>10</v>
      </c>
      <c r="B252" s="1" t="s">
        <v>51</v>
      </c>
      <c r="C252" s="1" t="s">
        <v>76</v>
      </c>
      <c r="D252" s="2">
        <v>44587</v>
      </c>
      <c r="E252" s="1">
        <v>5355</v>
      </c>
      <c r="F252" s="1">
        <v>59</v>
      </c>
      <c r="G252" s="4">
        <v>412</v>
      </c>
    </row>
    <row r="253" spans="1:7" ht="16.5">
      <c r="A253" s="3" t="s">
        <v>73</v>
      </c>
      <c r="B253" s="1" t="s">
        <v>53</v>
      </c>
      <c r="C253" s="1" t="s">
        <v>20</v>
      </c>
      <c r="D253" s="2">
        <v>44586</v>
      </c>
      <c r="E253" s="1">
        <v>5334</v>
      </c>
      <c r="F253" s="1">
        <v>184</v>
      </c>
      <c r="G253" s="4">
        <v>411</v>
      </c>
    </row>
    <row r="254" spans="1:7" ht="16.5">
      <c r="A254" s="3" t="s">
        <v>60</v>
      </c>
      <c r="B254" s="1" t="s">
        <v>65</v>
      </c>
      <c r="C254" s="1" t="s">
        <v>76</v>
      </c>
      <c r="D254" s="2">
        <v>44587</v>
      </c>
      <c r="E254" s="1">
        <v>5306</v>
      </c>
      <c r="F254" s="1">
        <v>59</v>
      </c>
      <c r="G254" s="4">
        <v>409</v>
      </c>
    </row>
    <row r="255" spans="1:7" ht="16.5">
      <c r="A255" s="3" t="s">
        <v>43</v>
      </c>
      <c r="B255" s="1" t="s">
        <v>24</v>
      </c>
      <c r="C255" s="1" t="s">
        <v>68</v>
      </c>
      <c r="D255" s="2">
        <v>44565</v>
      </c>
      <c r="E255" s="1">
        <v>5306</v>
      </c>
      <c r="F255" s="1">
        <v>85</v>
      </c>
      <c r="G255" s="4">
        <v>758</v>
      </c>
    </row>
    <row r="256" spans="1:7" ht="16.5">
      <c r="A256" s="3" t="s">
        <v>40</v>
      </c>
      <c r="B256" s="1" t="s">
        <v>36</v>
      </c>
      <c r="C256" s="1" t="s">
        <v>70</v>
      </c>
      <c r="D256" s="2">
        <v>44564</v>
      </c>
      <c r="E256" s="1">
        <v>5292</v>
      </c>
      <c r="F256" s="1">
        <v>99</v>
      </c>
      <c r="G256" s="4">
        <v>441</v>
      </c>
    </row>
    <row r="257" spans="1:7" ht="16.5">
      <c r="A257" s="3" t="s">
        <v>13</v>
      </c>
      <c r="B257" s="1" t="s">
        <v>53</v>
      </c>
      <c r="C257" s="1" t="s">
        <v>20</v>
      </c>
      <c r="D257" s="2">
        <v>44582</v>
      </c>
      <c r="E257" s="1">
        <v>5243</v>
      </c>
      <c r="F257" s="1">
        <v>35</v>
      </c>
      <c r="G257" s="4">
        <v>437</v>
      </c>
    </row>
    <row r="258" spans="1:7" ht="16.5">
      <c r="A258" s="3" t="s">
        <v>16</v>
      </c>
      <c r="B258" s="1" t="s">
        <v>38</v>
      </c>
      <c r="C258" s="1" t="s">
        <v>9</v>
      </c>
      <c r="D258" s="2">
        <v>44587</v>
      </c>
      <c r="E258" s="1">
        <v>5208</v>
      </c>
      <c r="F258" s="1">
        <v>126</v>
      </c>
      <c r="G258" s="4">
        <v>193</v>
      </c>
    </row>
    <row r="259" spans="1:7" ht="16.5">
      <c r="A259" s="3" t="s">
        <v>23</v>
      </c>
      <c r="B259" s="1" t="s">
        <v>33</v>
      </c>
      <c r="C259" s="1" t="s">
        <v>15</v>
      </c>
      <c r="D259" s="2">
        <v>44586</v>
      </c>
      <c r="E259" s="1">
        <v>5173</v>
      </c>
      <c r="F259" s="1">
        <v>85</v>
      </c>
      <c r="G259" s="4">
        <v>247</v>
      </c>
    </row>
    <row r="260" spans="1:7" ht="16.5">
      <c r="A260" s="3" t="s">
        <v>60</v>
      </c>
      <c r="B260" s="1" t="s">
        <v>17</v>
      </c>
      <c r="C260" s="1" t="s">
        <v>15</v>
      </c>
      <c r="D260" s="2">
        <v>44586</v>
      </c>
      <c r="E260" s="1">
        <v>5159</v>
      </c>
      <c r="F260" s="1">
        <v>41</v>
      </c>
      <c r="G260" s="4">
        <v>246</v>
      </c>
    </row>
    <row r="261" spans="1:7" ht="16.5">
      <c r="A261" s="3" t="s">
        <v>13</v>
      </c>
      <c r="B261" s="1" t="s">
        <v>33</v>
      </c>
      <c r="C261" s="1" t="s">
        <v>75</v>
      </c>
      <c r="D261" s="2">
        <v>44578</v>
      </c>
      <c r="E261" s="1">
        <v>5152</v>
      </c>
      <c r="F261" s="1">
        <v>41</v>
      </c>
      <c r="G261" s="4">
        <v>397</v>
      </c>
    </row>
    <row r="262" spans="1:7" ht="16.5">
      <c r="A262" s="3" t="s">
        <v>35</v>
      </c>
      <c r="B262" s="1" t="s">
        <v>48</v>
      </c>
      <c r="C262" s="1" t="s">
        <v>42</v>
      </c>
      <c r="D262" s="2">
        <v>44574</v>
      </c>
      <c r="E262" s="1">
        <v>5152</v>
      </c>
      <c r="F262" s="1">
        <v>100</v>
      </c>
      <c r="G262" s="4">
        <v>304</v>
      </c>
    </row>
    <row r="263" spans="1:7" ht="16.5">
      <c r="A263" s="3" t="s">
        <v>7</v>
      </c>
      <c r="B263" s="1" t="s">
        <v>14</v>
      </c>
      <c r="C263" s="1" t="s">
        <v>31</v>
      </c>
      <c r="D263" s="2">
        <v>44589</v>
      </c>
      <c r="E263" s="1">
        <v>5138</v>
      </c>
      <c r="F263" s="1">
        <v>203</v>
      </c>
      <c r="G263" s="4">
        <v>571</v>
      </c>
    </row>
    <row r="264" spans="1:7" ht="16.5">
      <c r="A264" s="3" t="s">
        <v>50</v>
      </c>
      <c r="B264" s="1" t="s">
        <v>21</v>
      </c>
      <c r="C264" s="1" t="s">
        <v>12</v>
      </c>
      <c r="D264" s="2">
        <v>44582</v>
      </c>
      <c r="E264" s="1">
        <v>5117</v>
      </c>
      <c r="F264" s="1">
        <v>138</v>
      </c>
      <c r="G264" s="4">
        <v>256</v>
      </c>
    </row>
    <row r="265" spans="1:7" ht="16.5">
      <c r="A265" s="3" t="s">
        <v>23</v>
      </c>
      <c r="B265" s="1" t="s">
        <v>36</v>
      </c>
      <c r="C265" s="1" t="s">
        <v>18</v>
      </c>
      <c r="D265" s="2">
        <v>44585</v>
      </c>
      <c r="E265" s="1">
        <v>5110</v>
      </c>
      <c r="F265" s="1">
        <v>252</v>
      </c>
      <c r="G265" s="4">
        <v>394</v>
      </c>
    </row>
    <row r="266" spans="1:7" ht="16.5">
      <c r="A266" s="3" t="s">
        <v>32</v>
      </c>
      <c r="B266" s="1" t="s">
        <v>8</v>
      </c>
      <c r="C266" s="1" t="s">
        <v>12</v>
      </c>
      <c r="D266" s="2">
        <v>44589</v>
      </c>
      <c r="E266" s="1">
        <v>5089</v>
      </c>
      <c r="F266" s="1">
        <v>44</v>
      </c>
      <c r="G266" s="4">
        <v>268</v>
      </c>
    </row>
    <row r="267" spans="1:7" ht="16.5">
      <c r="A267" s="3" t="s">
        <v>35</v>
      </c>
      <c r="B267" s="1" t="s">
        <v>36</v>
      </c>
      <c r="C267" s="1" t="s">
        <v>20</v>
      </c>
      <c r="D267" s="2">
        <v>44585</v>
      </c>
      <c r="E267" s="1">
        <v>5089</v>
      </c>
      <c r="F267" s="1">
        <v>156</v>
      </c>
      <c r="G267" s="4">
        <v>340</v>
      </c>
    </row>
    <row r="268" spans="1:7" ht="16.5">
      <c r="A268" s="3" t="s">
        <v>32</v>
      </c>
      <c r="B268" s="1" t="s">
        <v>56</v>
      </c>
      <c r="C268" s="1" t="s">
        <v>42</v>
      </c>
      <c r="D268" s="2">
        <v>44586</v>
      </c>
      <c r="E268" s="1">
        <v>5033</v>
      </c>
      <c r="F268" s="1">
        <v>368</v>
      </c>
      <c r="G268" s="4">
        <v>297</v>
      </c>
    </row>
    <row r="269" spans="1:7" ht="16.5">
      <c r="A269" s="3" t="s">
        <v>40</v>
      </c>
      <c r="B269" s="1" t="s">
        <v>49</v>
      </c>
      <c r="C269" s="1" t="s">
        <v>29</v>
      </c>
      <c r="D269" s="2">
        <v>44586</v>
      </c>
      <c r="E269" s="1">
        <v>5026</v>
      </c>
      <c r="F269" s="1">
        <v>84</v>
      </c>
      <c r="G269" s="4">
        <v>194</v>
      </c>
    </row>
    <row r="270" spans="1:7" ht="16.5">
      <c r="A270" s="3" t="s">
        <v>77</v>
      </c>
      <c r="B270" s="1" t="s">
        <v>36</v>
      </c>
      <c r="C270" s="1" t="s">
        <v>25</v>
      </c>
      <c r="D270" s="2">
        <v>44585</v>
      </c>
      <c r="E270" s="1">
        <v>5026</v>
      </c>
      <c r="F270" s="1">
        <v>136</v>
      </c>
      <c r="G270" s="4">
        <v>229</v>
      </c>
    </row>
    <row r="271" spans="1:7" ht="16.5">
      <c r="A271" s="3" t="s">
        <v>61</v>
      </c>
      <c r="B271" s="1" t="s">
        <v>51</v>
      </c>
      <c r="C271" s="1" t="s">
        <v>22</v>
      </c>
      <c r="D271" s="2">
        <v>44582</v>
      </c>
      <c r="E271" s="1">
        <v>4977</v>
      </c>
      <c r="F271" s="1">
        <v>285</v>
      </c>
      <c r="G271" s="4">
        <v>227</v>
      </c>
    </row>
    <row r="272" spans="1:7" ht="16.5">
      <c r="A272" s="3" t="s">
        <v>50</v>
      </c>
      <c r="B272" s="1" t="s">
        <v>48</v>
      </c>
      <c r="C272" s="1" t="s">
        <v>68</v>
      </c>
      <c r="D272" s="2">
        <v>44579</v>
      </c>
      <c r="E272" s="1">
        <v>4928</v>
      </c>
      <c r="F272" s="1">
        <v>71</v>
      </c>
      <c r="G272" s="4">
        <v>704</v>
      </c>
    </row>
    <row r="273" spans="1:7" ht="16.5">
      <c r="A273" s="3" t="s">
        <v>77</v>
      </c>
      <c r="B273" s="1" t="s">
        <v>51</v>
      </c>
      <c r="C273" s="1" t="s">
        <v>34</v>
      </c>
      <c r="D273" s="2">
        <v>44568</v>
      </c>
      <c r="E273" s="1">
        <v>4921</v>
      </c>
      <c r="F273" s="1">
        <v>250</v>
      </c>
      <c r="G273" s="4">
        <v>493</v>
      </c>
    </row>
    <row r="274" spans="1:7" ht="16.5">
      <c r="A274" s="3" t="s">
        <v>35</v>
      </c>
      <c r="B274" s="1" t="s">
        <v>41</v>
      </c>
      <c r="C274" s="1" t="s">
        <v>31</v>
      </c>
      <c r="D274" s="2">
        <v>44586</v>
      </c>
      <c r="E274" s="1">
        <v>4900</v>
      </c>
      <c r="F274" s="1">
        <v>167</v>
      </c>
      <c r="G274" s="4">
        <v>700</v>
      </c>
    </row>
    <row r="275" spans="1:7" ht="16.5">
      <c r="A275" s="3" t="s">
        <v>47</v>
      </c>
      <c r="B275" s="1" t="s">
        <v>53</v>
      </c>
      <c r="C275" s="1" t="s">
        <v>75</v>
      </c>
      <c r="D275" s="2">
        <v>44580</v>
      </c>
      <c r="E275" s="1">
        <v>4872</v>
      </c>
      <c r="F275" s="1">
        <v>293</v>
      </c>
      <c r="G275" s="4">
        <v>325</v>
      </c>
    </row>
    <row r="276" spans="1:7" ht="16.5">
      <c r="A276" s="3" t="s">
        <v>32</v>
      </c>
      <c r="B276" s="1" t="s">
        <v>33</v>
      </c>
      <c r="C276" s="1" t="s">
        <v>34</v>
      </c>
      <c r="D276" s="2">
        <v>44564</v>
      </c>
      <c r="E276" s="1">
        <v>4830</v>
      </c>
      <c r="F276" s="1">
        <v>71</v>
      </c>
      <c r="G276" s="4">
        <v>537</v>
      </c>
    </row>
    <row r="277" spans="1:7" ht="16.5">
      <c r="A277" s="3" t="s">
        <v>50</v>
      </c>
      <c r="B277" s="1" t="s">
        <v>48</v>
      </c>
      <c r="C277" s="1" t="s">
        <v>9</v>
      </c>
      <c r="D277" s="2">
        <v>44578</v>
      </c>
      <c r="E277" s="1">
        <v>4816</v>
      </c>
      <c r="F277" s="1">
        <v>15</v>
      </c>
      <c r="G277" s="4">
        <v>186</v>
      </c>
    </row>
    <row r="278" spans="1:7" ht="16.5">
      <c r="A278" s="3" t="s">
        <v>46</v>
      </c>
      <c r="B278" s="1" t="s">
        <v>48</v>
      </c>
      <c r="C278" s="1" t="s">
        <v>31</v>
      </c>
      <c r="D278" s="2">
        <v>44588</v>
      </c>
      <c r="E278" s="1">
        <v>4809</v>
      </c>
      <c r="F278" s="1">
        <v>28</v>
      </c>
      <c r="G278" s="4">
        <v>802</v>
      </c>
    </row>
    <row r="279" spans="1:7" ht="16.5">
      <c r="A279" s="3" t="s">
        <v>71</v>
      </c>
      <c r="B279" s="1" t="s">
        <v>62</v>
      </c>
      <c r="C279" s="1" t="s">
        <v>27</v>
      </c>
      <c r="D279" s="2">
        <v>44579</v>
      </c>
      <c r="E279" s="1">
        <v>4774</v>
      </c>
      <c r="F279" s="1">
        <v>257</v>
      </c>
      <c r="G279" s="4">
        <v>531</v>
      </c>
    </row>
    <row r="280" spans="1:7" ht="16.5">
      <c r="A280" s="3" t="s">
        <v>37</v>
      </c>
      <c r="B280" s="1" t="s">
        <v>38</v>
      </c>
      <c r="C280" s="1" t="s">
        <v>54</v>
      </c>
      <c r="D280" s="2">
        <v>44575</v>
      </c>
      <c r="E280" s="1">
        <v>4774</v>
      </c>
      <c r="F280" s="1">
        <v>273</v>
      </c>
      <c r="G280" s="4">
        <v>955</v>
      </c>
    </row>
    <row r="281" spans="1:7" ht="16.5">
      <c r="A281" s="3" t="s">
        <v>43</v>
      </c>
      <c r="B281" s="1" t="s">
        <v>55</v>
      </c>
      <c r="C281" s="1" t="s">
        <v>39</v>
      </c>
      <c r="D281" s="2">
        <v>44585</v>
      </c>
      <c r="E281" s="1">
        <v>4753</v>
      </c>
      <c r="F281" s="1">
        <v>63</v>
      </c>
      <c r="G281" s="4">
        <v>251</v>
      </c>
    </row>
    <row r="282" spans="1:7" ht="16.5">
      <c r="A282" s="3" t="s">
        <v>66</v>
      </c>
      <c r="B282" s="1" t="s">
        <v>69</v>
      </c>
      <c r="C282" s="1" t="s">
        <v>29</v>
      </c>
      <c r="D282" s="2">
        <v>44574</v>
      </c>
      <c r="E282" s="1">
        <v>4711</v>
      </c>
      <c r="F282" s="1">
        <v>204</v>
      </c>
      <c r="G282" s="4">
        <v>182</v>
      </c>
    </row>
    <row r="283" spans="1:7" ht="16.5">
      <c r="A283" s="3" t="s">
        <v>46</v>
      </c>
      <c r="B283" s="1" t="s">
        <v>55</v>
      </c>
      <c r="C283" s="1" t="s">
        <v>75</v>
      </c>
      <c r="D283" s="2">
        <v>44589</v>
      </c>
      <c r="E283" s="1">
        <v>4690</v>
      </c>
      <c r="F283" s="1">
        <v>213</v>
      </c>
      <c r="G283" s="4">
        <v>427</v>
      </c>
    </row>
    <row r="284" spans="1:7" ht="16.5">
      <c r="A284" s="3" t="s">
        <v>74</v>
      </c>
      <c r="B284" s="1" t="s">
        <v>26</v>
      </c>
      <c r="C284" s="1" t="s">
        <v>75</v>
      </c>
      <c r="D284" s="2">
        <v>44587</v>
      </c>
      <c r="E284" s="1">
        <v>4676</v>
      </c>
      <c r="F284" s="1">
        <v>72</v>
      </c>
      <c r="G284" s="4">
        <v>390</v>
      </c>
    </row>
    <row r="285" spans="1:7" ht="16.5">
      <c r="A285" s="3" t="s">
        <v>66</v>
      </c>
      <c r="B285" s="1" t="s">
        <v>33</v>
      </c>
      <c r="C285" s="1" t="s">
        <v>57</v>
      </c>
      <c r="D285" s="2">
        <v>44572</v>
      </c>
      <c r="E285" s="1">
        <v>4613</v>
      </c>
      <c r="F285" s="1">
        <v>70</v>
      </c>
      <c r="G285" s="4">
        <v>385</v>
      </c>
    </row>
    <row r="286" spans="1:7" ht="16.5">
      <c r="A286" s="3" t="s">
        <v>61</v>
      </c>
      <c r="B286" s="1" t="s">
        <v>28</v>
      </c>
      <c r="C286" s="1" t="s">
        <v>70</v>
      </c>
      <c r="D286" s="2">
        <v>44586</v>
      </c>
      <c r="E286" s="1">
        <v>4599</v>
      </c>
      <c r="F286" s="1">
        <v>33</v>
      </c>
      <c r="G286" s="4">
        <v>419</v>
      </c>
    </row>
    <row r="287" spans="1:7" ht="16.5">
      <c r="A287" s="3" t="s">
        <v>19</v>
      </c>
      <c r="B287" s="1" t="s">
        <v>44</v>
      </c>
      <c r="C287" s="1" t="s">
        <v>34</v>
      </c>
      <c r="D287" s="2">
        <v>44565</v>
      </c>
      <c r="E287" s="1">
        <v>4578</v>
      </c>
      <c r="F287" s="1">
        <v>175</v>
      </c>
      <c r="G287" s="4">
        <v>509</v>
      </c>
    </row>
    <row r="288" spans="1:7" ht="16.5">
      <c r="A288" s="3" t="s">
        <v>58</v>
      </c>
      <c r="B288" s="1" t="s">
        <v>33</v>
      </c>
      <c r="C288" s="1" t="s">
        <v>9</v>
      </c>
      <c r="D288" s="2">
        <v>44579</v>
      </c>
      <c r="E288" s="1">
        <v>4557</v>
      </c>
      <c r="F288" s="1">
        <v>14</v>
      </c>
      <c r="G288" s="4">
        <v>163</v>
      </c>
    </row>
    <row r="289" spans="1:7" ht="16.5">
      <c r="A289" s="3" t="s">
        <v>10</v>
      </c>
      <c r="B289" s="1" t="s">
        <v>63</v>
      </c>
      <c r="C289" s="1" t="s">
        <v>42</v>
      </c>
      <c r="D289" s="2">
        <v>44574</v>
      </c>
      <c r="E289" s="1">
        <v>4494</v>
      </c>
      <c r="F289" s="1">
        <v>131</v>
      </c>
      <c r="G289" s="4">
        <v>265</v>
      </c>
    </row>
    <row r="290" spans="1:7" ht="16.5">
      <c r="A290" s="3" t="s">
        <v>16</v>
      </c>
      <c r="B290" s="1" t="s">
        <v>69</v>
      </c>
      <c r="C290" s="1" t="s">
        <v>9</v>
      </c>
      <c r="D290" s="2">
        <v>44575</v>
      </c>
      <c r="E290" s="1">
        <v>4466</v>
      </c>
      <c r="F290" s="1">
        <v>2</v>
      </c>
      <c r="G290" s="4">
        <v>187</v>
      </c>
    </row>
    <row r="291" spans="1:7" ht="16.5">
      <c r="A291" s="3" t="s">
        <v>74</v>
      </c>
      <c r="B291" s="1" t="s">
        <v>28</v>
      </c>
      <c r="C291" s="1" t="s">
        <v>27</v>
      </c>
      <c r="D291" s="2">
        <v>44574</v>
      </c>
      <c r="E291" s="1">
        <v>4452</v>
      </c>
      <c r="F291" s="1">
        <v>246</v>
      </c>
      <c r="G291" s="4">
        <v>495</v>
      </c>
    </row>
    <row r="292" spans="1:7" ht="16.5">
      <c r="A292" s="3" t="s">
        <v>16</v>
      </c>
      <c r="B292" s="1" t="s">
        <v>36</v>
      </c>
      <c r="C292" s="1" t="s">
        <v>54</v>
      </c>
      <c r="D292" s="2">
        <v>44568</v>
      </c>
      <c r="E292" s="1">
        <v>4424</v>
      </c>
      <c r="F292" s="1">
        <v>1</v>
      </c>
      <c r="G292" s="4">
        <v>632</v>
      </c>
    </row>
    <row r="293" spans="1:7" ht="16.5">
      <c r="A293" s="3" t="s">
        <v>40</v>
      </c>
      <c r="B293" s="1" t="s">
        <v>51</v>
      </c>
      <c r="C293" s="1" t="s">
        <v>75</v>
      </c>
      <c r="D293" s="2">
        <v>44571</v>
      </c>
      <c r="E293" s="1">
        <v>4389</v>
      </c>
      <c r="F293" s="1">
        <v>94</v>
      </c>
      <c r="G293" s="4">
        <v>366</v>
      </c>
    </row>
    <row r="294" spans="1:7" ht="16.5">
      <c r="A294" s="3" t="s">
        <v>40</v>
      </c>
      <c r="B294" s="1" t="s">
        <v>65</v>
      </c>
      <c r="C294" s="1" t="s">
        <v>29</v>
      </c>
      <c r="D294" s="2">
        <v>44585</v>
      </c>
      <c r="E294" s="1">
        <v>4361</v>
      </c>
      <c r="F294" s="1">
        <v>310</v>
      </c>
      <c r="G294" s="4">
        <v>156</v>
      </c>
    </row>
    <row r="295" spans="1:7" ht="16.5">
      <c r="A295" s="3" t="s">
        <v>60</v>
      </c>
      <c r="B295" s="1" t="s">
        <v>14</v>
      </c>
      <c r="C295" s="1" t="s">
        <v>9</v>
      </c>
      <c r="D295" s="2">
        <v>44587</v>
      </c>
      <c r="E295" s="1">
        <v>4326</v>
      </c>
      <c r="F295" s="1">
        <v>10</v>
      </c>
      <c r="G295" s="4">
        <v>174</v>
      </c>
    </row>
    <row r="296" spans="1:7" ht="16.5">
      <c r="A296" s="3" t="s">
        <v>32</v>
      </c>
      <c r="B296" s="1" t="s">
        <v>11</v>
      </c>
      <c r="C296" s="1" t="s">
        <v>27</v>
      </c>
      <c r="D296" s="2">
        <v>44578</v>
      </c>
      <c r="E296" s="1">
        <v>4319</v>
      </c>
      <c r="F296" s="1">
        <v>129</v>
      </c>
      <c r="G296" s="4">
        <v>864</v>
      </c>
    </row>
    <row r="297" spans="1:7" ht="16.5">
      <c r="A297" s="3" t="s">
        <v>46</v>
      </c>
      <c r="B297" s="1" t="s">
        <v>14</v>
      </c>
      <c r="C297" s="1" t="s">
        <v>22</v>
      </c>
      <c r="D297" s="2">
        <v>44587</v>
      </c>
      <c r="E297" s="1">
        <v>4312</v>
      </c>
      <c r="F297" s="1">
        <v>239</v>
      </c>
      <c r="G297" s="4">
        <v>206</v>
      </c>
    </row>
    <row r="298" spans="1:7" ht="16.5">
      <c r="A298" s="3" t="s">
        <v>7</v>
      </c>
      <c r="B298" s="1" t="s">
        <v>8</v>
      </c>
      <c r="C298" s="1" t="s">
        <v>29</v>
      </c>
      <c r="D298" s="2">
        <v>44568</v>
      </c>
      <c r="E298" s="1">
        <v>4284</v>
      </c>
      <c r="F298" s="1">
        <v>182</v>
      </c>
      <c r="G298" s="4">
        <v>179</v>
      </c>
    </row>
    <row r="299" spans="1:7" ht="16.5">
      <c r="A299" s="3" t="s">
        <v>46</v>
      </c>
      <c r="B299" s="1" t="s">
        <v>21</v>
      </c>
      <c r="C299" s="1" t="s">
        <v>34</v>
      </c>
      <c r="D299" s="2">
        <v>44586</v>
      </c>
      <c r="E299" s="1">
        <v>4242</v>
      </c>
      <c r="F299" s="1">
        <v>140</v>
      </c>
      <c r="G299" s="4">
        <v>425</v>
      </c>
    </row>
    <row r="300" spans="1:7" ht="16.5">
      <c r="A300" s="3" t="s">
        <v>13</v>
      </c>
      <c r="B300" s="1" t="s">
        <v>56</v>
      </c>
      <c r="C300" s="1" t="s">
        <v>31</v>
      </c>
      <c r="D300" s="2">
        <v>44565</v>
      </c>
      <c r="E300" s="1">
        <v>4221</v>
      </c>
      <c r="F300" s="1">
        <v>38</v>
      </c>
      <c r="G300" s="4">
        <v>469</v>
      </c>
    </row>
    <row r="301" spans="1:7" ht="16.5">
      <c r="A301" s="3" t="s">
        <v>58</v>
      </c>
      <c r="B301" s="1" t="s">
        <v>38</v>
      </c>
      <c r="C301" s="1" t="s">
        <v>34</v>
      </c>
      <c r="D301" s="2">
        <v>44571</v>
      </c>
      <c r="E301" s="1">
        <v>4200</v>
      </c>
      <c r="F301" s="1">
        <v>335</v>
      </c>
      <c r="G301" s="4">
        <v>467</v>
      </c>
    </row>
    <row r="302" spans="1:7" ht="16.5">
      <c r="A302" s="3" t="s">
        <v>47</v>
      </c>
      <c r="B302" s="1" t="s">
        <v>21</v>
      </c>
      <c r="C302" s="1" t="s">
        <v>59</v>
      </c>
      <c r="D302" s="2">
        <v>44571</v>
      </c>
      <c r="E302" s="1">
        <v>4137</v>
      </c>
      <c r="F302" s="1">
        <v>233</v>
      </c>
      <c r="G302" s="4">
        <v>207</v>
      </c>
    </row>
    <row r="303" spans="1:7" ht="16.5">
      <c r="A303" s="3" t="s">
        <v>50</v>
      </c>
      <c r="B303" s="1" t="s">
        <v>64</v>
      </c>
      <c r="C303" s="1" t="s">
        <v>59</v>
      </c>
      <c r="D303" s="2">
        <v>44572</v>
      </c>
      <c r="E303" s="1">
        <v>4130</v>
      </c>
      <c r="F303" s="1">
        <v>395</v>
      </c>
      <c r="G303" s="4">
        <v>230</v>
      </c>
    </row>
    <row r="304" spans="1:7" ht="16.5">
      <c r="A304" s="3" t="s">
        <v>40</v>
      </c>
      <c r="B304" s="1" t="s">
        <v>21</v>
      </c>
      <c r="C304" s="1" t="s">
        <v>9</v>
      </c>
      <c r="D304" s="2">
        <v>44575</v>
      </c>
      <c r="E304" s="1">
        <v>4123</v>
      </c>
      <c r="F304" s="1">
        <v>12</v>
      </c>
      <c r="G304" s="4">
        <v>148</v>
      </c>
    </row>
    <row r="305" spans="1:7" ht="16.5">
      <c r="A305" s="3" t="s">
        <v>7</v>
      </c>
      <c r="B305" s="1" t="s">
        <v>8</v>
      </c>
      <c r="C305" s="1" t="s">
        <v>9</v>
      </c>
      <c r="D305" s="2">
        <v>44587</v>
      </c>
      <c r="E305" s="1">
        <v>4067</v>
      </c>
      <c r="F305" s="1">
        <v>87</v>
      </c>
      <c r="G305" s="4">
        <v>170</v>
      </c>
    </row>
    <row r="306" spans="1:7" ht="16.5">
      <c r="A306" s="3" t="s">
        <v>47</v>
      </c>
      <c r="B306" s="1" t="s">
        <v>8</v>
      </c>
      <c r="C306" s="1" t="s">
        <v>70</v>
      </c>
      <c r="D306" s="2">
        <v>44587</v>
      </c>
      <c r="E306" s="1">
        <v>4053</v>
      </c>
      <c r="F306" s="1">
        <v>276</v>
      </c>
      <c r="G306" s="4">
        <v>312</v>
      </c>
    </row>
    <row r="307" spans="1:7" ht="16.5">
      <c r="A307" s="3" t="s">
        <v>43</v>
      </c>
      <c r="B307" s="1" t="s">
        <v>24</v>
      </c>
      <c r="C307" s="1" t="s">
        <v>45</v>
      </c>
      <c r="D307" s="2">
        <v>44573</v>
      </c>
      <c r="E307" s="1">
        <v>4039</v>
      </c>
      <c r="F307" s="1">
        <v>17</v>
      </c>
      <c r="G307" s="4">
        <v>238</v>
      </c>
    </row>
    <row r="308" spans="1:7" ht="16.5">
      <c r="A308" s="3" t="s">
        <v>19</v>
      </c>
      <c r="B308" s="1" t="s">
        <v>48</v>
      </c>
      <c r="C308" s="1" t="s">
        <v>70</v>
      </c>
      <c r="D308" s="2">
        <v>44571</v>
      </c>
      <c r="E308" s="1">
        <v>4039</v>
      </c>
      <c r="F308" s="1">
        <v>182</v>
      </c>
      <c r="G308" s="4">
        <v>337</v>
      </c>
    </row>
    <row r="309" spans="1:7" ht="16.5">
      <c r="A309" s="3" t="s">
        <v>13</v>
      </c>
      <c r="B309" s="1" t="s">
        <v>63</v>
      </c>
      <c r="C309" s="1" t="s">
        <v>42</v>
      </c>
      <c r="D309" s="2">
        <v>44585</v>
      </c>
      <c r="E309" s="1">
        <v>3997</v>
      </c>
      <c r="F309" s="1">
        <v>119</v>
      </c>
      <c r="G309" s="4">
        <v>236</v>
      </c>
    </row>
    <row r="310" spans="1:7" ht="16.5">
      <c r="A310" s="3" t="s">
        <v>23</v>
      </c>
      <c r="B310" s="1" t="s">
        <v>63</v>
      </c>
      <c r="C310" s="1" t="s">
        <v>9</v>
      </c>
      <c r="D310" s="2">
        <v>44588</v>
      </c>
      <c r="E310" s="1">
        <v>3983</v>
      </c>
      <c r="F310" s="1">
        <v>389</v>
      </c>
      <c r="G310" s="4">
        <v>160</v>
      </c>
    </row>
    <row r="311" spans="1:7" ht="16.5">
      <c r="A311" s="3" t="s">
        <v>30</v>
      </c>
      <c r="B311" s="1" t="s">
        <v>36</v>
      </c>
      <c r="C311" s="1" t="s">
        <v>67</v>
      </c>
      <c r="D311" s="2">
        <v>44587</v>
      </c>
      <c r="E311" s="1">
        <v>3976</v>
      </c>
      <c r="F311" s="1">
        <v>210</v>
      </c>
      <c r="G311" s="4">
        <v>398</v>
      </c>
    </row>
    <row r="312" spans="1:7" ht="16.5">
      <c r="A312" s="3" t="s">
        <v>52</v>
      </c>
      <c r="B312" s="1" t="s">
        <v>36</v>
      </c>
      <c r="C312" s="1" t="s">
        <v>22</v>
      </c>
      <c r="D312" s="2">
        <v>44575</v>
      </c>
      <c r="E312" s="1">
        <v>3955</v>
      </c>
      <c r="F312" s="1">
        <v>99</v>
      </c>
      <c r="G312" s="4">
        <v>180</v>
      </c>
    </row>
    <row r="313" spans="1:7" ht="16.5">
      <c r="A313" s="3" t="s">
        <v>23</v>
      </c>
      <c r="B313" s="1" t="s">
        <v>69</v>
      </c>
      <c r="C313" s="1" t="s">
        <v>39</v>
      </c>
      <c r="D313" s="2">
        <v>44573</v>
      </c>
      <c r="E313" s="1">
        <v>3920</v>
      </c>
      <c r="F313" s="1">
        <v>270</v>
      </c>
      <c r="G313" s="4">
        <v>207</v>
      </c>
    </row>
    <row r="314" spans="1:7" ht="16.5">
      <c r="A314" s="3" t="s">
        <v>35</v>
      </c>
      <c r="B314" s="1" t="s">
        <v>51</v>
      </c>
      <c r="C314" s="1" t="s">
        <v>67</v>
      </c>
      <c r="D314" s="2">
        <v>44587</v>
      </c>
      <c r="E314" s="1">
        <v>3920</v>
      </c>
      <c r="F314" s="1">
        <v>77</v>
      </c>
      <c r="G314" s="4">
        <v>392</v>
      </c>
    </row>
    <row r="315" spans="1:7" ht="16.5">
      <c r="A315" s="3" t="s">
        <v>50</v>
      </c>
      <c r="B315" s="1" t="s">
        <v>33</v>
      </c>
      <c r="C315" s="1" t="s">
        <v>59</v>
      </c>
      <c r="D315" s="2">
        <v>44580</v>
      </c>
      <c r="E315" s="1">
        <v>3913</v>
      </c>
      <c r="F315" s="1">
        <v>17</v>
      </c>
      <c r="G315" s="4">
        <v>187</v>
      </c>
    </row>
    <row r="316" spans="1:7" ht="16.5">
      <c r="A316" s="3" t="s">
        <v>71</v>
      </c>
      <c r="B316" s="1" t="s">
        <v>56</v>
      </c>
      <c r="C316" s="1" t="s">
        <v>34</v>
      </c>
      <c r="D316" s="2">
        <v>44568</v>
      </c>
      <c r="E316" s="1">
        <v>3878</v>
      </c>
      <c r="F316" s="1">
        <v>348</v>
      </c>
      <c r="G316" s="4">
        <v>485</v>
      </c>
    </row>
    <row r="317" spans="1:7" ht="16.5">
      <c r="A317" s="3" t="s">
        <v>35</v>
      </c>
      <c r="B317" s="1" t="s">
        <v>38</v>
      </c>
      <c r="C317" s="1" t="s">
        <v>70</v>
      </c>
      <c r="D317" s="2">
        <v>44586</v>
      </c>
      <c r="E317" s="1">
        <v>3878</v>
      </c>
      <c r="F317" s="1">
        <v>322</v>
      </c>
      <c r="G317" s="4">
        <v>277</v>
      </c>
    </row>
    <row r="318" spans="1:7" ht="16.5">
      <c r="A318" s="3" t="s">
        <v>46</v>
      </c>
      <c r="B318" s="1" t="s">
        <v>62</v>
      </c>
      <c r="C318" s="1" t="s">
        <v>31</v>
      </c>
      <c r="D318" s="2">
        <v>44568</v>
      </c>
      <c r="E318" s="1">
        <v>3871</v>
      </c>
      <c r="F318" s="1">
        <v>338</v>
      </c>
      <c r="G318" s="4">
        <v>431</v>
      </c>
    </row>
    <row r="319" spans="1:7" ht="16.5">
      <c r="A319" s="3" t="s">
        <v>61</v>
      </c>
      <c r="B319" s="1" t="s">
        <v>62</v>
      </c>
      <c r="C319" s="1" t="s">
        <v>57</v>
      </c>
      <c r="D319" s="2">
        <v>44580</v>
      </c>
      <c r="E319" s="1">
        <v>3857</v>
      </c>
      <c r="F319" s="1">
        <v>42</v>
      </c>
      <c r="G319" s="4">
        <v>322</v>
      </c>
    </row>
    <row r="320" spans="1:7" ht="16.5">
      <c r="A320" s="3" t="s">
        <v>52</v>
      </c>
      <c r="B320" s="1" t="s">
        <v>51</v>
      </c>
      <c r="C320" s="1" t="s">
        <v>70</v>
      </c>
      <c r="D320" s="2">
        <v>44568</v>
      </c>
      <c r="E320" s="1">
        <v>3843</v>
      </c>
      <c r="F320" s="1">
        <v>54</v>
      </c>
      <c r="G320" s="4">
        <v>275</v>
      </c>
    </row>
    <row r="321" spans="1:7" ht="16.5">
      <c r="A321" s="3" t="s">
        <v>32</v>
      </c>
      <c r="B321" s="1" t="s">
        <v>38</v>
      </c>
      <c r="C321" s="1" t="s">
        <v>67</v>
      </c>
      <c r="D321" s="2">
        <v>44586</v>
      </c>
      <c r="E321" s="1">
        <v>3815</v>
      </c>
      <c r="F321" s="1">
        <v>221</v>
      </c>
      <c r="G321" s="4">
        <v>382</v>
      </c>
    </row>
    <row r="322" spans="1:7" ht="16.5">
      <c r="A322" s="3" t="s">
        <v>30</v>
      </c>
      <c r="B322" s="1" t="s">
        <v>36</v>
      </c>
      <c r="C322" s="1" t="s">
        <v>68</v>
      </c>
      <c r="D322" s="2">
        <v>44565</v>
      </c>
      <c r="E322" s="1">
        <v>3808</v>
      </c>
      <c r="F322" s="1">
        <v>219</v>
      </c>
      <c r="G322" s="4">
        <v>762</v>
      </c>
    </row>
    <row r="323" spans="1:7" ht="16.5">
      <c r="A323" s="3" t="s">
        <v>43</v>
      </c>
      <c r="B323" s="1" t="s">
        <v>41</v>
      </c>
      <c r="C323" s="1" t="s">
        <v>42</v>
      </c>
      <c r="D323" s="2">
        <v>44586</v>
      </c>
      <c r="E323" s="1">
        <v>3801</v>
      </c>
      <c r="F323" s="1">
        <v>173</v>
      </c>
      <c r="G323" s="4">
        <v>212</v>
      </c>
    </row>
    <row r="324" spans="1:7" ht="16.5">
      <c r="A324" s="3" t="s">
        <v>37</v>
      </c>
      <c r="B324" s="1" t="s">
        <v>64</v>
      </c>
      <c r="C324" s="1" t="s">
        <v>18</v>
      </c>
      <c r="D324" s="2">
        <v>44580</v>
      </c>
      <c r="E324" s="1">
        <v>3794</v>
      </c>
      <c r="F324" s="1">
        <v>288</v>
      </c>
      <c r="G324" s="4">
        <v>271</v>
      </c>
    </row>
    <row r="325" spans="1:7" ht="16.5">
      <c r="A325" s="3" t="s">
        <v>23</v>
      </c>
      <c r="B325" s="1" t="s">
        <v>28</v>
      </c>
      <c r="C325" s="1" t="s">
        <v>75</v>
      </c>
      <c r="D325" s="2">
        <v>44589</v>
      </c>
      <c r="E325" s="1">
        <v>3787</v>
      </c>
      <c r="F325" s="1">
        <v>678</v>
      </c>
      <c r="G325" s="4">
        <v>345</v>
      </c>
    </row>
    <row r="326" spans="1:7" ht="16.5">
      <c r="A326" s="3" t="s">
        <v>30</v>
      </c>
      <c r="B326" s="1" t="s">
        <v>24</v>
      </c>
      <c r="C326" s="1" t="s">
        <v>54</v>
      </c>
      <c r="D326" s="2">
        <v>44565</v>
      </c>
      <c r="E326" s="1">
        <v>3787</v>
      </c>
      <c r="F326" s="1">
        <v>321</v>
      </c>
      <c r="G326" s="4">
        <v>474</v>
      </c>
    </row>
    <row r="327" spans="1:7" ht="16.5">
      <c r="A327" s="3" t="s">
        <v>47</v>
      </c>
      <c r="B327" s="1" t="s">
        <v>14</v>
      </c>
      <c r="C327" s="1" t="s">
        <v>18</v>
      </c>
      <c r="D327" s="2">
        <v>44568</v>
      </c>
      <c r="E327" s="1">
        <v>3773</v>
      </c>
      <c r="F327" s="1">
        <v>317</v>
      </c>
      <c r="G327" s="4">
        <v>270</v>
      </c>
    </row>
    <row r="328" spans="1:7" ht="16.5">
      <c r="A328" s="3" t="s">
        <v>30</v>
      </c>
      <c r="B328" s="1" t="s">
        <v>44</v>
      </c>
      <c r="C328" s="1" t="s">
        <v>34</v>
      </c>
      <c r="D328" s="2">
        <v>44575</v>
      </c>
      <c r="E328" s="1">
        <v>3752</v>
      </c>
      <c r="F328" s="1">
        <v>7</v>
      </c>
      <c r="G328" s="4">
        <v>469</v>
      </c>
    </row>
    <row r="329" spans="1:7" ht="16.5">
      <c r="A329" s="3" t="s">
        <v>30</v>
      </c>
      <c r="B329" s="1" t="s">
        <v>63</v>
      </c>
      <c r="C329" s="1" t="s">
        <v>76</v>
      </c>
      <c r="D329" s="2">
        <v>44567</v>
      </c>
      <c r="E329" s="1">
        <v>3731</v>
      </c>
      <c r="F329" s="1">
        <v>85</v>
      </c>
      <c r="G329" s="4">
        <v>415</v>
      </c>
    </row>
    <row r="330" spans="1:7" ht="16.5">
      <c r="A330" s="3" t="s">
        <v>52</v>
      </c>
      <c r="B330" s="1" t="s">
        <v>14</v>
      </c>
      <c r="C330" s="1" t="s">
        <v>9</v>
      </c>
      <c r="D330" s="2">
        <v>44566</v>
      </c>
      <c r="E330" s="1">
        <v>3731</v>
      </c>
      <c r="F330" s="1">
        <v>319</v>
      </c>
      <c r="G330" s="4">
        <v>156</v>
      </c>
    </row>
    <row r="331" spans="1:7" ht="16.5">
      <c r="A331" s="3" t="s">
        <v>40</v>
      </c>
      <c r="B331" s="1" t="s">
        <v>8</v>
      </c>
      <c r="C331" s="1" t="s">
        <v>76</v>
      </c>
      <c r="D331" s="2">
        <v>44582</v>
      </c>
      <c r="E331" s="1">
        <v>3731</v>
      </c>
      <c r="F331" s="1">
        <v>428</v>
      </c>
      <c r="G331" s="4">
        <v>374</v>
      </c>
    </row>
    <row r="332" spans="1:7" ht="16.5">
      <c r="A332" s="3" t="s">
        <v>32</v>
      </c>
      <c r="B332" s="1" t="s">
        <v>55</v>
      </c>
      <c r="C332" s="1" t="s">
        <v>75</v>
      </c>
      <c r="D332" s="2">
        <v>44586</v>
      </c>
      <c r="E332" s="1">
        <v>3724</v>
      </c>
      <c r="F332" s="1">
        <v>293</v>
      </c>
      <c r="G332" s="4">
        <v>249</v>
      </c>
    </row>
    <row r="333" spans="1:7" ht="16.5">
      <c r="A333" s="3" t="s">
        <v>40</v>
      </c>
      <c r="B333" s="1" t="s">
        <v>48</v>
      </c>
      <c r="C333" s="1" t="s">
        <v>39</v>
      </c>
      <c r="D333" s="2">
        <v>44575</v>
      </c>
      <c r="E333" s="1">
        <v>3710</v>
      </c>
      <c r="F333" s="1">
        <v>120</v>
      </c>
      <c r="G333" s="4">
        <v>196</v>
      </c>
    </row>
    <row r="334" spans="1:7" ht="16.5">
      <c r="A334" s="3" t="s">
        <v>50</v>
      </c>
      <c r="B334" s="1" t="s">
        <v>69</v>
      </c>
      <c r="C334" s="1" t="s">
        <v>12</v>
      </c>
      <c r="D334" s="2">
        <v>44568</v>
      </c>
      <c r="E334" s="1">
        <v>3682</v>
      </c>
      <c r="F334" s="1">
        <v>331</v>
      </c>
      <c r="G334" s="4">
        <v>217</v>
      </c>
    </row>
    <row r="335" spans="1:7" ht="16.5">
      <c r="A335" s="3" t="s">
        <v>58</v>
      </c>
      <c r="B335" s="1" t="s">
        <v>64</v>
      </c>
      <c r="C335" s="1" t="s">
        <v>42</v>
      </c>
      <c r="D335" s="2">
        <v>44580</v>
      </c>
      <c r="E335" s="1">
        <v>3647</v>
      </c>
      <c r="F335" s="1">
        <v>266</v>
      </c>
      <c r="G335" s="4">
        <v>215</v>
      </c>
    </row>
    <row r="336" spans="1:7" ht="16.5">
      <c r="A336" s="3" t="s">
        <v>46</v>
      </c>
      <c r="B336" s="1" t="s">
        <v>56</v>
      </c>
      <c r="C336" s="1" t="s">
        <v>22</v>
      </c>
      <c r="D336" s="2">
        <v>44589</v>
      </c>
      <c r="E336" s="1">
        <v>3598</v>
      </c>
      <c r="F336" s="1">
        <v>75</v>
      </c>
      <c r="G336" s="4">
        <v>150</v>
      </c>
    </row>
    <row r="337" spans="1:7" ht="16.5">
      <c r="A337" s="3" t="s">
        <v>35</v>
      </c>
      <c r="B337" s="1" t="s">
        <v>51</v>
      </c>
      <c r="C337" s="1" t="s">
        <v>70</v>
      </c>
      <c r="D337" s="2">
        <v>44580</v>
      </c>
      <c r="E337" s="1">
        <v>3598</v>
      </c>
      <c r="F337" s="1">
        <v>447</v>
      </c>
      <c r="G337" s="4">
        <v>277</v>
      </c>
    </row>
    <row r="338" spans="1:7" ht="16.5">
      <c r="A338" s="3" t="s">
        <v>50</v>
      </c>
      <c r="B338" s="1" t="s">
        <v>28</v>
      </c>
      <c r="C338" s="1" t="s">
        <v>12</v>
      </c>
      <c r="D338" s="2">
        <v>44579</v>
      </c>
      <c r="E338" s="1">
        <v>3584</v>
      </c>
      <c r="F338" s="1">
        <v>85</v>
      </c>
      <c r="G338" s="4">
        <v>224</v>
      </c>
    </row>
    <row r="339" spans="1:7" ht="16.5">
      <c r="A339" s="3" t="s">
        <v>40</v>
      </c>
      <c r="B339" s="1" t="s">
        <v>56</v>
      </c>
      <c r="C339" s="1" t="s">
        <v>27</v>
      </c>
      <c r="D339" s="2">
        <v>44580</v>
      </c>
      <c r="E339" s="1">
        <v>3556</v>
      </c>
      <c r="F339" s="1">
        <v>96</v>
      </c>
      <c r="G339" s="4">
        <v>445</v>
      </c>
    </row>
    <row r="340" spans="1:7" ht="16.5">
      <c r="A340" s="3" t="s">
        <v>72</v>
      </c>
      <c r="B340" s="1" t="s">
        <v>56</v>
      </c>
      <c r="C340" s="1" t="s">
        <v>67</v>
      </c>
      <c r="D340" s="2">
        <v>44587</v>
      </c>
      <c r="E340" s="1">
        <v>3549</v>
      </c>
      <c r="F340" s="1">
        <v>184</v>
      </c>
      <c r="G340" s="4">
        <v>444</v>
      </c>
    </row>
    <row r="341" spans="1:7" ht="16.5">
      <c r="A341" s="3" t="s">
        <v>74</v>
      </c>
      <c r="B341" s="1" t="s">
        <v>17</v>
      </c>
      <c r="C341" s="1" t="s">
        <v>12</v>
      </c>
      <c r="D341" s="2">
        <v>44574</v>
      </c>
      <c r="E341" s="1">
        <v>3528</v>
      </c>
      <c r="F341" s="1">
        <v>250</v>
      </c>
      <c r="G341" s="4">
        <v>196</v>
      </c>
    </row>
    <row r="342" spans="1:7" ht="16.5">
      <c r="A342" s="3" t="s">
        <v>35</v>
      </c>
      <c r="B342" s="1" t="s">
        <v>36</v>
      </c>
      <c r="C342" s="1" t="s">
        <v>12</v>
      </c>
      <c r="D342" s="2">
        <v>44566</v>
      </c>
      <c r="E342" s="1">
        <v>3444</v>
      </c>
      <c r="F342" s="1">
        <v>265</v>
      </c>
      <c r="G342" s="4">
        <v>173</v>
      </c>
    </row>
    <row r="343" spans="1:7" ht="16.5">
      <c r="A343" s="3" t="s">
        <v>46</v>
      </c>
      <c r="B343" s="1" t="s">
        <v>11</v>
      </c>
      <c r="C343" s="1" t="s">
        <v>39</v>
      </c>
      <c r="D343" s="2">
        <v>44585</v>
      </c>
      <c r="E343" s="1">
        <v>3444</v>
      </c>
      <c r="F343" s="1">
        <v>172</v>
      </c>
      <c r="G343" s="4">
        <v>182</v>
      </c>
    </row>
    <row r="344" spans="1:7" ht="16.5">
      <c r="A344" s="3" t="s">
        <v>10</v>
      </c>
      <c r="B344" s="1" t="s">
        <v>8</v>
      </c>
      <c r="C344" s="1" t="s">
        <v>45</v>
      </c>
      <c r="D344" s="2">
        <v>44580</v>
      </c>
      <c r="E344" s="1">
        <v>3409</v>
      </c>
      <c r="F344" s="1">
        <v>487</v>
      </c>
      <c r="G344" s="4">
        <v>244</v>
      </c>
    </row>
    <row r="345" spans="1:7" ht="16.5">
      <c r="A345" s="3" t="s">
        <v>19</v>
      </c>
      <c r="B345" s="1" t="s">
        <v>55</v>
      </c>
      <c r="C345" s="1" t="s">
        <v>54</v>
      </c>
      <c r="D345" s="2">
        <v>44568</v>
      </c>
      <c r="E345" s="1">
        <v>3402</v>
      </c>
      <c r="F345" s="1">
        <v>143</v>
      </c>
      <c r="G345" s="4">
        <v>567</v>
      </c>
    </row>
    <row r="346" spans="1:7" ht="16.5">
      <c r="A346" s="3" t="s">
        <v>60</v>
      </c>
      <c r="B346" s="1" t="s">
        <v>33</v>
      </c>
      <c r="C346" s="1" t="s">
        <v>20</v>
      </c>
      <c r="D346" s="2">
        <v>44571</v>
      </c>
      <c r="E346" s="1">
        <v>3381</v>
      </c>
      <c r="F346" s="1">
        <v>240</v>
      </c>
      <c r="G346" s="4">
        <v>242</v>
      </c>
    </row>
    <row r="347" spans="1:7" ht="16.5">
      <c r="A347" s="3" t="s">
        <v>61</v>
      </c>
      <c r="B347" s="1" t="s">
        <v>36</v>
      </c>
      <c r="C347" s="1" t="s">
        <v>59</v>
      </c>
      <c r="D347" s="2">
        <v>44573</v>
      </c>
      <c r="E347" s="1">
        <v>3339</v>
      </c>
      <c r="F347" s="1">
        <v>225</v>
      </c>
      <c r="G347" s="4">
        <v>197</v>
      </c>
    </row>
    <row r="348" spans="1:7" ht="16.5">
      <c r="A348" s="3" t="s">
        <v>52</v>
      </c>
      <c r="B348" s="1" t="s">
        <v>36</v>
      </c>
      <c r="C348" s="1" t="s">
        <v>76</v>
      </c>
      <c r="D348" s="2">
        <v>44571</v>
      </c>
      <c r="E348" s="1">
        <v>3276</v>
      </c>
      <c r="F348" s="1">
        <v>50</v>
      </c>
      <c r="G348" s="4">
        <v>298</v>
      </c>
    </row>
    <row r="349" spans="1:7" ht="16.5">
      <c r="A349" s="3" t="s">
        <v>73</v>
      </c>
      <c r="B349" s="1" t="s">
        <v>41</v>
      </c>
      <c r="C349" s="1" t="s">
        <v>59</v>
      </c>
      <c r="D349" s="2">
        <v>44586</v>
      </c>
      <c r="E349" s="1">
        <v>3248</v>
      </c>
      <c r="F349" s="1">
        <v>74</v>
      </c>
      <c r="G349" s="4">
        <v>155</v>
      </c>
    </row>
    <row r="350" spans="1:7" ht="16.5">
      <c r="A350" s="3" t="s">
        <v>35</v>
      </c>
      <c r="B350" s="1" t="s">
        <v>62</v>
      </c>
      <c r="C350" s="1" t="s">
        <v>68</v>
      </c>
      <c r="D350" s="2">
        <v>44568</v>
      </c>
      <c r="E350" s="1">
        <v>3241</v>
      </c>
      <c r="F350" s="1">
        <v>226</v>
      </c>
      <c r="G350" s="4">
        <v>541</v>
      </c>
    </row>
    <row r="351" spans="1:7" ht="16.5">
      <c r="A351" s="3" t="s">
        <v>32</v>
      </c>
      <c r="B351" s="1" t="s">
        <v>62</v>
      </c>
      <c r="C351" s="1" t="s">
        <v>57</v>
      </c>
      <c r="D351" s="2">
        <v>44585</v>
      </c>
      <c r="E351" s="1">
        <v>3227</v>
      </c>
      <c r="F351" s="1">
        <v>31</v>
      </c>
      <c r="G351" s="4">
        <v>269</v>
      </c>
    </row>
    <row r="352" spans="1:7" ht="16.5">
      <c r="A352" s="3" t="s">
        <v>23</v>
      </c>
      <c r="B352" s="1" t="s">
        <v>48</v>
      </c>
      <c r="C352" s="1" t="s">
        <v>68</v>
      </c>
      <c r="D352" s="2">
        <v>44575</v>
      </c>
      <c r="E352" s="1">
        <v>3220</v>
      </c>
      <c r="F352" s="1">
        <v>65</v>
      </c>
      <c r="G352" s="4">
        <v>537</v>
      </c>
    </row>
    <row r="353" spans="1:7" ht="16.5">
      <c r="A353" s="3" t="s">
        <v>32</v>
      </c>
      <c r="B353" s="1" t="s">
        <v>24</v>
      </c>
      <c r="C353" s="1" t="s">
        <v>67</v>
      </c>
      <c r="D353" s="2">
        <v>44585</v>
      </c>
      <c r="E353" s="1">
        <v>3213</v>
      </c>
      <c r="F353" s="1">
        <v>245</v>
      </c>
      <c r="G353" s="4">
        <v>357</v>
      </c>
    </row>
    <row r="354" spans="1:7" ht="16.5">
      <c r="A354" s="3" t="s">
        <v>46</v>
      </c>
      <c r="B354" s="1" t="s">
        <v>11</v>
      </c>
      <c r="C354" s="1" t="s">
        <v>29</v>
      </c>
      <c r="D354" s="2">
        <v>44580</v>
      </c>
      <c r="E354" s="1">
        <v>3206</v>
      </c>
      <c r="F354" s="1">
        <v>102</v>
      </c>
      <c r="G354" s="4">
        <v>119</v>
      </c>
    </row>
    <row r="355" spans="1:7" ht="16.5">
      <c r="A355" s="3" t="s">
        <v>16</v>
      </c>
      <c r="B355" s="1" t="s">
        <v>64</v>
      </c>
      <c r="C355" s="1" t="s">
        <v>67</v>
      </c>
      <c r="D355" s="2">
        <v>44567</v>
      </c>
      <c r="E355" s="1">
        <v>3192</v>
      </c>
      <c r="F355" s="1">
        <v>174</v>
      </c>
      <c r="G355" s="4">
        <v>355</v>
      </c>
    </row>
    <row r="356" spans="1:7" ht="16.5">
      <c r="A356" s="3" t="s">
        <v>77</v>
      </c>
      <c r="B356" s="1" t="s">
        <v>65</v>
      </c>
      <c r="C356" s="1" t="s">
        <v>67</v>
      </c>
      <c r="D356" s="2">
        <v>44574</v>
      </c>
      <c r="E356" s="1">
        <v>3157</v>
      </c>
      <c r="F356" s="1">
        <v>344</v>
      </c>
      <c r="G356" s="4">
        <v>351</v>
      </c>
    </row>
    <row r="357" spans="1:7" ht="16.5">
      <c r="A357" s="3" t="s">
        <v>43</v>
      </c>
      <c r="B357" s="1" t="s">
        <v>62</v>
      </c>
      <c r="C357" s="1" t="s">
        <v>76</v>
      </c>
      <c r="D357" s="2">
        <v>44589</v>
      </c>
      <c r="E357" s="1">
        <v>3150</v>
      </c>
      <c r="F357" s="1">
        <v>53</v>
      </c>
      <c r="G357" s="4">
        <v>287</v>
      </c>
    </row>
    <row r="358" spans="1:7" ht="16.5">
      <c r="A358" s="3" t="s">
        <v>43</v>
      </c>
      <c r="B358" s="1" t="s">
        <v>56</v>
      </c>
      <c r="C358" s="1" t="s">
        <v>42</v>
      </c>
      <c r="D358" s="2">
        <v>44587</v>
      </c>
      <c r="E358" s="1">
        <v>3143</v>
      </c>
      <c r="F358" s="1">
        <v>210</v>
      </c>
      <c r="G358" s="4">
        <v>197</v>
      </c>
    </row>
    <row r="359" spans="1:7" ht="16.5">
      <c r="A359" s="3" t="s">
        <v>71</v>
      </c>
      <c r="B359" s="1" t="s">
        <v>11</v>
      </c>
      <c r="C359" s="1" t="s">
        <v>68</v>
      </c>
      <c r="D359" s="2">
        <v>44580</v>
      </c>
      <c r="E359" s="1">
        <v>3108</v>
      </c>
      <c r="F359" s="1">
        <v>26</v>
      </c>
      <c r="G359" s="4">
        <v>389</v>
      </c>
    </row>
    <row r="360" spans="1:7" ht="16.5">
      <c r="A360" s="3" t="s">
        <v>61</v>
      </c>
      <c r="B360" s="1" t="s">
        <v>65</v>
      </c>
      <c r="C360" s="1" t="s">
        <v>57</v>
      </c>
      <c r="D360" s="2">
        <v>44568</v>
      </c>
      <c r="E360" s="1">
        <v>3094</v>
      </c>
      <c r="F360" s="1">
        <v>184</v>
      </c>
      <c r="G360" s="4">
        <v>258</v>
      </c>
    </row>
    <row r="361" spans="1:7" ht="16.5">
      <c r="A361" s="3" t="s">
        <v>30</v>
      </c>
      <c r="B361" s="1" t="s">
        <v>33</v>
      </c>
      <c r="C361" s="1" t="s">
        <v>57</v>
      </c>
      <c r="D361" s="2">
        <v>44586</v>
      </c>
      <c r="E361" s="1">
        <v>3087</v>
      </c>
      <c r="F361" s="1">
        <v>112</v>
      </c>
      <c r="G361" s="4">
        <v>281</v>
      </c>
    </row>
    <row r="362" spans="1:7" ht="16.5">
      <c r="A362" s="3" t="s">
        <v>10</v>
      </c>
      <c r="B362" s="1" t="s">
        <v>56</v>
      </c>
      <c r="C362" s="1" t="s">
        <v>75</v>
      </c>
      <c r="D362" s="2">
        <v>44582</v>
      </c>
      <c r="E362" s="1">
        <v>3073</v>
      </c>
      <c r="F362" s="1">
        <v>9</v>
      </c>
      <c r="G362" s="4">
        <v>205</v>
      </c>
    </row>
    <row r="363" spans="1:7" ht="16.5">
      <c r="A363" s="3" t="s">
        <v>72</v>
      </c>
      <c r="B363" s="1" t="s">
        <v>11</v>
      </c>
      <c r="C363" s="1" t="s">
        <v>34</v>
      </c>
      <c r="D363" s="2">
        <v>44585</v>
      </c>
      <c r="E363" s="1">
        <v>3066</v>
      </c>
      <c r="F363" s="1">
        <v>307</v>
      </c>
      <c r="G363" s="4">
        <v>307</v>
      </c>
    </row>
    <row r="364" spans="1:7" ht="16.5">
      <c r="A364" s="3" t="s">
        <v>50</v>
      </c>
      <c r="B364" s="1" t="s">
        <v>17</v>
      </c>
      <c r="C364" s="1" t="s">
        <v>75</v>
      </c>
      <c r="D364" s="2">
        <v>44587</v>
      </c>
      <c r="E364" s="1">
        <v>3059</v>
      </c>
      <c r="F364" s="1">
        <v>218</v>
      </c>
      <c r="G364" s="4">
        <v>204</v>
      </c>
    </row>
    <row r="365" spans="1:7" ht="16.5">
      <c r="A365" s="3" t="s">
        <v>60</v>
      </c>
      <c r="B365" s="1" t="s">
        <v>11</v>
      </c>
      <c r="C365" s="1" t="s">
        <v>27</v>
      </c>
      <c r="D365" s="2">
        <v>44580</v>
      </c>
      <c r="E365" s="1">
        <v>3052</v>
      </c>
      <c r="F365" s="1">
        <v>226</v>
      </c>
      <c r="G365" s="4">
        <v>611</v>
      </c>
    </row>
    <row r="366" spans="1:7" ht="16.5">
      <c r="A366" s="3" t="s">
        <v>7</v>
      </c>
      <c r="B366" s="1" t="s">
        <v>21</v>
      </c>
      <c r="C366" s="1" t="s">
        <v>76</v>
      </c>
      <c r="D366" s="2">
        <v>44568</v>
      </c>
      <c r="E366" s="1">
        <v>3052</v>
      </c>
      <c r="F366" s="1">
        <v>119</v>
      </c>
      <c r="G366" s="4">
        <v>340</v>
      </c>
    </row>
    <row r="367" spans="1:7" ht="16.5">
      <c r="A367" s="3" t="s">
        <v>16</v>
      </c>
      <c r="B367" s="1" t="s">
        <v>26</v>
      </c>
      <c r="C367" s="1" t="s">
        <v>27</v>
      </c>
      <c r="D367" s="2">
        <v>44571</v>
      </c>
      <c r="E367" s="1">
        <v>2996</v>
      </c>
      <c r="F367" s="1">
        <v>134</v>
      </c>
      <c r="G367" s="4">
        <v>428</v>
      </c>
    </row>
    <row r="368" spans="1:7" ht="16.5">
      <c r="A368" s="3" t="s">
        <v>52</v>
      </c>
      <c r="B368" s="1" t="s">
        <v>36</v>
      </c>
      <c r="C368" s="1" t="s">
        <v>34</v>
      </c>
      <c r="D368" s="2">
        <v>44575</v>
      </c>
      <c r="E368" s="1">
        <v>2989</v>
      </c>
      <c r="F368" s="1">
        <v>114</v>
      </c>
      <c r="G368" s="4">
        <v>374</v>
      </c>
    </row>
    <row r="369" spans="1:7" ht="16.5">
      <c r="A369" s="3" t="s">
        <v>23</v>
      </c>
      <c r="B369" s="1" t="s">
        <v>8</v>
      </c>
      <c r="C369" s="1" t="s">
        <v>29</v>
      </c>
      <c r="D369" s="2">
        <v>44587</v>
      </c>
      <c r="E369" s="1">
        <v>2982</v>
      </c>
      <c r="F369" s="1">
        <v>326</v>
      </c>
      <c r="G369" s="4">
        <v>125</v>
      </c>
    </row>
    <row r="370" spans="1:7" ht="16.5">
      <c r="A370" s="3" t="s">
        <v>7</v>
      </c>
      <c r="B370" s="1" t="s">
        <v>28</v>
      </c>
      <c r="C370" s="1" t="s">
        <v>31</v>
      </c>
      <c r="D370" s="2">
        <v>44574</v>
      </c>
      <c r="E370" s="1">
        <v>2947</v>
      </c>
      <c r="F370" s="1">
        <v>62</v>
      </c>
      <c r="G370" s="4">
        <v>328</v>
      </c>
    </row>
    <row r="371" spans="1:7" ht="16.5">
      <c r="A371" s="3" t="s">
        <v>37</v>
      </c>
      <c r="B371" s="1" t="s">
        <v>44</v>
      </c>
      <c r="C371" s="1" t="s">
        <v>68</v>
      </c>
      <c r="D371" s="2">
        <v>44587</v>
      </c>
      <c r="E371" s="1">
        <v>2933</v>
      </c>
      <c r="F371" s="1">
        <v>181</v>
      </c>
      <c r="G371" s="4">
        <v>367</v>
      </c>
    </row>
    <row r="372" spans="1:7" ht="16.5">
      <c r="A372" s="3" t="s">
        <v>35</v>
      </c>
      <c r="B372" s="1" t="s">
        <v>24</v>
      </c>
      <c r="C372" s="1" t="s">
        <v>42</v>
      </c>
      <c r="D372" s="2">
        <v>44568</v>
      </c>
      <c r="E372" s="1">
        <v>2877</v>
      </c>
      <c r="F372" s="1">
        <v>100</v>
      </c>
      <c r="G372" s="4">
        <v>206</v>
      </c>
    </row>
    <row r="373" spans="1:7" ht="16.5">
      <c r="A373" s="3" t="s">
        <v>43</v>
      </c>
      <c r="B373" s="1" t="s">
        <v>24</v>
      </c>
      <c r="C373" s="1" t="s">
        <v>42</v>
      </c>
      <c r="D373" s="2">
        <v>44589</v>
      </c>
      <c r="E373" s="1">
        <v>2842</v>
      </c>
      <c r="F373" s="1">
        <v>72</v>
      </c>
      <c r="G373" s="4">
        <v>203</v>
      </c>
    </row>
    <row r="374" spans="1:7" ht="16.5">
      <c r="A374" s="3" t="s">
        <v>7</v>
      </c>
      <c r="B374" s="1" t="s">
        <v>28</v>
      </c>
      <c r="C374" s="1" t="s">
        <v>76</v>
      </c>
      <c r="D374" s="2">
        <v>44571</v>
      </c>
      <c r="E374" s="1">
        <v>2814</v>
      </c>
      <c r="F374" s="1">
        <v>15</v>
      </c>
      <c r="G374" s="4">
        <v>282</v>
      </c>
    </row>
    <row r="375" spans="1:7" ht="16.5">
      <c r="A375" s="3" t="s">
        <v>19</v>
      </c>
      <c r="B375" s="1" t="s">
        <v>56</v>
      </c>
      <c r="C375" s="1" t="s">
        <v>12</v>
      </c>
      <c r="D375" s="2">
        <v>44575</v>
      </c>
      <c r="E375" s="1">
        <v>2786</v>
      </c>
      <c r="F375" s="1">
        <v>26</v>
      </c>
      <c r="G375" s="4">
        <v>175</v>
      </c>
    </row>
    <row r="376" spans="1:7" ht="16.5">
      <c r="A376" s="3" t="s">
        <v>37</v>
      </c>
      <c r="B376" s="1" t="s">
        <v>63</v>
      </c>
      <c r="C376" s="1" t="s">
        <v>68</v>
      </c>
      <c r="D376" s="2">
        <v>44580</v>
      </c>
      <c r="E376" s="1">
        <v>2786</v>
      </c>
      <c r="F376" s="1">
        <v>107</v>
      </c>
      <c r="G376" s="4">
        <v>310</v>
      </c>
    </row>
    <row r="377" spans="1:7" ht="16.5">
      <c r="A377" s="3" t="s">
        <v>66</v>
      </c>
      <c r="B377" s="1" t="s">
        <v>55</v>
      </c>
      <c r="C377" s="1" t="s">
        <v>22</v>
      </c>
      <c r="D377" s="2">
        <v>44585</v>
      </c>
      <c r="E377" s="1">
        <v>2772</v>
      </c>
      <c r="F377" s="1">
        <v>20</v>
      </c>
      <c r="G377" s="4">
        <v>116</v>
      </c>
    </row>
    <row r="378" spans="1:7" ht="16.5">
      <c r="A378" s="3" t="s">
        <v>61</v>
      </c>
      <c r="B378" s="1" t="s">
        <v>56</v>
      </c>
      <c r="C378" s="1" t="s">
        <v>45</v>
      </c>
      <c r="D378" s="2">
        <v>44575</v>
      </c>
      <c r="E378" s="1">
        <v>2765</v>
      </c>
      <c r="F378" s="1">
        <v>127</v>
      </c>
      <c r="G378" s="4">
        <v>185</v>
      </c>
    </row>
    <row r="379" spans="1:7" ht="16.5">
      <c r="A379" s="3" t="s">
        <v>47</v>
      </c>
      <c r="B379" s="1" t="s">
        <v>56</v>
      </c>
      <c r="C379" s="1" t="s">
        <v>20</v>
      </c>
      <c r="D379" s="2">
        <v>44589</v>
      </c>
      <c r="E379" s="1">
        <v>2765</v>
      </c>
      <c r="F379" s="1">
        <v>229</v>
      </c>
      <c r="G379" s="4">
        <v>213</v>
      </c>
    </row>
    <row r="380" spans="1:7" ht="16.5">
      <c r="A380" s="3" t="s">
        <v>52</v>
      </c>
      <c r="B380" s="1" t="s">
        <v>36</v>
      </c>
      <c r="C380" s="1" t="s">
        <v>12</v>
      </c>
      <c r="D380" s="2">
        <v>44579</v>
      </c>
      <c r="E380" s="1">
        <v>2765</v>
      </c>
      <c r="F380" s="1">
        <v>186</v>
      </c>
      <c r="G380" s="4">
        <v>146</v>
      </c>
    </row>
    <row r="381" spans="1:7" ht="16.5">
      <c r="A381" s="3" t="s">
        <v>30</v>
      </c>
      <c r="B381" s="1" t="s">
        <v>11</v>
      </c>
      <c r="C381" s="1" t="s">
        <v>68</v>
      </c>
      <c r="D381" s="2">
        <v>44580</v>
      </c>
      <c r="E381" s="1">
        <v>2758</v>
      </c>
      <c r="F381" s="1">
        <v>362</v>
      </c>
      <c r="G381" s="4">
        <v>307</v>
      </c>
    </row>
    <row r="382" spans="1:7" ht="16.5">
      <c r="A382" s="3" t="s">
        <v>13</v>
      </c>
      <c r="B382" s="1" t="s">
        <v>14</v>
      </c>
      <c r="C382" s="1" t="s">
        <v>15</v>
      </c>
      <c r="D382" s="2">
        <v>44585</v>
      </c>
      <c r="E382" s="1">
        <v>2730</v>
      </c>
      <c r="F382" s="1">
        <v>284</v>
      </c>
      <c r="G382" s="4">
        <v>137</v>
      </c>
    </row>
    <row r="383" spans="1:7" ht="16.5">
      <c r="A383" s="3" t="s">
        <v>47</v>
      </c>
      <c r="B383" s="1" t="s">
        <v>33</v>
      </c>
      <c r="C383" s="1" t="s">
        <v>75</v>
      </c>
      <c r="D383" s="2">
        <v>44588</v>
      </c>
      <c r="E383" s="1">
        <v>2716</v>
      </c>
      <c r="F383" s="1">
        <v>29</v>
      </c>
      <c r="G383" s="4">
        <v>194</v>
      </c>
    </row>
    <row r="384" spans="1:7" ht="16.5">
      <c r="A384" s="3" t="s">
        <v>40</v>
      </c>
      <c r="B384" s="1" t="s">
        <v>64</v>
      </c>
      <c r="C384" s="1" t="s">
        <v>20</v>
      </c>
      <c r="D384" s="2">
        <v>44589</v>
      </c>
      <c r="E384" s="1">
        <v>2674</v>
      </c>
      <c r="F384" s="1">
        <v>60</v>
      </c>
      <c r="G384" s="4">
        <v>168</v>
      </c>
    </row>
    <row r="385" spans="1:7" ht="16.5">
      <c r="A385" s="3" t="s">
        <v>72</v>
      </c>
      <c r="B385" s="1" t="s">
        <v>17</v>
      </c>
      <c r="C385" s="1" t="s">
        <v>22</v>
      </c>
      <c r="D385" s="2">
        <v>44568</v>
      </c>
      <c r="E385" s="1">
        <v>2660</v>
      </c>
      <c r="F385" s="1">
        <v>123</v>
      </c>
      <c r="G385" s="4">
        <v>133</v>
      </c>
    </row>
    <row r="386" spans="1:7" ht="16.5">
      <c r="A386" s="3" t="s">
        <v>66</v>
      </c>
      <c r="B386" s="1" t="s">
        <v>53</v>
      </c>
      <c r="C386" s="1" t="s">
        <v>67</v>
      </c>
      <c r="D386" s="2">
        <v>44572</v>
      </c>
      <c r="E386" s="1">
        <v>2639</v>
      </c>
      <c r="F386" s="1">
        <v>135</v>
      </c>
      <c r="G386" s="4">
        <v>240</v>
      </c>
    </row>
    <row r="387" spans="1:7" ht="16.5">
      <c r="A387" s="3" t="s">
        <v>72</v>
      </c>
      <c r="B387" s="1" t="s">
        <v>24</v>
      </c>
      <c r="C387" s="1" t="s">
        <v>68</v>
      </c>
      <c r="D387" s="2">
        <v>44581</v>
      </c>
      <c r="E387" s="1">
        <v>2611</v>
      </c>
      <c r="F387" s="1">
        <v>92</v>
      </c>
      <c r="G387" s="4">
        <v>373</v>
      </c>
    </row>
    <row r="388" spans="1:7" ht="16.5">
      <c r="A388" s="3" t="s">
        <v>77</v>
      </c>
      <c r="B388" s="1" t="s">
        <v>11</v>
      </c>
      <c r="C388" s="1" t="s">
        <v>25</v>
      </c>
      <c r="D388" s="2">
        <v>44578</v>
      </c>
      <c r="E388" s="1">
        <v>2569</v>
      </c>
      <c r="F388" s="1">
        <v>36</v>
      </c>
      <c r="G388" s="4">
        <v>123</v>
      </c>
    </row>
    <row r="389" spans="1:7" ht="16.5">
      <c r="A389" s="3" t="s">
        <v>40</v>
      </c>
      <c r="B389" s="1" t="s">
        <v>38</v>
      </c>
      <c r="C389" s="1" t="s">
        <v>70</v>
      </c>
      <c r="D389" s="2">
        <v>44586</v>
      </c>
      <c r="E389" s="1">
        <v>2527</v>
      </c>
      <c r="F389" s="1">
        <v>143</v>
      </c>
      <c r="G389" s="4">
        <v>195</v>
      </c>
    </row>
    <row r="390" spans="1:7" ht="16.5">
      <c r="A390" s="3" t="s">
        <v>19</v>
      </c>
      <c r="B390" s="1" t="s">
        <v>65</v>
      </c>
      <c r="C390" s="1" t="s">
        <v>42</v>
      </c>
      <c r="D390" s="2">
        <v>44565</v>
      </c>
      <c r="E390" s="1">
        <v>2513</v>
      </c>
      <c r="F390" s="1">
        <v>130</v>
      </c>
      <c r="G390" s="4">
        <v>158</v>
      </c>
    </row>
    <row r="391" spans="1:7" ht="16.5">
      <c r="A391" s="3" t="s">
        <v>77</v>
      </c>
      <c r="B391" s="1" t="s">
        <v>63</v>
      </c>
      <c r="C391" s="1" t="s">
        <v>67</v>
      </c>
      <c r="D391" s="2">
        <v>44575</v>
      </c>
      <c r="E391" s="1">
        <v>2485</v>
      </c>
      <c r="F391" s="1">
        <v>55</v>
      </c>
      <c r="G391" s="4">
        <v>277</v>
      </c>
    </row>
    <row r="392" spans="1:7" ht="16.5">
      <c r="A392" s="3" t="s">
        <v>7</v>
      </c>
      <c r="B392" s="1" t="s">
        <v>65</v>
      </c>
      <c r="C392" s="1" t="s">
        <v>68</v>
      </c>
      <c r="D392" s="2">
        <v>44592</v>
      </c>
      <c r="E392" s="1">
        <v>2485</v>
      </c>
      <c r="F392" s="1">
        <v>48</v>
      </c>
      <c r="G392" s="4">
        <v>355</v>
      </c>
    </row>
    <row r="393" spans="1:7" ht="16.5">
      <c r="A393" s="3" t="s">
        <v>23</v>
      </c>
      <c r="B393" s="1" t="s">
        <v>11</v>
      </c>
      <c r="C393" s="1" t="s">
        <v>57</v>
      </c>
      <c r="D393" s="2">
        <v>44567</v>
      </c>
      <c r="E393" s="1">
        <v>2471</v>
      </c>
      <c r="F393" s="1">
        <v>543</v>
      </c>
      <c r="G393" s="4">
        <v>177</v>
      </c>
    </row>
    <row r="394" spans="1:7" ht="16.5">
      <c r="A394" s="3" t="s">
        <v>43</v>
      </c>
      <c r="B394" s="1" t="s">
        <v>44</v>
      </c>
      <c r="C394" s="1" t="s">
        <v>70</v>
      </c>
      <c r="D394" s="2">
        <v>44567</v>
      </c>
      <c r="E394" s="1">
        <v>2401</v>
      </c>
      <c r="F394" s="1">
        <v>153</v>
      </c>
      <c r="G394" s="4">
        <v>161</v>
      </c>
    </row>
    <row r="395" spans="1:7" ht="16.5">
      <c r="A395" s="3" t="s">
        <v>71</v>
      </c>
      <c r="B395" s="1" t="s">
        <v>28</v>
      </c>
      <c r="C395" s="1" t="s">
        <v>67</v>
      </c>
      <c r="D395" s="2">
        <v>44565</v>
      </c>
      <c r="E395" s="1">
        <v>2387</v>
      </c>
      <c r="F395" s="1">
        <v>172</v>
      </c>
      <c r="G395" s="4">
        <v>299</v>
      </c>
    </row>
    <row r="396" spans="1:7" ht="16.5">
      <c r="A396" s="3" t="s">
        <v>61</v>
      </c>
      <c r="B396" s="1" t="s">
        <v>41</v>
      </c>
      <c r="C396" s="1" t="s">
        <v>70</v>
      </c>
      <c r="D396" s="2">
        <v>44565</v>
      </c>
      <c r="E396" s="1">
        <v>2373</v>
      </c>
      <c r="F396" s="1">
        <v>342</v>
      </c>
      <c r="G396" s="4">
        <v>159</v>
      </c>
    </row>
    <row r="397" spans="1:7" ht="16.5">
      <c r="A397" s="3" t="s">
        <v>58</v>
      </c>
      <c r="B397" s="1" t="s">
        <v>33</v>
      </c>
      <c r="C397" s="1" t="s">
        <v>59</v>
      </c>
      <c r="D397" s="2">
        <v>44571</v>
      </c>
      <c r="E397" s="1">
        <v>2331</v>
      </c>
      <c r="F397" s="1">
        <v>47</v>
      </c>
      <c r="G397" s="4">
        <v>138</v>
      </c>
    </row>
    <row r="398" spans="1:7" ht="16.5">
      <c r="A398" s="3" t="s">
        <v>10</v>
      </c>
      <c r="B398" s="1" t="s">
        <v>44</v>
      </c>
      <c r="C398" s="1" t="s">
        <v>45</v>
      </c>
      <c r="D398" s="2">
        <v>44579</v>
      </c>
      <c r="E398" s="1">
        <v>2296</v>
      </c>
      <c r="F398" s="1">
        <v>302</v>
      </c>
      <c r="G398" s="4">
        <v>144</v>
      </c>
    </row>
    <row r="399" spans="1:7" ht="16.5">
      <c r="A399" s="3" t="s">
        <v>46</v>
      </c>
      <c r="B399" s="1" t="s">
        <v>8</v>
      </c>
      <c r="C399" s="1" t="s">
        <v>45</v>
      </c>
      <c r="D399" s="2">
        <v>44572</v>
      </c>
      <c r="E399" s="1">
        <v>2282</v>
      </c>
      <c r="F399" s="1">
        <v>37</v>
      </c>
      <c r="G399" s="4">
        <v>163</v>
      </c>
    </row>
    <row r="400" spans="1:7" ht="16.5">
      <c r="A400" s="3" t="s">
        <v>58</v>
      </c>
      <c r="B400" s="1" t="s">
        <v>51</v>
      </c>
      <c r="C400" s="1" t="s">
        <v>70</v>
      </c>
      <c r="D400" s="2">
        <v>44589</v>
      </c>
      <c r="E400" s="1">
        <v>2247</v>
      </c>
      <c r="F400" s="1">
        <v>190</v>
      </c>
      <c r="G400" s="4">
        <v>205</v>
      </c>
    </row>
    <row r="401" spans="1:7" ht="16.5">
      <c r="A401" s="3" t="s">
        <v>46</v>
      </c>
      <c r="B401" s="1" t="s">
        <v>65</v>
      </c>
      <c r="C401" s="1" t="s">
        <v>76</v>
      </c>
      <c r="D401" s="2">
        <v>44575</v>
      </c>
      <c r="E401" s="1">
        <v>2205</v>
      </c>
      <c r="F401" s="1">
        <v>259</v>
      </c>
      <c r="G401" s="4">
        <v>170</v>
      </c>
    </row>
    <row r="402" spans="1:7" ht="16.5">
      <c r="A402" s="3" t="s">
        <v>30</v>
      </c>
      <c r="B402" s="1" t="s">
        <v>56</v>
      </c>
      <c r="C402" s="1" t="s">
        <v>68</v>
      </c>
      <c r="D402" s="2">
        <v>44566</v>
      </c>
      <c r="E402" s="1">
        <v>2177</v>
      </c>
      <c r="F402" s="1">
        <v>214</v>
      </c>
      <c r="G402" s="4">
        <v>363</v>
      </c>
    </row>
    <row r="403" spans="1:7" ht="16.5">
      <c r="A403" s="3" t="s">
        <v>37</v>
      </c>
      <c r="B403" s="1" t="s">
        <v>11</v>
      </c>
      <c r="C403" s="1" t="s">
        <v>39</v>
      </c>
      <c r="D403" s="2">
        <v>44565</v>
      </c>
      <c r="E403" s="1">
        <v>2149</v>
      </c>
      <c r="F403" s="1">
        <v>192</v>
      </c>
      <c r="G403" s="4">
        <v>114</v>
      </c>
    </row>
    <row r="404" spans="1:7" ht="16.5">
      <c r="A404" s="3" t="s">
        <v>30</v>
      </c>
      <c r="B404" s="1" t="s">
        <v>41</v>
      </c>
      <c r="C404" s="1" t="s">
        <v>22</v>
      </c>
      <c r="D404" s="2">
        <v>44572</v>
      </c>
      <c r="E404" s="1">
        <v>2142</v>
      </c>
      <c r="F404" s="1">
        <v>88</v>
      </c>
      <c r="G404" s="4">
        <v>98</v>
      </c>
    </row>
    <row r="405" spans="1:7" ht="16.5">
      <c r="A405" s="3" t="s">
        <v>23</v>
      </c>
      <c r="B405" s="1" t="s">
        <v>26</v>
      </c>
      <c r="C405" s="1" t="s">
        <v>59</v>
      </c>
      <c r="D405" s="2">
        <v>44575</v>
      </c>
      <c r="E405" s="1">
        <v>2114</v>
      </c>
      <c r="F405" s="1">
        <v>52</v>
      </c>
      <c r="G405" s="4">
        <v>118</v>
      </c>
    </row>
    <row r="406" spans="1:7" ht="16.5">
      <c r="A406" s="3" t="s">
        <v>52</v>
      </c>
      <c r="B406" s="1" t="s">
        <v>44</v>
      </c>
      <c r="C406" s="1" t="s">
        <v>20</v>
      </c>
      <c r="D406" s="2">
        <v>44579</v>
      </c>
      <c r="E406" s="1">
        <v>2086</v>
      </c>
      <c r="F406" s="1">
        <v>113</v>
      </c>
      <c r="G406" s="4">
        <v>131</v>
      </c>
    </row>
    <row r="407" spans="1:7" ht="16.5">
      <c r="A407" s="3" t="s">
        <v>50</v>
      </c>
      <c r="B407" s="1" t="s">
        <v>63</v>
      </c>
      <c r="C407" s="1" t="s">
        <v>9</v>
      </c>
      <c r="D407" s="2">
        <v>44568</v>
      </c>
      <c r="E407" s="1">
        <v>2079</v>
      </c>
      <c r="F407" s="1">
        <v>109</v>
      </c>
      <c r="G407" s="4">
        <v>87</v>
      </c>
    </row>
    <row r="408" spans="1:7" ht="16.5">
      <c r="A408" s="3" t="s">
        <v>13</v>
      </c>
      <c r="B408" s="1" t="s">
        <v>11</v>
      </c>
      <c r="C408" s="1" t="s">
        <v>57</v>
      </c>
      <c r="D408" s="2">
        <v>44588</v>
      </c>
      <c r="E408" s="1">
        <v>2065</v>
      </c>
      <c r="F408" s="1">
        <v>158</v>
      </c>
      <c r="G408" s="4">
        <v>173</v>
      </c>
    </row>
    <row r="409" spans="1:7" ht="16.5">
      <c r="A409" s="3" t="s">
        <v>35</v>
      </c>
      <c r="B409" s="1" t="s">
        <v>65</v>
      </c>
      <c r="C409" s="1" t="s">
        <v>42</v>
      </c>
      <c r="D409" s="2">
        <v>44582</v>
      </c>
      <c r="E409" s="1">
        <v>2058</v>
      </c>
      <c r="F409" s="1">
        <v>147</v>
      </c>
      <c r="G409" s="4">
        <v>147</v>
      </c>
    </row>
    <row r="410" spans="1:7" ht="16.5">
      <c r="A410" s="3" t="s">
        <v>10</v>
      </c>
      <c r="B410" s="1" t="s">
        <v>8</v>
      </c>
      <c r="C410" s="1" t="s">
        <v>20</v>
      </c>
      <c r="D410" s="2">
        <v>44567</v>
      </c>
      <c r="E410" s="1">
        <v>1995</v>
      </c>
      <c r="F410" s="1">
        <v>159</v>
      </c>
      <c r="G410" s="4">
        <v>125</v>
      </c>
    </row>
    <row r="411" spans="1:7" ht="16.5">
      <c r="A411" s="3" t="s">
        <v>35</v>
      </c>
      <c r="B411" s="1" t="s">
        <v>11</v>
      </c>
      <c r="C411" s="1" t="s">
        <v>15</v>
      </c>
      <c r="D411" s="2">
        <v>44571</v>
      </c>
      <c r="E411" s="1">
        <v>1988</v>
      </c>
      <c r="F411" s="1">
        <v>396</v>
      </c>
      <c r="G411" s="4">
        <v>87</v>
      </c>
    </row>
    <row r="412" spans="1:7" ht="16.5">
      <c r="A412" s="3" t="s">
        <v>32</v>
      </c>
      <c r="B412" s="1" t="s">
        <v>17</v>
      </c>
      <c r="C412" s="1" t="s">
        <v>27</v>
      </c>
      <c r="D412" s="2">
        <v>44580</v>
      </c>
      <c r="E412" s="1">
        <v>1981</v>
      </c>
      <c r="F412" s="1">
        <v>70</v>
      </c>
      <c r="G412" s="4">
        <v>331</v>
      </c>
    </row>
    <row r="413" spans="1:7" ht="16.5">
      <c r="A413" s="3" t="s">
        <v>58</v>
      </c>
      <c r="B413" s="1" t="s">
        <v>62</v>
      </c>
      <c r="C413" s="1" t="s">
        <v>15</v>
      </c>
      <c r="D413" s="2">
        <v>44567</v>
      </c>
      <c r="E413" s="1">
        <v>1960</v>
      </c>
      <c r="F413" s="1">
        <v>192</v>
      </c>
      <c r="G413" s="4">
        <v>86</v>
      </c>
    </row>
    <row r="414" spans="1:7" ht="16.5">
      <c r="A414" s="3" t="s">
        <v>10</v>
      </c>
      <c r="B414" s="1" t="s">
        <v>55</v>
      </c>
      <c r="C414" s="1" t="s">
        <v>20</v>
      </c>
      <c r="D414" s="2">
        <v>44585</v>
      </c>
      <c r="E414" s="1">
        <v>1918</v>
      </c>
      <c r="F414" s="1">
        <v>172</v>
      </c>
      <c r="G414" s="4">
        <v>137</v>
      </c>
    </row>
    <row r="415" spans="1:7" ht="16.5">
      <c r="A415" s="3" t="s">
        <v>37</v>
      </c>
      <c r="B415" s="1" t="s">
        <v>53</v>
      </c>
      <c r="C415" s="1" t="s">
        <v>67</v>
      </c>
      <c r="D415" s="2">
        <v>44588</v>
      </c>
      <c r="E415" s="1">
        <v>1897</v>
      </c>
      <c r="F415" s="1">
        <v>445</v>
      </c>
      <c r="G415" s="4">
        <v>211</v>
      </c>
    </row>
    <row r="416" spans="1:7" ht="16.5">
      <c r="A416" s="3" t="s">
        <v>32</v>
      </c>
      <c r="B416" s="1" t="s">
        <v>33</v>
      </c>
      <c r="C416" s="1" t="s">
        <v>18</v>
      </c>
      <c r="D416" s="2">
        <v>44574</v>
      </c>
      <c r="E416" s="1">
        <v>1883</v>
      </c>
      <c r="F416" s="1">
        <v>68</v>
      </c>
      <c r="G416" s="4">
        <v>118</v>
      </c>
    </row>
    <row r="417" spans="1:7" ht="16.5">
      <c r="A417" s="3" t="s">
        <v>16</v>
      </c>
      <c r="B417" s="1" t="s">
        <v>17</v>
      </c>
      <c r="C417" s="1" t="s">
        <v>75</v>
      </c>
      <c r="D417" s="2">
        <v>44572</v>
      </c>
      <c r="E417" s="1">
        <v>1799</v>
      </c>
      <c r="F417" s="1">
        <v>37</v>
      </c>
      <c r="G417" s="4">
        <v>164</v>
      </c>
    </row>
    <row r="418" spans="1:7" ht="16.5">
      <c r="A418" s="3" t="s">
        <v>46</v>
      </c>
      <c r="B418" s="1" t="s">
        <v>24</v>
      </c>
      <c r="C418" s="1" t="s">
        <v>57</v>
      </c>
      <c r="D418" s="2">
        <v>44566</v>
      </c>
      <c r="E418" s="1">
        <v>1792</v>
      </c>
      <c r="F418" s="1">
        <v>225</v>
      </c>
      <c r="G418" s="4">
        <v>138</v>
      </c>
    </row>
    <row r="419" spans="1:7" ht="16.5">
      <c r="A419" s="3" t="s">
        <v>13</v>
      </c>
      <c r="B419" s="1" t="s">
        <v>38</v>
      </c>
      <c r="C419" s="1" t="s">
        <v>45</v>
      </c>
      <c r="D419" s="2">
        <v>44579</v>
      </c>
      <c r="E419" s="1">
        <v>1757</v>
      </c>
      <c r="F419" s="1">
        <v>217</v>
      </c>
      <c r="G419" s="4">
        <v>104</v>
      </c>
    </row>
    <row r="420" spans="1:7" ht="16.5">
      <c r="A420" s="3" t="s">
        <v>52</v>
      </c>
      <c r="B420" s="1" t="s">
        <v>11</v>
      </c>
      <c r="C420" s="1" t="s">
        <v>18</v>
      </c>
      <c r="D420" s="2">
        <v>44567</v>
      </c>
      <c r="E420" s="1">
        <v>1715</v>
      </c>
      <c r="F420" s="1">
        <v>178</v>
      </c>
      <c r="G420" s="4">
        <v>132</v>
      </c>
    </row>
    <row r="421" spans="1:7" ht="16.5">
      <c r="A421" s="3" t="s">
        <v>46</v>
      </c>
      <c r="B421" s="1" t="s">
        <v>36</v>
      </c>
      <c r="C421" s="1" t="s">
        <v>9</v>
      </c>
      <c r="D421" s="2">
        <v>44587</v>
      </c>
      <c r="E421" s="1">
        <v>1715</v>
      </c>
      <c r="F421" s="1">
        <v>263</v>
      </c>
      <c r="G421" s="4">
        <v>62</v>
      </c>
    </row>
    <row r="422" spans="1:7" ht="16.5">
      <c r="A422" s="3" t="s">
        <v>71</v>
      </c>
      <c r="B422" s="1" t="s">
        <v>21</v>
      </c>
      <c r="C422" s="1" t="s">
        <v>57</v>
      </c>
      <c r="D422" s="2">
        <v>44579</v>
      </c>
      <c r="E422" s="1">
        <v>1666</v>
      </c>
      <c r="F422" s="1">
        <v>156</v>
      </c>
      <c r="G422" s="4">
        <v>129</v>
      </c>
    </row>
    <row r="423" spans="1:7" ht="16.5">
      <c r="A423" s="3" t="s">
        <v>50</v>
      </c>
      <c r="B423" s="1" t="s">
        <v>38</v>
      </c>
      <c r="C423" s="1" t="s">
        <v>29</v>
      </c>
      <c r="D423" s="2">
        <v>44575</v>
      </c>
      <c r="E423" s="1">
        <v>1666</v>
      </c>
      <c r="F423" s="1">
        <v>99</v>
      </c>
      <c r="G423" s="4">
        <v>67</v>
      </c>
    </row>
    <row r="424" spans="1:7" ht="16.5">
      <c r="A424" s="3" t="s">
        <v>10</v>
      </c>
      <c r="B424" s="1" t="s">
        <v>33</v>
      </c>
      <c r="C424" s="1" t="s">
        <v>18</v>
      </c>
      <c r="D424" s="2">
        <v>44589</v>
      </c>
      <c r="E424" s="1">
        <v>1638</v>
      </c>
      <c r="F424" s="1">
        <v>136</v>
      </c>
      <c r="G424" s="4">
        <v>103</v>
      </c>
    </row>
    <row r="425" spans="1:7" ht="16.5">
      <c r="A425" s="3" t="s">
        <v>40</v>
      </c>
      <c r="B425" s="1" t="s">
        <v>33</v>
      </c>
      <c r="C425" s="1" t="s">
        <v>68</v>
      </c>
      <c r="D425" s="2">
        <v>44589</v>
      </c>
      <c r="E425" s="1">
        <v>1547</v>
      </c>
      <c r="F425" s="1">
        <v>27</v>
      </c>
      <c r="G425" s="4">
        <v>258</v>
      </c>
    </row>
    <row r="426" spans="1:7" ht="16.5">
      <c r="A426" s="3" t="s">
        <v>71</v>
      </c>
      <c r="B426" s="1" t="s">
        <v>55</v>
      </c>
      <c r="C426" s="1" t="s">
        <v>27</v>
      </c>
      <c r="D426" s="2">
        <v>44573</v>
      </c>
      <c r="E426" s="1">
        <v>1526</v>
      </c>
      <c r="F426" s="1">
        <v>238</v>
      </c>
      <c r="G426" s="4">
        <v>218</v>
      </c>
    </row>
    <row r="427" spans="1:7" ht="16.5">
      <c r="A427" s="3" t="s">
        <v>52</v>
      </c>
      <c r="B427" s="1" t="s">
        <v>63</v>
      </c>
      <c r="C427" s="1" t="s">
        <v>29</v>
      </c>
      <c r="D427" s="2">
        <v>44571</v>
      </c>
      <c r="E427" s="1">
        <v>1505</v>
      </c>
      <c r="F427" s="1">
        <v>107</v>
      </c>
      <c r="G427" s="4">
        <v>56</v>
      </c>
    </row>
    <row r="428" spans="1:7" ht="16.5">
      <c r="A428" s="3" t="s">
        <v>61</v>
      </c>
      <c r="B428" s="1" t="s">
        <v>53</v>
      </c>
      <c r="C428" s="1" t="s">
        <v>57</v>
      </c>
      <c r="D428" s="2">
        <v>44568</v>
      </c>
      <c r="E428" s="1">
        <v>1491</v>
      </c>
      <c r="F428" s="1">
        <v>29</v>
      </c>
      <c r="G428" s="4">
        <v>136</v>
      </c>
    </row>
    <row r="429" spans="1:7" ht="16.5">
      <c r="A429" s="3" t="s">
        <v>37</v>
      </c>
      <c r="B429" s="1" t="s">
        <v>49</v>
      </c>
      <c r="C429" s="1" t="s">
        <v>57</v>
      </c>
      <c r="D429" s="2">
        <v>44574</v>
      </c>
      <c r="E429" s="1">
        <v>1484</v>
      </c>
      <c r="F429" s="1">
        <v>174</v>
      </c>
      <c r="G429" s="4">
        <v>115</v>
      </c>
    </row>
    <row r="430" spans="1:7" ht="16.5">
      <c r="A430" s="3" t="s">
        <v>10</v>
      </c>
      <c r="B430" s="1" t="s">
        <v>41</v>
      </c>
      <c r="C430" s="1" t="s">
        <v>25</v>
      </c>
      <c r="D430" s="2">
        <v>44573</v>
      </c>
      <c r="E430" s="1">
        <v>1477</v>
      </c>
      <c r="F430" s="1">
        <v>60</v>
      </c>
      <c r="G430" s="4">
        <v>68</v>
      </c>
    </row>
    <row r="431" spans="1:7" ht="16.5">
      <c r="A431" s="3" t="s">
        <v>19</v>
      </c>
      <c r="B431" s="1" t="s">
        <v>33</v>
      </c>
      <c r="C431" s="1" t="s">
        <v>34</v>
      </c>
      <c r="D431" s="2">
        <v>44568</v>
      </c>
      <c r="E431" s="1">
        <v>1470</v>
      </c>
      <c r="F431" s="1">
        <v>424</v>
      </c>
      <c r="G431" s="4">
        <v>123</v>
      </c>
    </row>
    <row r="432" spans="1:7" ht="16.5">
      <c r="A432" s="3" t="s">
        <v>23</v>
      </c>
      <c r="B432" s="1" t="s">
        <v>38</v>
      </c>
      <c r="C432" s="1" t="s">
        <v>25</v>
      </c>
      <c r="D432" s="2">
        <v>44571</v>
      </c>
      <c r="E432" s="1">
        <v>1407</v>
      </c>
      <c r="F432" s="1">
        <v>192</v>
      </c>
      <c r="G432" s="4">
        <v>67</v>
      </c>
    </row>
    <row r="433" spans="1:7" ht="16.5">
      <c r="A433" s="3" t="s">
        <v>30</v>
      </c>
      <c r="B433" s="1" t="s">
        <v>8</v>
      </c>
      <c r="C433" s="1" t="s">
        <v>20</v>
      </c>
      <c r="D433" s="2">
        <v>44566</v>
      </c>
      <c r="E433" s="1">
        <v>1400</v>
      </c>
      <c r="F433" s="1">
        <v>158</v>
      </c>
      <c r="G433" s="4">
        <v>88</v>
      </c>
    </row>
    <row r="434" spans="1:7" ht="16.5">
      <c r="A434" s="3" t="s">
        <v>74</v>
      </c>
      <c r="B434" s="1" t="s">
        <v>28</v>
      </c>
      <c r="C434" s="1" t="s">
        <v>22</v>
      </c>
      <c r="D434" s="2">
        <v>44582</v>
      </c>
      <c r="E434" s="1">
        <v>1400</v>
      </c>
      <c r="F434" s="1">
        <v>223</v>
      </c>
      <c r="G434" s="4">
        <v>64</v>
      </c>
    </row>
    <row r="435" spans="1:7" ht="16.5">
      <c r="A435" s="3" t="s">
        <v>10</v>
      </c>
      <c r="B435" s="1" t="s">
        <v>14</v>
      </c>
      <c r="C435" s="1" t="s">
        <v>25</v>
      </c>
      <c r="D435" s="2">
        <v>44586</v>
      </c>
      <c r="E435" s="1">
        <v>1393</v>
      </c>
      <c r="F435" s="1">
        <v>121</v>
      </c>
      <c r="G435" s="4">
        <v>67</v>
      </c>
    </row>
    <row r="436" spans="1:7" ht="16.5">
      <c r="A436" s="3" t="s">
        <v>16</v>
      </c>
      <c r="B436" s="1" t="s">
        <v>48</v>
      </c>
      <c r="C436" s="1" t="s">
        <v>75</v>
      </c>
      <c r="D436" s="2">
        <v>44579</v>
      </c>
      <c r="E436" s="1">
        <v>1379</v>
      </c>
      <c r="F436" s="1">
        <v>46</v>
      </c>
      <c r="G436" s="4">
        <v>99</v>
      </c>
    </row>
    <row r="437" spans="1:7" ht="16.5">
      <c r="A437" s="3" t="s">
        <v>35</v>
      </c>
      <c r="B437" s="1" t="s">
        <v>56</v>
      </c>
      <c r="C437" s="1" t="s">
        <v>70</v>
      </c>
      <c r="D437" s="2">
        <v>44572</v>
      </c>
      <c r="E437" s="1">
        <v>1372</v>
      </c>
      <c r="F437" s="1">
        <v>45</v>
      </c>
      <c r="G437" s="4">
        <v>92</v>
      </c>
    </row>
    <row r="438" spans="1:7" ht="16.5">
      <c r="A438" s="3" t="s">
        <v>30</v>
      </c>
      <c r="B438" s="1" t="s">
        <v>49</v>
      </c>
      <c r="C438" s="1" t="s">
        <v>18</v>
      </c>
      <c r="D438" s="2">
        <v>44565</v>
      </c>
      <c r="E438" s="1">
        <v>1337</v>
      </c>
      <c r="F438" s="1">
        <v>513</v>
      </c>
      <c r="G438" s="4">
        <v>103</v>
      </c>
    </row>
    <row r="439" spans="1:7" ht="16.5">
      <c r="A439" s="3" t="s">
        <v>10</v>
      </c>
      <c r="B439" s="1" t="s">
        <v>21</v>
      </c>
      <c r="C439" s="1" t="s">
        <v>22</v>
      </c>
      <c r="D439" s="2">
        <v>44566</v>
      </c>
      <c r="E439" s="1">
        <v>1323</v>
      </c>
      <c r="F439" s="1">
        <v>83</v>
      </c>
      <c r="G439" s="4">
        <v>67</v>
      </c>
    </row>
    <row r="440" spans="1:7" ht="16.5">
      <c r="A440" s="3" t="s">
        <v>60</v>
      </c>
      <c r="B440" s="1" t="s">
        <v>41</v>
      </c>
      <c r="C440" s="1" t="s">
        <v>34</v>
      </c>
      <c r="D440" s="2">
        <v>44566</v>
      </c>
      <c r="E440" s="1">
        <v>1316</v>
      </c>
      <c r="F440" s="1">
        <v>351</v>
      </c>
      <c r="G440" s="4">
        <v>147</v>
      </c>
    </row>
    <row r="441" spans="1:7" ht="16.5">
      <c r="A441" s="3" t="s">
        <v>7</v>
      </c>
      <c r="B441" s="1" t="s">
        <v>62</v>
      </c>
      <c r="C441" s="1" t="s">
        <v>42</v>
      </c>
      <c r="D441" s="2">
        <v>44568</v>
      </c>
      <c r="E441" s="1">
        <v>1288</v>
      </c>
      <c r="F441" s="1">
        <v>286</v>
      </c>
      <c r="G441" s="4">
        <v>81</v>
      </c>
    </row>
    <row r="442" spans="1:7" ht="16.5">
      <c r="A442" s="3" t="s">
        <v>50</v>
      </c>
      <c r="B442" s="1" t="s">
        <v>36</v>
      </c>
      <c r="C442" s="1" t="s">
        <v>75</v>
      </c>
      <c r="D442" s="2">
        <v>44564</v>
      </c>
      <c r="E442" s="1">
        <v>1260</v>
      </c>
      <c r="F442" s="1">
        <v>336</v>
      </c>
      <c r="G442" s="4">
        <v>105</v>
      </c>
    </row>
    <row r="443" spans="1:7" ht="16.5">
      <c r="A443" s="3" t="s">
        <v>30</v>
      </c>
      <c r="B443" s="1" t="s">
        <v>11</v>
      </c>
      <c r="C443" s="1" t="s">
        <v>22</v>
      </c>
      <c r="D443" s="2">
        <v>44573</v>
      </c>
      <c r="E443" s="1">
        <v>1253</v>
      </c>
      <c r="F443" s="1">
        <v>90</v>
      </c>
      <c r="G443" s="4">
        <v>57</v>
      </c>
    </row>
    <row r="444" spans="1:7" ht="16.5">
      <c r="A444" s="3" t="s">
        <v>73</v>
      </c>
      <c r="B444" s="1" t="s">
        <v>69</v>
      </c>
      <c r="C444" s="1" t="s">
        <v>34</v>
      </c>
      <c r="D444" s="2">
        <v>44579</v>
      </c>
      <c r="E444" s="1">
        <v>1246</v>
      </c>
      <c r="F444" s="1">
        <v>24</v>
      </c>
      <c r="G444" s="4">
        <v>156</v>
      </c>
    </row>
    <row r="445" spans="1:7" ht="16.5">
      <c r="A445" s="3" t="s">
        <v>23</v>
      </c>
      <c r="B445" s="1" t="s">
        <v>11</v>
      </c>
      <c r="C445" s="1" t="s">
        <v>34</v>
      </c>
      <c r="D445" s="2">
        <v>44565</v>
      </c>
      <c r="E445" s="1">
        <v>1232</v>
      </c>
      <c r="F445" s="1">
        <v>134</v>
      </c>
      <c r="G445" s="4">
        <v>103</v>
      </c>
    </row>
    <row r="446" spans="1:7" ht="16.5">
      <c r="A446" s="3" t="s">
        <v>52</v>
      </c>
      <c r="B446" s="1" t="s">
        <v>33</v>
      </c>
      <c r="C446" s="1" t="s">
        <v>59</v>
      </c>
      <c r="D446" s="2">
        <v>44579</v>
      </c>
      <c r="E446" s="1">
        <v>1197</v>
      </c>
      <c r="F446" s="1">
        <v>50</v>
      </c>
      <c r="G446" s="4">
        <v>60</v>
      </c>
    </row>
    <row r="447" spans="1:7" ht="16.5">
      <c r="A447" s="3" t="s">
        <v>40</v>
      </c>
      <c r="B447" s="1" t="s">
        <v>38</v>
      </c>
      <c r="C447" s="1" t="s">
        <v>25</v>
      </c>
      <c r="D447" s="2">
        <v>44566</v>
      </c>
      <c r="E447" s="1">
        <v>1183</v>
      </c>
      <c r="F447" s="1">
        <v>202</v>
      </c>
      <c r="G447" s="4">
        <v>54</v>
      </c>
    </row>
    <row r="448" spans="1:7" ht="16.5">
      <c r="A448" s="3" t="s">
        <v>13</v>
      </c>
      <c r="B448" s="1" t="s">
        <v>51</v>
      </c>
      <c r="C448" s="1" t="s">
        <v>68</v>
      </c>
      <c r="D448" s="2">
        <v>44587</v>
      </c>
      <c r="E448" s="1">
        <v>1183</v>
      </c>
      <c r="F448" s="1">
        <v>16</v>
      </c>
      <c r="G448" s="4">
        <v>148</v>
      </c>
    </row>
    <row r="449" spans="1:7" ht="16.5">
      <c r="A449" s="3" t="s">
        <v>72</v>
      </c>
      <c r="B449" s="1" t="s">
        <v>36</v>
      </c>
      <c r="C449" s="1" t="s">
        <v>25</v>
      </c>
      <c r="D449" s="2">
        <v>44574</v>
      </c>
      <c r="E449" s="1">
        <v>1148</v>
      </c>
      <c r="F449" s="1">
        <v>159</v>
      </c>
      <c r="G449" s="4">
        <v>46</v>
      </c>
    </row>
    <row r="450" spans="1:7" ht="16.5">
      <c r="A450" s="3" t="s">
        <v>19</v>
      </c>
      <c r="B450" s="1" t="s">
        <v>36</v>
      </c>
      <c r="C450" s="1" t="s">
        <v>59</v>
      </c>
      <c r="D450" s="2">
        <v>44580</v>
      </c>
      <c r="E450" s="1">
        <v>1134</v>
      </c>
      <c r="F450" s="1">
        <v>302</v>
      </c>
      <c r="G450" s="4">
        <v>54</v>
      </c>
    </row>
    <row r="451" spans="1:7" ht="16.5">
      <c r="A451" s="3" t="s">
        <v>74</v>
      </c>
      <c r="B451" s="1" t="s">
        <v>69</v>
      </c>
      <c r="C451" s="1" t="s">
        <v>12</v>
      </c>
      <c r="D451" s="2">
        <v>44585</v>
      </c>
      <c r="E451" s="1">
        <v>1113</v>
      </c>
      <c r="F451" s="1">
        <v>258</v>
      </c>
      <c r="G451" s="4">
        <v>70</v>
      </c>
    </row>
    <row r="452" spans="1:7" ht="16.5">
      <c r="A452" s="3" t="s">
        <v>16</v>
      </c>
      <c r="B452" s="1" t="s">
        <v>17</v>
      </c>
      <c r="C452" s="1" t="s">
        <v>12</v>
      </c>
      <c r="D452" s="2">
        <v>44585</v>
      </c>
      <c r="E452" s="1">
        <v>1113</v>
      </c>
      <c r="F452" s="1">
        <v>254</v>
      </c>
      <c r="G452" s="4">
        <v>66</v>
      </c>
    </row>
    <row r="453" spans="1:7" ht="16.5">
      <c r="A453" s="3" t="s">
        <v>52</v>
      </c>
      <c r="B453" s="1" t="s">
        <v>17</v>
      </c>
      <c r="C453" s="1" t="s">
        <v>27</v>
      </c>
      <c r="D453" s="2">
        <v>44574</v>
      </c>
      <c r="E453" s="1">
        <v>1043</v>
      </c>
      <c r="F453" s="1">
        <v>209</v>
      </c>
      <c r="G453" s="4">
        <v>131</v>
      </c>
    </row>
    <row r="454" spans="1:7" ht="16.5">
      <c r="A454" s="3" t="s">
        <v>32</v>
      </c>
      <c r="B454" s="1" t="s">
        <v>64</v>
      </c>
      <c r="C454" s="1" t="s">
        <v>45</v>
      </c>
      <c r="D454" s="2">
        <v>44568</v>
      </c>
      <c r="E454" s="1">
        <v>1015</v>
      </c>
      <c r="F454" s="1">
        <v>421</v>
      </c>
      <c r="G454" s="4">
        <v>60</v>
      </c>
    </row>
    <row r="455" spans="1:7" ht="16.5">
      <c r="A455" s="3" t="s">
        <v>35</v>
      </c>
      <c r="B455" s="1" t="s">
        <v>8</v>
      </c>
      <c r="C455" s="1" t="s">
        <v>45</v>
      </c>
      <c r="D455" s="2">
        <v>44586</v>
      </c>
      <c r="E455" s="1">
        <v>1008</v>
      </c>
      <c r="F455" s="1">
        <v>212</v>
      </c>
      <c r="G455" s="4">
        <v>68</v>
      </c>
    </row>
    <row r="456" spans="1:7" ht="16.5">
      <c r="A456" s="3" t="s">
        <v>40</v>
      </c>
      <c r="B456" s="1" t="s">
        <v>53</v>
      </c>
      <c r="C456" s="1" t="s">
        <v>18</v>
      </c>
      <c r="D456" s="2">
        <v>44571</v>
      </c>
      <c r="E456" s="1">
        <v>994</v>
      </c>
      <c r="F456" s="1">
        <v>93</v>
      </c>
      <c r="G456" s="4">
        <v>67</v>
      </c>
    </row>
    <row r="457" spans="1:7" ht="16.5">
      <c r="A457" s="3" t="s">
        <v>32</v>
      </c>
      <c r="B457" s="1" t="s">
        <v>26</v>
      </c>
      <c r="C457" s="1" t="s">
        <v>70</v>
      </c>
      <c r="D457" s="2">
        <v>44587</v>
      </c>
      <c r="E457" s="1">
        <v>980</v>
      </c>
      <c r="F457" s="1">
        <v>123</v>
      </c>
      <c r="G457" s="4">
        <v>76</v>
      </c>
    </row>
    <row r="458" spans="1:7" ht="16.5">
      <c r="A458" s="3" t="s">
        <v>71</v>
      </c>
      <c r="B458" s="1" t="s">
        <v>55</v>
      </c>
      <c r="C458" s="1" t="s">
        <v>68</v>
      </c>
      <c r="D458" s="2">
        <v>44579</v>
      </c>
      <c r="E458" s="1">
        <v>973</v>
      </c>
      <c r="F458" s="1">
        <v>155</v>
      </c>
      <c r="G458" s="4">
        <v>122</v>
      </c>
    </row>
    <row r="459" spans="1:7" ht="16.5">
      <c r="A459" s="3" t="s">
        <v>40</v>
      </c>
      <c r="B459" s="1" t="s">
        <v>62</v>
      </c>
      <c r="C459" s="1" t="s">
        <v>68</v>
      </c>
      <c r="D459" s="2">
        <v>44574</v>
      </c>
      <c r="E459" s="1">
        <v>959</v>
      </c>
      <c r="F459" s="1">
        <v>28</v>
      </c>
      <c r="G459" s="4">
        <v>160</v>
      </c>
    </row>
    <row r="460" spans="1:7" ht="16.5">
      <c r="A460" s="3" t="s">
        <v>10</v>
      </c>
      <c r="B460" s="1" t="s">
        <v>64</v>
      </c>
      <c r="C460" s="1" t="s">
        <v>67</v>
      </c>
      <c r="D460" s="2">
        <v>44565</v>
      </c>
      <c r="E460" s="1">
        <v>945</v>
      </c>
      <c r="F460" s="1">
        <v>49</v>
      </c>
      <c r="G460" s="4">
        <v>135</v>
      </c>
    </row>
    <row r="461" spans="1:7" ht="16.5">
      <c r="A461" s="3" t="s">
        <v>60</v>
      </c>
      <c r="B461" s="1" t="s">
        <v>69</v>
      </c>
      <c r="C461" s="1" t="s">
        <v>42</v>
      </c>
      <c r="D461" s="2">
        <v>44574</v>
      </c>
      <c r="E461" s="1">
        <v>924</v>
      </c>
      <c r="F461" s="1">
        <v>27</v>
      </c>
      <c r="G461" s="4">
        <v>66</v>
      </c>
    </row>
    <row r="462" spans="1:7" ht="16.5">
      <c r="A462" s="3" t="s">
        <v>47</v>
      </c>
      <c r="B462" s="1" t="s">
        <v>24</v>
      </c>
      <c r="C462" s="1" t="s">
        <v>54</v>
      </c>
      <c r="D462" s="2">
        <v>44575</v>
      </c>
      <c r="E462" s="1">
        <v>868</v>
      </c>
      <c r="F462" s="1">
        <v>500</v>
      </c>
      <c r="G462" s="4">
        <v>145</v>
      </c>
    </row>
    <row r="463" spans="1:7" ht="16.5">
      <c r="A463" s="3" t="s">
        <v>73</v>
      </c>
      <c r="B463" s="1" t="s">
        <v>55</v>
      </c>
      <c r="C463" s="1" t="s">
        <v>59</v>
      </c>
      <c r="D463" s="2">
        <v>44582</v>
      </c>
      <c r="E463" s="1">
        <v>861</v>
      </c>
      <c r="F463" s="1">
        <v>105</v>
      </c>
      <c r="G463" s="4">
        <v>44</v>
      </c>
    </row>
    <row r="464" spans="1:7" ht="16.5">
      <c r="A464" s="3" t="s">
        <v>66</v>
      </c>
      <c r="B464" s="1" t="s">
        <v>65</v>
      </c>
      <c r="C464" s="1" t="s">
        <v>75</v>
      </c>
      <c r="D464" s="2">
        <v>44575</v>
      </c>
      <c r="E464" s="1">
        <v>840</v>
      </c>
      <c r="F464" s="1">
        <v>308</v>
      </c>
      <c r="G464" s="4">
        <v>70</v>
      </c>
    </row>
    <row r="465" spans="1:7" ht="16.5">
      <c r="A465" s="3" t="s">
        <v>66</v>
      </c>
      <c r="B465" s="1" t="s">
        <v>56</v>
      </c>
      <c r="C465" s="1" t="s">
        <v>12</v>
      </c>
      <c r="D465" s="2">
        <v>44567</v>
      </c>
      <c r="E465" s="1">
        <v>826</v>
      </c>
      <c r="F465" s="1">
        <v>186</v>
      </c>
      <c r="G465" s="4">
        <v>52</v>
      </c>
    </row>
    <row r="466" spans="1:7" ht="16.5">
      <c r="A466" s="3" t="s">
        <v>66</v>
      </c>
      <c r="B466" s="1" t="s">
        <v>48</v>
      </c>
      <c r="C466" s="1" t="s">
        <v>27</v>
      </c>
      <c r="D466" s="2">
        <v>44579</v>
      </c>
      <c r="E466" s="1">
        <v>812</v>
      </c>
      <c r="F466" s="1">
        <v>147</v>
      </c>
      <c r="G466" s="4">
        <v>116</v>
      </c>
    </row>
    <row r="467" spans="1:7" ht="16.5">
      <c r="A467" s="3" t="s">
        <v>52</v>
      </c>
      <c r="B467" s="1" t="s">
        <v>49</v>
      </c>
      <c r="C467" s="1" t="s">
        <v>25</v>
      </c>
      <c r="D467" s="2">
        <v>44575</v>
      </c>
      <c r="E467" s="1">
        <v>812</v>
      </c>
      <c r="F467" s="1">
        <v>313</v>
      </c>
      <c r="G467" s="4">
        <v>37</v>
      </c>
    </row>
    <row r="468" spans="1:7" ht="16.5">
      <c r="A468" s="3" t="s">
        <v>73</v>
      </c>
      <c r="B468" s="1" t="s">
        <v>21</v>
      </c>
      <c r="C468" s="1" t="s">
        <v>42</v>
      </c>
      <c r="D468" s="2">
        <v>44565</v>
      </c>
      <c r="E468" s="1">
        <v>763</v>
      </c>
      <c r="F468" s="1">
        <v>331</v>
      </c>
      <c r="G468" s="4">
        <v>48</v>
      </c>
    </row>
    <row r="469" spans="1:7" ht="16.5">
      <c r="A469" s="3" t="s">
        <v>13</v>
      </c>
      <c r="B469" s="1" t="s">
        <v>63</v>
      </c>
      <c r="C469" s="1" t="s">
        <v>31</v>
      </c>
      <c r="D469" s="2">
        <v>44571</v>
      </c>
      <c r="E469" s="1">
        <v>756</v>
      </c>
      <c r="F469" s="1">
        <v>6</v>
      </c>
      <c r="G469" s="4">
        <v>95</v>
      </c>
    </row>
    <row r="470" spans="1:7" ht="16.5">
      <c r="A470" s="3" t="s">
        <v>58</v>
      </c>
      <c r="B470" s="1" t="s">
        <v>24</v>
      </c>
      <c r="C470" s="1" t="s">
        <v>27</v>
      </c>
      <c r="D470" s="2">
        <v>44571</v>
      </c>
      <c r="E470" s="1">
        <v>735</v>
      </c>
      <c r="F470" s="1">
        <v>8</v>
      </c>
      <c r="G470" s="4">
        <v>105</v>
      </c>
    </row>
    <row r="471" spans="1:7" ht="16.5">
      <c r="A471" s="3" t="s">
        <v>19</v>
      </c>
      <c r="B471" s="1" t="s">
        <v>17</v>
      </c>
      <c r="C471" s="1" t="s">
        <v>31</v>
      </c>
      <c r="D471" s="2">
        <v>44589</v>
      </c>
      <c r="E471" s="1">
        <v>735</v>
      </c>
      <c r="F471" s="1">
        <v>106</v>
      </c>
      <c r="G471" s="4">
        <v>147</v>
      </c>
    </row>
    <row r="472" spans="1:7" ht="16.5">
      <c r="A472" s="3" t="s">
        <v>50</v>
      </c>
      <c r="B472" s="1" t="s">
        <v>8</v>
      </c>
      <c r="C472" s="1" t="s">
        <v>9</v>
      </c>
      <c r="D472" s="2">
        <v>44566</v>
      </c>
      <c r="E472" s="1">
        <v>714</v>
      </c>
      <c r="F472" s="1">
        <v>46</v>
      </c>
      <c r="G472" s="4">
        <v>30</v>
      </c>
    </row>
    <row r="473" spans="1:7" ht="16.5">
      <c r="A473" s="3" t="s">
        <v>71</v>
      </c>
      <c r="B473" s="1" t="s">
        <v>49</v>
      </c>
      <c r="C473" s="1" t="s">
        <v>39</v>
      </c>
      <c r="D473" s="2">
        <v>44575</v>
      </c>
      <c r="E473" s="1">
        <v>609</v>
      </c>
      <c r="F473" s="1">
        <v>429</v>
      </c>
      <c r="G473" s="4">
        <v>36</v>
      </c>
    </row>
    <row r="474" spans="1:7" ht="16.5">
      <c r="A474" s="3" t="s">
        <v>35</v>
      </c>
      <c r="B474" s="1" t="s">
        <v>21</v>
      </c>
      <c r="C474" s="1" t="s">
        <v>31</v>
      </c>
      <c r="D474" s="2">
        <v>44587</v>
      </c>
      <c r="E474" s="1">
        <v>588</v>
      </c>
      <c r="F474" s="1">
        <v>9</v>
      </c>
      <c r="G474" s="4">
        <v>74</v>
      </c>
    </row>
    <row r="475" spans="1:7" ht="16.5">
      <c r="A475" s="3" t="s">
        <v>72</v>
      </c>
      <c r="B475" s="1" t="s">
        <v>36</v>
      </c>
      <c r="C475" s="1" t="s">
        <v>76</v>
      </c>
      <c r="D475" s="2">
        <v>44568</v>
      </c>
      <c r="E475" s="1">
        <v>546</v>
      </c>
      <c r="F475" s="1">
        <v>288</v>
      </c>
      <c r="G475" s="4">
        <v>55</v>
      </c>
    </row>
    <row r="476" spans="1:7" ht="16.5">
      <c r="A476" s="3" t="s">
        <v>19</v>
      </c>
      <c r="B476" s="1" t="s">
        <v>55</v>
      </c>
      <c r="C476" s="1" t="s">
        <v>29</v>
      </c>
      <c r="D476" s="2">
        <v>44585</v>
      </c>
      <c r="E476" s="1">
        <v>497</v>
      </c>
      <c r="F476" s="1">
        <v>176</v>
      </c>
      <c r="G476" s="4">
        <v>20</v>
      </c>
    </row>
    <row r="477" spans="1:7" ht="16.5">
      <c r="A477" s="3" t="s">
        <v>73</v>
      </c>
      <c r="B477" s="1" t="s">
        <v>28</v>
      </c>
      <c r="C477" s="1" t="s">
        <v>12</v>
      </c>
      <c r="D477" s="2">
        <v>44586</v>
      </c>
      <c r="E477" s="1">
        <v>490</v>
      </c>
      <c r="F477" s="1">
        <v>41</v>
      </c>
      <c r="G477" s="4">
        <v>25</v>
      </c>
    </row>
    <row r="478" spans="1:7" ht="16.5">
      <c r="A478" s="3" t="s">
        <v>71</v>
      </c>
      <c r="B478" s="1" t="s">
        <v>53</v>
      </c>
      <c r="C478" s="1" t="s">
        <v>57</v>
      </c>
      <c r="D478" s="2">
        <v>44586</v>
      </c>
      <c r="E478" s="1">
        <v>469</v>
      </c>
      <c r="F478" s="1">
        <v>151</v>
      </c>
      <c r="G478" s="4">
        <v>47</v>
      </c>
    </row>
    <row r="479" spans="1:7" ht="16.5">
      <c r="A479" s="3" t="s">
        <v>19</v>
      </c>
      <c r="B479" s="1" t="s">
        <v>26</v>
      </c>
      <c r="C479" s="1" t="s">
        <v>15</v>
      </c>
      <c r="D479" s="2">
        <v>44579</v>
      </c>
      <c r="E479" s="1">
        <v>434</v>
      </c>
      <c r="F479" s="1">
        <v>200</v>
      </c>
      <c r="G479" s="4">
        <v>20</v>
      </c>
    </row>
    <row r="480" spans="1:7" ht="16.5">
      <c r="A480" s="3" t="s">
        <v>52</v>
      </c>
      <c r="B480" s="1" t="s">
        <v>49</v>
      </c>
      <c r="C480" s="1" t="s">
        <v>75</v>
      </c>
      <c r="D480" s="2">
        <v>44564</v>
      </c>
      <c r="E480" s="1">
        <v>420</v>
      </c>
      <c r="F480" s="1">
        <v>34</v>
      </c>
      <c r="G480" s="4">
        <v>28</v>
      </c>
    </row>
    <row r="481" spans="1:7" ht="16.5">
      <c r="A481" s="3" t="s">
        <v>74</v>
      </c>
      <c r="B481" s="1" t="s">
        <v>38</v>
      </c>
      <c r="C481" s="1" t="s">
        <v>34</v>
      </c>
      <c r="D481" s="2">
        <v>44586</v>
      </c>
      <c r="E481" s="1">
        <v>385</v>
      </c>
      <c r="F481" s="1">
        <v>128</v>
      </c>
      <c r="G481" s="4">
        <v>35</v>
      </c>
    </row>
    <row r="482" spans="1:7" ht="16.5">
      <c r="A482" s="3" t="s">
        <v>37</v>
      </c>
      <c r="B482" s="1" t="s">
        <v>48</v>
      </c>
      <c r="C482" s="1" t="s">
        <v>68</v>
      </c>
      <c r="D482" s="2">
        <v>44589</v>
      </c>
      <c r="E482" s="1">
        <v>378</v>
      </c>
      <c r="F482" s="1">
        <v>113</v>
      </c>
      <c r="G482" s="4">
        <v>54</v>
      </c>
    </row>
    <row r="483" spans="1:7" ht="16.5">
      <c r="A483" s="3" t="s">
        <v>32</v>
      </c>
      <c r="B483" s="1" t="s">
        <v>41</v>
      </c>
      <c r="C483" s="1" t="s">
        <v>75</v>
      </c>
      <c r="D483" s="2">
        <v>44585</v>
      </c>
      <c r="E483" s="1">
        <v>350</v>
      </c>
      <c r="F483" s="1">
        <v>229</v>
      </c>
      <c r="G483" s="4">
        <v>25</v>
      </c>
    </row>
    <row r="484" spans="1:7" ht="16.5">
      <c r="A484" s="3" t="s">
        <v>43</v>
      </c>
      <c r="B484" s="1" t="s">
        <v>8</v>
      </c>
      <c r="C484" s="1" t="s">
        <v>68</v>
      </c>
      <c r="D484" s="2">
        <v>44564</v>
      </c>
      <c r="E484" s="1">
        <v>329</v>
      </c>
      <c r="F484" s="1">
        <v>158</v>
      </c>
      <c r="G484" s="4">
        <v>66</v>
      </c>
    </row>
    <row r="485" spans="1:7" ht="16.5">
      <c r="A485" s="3" t="s">
        <v>52</v>
      </c>
      <c r="B485" s="1" t="s">
        <v>14</v>
      </c>
      <c r="C485" s="1" t="s">
        <v>29</v>
      </c>
      <c r="D485" s="2">
        <v>44579</v>
      </c>
      <c r="E485" s="1">
        <v>329</v>
      </c>
      <c r="F485" s="1">
        <v>318</v>
      </c>
      <c r="G485" s="4">
        <v>14</v>
      </c>
    </row>
    <row r="486" spans="1:7" ht="16.5">
      <c r="A486" s="3" t="s">
        <v>32</v>
      </c>
      <c r="B486" s="1" t="s">
        <v>33</v>
      </c>
      <c r="C486" s="1" t="s">
        <v>68</v>
      </c>
      <c r="D486" s="2">
        <v>44564</v>
      </c>
      <c r="E486" s="1">
        <v>315</v>
      </c>
      <c r="F486" s="1">
        <v>12</v>
      </c>
      <c r="G486" s="4">
        <v>45</v>
      </c>
    </row>
    <row r="487" spans="1:7" ht="16.5">
      <c r="A487" s="3" t="s">
        <v>52</v>
      </c>
      <c r="B487" s="1" t="s">
        <v>17</v>
      </c>
      <c r="C487" s="1" t="s">
        <v>18</v>
      </c>
      <c r="D487" s="2">
        <v>44585</v>
      </c>
      <c r="E487" s="1">
        <v>315</v>
      </c>
      <c r="F487" s="1">
        <v>7</v>
      </c>
      <c r="G487" s="4">
        <v>20</v>
      </c>
    </row>
    <row r="488" spans="1:7" ht="16.5">
      <c r="A488" s="3" t="s">
        <v>73</v>
      </c>
      <c r="B488" s="1" t="s">
        <v>17</v>
      </c>
      <c r="C488" s="1" t="s">
        <v>57</v>
      </c>
      <c r="D488" s="2">
        <v>44580</v>
      </c>
      <c r="E488" s="1">
        <v>273</v>
      </c>
      <c r="F488" s="1">
        <v>444</v>
      </c>
      <c r="G488" s="4">
        <v>28</v>
      </c>
    </row>
    <row r="489" spans="1:7" ht="16.5">
      <c r="A489" s="3" t="s">
        <v>30</v>
      </c>
      <c r="B489" s="1" t="s">
        <v>38</v>
      </c>
      <c r="C489" s="1" t="s">
        <v>75</v>
      </c>
      <c r="D489" s="2">
        <v>44580</v>
      </c>
      <c r="E489" s="1">
        <v>252</v>
      </c>
      <c r="F489" s="1">
        <v>203</v>
      </c>
      <c r="G489" s="4">
        <v>23</v>
      </c>
    </row>
    <row r="490" spans="1:7" ht="16.5">
      <c r="A490" s="3" t="s">
        <v>73</v>
      </c>
      <c r="B490" s="1" t="s">
        <v>64</v>
      </c>
      <c r="C490" s="1" t="s">
        <v>27</v>
      </c>
      <c r="D490" s="2">
        <v>44585</v>
      </c>
      <c r="E490" s="1">
        <v>231</v>
      </c>
      <c r="F490" s="1">
        <v>332</v>
      </c>
      <c r="G490" s="4">
        <v>33</v>
      </c>
    </row>
    <row r="491" spans="1:7" ht="16.5">
      <c r="A491" s="3" t="s">
        <v>35</v>
      </c>
      <c r="B491" s="1" t="s">
        <v>17</v>
      </c>
      <c r="C491" s="1" t="s">
        <v>9</v>
      </c>
      <c r="D491" s="2">
        <v>44572</v>
      </c>
      <c r="E491" s="1">
        <v>210</v>
      </c>
      <c r="F491" s="1">
        <v>110</v>
      </c>
      <c r="G491" s="4">
        <v>8</v>
      </c>
    </row>
    <row r="492" spans="1:7" ht="16.5">
      <c r="A492" s="3" t="s">
        <v>32</v>
      </c>
      <c r="B492" s="1" t="s">
        <v>41</v>
      </c>
      <c r="C492" s="1" t="s">
        <v>67</v>
      </c>
      <c r="D492" s="2">
        <v>44575</v>
      </c>
      <c r="E492" s="1">
        <v>182</v>
      </c>
      <c r="F492" s="1">
        <v>189</v>
      </c>
      <c r="G492" s="4">
        <v>19</v>
      </c>
    </row>
    <row r="493" spans="1:7" ht="16.5">
      <c r="A493" s="3" t="s">
        <v>73</v>
      </c>
      <c r="B493" s="1" t="s">
        <v>48</v>
      </c>
      <c r="C493" s="1" t="s">
        <v>22</v>
      </c>
      <c r="D493" s="2">
        <v>44568</v>
      </c>
      <c r="E493" s="1">
        <v>182</v>
      </c>
      <c r="F493" s="1">
        <v>210</v>
      </c>
      <c r="G493" s="4">
        <v>9</v>
      </c>
    </row>
    <row r="494" spans="1:7" ht="16.5">
      <c r="A494" s="3" t="s">
        <v>72</v>
      </c>
      <c r="B494" s="1" t="s">
        <v>38</v>
      </c>
      <c r="C494" s="1" t="s">
        <v>45</v>
      </c>
      <c r="D494" s="2">
        <v>44575</v>
      </c>
      <c r="E494" s="1">
        <v>98</v>
      </c>
      <c r="F494" s="1">
        <v>64</v>
      </c>
      <c r="G494" s="4">
        <v>6</v>
      </c>
    </row>
    <row r="495" spans="1:7" ht="16.5">
      <c r="A495" s="3" t="s">
        <v>30</v>
      </c>
      <c r="B495" s="1" t="s">
        <v>56</v>
      </c>
      <c r="C495" s="1" t="s">
        <v>54</v>
      </c>
      <c r="D495" s="2">
        <v>44564</v>
      </c>
      <c r="E495" s="1">
        <v>70</v>
      </c>
      <c r="F495" s="1">
        <v>347</v>
      </c>
      <c r="G495" s="4">
        <v>12</v>
      </c>
    </row>
    <row r="496" spans="1:7" ht="16.5">
      <c r="A496" s="8" t="s">
        <v>35</v>
      </c>
      <c r="B496" s="9" t="s">
        <v>44</v>
      </c>
      <c r="C496" s="9" t="s">
        <v>12</v>
      </c>
      <c r="D496" s="10">
        <v>44566</v>
      </c>
      <c r="E496" s="9">
        <v>0</v>
      </c>
      <c r="F496" s="9">
        <v>149</v>
      </c>
      <c r="G496" s="11">
        <v>0</v>
      </c>
    </row>
  </sheetData>
  <conditionalFormatting sqref="E6:E496">
    <cfRule type="top10" dxfId="42" priority="1" rank="10"/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48896-E59C-4C86-A809-DC5EBDA010CF}">
  <dimension ref="B5:E12"/>
  <sheetViews>
    <sheetView showGridLines="0" workbookViewId="0">
      <selection activeCell="G13" sqref="G13"/>
    </sheetView>
  </sheetViews>
  <sheetFormatPr defaultRowHeight="15"/>
  <cols>
    <col min="2" max="2" width="12.140625" customWidth="1"/>
    <col min="3" max="3" width="13.5703125" bestFit="1" customWidth="1"/>
    <col min="4" max="4" width="13" customWidth="1"/>
  </cols>
  <sheetData>
    <row r="5" spans="2:5">
      <c r="B5" s="19"/>
      <c r="C5" s="19"/>
      <c r="D5" s="19"/>
      <c r="E5" s="19"/>
    </row>
    <row r="6" spans="2:5">
      <c r="B6" s="17" t="s">
        <v>88</v>
      </c>
      <c r="C6" s="18" t="s">
        <v>4</v>
      </c>
      <c r="D6" s="19"/>
      <c r="E6" s="18" t="s">
        <v>6</v>
      </c>
    </row>
    <row r="7" spans="2:5">
      <c r="B7" s="15" t="s">
        <v>21</v>
      </c>
      <c r="C7" s="16">
        <f>SUMIFS(data[Amount],data[Geography],B7)</f>
        <v>163338</v>
      </c>
      <c r="D7">
        <f>C7</f>
        <v>163338</v>
      </c>
      <c r="E7" s="20">
        <f>SUMIFS(data[Boxes],data[Geography],B7)</f>
        <v>12172</v>
      </c>
    </row>
    <row r="8" spans="2:5">
      <c r="B8" s="15" t="s">
        <v>36</v>
      </c>
      <c r="C8" s="16">
        <f>SUMIFS(data[Amount],data[Geography],B8)</f>
        <v>156884</v>
      </c>
      <c r="D8">
        <f t="shared" ref="D8:D12" si="0">C8</f>
        <v>156884</v>
      </c>
      <c r="E8" s="20">
        <f>SUMIFS(data[Boxes],data[Geography],B8)</f>
        <v>11288</v>
      </c>
    </row>
    <row r="9" spans="2:5">
      <c r="B9" s="15" t="s">
        <v>41</v>
      </c>
      <c r="C9" s="16">
        <f>SUMIFS(data[Amount],data[Geography],B9)</f>
        <v>121345</v>
      </c>
      <c r="D9">
        <f t="shared" si="0"/>
        <v>121345</v>
      </c>
      <c r="E9" s="20">
        <f>SUMIFS(data[Boxes],data[Geography],B9)</f>
        <v>9737</v>
      </c>
    </row>
    <row r="10" spans="2:5">
      <c r="B10" s="15" t="s">
        <v>38</v>
      </c>
      <c r="C10" s="16">
        <f>SUMIFS(data[Amount],data[Geography],B10)</f>
        <v>119749</v>
      </c>
      <c r="D10">
        <f t="shared" si="0"/>
        <v>119749</v>
      </c>
      <c r="E10" s="20">
        <f>SUMIFS(data[Boxes],data[Geography],B10)</f>
        <v>9561</v>
      </c>
    </row>
    <row r="11" spans="2:5">
      <c r="B11" s="15" t="s">
        <v>49</v>
      </c>
      <c r="C11" s="16">
        <f>SUMIFS(data[Amount],data[Geography],B11)</f>
        <v>117712</v>
      </c>
      <c r="D11">
        <f t="shared" si="0"/>
        <v>117712</v>
      </c>
      <c r="E11" s="20">
        <f>SUMIFS(data[Boxes],data[Geography],B11)</f>
        <v>11364</v>
      </c>
    </row>
    <row r="12" spans="2:5">
      <c r="B12" s="15" t="s">
        <v>11</v>
      </c>
      <c r="C12" s="16">
        <f>SUMIFS(data[Amount],data[Geography],B12)</f>
        <v>107695</v>
      </c>
      <c r="D12">
        <f t="shared" si="0"/>
        <v>107695</v>
      </c>
      <c r="E12" s="20">
        <f>SUMIFS(data[Boxes],data[Geography],B12)</f>
        <v>8844</v>
      </c>
    </row>
  </sheetData>
  <conditionalFormatting sqref="D7:D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{DBF1D16C-7821-437D-84DA-744A7B5075A1}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F1D16C-7821-437D-84DA-744A7B507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9FC7-8CB3-49F6-A5F3-B644A3FFEAD8}">
  <dimension ref="B6:K29"/>
  <sheetViews>
    <sheetView workbookViewId="0">
      <selection activeCell="F32" sqref="F32"/>
    </sheetView>
  </sheetViews>
  <sheetFormatPr defaultRowHeight="15"/>
  <cols>
    <col min="8" max="8" width="18.85546875" bestFit="1" customWidth="1"/>
    <col min="9" max="9" width="15.28515625" bestFit="1" customWidth="1"/>
    <col min="10" max="10" width="6.5703125" bestFit="1" customWidth="1"/>
    <col min="11" max="13" width="13.28515625" bestFit="1" customWidth="1"/>
  </cols>
  <sheetData>
    <row r="6" spans="2:11">
      <c r="H6" s="21" t="s">
        <v>2</v>
      </c>
      <c r="I6" t="s">
        <v>89</v>
      </c>
      <c r="J6" t="s">
        <v>90</v>
      </c>
      <c r="K6" t="s">
        <v>91</v>
      </c>
    </row>
    <row r="7" spans="2:11">
      <c r="H7" t="s">
        <v>27</v>
      </c>
      <c r="I7" s="22">
        <v>4452</v>
      </c>
      <c r="J7">
        <v>4452</v>
      </c>
      <c r="K7">
        <v>495</v>
      </c>
    </row>
    <row r="8" spans="2:11">
      <c r="B8" s="23"/>
      <c r="C8" s="23"/>
      <c r="D8" s="23"/>
      <c r="H8" t="s">
        <v>12</v>
      </c>
      <c r="I8" s="22">
        <v>4641</v>
      </c>
      <c r="J8">
        <v>4641</v>
      </c>
      <c r="K8">
        <v>266</v>
      </c>
    </row>
    <row r="9" spans="2:11">
      <c r="H9" t="s">
        <v>22</v>
      </c>
      <c r="I9" s="22">
        <v>1400</v>
      </c>
      <c r="J9">
        <v>1400</v>
      </c>
      <c r="K9">
        <v>64</v>
      </c>
    </row>
    <row r="10" spans="2:11" hidden="1">
      <c r="H10" t="s">
        <v>34</v>
      </c>
      <c r="I10" s="22">
        <v>385</v>
      </c>
      <c r="J10">
        <v>385</v>
      </c>
      <c r="K10">
        <v>35</v>
      </c>
    </row>
    <row r="11" spans="2:11" hidden="1">
      <c r="H11" t="s">
        <v>57</v>
      </c>
      <c r="I11" s="22">
        <v>7693</v>
      </c>
      <c r="J11">
        <v>7693</v>
      </c>
      <c r="K11">
        <v>642</v>
      </c>
    </row>
    <row r="12" spans="2:11" hidden="1">
      <c r="H12" t="s">
        <v>45</v>
      </c>
      <c r="I12" s="22">
        <v>7189</v>
      </c>
      <c r="J12">
        <v>7189</v>
      </c>
      <c r="K12">
        <v>423</v>
      </c>
    </row>
    <row r="13" spans="2:11">
      <c r="H13" t="s">
        <v>42</v>
      </c>
      <c r="I13" s="22">
        <v>7140</v>
      </c>
      <c r="J13">
        <v>7140</v>
      </c>
      <c r="K13">
        <v>447</v>
      </c>
    </row>
    <row r="14" spans="2:11" hidden="1">
      <c r="H14" t="s">
        <v>75</v>
      </c>
      <c r="I14" s="22">
        <v>4676</v>
      </c>
      <c r="J14">
        <v>4676</v>
      </c>
      <c r="K14">
        <v>390</v>
      </c>
    </row>
    <row r="15" spans="2:11" hidden="1">
      <c r="H15" t="s">
        <v>59</v>
      </c>
      <c r="I15" s="22">
        <v>6552</v>
      </c>
      <c r="J15">
        <v>6552</v>
      </c>
      <c r="K15">
        <v>345</v>
      </c>
    </row>
    <row r="16" spans="2:11" hidden="1">
      <c r="H16" t="s">
        <v>18</v>
      </c>
      <c r="I16" s="22">
        <v>22372</v>
      </c>
      <c r="J16">
        <v>22372</v>
      </c>
      <c r="K16">
        <v>1698</v>
      </c>
    </row>
    <row r="17" spans="8:11">
      <c r="H17" t="s">
        <v>68</v>
      </c>
      <c r="I17" s="22">
        <v>13328</v>
      </c>
      <c r="J17">
        <v>13328</v>
      </c>
      <c r="K17">
        <v>1904</v>
      </c>
    </row>
    <row r="18" spans="8:11" hidden="1">
      <c r="H18" t="s">
        <v>92</v>
      </c>
      <c r="I18" s="22">
        <v>79828</v>
      </c>
      <c r="J18">
        <v>79828</v>
      </c>
      <c r="K18">
        <v>6709</v>
      </c>
    </row>
    <row r="19" spans="8:11" hidden="1"/>
    <row r="20" spans="8:11" hidden="1"/>
    <row r="22" spans="8:11" hidden="1"/>
    <row r="23" spans="8:11" hidden="1"/>
    <row r="24" spans="8:11" hidden="1"/>
    <row r="25" spans="8:11" ht="15.75" customHeight="1"/>
    <row r="26" spans="8:11" hidden="1"/>
    <row r="27" spans="8:11" hidden="1"/>
    <row r="28" spans="8:11" hidden="1"/>
    <row r="29" spans="8:11" hidden="1"/>
  </sheetData>
  <conditionalFormatting pivot="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{BBD93D49-0743-47F2-A930-133941876ABF}</x14:id>
        </ext>
      </extLst>
    </cfRule>
  </conditionalFormatting>
  <conditionalFormatting sqref="J6:J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{B03CBD39-1B76-4C30-BA9E-B52F9DADC27D}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BD93D49-0743-47F2-A930-133941876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3CBD39-1B76-4C30-BA9E-B52F9DADC2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J6:J25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D73C-79A3-4D8C-82F6-A84537B6373F}">
  <dimension ref="C7:J30"/>
  <sheetViews>
    <sheetView workbookViewId="0">
      <selection activeCell="F8" sqref="F8"/>
    </sheetView>
  </sheetViews>
  <sheetFormatPr defaultRowHeight="15"/>
  <cols>
    <col min="3" max="3" width="21.85546875" bestFit="1" customWidth="1"/>
    <col min="4" max="4" width="15.28515625" bestFit="1" customWidth="1"/>
    <col min="5" max="5" width="13.28515625" bestFit="1" customWidth="1"/>
    <col min="6" max="6" width="11.7109375" customWidth="1"/>
    <col min="11" max="11" width="9" customWidth="1"/>
  </cols>
  <sheetData>
    <row r="7" spans="3:10">
      <c r="C7" s="21" t="s">
        <v>2</v>
      </c>
      <c r="D7" t="s">
        <v>89</v>
      </c>
      <c r="E7" t="s">
        <v>91</v>
      </c>
      <c r="F7" s="24" t="s">
        <v>93</v>
      </c>
    </row>
    <row r="8" spans="3:10">
      <c r="C8" t="s">
        <v>9</v>
      </c>
      <c r="D8">
        <v>121674</v>
      </c>
      <c r="E8">
        <v>4684</v>
      </c>
      <c r="F8" s="22">
        <f>D8/E8</f>
        <v>25.976515798462852</v>
      </c>
    </row>
    <row r="9" spans="3:10">
      <c r="C9" t="s">
        <v>15</v>
      </c>
      <c r="D9">
        <v>84126</v>
      </c>
      <c r="E9">
        <v>4041</v>
      </c>
      <c r="F9" s="22">
        <f>D9/E9</f>
        <v>20.818114328136598</v>
      </c>
    </row>
    <row r="10" spans="3:10">
      <c r="C10" t="s">
        <v>27</v>
      </c>
      <c r="D10">
        <v>140805</v>
      </c>
      <c r="E10">
        <v>21658</v>
      </c>
      <c r="F10" s="22">
        <f>D10/E10</f>
        <v>6.5012928248222366</v>
      </c>
    </row>
    <row r="11" spans="3:10">
      <c r="C11" t="s">
        <v>70</v>
      </c>
      <c r="D11">
        <v>201663</v>
      </c>
      <c r="E11">
        <v>16014</v>
      </c>
      <c r="F11" s="22">
        <f>D11/E11</f>
        <v>12.592918696140877</v>
      </c>
    </row>
    <row r="12" spans="3:10">
      <c r="C12" t="s">
        <v>12</v>
      </c>
      <c r="D12">
        <v>144557</v>
      </c>
      <c r="E12">
        <v>8390</v>
      </c>
      <c r="F12" s="22">
        <f>D12/E12</f>
        <v>17.229678188319429</v>
      </c>
      <c r="J12" s="23"/>
    </row>
    <row r="13" spans="3:10">
      <c r="C13" t="s">
        <v>29</v>
      </c>
      <c r="D13">
        <v>105028</v>
      </c>
      <c r="E13">
        <v>4069</v>
      </c>
      <c r="F13" s="22">
        <f>D13/E13</f>
        <v>25.811747358073237</v>
      </c>
    </row>
    <row r="14" spans="3:10">
      <c r="C14" t="s">
        <v>22</v>
      </c>
      <c r="D14">
        <v>150388</v>
      </c>
      <c r="E14">
        <v>6755</v>
      </c>
      <c r="F14" s="22">
        <f>D14/E14</f>
        <v>22.263212435233161</v>
      </c>
    </row>
    <row r="15" spans="3:10">
      <c r="C15" t="s">
        <v>34</v>
      </c>
      <c r="D15">
        <v>147406</v>
      </c>
      <c r="E15">
        <v>15245</v>
      </c>
      <c r="F15" s="22">
        <f>D15/E15</f>
        <v>9.6691374221056083</v>
      </c>
    </row>
    <row r="16" spans="3:10">
      <c r="C16" t="s">
        <v>39</v>
      </c>
      <c r="D16">
        <v>172095</v>
      </c>
      <c r="E16">
        <v>8832</v>
      </c>
      <c r="F16" s="22">
        <f>D16/E16</f>
        <v>19.485394021739129</v>
      </c>
    </row>
    <row r="17" spans="3:6">
      <c r="C17" t="s">
        <v>54</v>
      </c>
      <c r="D17">
        <v>129171</v>
      </c>
      <c r="E17">
        <v>19848</v>
      </c>
      <c r="F17" s="22">
        <f>D17/E17</f>
        <v>6.508010882708585</v>
      </c>
    </row>
    <row r="18" spans="3:6">
      <c r="C18" t="s">
        <v>76</v>
      </c>
      <c r="D18">
        <v>122619</v>
      </c>
      <c r="E18">
        <v>11327</v>
      </c>
      <c r="F18" s="22">
        <f>D18/E18</f>
        <v>10.825373002560255</v>
      </c>
    </row>
    <row r="19" spans="3:6">
      <c r="C19" t="s">
        <v>67</v>
      </c>
      <c r="D19">
        <v>126084</v>
      </c>
      <c r="E19">
        <v>14516</v>
      </c>
      <c r="F19" s="22">
        <f>D19/E19</f>
        <v>8.6858638743455501</v>
      </c>
    </row>
    <row r="20" spans="3:6">
      <c r="C20" t="s">
        <v>57</v>
      </c>
      <c r="D20">
        <v>128261</v>
      </c>
      <c r="E20">
        <v>10753</v>
      </c>
      <c r="F20" s="22">
        <f>D20/E20</f>
        <v>11.927927090114387</v>
      </c>
    </row>
    <row r="21" spans="3:6">
      <c r="C21" t="s">
        <v>45</v>
      </c>
      <c r="D21">
        <v>122738</v>
      </c>
      <c r="E21">
        <v>7411</v>
      </c>
      <c r="F21" s="22">
        <f>D21/E21</f>
        <v>16.561597625151801</v>
      </c>
    </row>
    <row r="22" spans="3:6">
      <c r="C22" t="s">
        <v>25</v>
      </c>
      <c r="D22">
        <v>110411</v>
      </c>
      <c r="E22">
        <v>4915</v>
      </c>
      <c r="F22" s="22">
        <f>D22/E22</f>
        <v>22.46408952187182</v>
      </c>
    </row>
    <row r="23" spans="3:6">
      <c r="C23" t="s">
        <v>42</v>
      </c>
      <c r="D23">
        <v>132237</v>
      </c>
      <c r="E23">
        <v>8212</v>
      </c>
      <c r="F23" s="22">
        <f>D23/E23</f>
        <v>16.102898197759377</v>
      </c>
    </row>
    <row r="24" spans="3:6">
      <c r="C24" t="s">
        <v>75</v>
      </c>
      <c r="D24">
        <v>155974</v>
      </c>
      <c r="E24">
        <v>12043</v>
      </c>
      <c r="F24" s="22">
        <f>D24/E24</f>
        <v>12.951424063771485</v>
      </c>
    </row>
    <row r="25" spans="3:6">
      <c r="C25" t="s">
        <v>20</v>
      </c>
      <c r="D25">
        <v>188391</v>
      </c>
      <c r="E25">
        <v>13638</v>
      </c>
      <c r="F25" s="22">
        <f>D25/E25</f>
        <v>13.813682358117026</v>
      </c>
    </row>
    <row r="26" spans="3:6">
      <c r="C26" t="s">
        <v>59</v>
      </c>
      <c r="D26">
        <v>190596</v>
      </c>
      <c r="E26">
        <v>10051</v>
      </c>
      <c r="F26" s="22">
        <f>D26/E26</f>
        <v>18.962889264749776</v>
      </c>
    </row>
    <row r="27" spans="3:6">
      <c r="C27" t="s">
        <v>18</v>
      </c>
      <c r="D27">
        <v>126959</v>
      </c>
      <c r="E27">
        <v>8966</v>
      </c>
      <c r="F27" s="22">
        <f>D27/E27</f>
        <v>14.160049074280616</v>
      </c>
    </row>
    <row r="28" spans="3:6">
      <c r="C28" t="s">
        <v>31</v>
      </c>
      <c r="D28">
        <v>151249</v>
      </c>
      <c r="E28">
        <v>21242</v>
      </c>
      <c r="F28" s="22">
        <f>D28/E28</f>
        <v>7.1202805762169286</v>
      </c>
    </row>
    <row r="29" spans="3:6">
      <c r="C29" t="s">
        <v>68</v>
      </c>
      <c r="D29">
        <v>117796</v>
      </c>
      <c r="E29">
        <v>17425</v>
      </c>
      <c r="F29" s="22">
        <f>D29/E29</f>
        <v>6.7601721664275463</v>
      </c>
    </row>
    <row r="30" spans="3:6">
      <c r="C30" t="s">
        <v>92</v>
      </c>
      <c r="D30">
        <v>3070228</v>
      </c>
      <c r="E30">
        <v>250035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01D-77EB-4C7C-93CF-F3F700D50DC6}">
  <dimension ref="A6:G497"/>
  <sheetViews>
    <sheetView workbookViewId="0">
      <selection activeCell="H5" sqref="H5"/>
    </sheetView>
  </sheetViews>
  <sheetFormatPr defaultRowHeight="15"/>
  <cols>
    <col min="1" max="1" width="21" bestFit="1" customWidth="1"/>
    <col min="2" max="2" width="15.5703125" bestFit="1" customWidth="1"/>
    <col min="3" max="3" width="27.42578125" customWidth="1"/>
    <col min="4" max="4" width="14.42578125" customWidth="1"/>
    <col min="5" max="5" width="13.28515625" customWidth="1"/>
    <col min="6" max="6" width="14.140625" bestFit="1" customWidth="1"/>
    <col min="7" max="7" width="10.42578125" customWidth="1"/>
  </cols>
  <sheetData>
    <row r="6" spans="1:7" ht="16.5">
      <c r="A6" s="5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7" t="s">
        <v>6</v>
      </c>
    </row>
    <row r="7" spans="1:7" ht="16.5">
      <c r="A7" s="3" t="s">
        <v>7</v>
      </c>
      <c r="B7" s="1" t="s">
        <v>8</v>
      </c>
      <c r="C7" s="1" t="s">
        <v>9</v>
      </c>
      <c r="D7" s="2">
        <v>44587</v>
      </c>
      <c r="E7" s="1">
        <v>4067</v>
      </c>
      <c r="F7" s="1">
        <v>87</v>
      </c>
      <c r="G7" s="4">
        <v>170</v>
      </c>
    </row>
    <row r="8" spans="1:7" ht="16.5">
      <c r="A8" s="3" t="s">
        <v>10</v>
      </c>
      <c r="B8" s="1" t="s">
        <v>11</v>
      </c>
      <c r="C8" s="1" t="s">
        <v>12</v>
      </c>
      <c r="D8" s="2">
        <v>44566</v>
      </c>
      <c r="E8" s="1">
        <v>14553</v>
      </c>
      <c r="F8" s="1">
        <v>152</v>
      </c>
      <c r="G8" s="4">
        <v>910</v>
      </c>
    </row>
    <row r="9" spans="1:7" ht="16.5">
      <c r="A9" s="3" t="s">
        <v>13</v>
      </c>
      <c r="B9" s="1" t="s">
        <v>14</v>
      </c>
      <c r="C9" s="1" t="s">
        <v>15</v>
      </c>
      <c r="D9" s="2">
        <v>44585</v>
      </c>
      <c r="E9" s="1">
        <v>2730</v>
      </c>
      <c r="F9" s="1">
        <v>284</v>
      </c>
      <c r="G9" s="4">
        <v>137</v>
      </c>
    </row>
    <row r="10" spans="1:7" ht="16.5">
      <c r="A10" s="3" t="s">
        <v>16</v>
      </c>
      <c r="B10" s="1" t="s">
        <v>17</v>
      </c>
      <c r="C10" s="1" t="s">
        <v>18</v>
      </c>
      <c r="D10" s="2">
        <v>44580</v>
      </c>
      <c r="E10" s="1">
        <v>9625</v>
      </c>
      <c r="F10" s="1">
        <v>155</v>
      </c>
      <c r="G10" s="4">
        <v>642</v>
      </c>
    </row>
    <row r="11" spans="1:7" ht="16.5">
      <c r="A11" s="3" t="s">
        <v>19</v>
      </c>
      <c r="B11" s="1" t="s">
        <v>8</v>
      </c>
      <c r="C11" s="1" t="s">
        <v>20</v>
      </c>
      <c r="D11" s="2">
        <v>44589</v>
      </c>
      <c r="E11" s="1">
        <v>10255</v>
      </c>
      <c r="F11" s="1">
        <v>53</v>
      </c>
      <c r="G11" s="4">
        <v>733</v>
      </c>
    </row>
    <row r="12" spans="1:7" ht="16.5">
      <c r="A12" s="3" t="s">
        <v>10</v>
      </c>
      <c r="B12" s="1" t="s">
        <v>21</v>
      </c>
      <c r="C12" s="1" t="s">
        <v>22</v>
      </c>
      <c r="D12" s="2">
        <v>44566</v>
      </c>
      <c r="E12" s="1">
        <v>1323</v>
      </c>
      <c r="F12" s="1">
        <v>83</v>
      </c>
      <c r="G12" s="4">
        <v>67</v>
      </c>
    </row>
    <row r="13" spans="1:7" ht="16.5">
      <c r="A13" s="3" t="s">
        <v>23</v>
      </c>
      <c r="B13" s="1" t="s">
        <v>24</v>
      </c>
      <c r="C13" s="1" t="s">
        <v>25</v>
      </c>
      <c r="D13" s="2">
        <v>44589</v>
      </c>
      <c r="E13" s="1">
        <v>16800</v>
      </c>
      <c r="F13" s="1">
        <v>92</v>
      </c>
      <c r="G13" s="4">
        <v>800</v>
      </c>
    </row>
    <row r="14" spans="1:7" ht="16.5">
      <c r="A14" s="3" t="s">
        <v>16</v>
      </c>
      <c r="B14" s="1" t="s">
        <v>26</v>
      </c>
      <c r="C14" s="1" t="s">
        <v>27</v>
      </c>
      <c r="D14" s="2">
        <v>44571</v>
      </c>
      <c r="E14" s="1">
        <v>2996</v>
      </c>
      <c r="F14" s="1">
        <v>134</v>
      </c>
      <c r="G14" s="4">
        <v>428</v>
      </c>
    </row>
    <row r="15" spans="1:7" ht="16.5">
      <c r="A15" s="3" t="s">
        <v>19</v>
      </c>
      <c r="B15" s="1" t="s">
        <v>28</v>
      </c>
      <c r="C15" s="1" t="s">
        <v>29</v>
      </c>
      <c r="D15" s="2">
        <v>44574</v>
      </c>
      <c r="E15" s="1">
        <v>9093</v>
      </c>
      <c r="F15" s="1">
        <v>10</v>
      </c>
      <c r="G15" s="4">
        <v>325</v>
      </c>
    </row>
    <row r="16" spans="1:7" ht="16.5">
      <c r="A16" s="3" t="s">
        <v>30</v>
      </c>
      <c r="B16" s="1" t="s">
        <v>8</v>
      </c>
      <c r="C16" s="1" t="s">
        <v>20</v>
      </c>
      <c r="D16" s="2">
        <v>44566</v>
      </c>
      <c r="E16" s="1">
        <v>1400</v>
      </c>
      <c r="F16" s="1">
        <v>158</v>
      </c>
      <c r="G16" s="4">
        <v>88</v>
      </c>
    </row>
    <row r="17" spans="1:7" ht="16.5">
      <c r="A17" s="3" t="s">
        <v>7</v>
      </c>
      <c r="B17" s="1" t="s">
        <v>28</v>
      </c>
      <c r="C17" s="1" t="s">
        <v>31</v>
      </c>
      <c r="D17" s="2">
        <v>44574</v>
      </c>
      <c r="E17" s="1">
        <v>2947</v>
      </c>
      <c r="F17" s="1">
        <v>62</v>
      </c>
      <c r="G17" s="4">
        <v>328</v>
      </c>
    </row>
    <row r="18" spans="1:7" ht="16.5">
      <c r="A18" s="3" t="s">
        <v>32</v>
      </c>
      <c r="B18" s="1" t="s">
        <v>33</v>
      </c>
      <c r="C18" s="1" t="s">
        <v>34</v>
      </c>
      <c r="D18" s="2">
        <v>44564</v>
      </c>
      <c r="E18" s="1">
        <v>4830</v>
      </c>
      <c r="F18" s="1">
        <v>71</v>
      </c>
      <c r="G18" s="4">
        <v>537</v>
      </c>
    </row>
    <row r="19" spans="1:7" ht="16.5">
      <c r="A19" s="3" t="s">
        <v>35</v>
      </c>
      <c r="B19" s="1" t="s">
        <v>36</v>
      </c>
      <c r="C19" s="1" t="s">
        <v>12</v>
      </c>
      <c r="D19" s="2">
        <v>44566</v>
      </c>
      <c r="E19" s="1">
        <v>3444</v>
      </c>
      <c r="F19" s="1">
        <v>265</v>
      </c>
      <c r="G19" s="4">
        <v>173</v>
      </c>
    </row>
    <row r="20" spans="1:7" ht="16.5">
      <c r="A20" s="3" t="s">
        <v>37</v>
      </c>
      <c r="B20" s="1" t="s">
        <v>38</v>
      </c>
      <c r="C20" s="1" t="s">
        <v>9</v>
      </c>
      <c r="D20" s="2">
        <v>44582</v>
      </c>
      <c r="E20" s="1">
        <v>16121</v>
      </c>
      <c r="F20" s="1">
        <v>487</v>
      </c>
      <c r="G20" s="4">
        <v>621</v>
      </c>
    </row>
    <row r="21" spans="1:7" ht="16.5">
      <c r="A21" s="3" t="s">
        <v>37</v>
      </c>
      <c r="B21" s="1" t="s">
        <v>11</v>
      </c>
      <c r="C21" s="1" t="s">
        <v>39</v>
      </c>
      <c r="D21" s="2">
        <v>44565</v>
      </c>
      <c r="E21" s="1">
        <v>2149</v>
      </c>
      <c r="F21" s="1">
        <v>192</v>
      </c>
      <c r="G21" s="4">
        <v>114</v>
      </c>
    </row>
    <row r="22" spans="1:7" ht="16.5">
      <c r="A22" s="3" t="s">
        <v>40</v>
      </c>
      <c r="B22" s="1" t="s">
        <v>41</v>
      </c>
      <c r="C22" s="1" t="s">
        <v>42</v>
      </c>
      <c r="D22" s="2">
        <v>44582</v>
      </c>
      <c r="E22" s="1">
        <v>5649</v>
      </c>
      <c r="F22" s="1">
        <v>151</v>
      </c>
      <c r="G22" s="4">
        <v>354</v>
      </c>
    </row>
    <row r="23" spans="1:7" ht="16.5">
      <c r="A23" s="3" t="s">
        <v>43</v>
      </c>
      <c r="B23" s="1" t="s">
        <v>24</v>
      </c>
      <c r="C23" s="1" t="s">
        <v>42</v>
      </c>
      <c r="D23" s="2">
        <v>44589</v>
      </c>
      <c r="E23" s="1">
        <v>2842</v>
      </c>
      <c r="F23" s="1">
        <v>72</v>
      </c>
      <c r="G23" s="4">
        <v>203</v>
      </c>
    </row>
    <row r="24" spans="1:7" ht="16.5">
      <c r="A24" s="3" t="s">
        <v>10</v>
      </c>
      <c r="B24" s="1" t="s">
        <v>44</v>
      </c>
      <c r="C24" s="1" t="s">
        <v>45</v>
      </c>
      <c r="D24" s="2">
        <v>44579</v>
      </c>
      <c r="E24" s="1">
        <v>2296</v>
      </c>
      <c r="F24" s="1">
        <v>302</v>
      </c>
      <c r="G24" s="4">
        <v>144</v>
      </c>
    </row>
    <row r="25" spans="1:7" ht="16.5">
      <c r="A25" s="3" t="s">
        <v>46</v>
      </c>
      <c r="B25" s="1" t="s">
        <v>26</v>
      </c>
      <c r="C25" s="1" t="s">
        <v>20</v>
      </c>
      <c r="D25" s="2">
        <v>44572</v>
      </c>
      <c r="E25" s="1">
        <v>12481</v>
      </c>
      <c r="F25" s="1">
        <v>177</v>
      </c>
      <c r="G25" s="4">
        <v>1041</v>
      </c>
    </row>
    <row r="26" spans="1:7" ht="16.5">
      <c r="A26" s="3" t="s">
        <v>47</v>
      </c>
      <c r="B26" s="1" t="s">
        <v>48</v>
      </c>
      <c r="C26" s="1" t="s">
        <v>22</v>
      </c>
      <c r="D26" s="2">
        <v>44564</v>
      </c>
      <c r="E26" s="1">
        <v>8701</v>
      </c>
      <c r="F26" s="1">
        <v>360</v>
      </c>
      <c r="G26" s="4">
        <v>363</v>
      </c>
    </row>
    <row r="27" spans="1:7" ht="16.5">
      <c r="A27" s="3" t="s">
        <v>30</v>
      </c>
      <c r="B27" s="1" t="s">
        <v>49</v>
      </c>
      <c r="C27" s="1" t="s">
        <v>18</v>
      </c>
      <c r="D27" s="2">
        <v>44565</v>
      </c>
      <c r="E27" s="1">
        <v>1337</v>
      </c>
      <c r="F27" s="1">
        <v>513</v>
      </c>
      <c r="G27" s="4">
        <v>103</v>
      </c>
    </row>
    <row r="28" spans="1:7" ht="16.5">
      <c r="A28" s="3" t="s">
        <v>19</v>
      </c>
      <c r="B28" s="1" t="s">
        <v>33</v>
      </c>
      <c r="C28" s="1" t="s">
        <v>34</v>
      </c>
      <c r="D28" s="2">
        <v>44568</v>
      </c>
      <c r="E28" s="1">
        <v>1470</v>
      </c>
      <c r="F28" s="1">
        <v>424</v>
      </c>
      <c r="G28" s="4">
        <v>123</v>
      </c>
    </row>
    <row r="29" spans="1:7" ht="16.5">
      <c r="A29" s="3" t="s">
        <v>50</v>
      </c>
      <c r="B29" s="1" t="s">
        <v>51</v>
      </c>
      <c r="C29" s="1" t="s">
        <v>22</v>
      </c>
      <c r="D29" s="2">
        <v>44589</v>
      </c>
      <c r="E29" s="1">
        <v>9373</v>
      </c>
      <c r="F29" s="1">
        <v>25</v>
      </c>
      <c r="G29" s="4">
        <v>427</v>
      </c>
    </row>
    <row r="30" spans="1:7" ht="16.5">
      <c r="A30" s="3" t="s">
        <v>35</v>
      </c>
      <c r="B30" s="1" t="s">
        <v>24</v>
      </c>
      <c r="C30" s="1" t="s">
        <v>42</v>
      </c>
      <c r="D30" s="2">
        <v>44568</v>
      </c>
      <c r="E30" s="1">
        <v>2877</v>
      </c>
      <c r="F30" s="1">
        <v>100</v>
      </c>
      <c r="G30" s="4">
        <v>206</v>
      </c>
    </row>
    <row r="31" spans="1:7" ht="16.5">
      <c r="A31" s="3" t="s">
        <v>52</v>
      </c>
      <c r="B31" s="1" t="s">
        <v>53</v>
      </c>
      <c r="C31" s="1" t="s">
        <v>54</v>
      </c>
      <c r="D31" s="2">
        <v>44581</v>
      </c>
      <c r="E31" s="1">
        <v>8113</v>
      </c>
      <c r="F31" s="1">
        <v>73</v>
      </c>
      <c r="G31" s="4">
        <v>1353</v>
      </c>
    </row>
    <row r="32" spans="1:7" ht="16.5">
      <c r="A32" s="3" t="s">
        <v>47</v>
      </c>
      <c r="B32" s="1" t="s">
        <v>55</v>
      </c>
      <c r="C32" s="1" t="s">
        <v>34</v>
      </c>
      <c r="D32" s="2">
        <v>44564</v>
      </c>
      <c r="E32" s="1">
        <v>12145</v>
      </c>
      <c r="F32" s="1">
        <v>55</v>
      </c>
      <c r="G32" s="4">
        <v>1013</v>
      </c>
    </row>
    <row r="33" spans="1:7" ht="16.5">
      <c r="A33" s="3" t="s">
        <v>47</v>
      </c>
      <c r="B33" s="1" t="s">
        <v>44</v>
      </c>
      <c r="C33" s="1" t="s">
        <v>34</v>
      </c>
      <c r="D33" s="2">
        <v>44568</v>
      </c>
      <c r="E33" s="1">
        <v>14665</v>
      </c>
      <c r="F33" s="1">
        <v>299</v>
      </c>
      <c r="G33" s="4">
        <v>1467</v>
      </c>
    </row>
    <row r="34" spans="1:7" ht="16.5">
      <c r="A34" s="3" t="s">
        <v>37</v>
      </c>
      <c r="B34" s="1" t="s">
        <v>56</v>
      </c>
      <c r="C34" s="1" t="s">
        <v>54</v>
      </c>
      <c r="D34" s="2">
        <v>44587</v>
      </c>
      <c r="E34" s="1">
        <v>8421</v>
      </c>
      <c r="F34" s="1">
        <v>42</v>
      </c>
      <c r="G34" s="4">
        <v>1404</v>
      </c>
    </row>
    <row r="35" spans="1:7" ht="16.5">
      <c r="A35" s="3" t="s">
        <v>52</v>
      </c>
      <c r="B35" s="1" t="s">
        <v>17</v>
      </c>
      <c r="C35" s="1" t="s">
        <v>57</v>
      </c>
      <c r="D35" s="2">
        <v>44575</v>
      </c>
      <c r="E35" s="1">
        <v>6307</v>
      </c>
      <c r="F35" s="1">
        <v>110</v>
      </c>
      <c r="G35" s="4">
        <v>574</v>
      </c>
    </row>
    <row r="36" spans="1:7" ht="16.5">
      <c r="A36" s="3" t="s">
        <v>58</v>
      </c>
      <c r="B36" s="1" t="s">
        <v>48</v>
      </c>
      <c r="C36" s="1" t="s">
        <v>59</v>
      </c>
      <c r="D36" s="2">
        <v>44564</v>
      </c>
      <c r="E36" s="1">
        <v>13048</v>
      </c>
      <c r="F36" s="1">
        <v>154</v>
      </c>
      <c r="G36" s="4">
        <v>653</v>
      </c>
    </row>
    <row r="37" spans="1:7" ht="16.5">
      <c r="A37" s="3" t="s">
        <v>60</v>
      </c>
      <c r="B37" s="1" t="s">
        <v>21</v>
      </c>
      <c r="C37" s="1" t="s">
        <v>27</v>
      </c>
      <c r="D37" s="2">
        <v>44579</v>
      </c>
      <c r="E37" s="1">
        <v>10192</v>
      </c>
      <c r="F37" s="1">
        <v>228</v>
      </c>
      <c r="G37" s="4">
        <v>1274</v>
      </c>
    </row>
    <row r="38" spans="1:7" ht="16.5">
      <c r="A38" s="3" t="s">
        <v>61</v>
      </c>
      <c r="B38" s="1" t="s">
        <v>62</v>
      </c>
      <c r="C38" s="1" t="s">
        <v>57</v>
      </c>
      <c r="D38" s="2">
        <v>44580</v>
      </c>
      <c r="E38" s="1">
        <v>3857</v>
      </c>
      <c r="F38" s="1">
        <v>42</v>
      </c>
      <c r="G38" s="4">
        <v>322</v>
      </c>
    </row>
    <row r="39" spans="1:7" ht="16.5">
      <c r="A39" s="3" t="s">
        <v>13</v>
      </c>
      <c r="B39" s="1" t="s">
        <v>63</v>
      </c>
      <c r="C39" s="1" t="s">
        <v>42</v>
      </c>
      <c r="D39" s="2">
        <v>44585</v>
      </c>
      <c r="E39" s="1">
        <v>3997</v>
      </c>
      <c r="F39" s="1">
        <v>119</v>
      </c>
      <c r="G39" s="4">
        <v>236</v>
      </c>
    </row>
    <row r="40" spans="1:7" ht="16.5">
      <c r="A40" s="3" t="s">
        <v>40</v>
      </c>
      <c r="B40" s="1" t="s">
        <v>38</v>
      </c>
      <c r="C40" s="1" t="s">
        <v>25</v>
      </c>
      <c r="D40" s="2">
        <v>44566</v>
      </c>
      <c r="E40" s="1">
        <v>1183</v>
      </c>
      <c r="F40" s="1">
        <v>202</v>
      </c>
      <c r="G40" s="4">
        <v>54</v>
      </c>
    </row>
    <row r="41" spans="1:7" ht="16.5">
      <c r="A41" s="3" t="s">
        <v>47</v>
      </c>
      <c r="B41" s="1" t="s">
        <v>64</v>
      </c>
      <c r="C41" s="1" t="s">
        <v>34</v>
      </c>
      <c r="D41" s="2">
        <v>44571</v>
      </c>
      <c r="E41" s="1">
        <v>9849</v>
      </c>
      <c r="F41" s="1">
        <v>71</v>
      </c>
      <c r="G41" s="4">
        <v>1095</v>
      </c>
    </row>
    <row r="42" spans="1:7" ht="16.5">
      <c r="A42" s="3" t="s">
        <v>58</v>
      </c>
      <c r="B42" s="1" t="s">
        <v>55</v>
      </c>
      <c r="C42" s="1" t="s">
        <v>12</v>
      </c>
      <c r="D42" s="2">
        <v>44575</v>
      </c>
      <c r="E42" s="1">
        <v>7756</v>
      </c>
      <c r="F42" s="1">
        <v>232</v>
      </c>
      <c r="G42" s="4">
        <v>409</v>
      </c>
    </row>
    <row r="43" spans="1:7" ht="16.5">
      <c r="A43" s="3" t="s">
        <v>35</v>
      </c>
      <c r="B43" s="1" t="s">
        <v>65</v>
      </c>
      <c r="C43" s="1" t="s">
        <v>42</v>
      </c>
      <c r="D43" s="2">
        <v>44582</v>
      </c>
      <c r="E43" s="1">
        <v>2058</v>
      </c>
      <c r="F43" s="1">
        <v>147</v>
      </c>
      <c r="G43" s="4">
        <v>147</v>
      </c>
    </row>
    <row r="44" spans="1:7" ht="16.5">
      <c r="A44" s="3" t="s">
        <v>58</v>
      </c>
      <c r="B44" s="1" t="s">
        <v>36</v>
      </c>
      <c r="C44" s="1" t="s">
        <v>57</v>
      </c>
      <c r="D44" s="2">
        <v>44568</v>
      </c>
      <c r="E44" s="1">
        <v>8477</v>
      </c>
      <c r="F44" s="1">
        <v>156</v>
      </c>
      <c r="G44" s="4">
        <v>707</v>
      </c>
    </row>
    <row r="45" spans="1:7" ht="16.5">
      <c r="A45" s="3" t="s">
        <v>58</v>
      </c>
      <c r="B45" s="1" t="s">
        <v>64</v>
      </c>
      <c r="C45" s="1" t="s">
        <v>42</v>
      </c>
      <c r="D45" s="2">
        <v>44580</v>
      </c>
      <c r="E45" s="1">
        <v>3647</v>
      </c>
      <c r="F45" s="1">
        <v>266</v>
      </c>
      <c r="G45" s="4">
        <v>215</v>
      </c>
    </row>
    <row r="46" spans="1:7" ht="16.5">
      <c r="A46" s="3" t="s">
        <v>47</v>
      </c>
      <c r="B46" s="1" t="s">
        <v>36</v>
      </c>
      <c r="C46" s="1" t="s">
        <v>20</v>
      </c>
      <c r="D46" s="2">
        <v>44579</v>
      </c>
      <c r="E46" s="1">
        <v>5985</v>
      </c>
      <c r="F46" s="1">
        <v>194</v>
      </c>
      <c r="G46" s="4">
        <v>461</v>
      </c>
    </row>
    <row r="47" spans="1:7" ht="16.5">
      <c r="A47" s="3" t="s">
        <v>66</v>
      </c>
      <c r="B47" s="1" t="s">
        <v>11</v>
      </c>
      <c r="C47" s="1" t="s">
        <v>67</v>
      </c>
      <c r="D47" s="2">
        <v>44586</v>
      </c>
      <c r="E47" s="1">
        <v>8218</v>
      </c>
      <c r="F47" s="1">
        <v>117</v>
      </c>
      <c r="G47" s="4">
        <v>822</v>
      </c>
    </row>
    <row r="48" spans="1:7" ht="16.5">
      <c r="A48" s="3" t="s">
        <v>10</v>
      </c>
      <c r="B48" s="1" t="s">
        <v>63</v>
      </c>
      <c r="C48" s="1" t="s">
        <v>42</v>
      </c>
      <c r="D48" s="2">
        <v>44574</v>
      </c>
      <c r="E48" s="1">
        <v>4494</v>
      </c>
      <c r="F48" s="1">
        <v>131</v>
      </c>
      <c r="G48" s="4">
        <v>265</v>
      </c>
    </row>
    <row r="49" spans="1:7" ht="16.5">
      <c r="A49" s="3" t="s">
        <v>35</v>
      </c>
      <c r="B49" s="1" t="s">
        <v>41</v>
      </c>
      <c r="C49" s="1" t="s">
        <v>31</v>
      </c>
      <c r="D49" s="2">
        <v>44586</v>
      </c>
      <c r="E49" s="1">
        <v>4900</v>
      </c>
      <c r="F49" s="1">
        <v>167</v>
      </c>
      <c r="G49" s="4">
        <v>700</v>
      </c>
    </row>
    <row r="50" spans="1:7" ht="16.5">
      <c r="A50" s="3" t="s">
        <v>46</v>
      </c>
      <c r="B50" s="1" t="s">
        <v>24</v>
      </c>
      <c r="C50" s="1" t="s">
        <v>68</v>
      </c>
      <c r="D50" s="2">
        <v>44568</v>
      </c>
      <c r="E50" s="1">
        <v>11949</v>
      </c>
      <c r="F50" s="1">
        <v>175</v>
      </c>
      <c r="G50" s="4">
        <v>1328</v>
      </c>
    </row>
    <row r="51" spans="1:7" ht="16.5">
      <c r="A51" s="3" t="s">
        <v>66</v>
      </c>
      <c r="B51" s="1" t="s">
        <v>69</v>
      </c>
      <c r="C51" s="1" t="s">
        <v>70</v>
      </c>
      <c r="D51" s="2">
        <v>44572</v>
      </c>
      <c r="E51" s="1">
        <v>13139</v>
      </c>
      <c r="F51" s="1">
        <v>371</v>
      </c>
      <c r="G51" s="4">
        <v>939</v>
      </c>
    </row>
    <row r="52" spans="1:7" ht="16.5">
      <c r="A52" s="3" t="s">
        <v>71</v>
      </c>
      <c r="B52" s="1" t="s">
        <v>24</v>
      </c>
      <c r="C52" s="1" t="s">
        <v>68</v>
      </c>
      <c r="D52" s="2">
        <v>44567</v>
      </c>
      <c r="E52" s="1">
        <v>8288</v>
      </c>
      <c r="F52" s="1">
        <v>133</v>
      </c>
      <c r="G52" s="4">
        <v>1382</v>
      </c>
    </row>
    <row r="53" spans="1:7" ht="16.5">
      <c r="A53" s="3" t="s">
        <v>61</v>
      </c>
      <c r="B53" s="1" t="s">
        <v>56</v>
      </c>
      <c r="C53" s="1" t="s">
        <v>45</v>
      </c>
      <c r="D53" s="2">
        <v>44575</v>
      </c>
      <c r="E53" s="1">
        <v>2765</v>
      </c>
      <c r="F53" s="1">
        <v>127</v>
      </c>
      <c r="G53" s="4">
        <v>185</v>
      </c>
    </row>
    <row r="54" spans="1:7" ht="16.5">
      <c r="A54" s="3" t="s">
        <v>37</v>
      </c>
      <c r="B54" s="1" t="s">
        <v>64</v>
      </c>
      <c r="C54" s="1" t="s">
        <v>18</v>
      </c>
      <c r="D54" s="2">
        <v>44580</v>
      </c>
      <c r="E54" s="1">
        <v>3794</v>
      </c>
      <c r="F54" s="1">
        <v>288</v>
      </c>
      <c r="G54" s="4">
        <v>271</v>
      </c>
    </row>
    <row r="55" spans="1:7" ht="16.5">
      <c r="A55" s="3" t="s">
        <v>50</v>
      </c>
      <c r="B55" s="1" t="s">
        <v>8</v>
      </c>
      <c r="C55" s="1" t="s">
        <v>9</v>
      </c>
      <c r="D55" s="2">
        <v>44566</v>
      </c>
      <c r="E55" s="1">
        <v>714</v>
      </c>
      <c r="F55" s="1">
        <v>46</v>
      </c>
      <c r="G55" s="4">
        <v>30</v>
      </c>
    </row>
    <row r="56" spans="1:7" ht="16.5">
      <c r="A56" s="3" t="s">
        <v>40</v>
      </c>
      <c r="B56" s="1" t="s">
        <v>69</v>
      </c>
      <c r="C56" s="1" t="s">
        <v>22</v>
      </c>
      <c r="D56" s="2">
        <v>44571</v>
      </c>
      <c r="E56" s="1">
        <v>9779</v>
      </c>
      <c r="F56" s="1">
        <v>83</v>
      </c>
      <c r="G56" s="4">
        <v>426</v>
      </c>
    </row>
    <row r="57" spans="1:7" ht="16.5">
      <c r="A57" s="3" t="s">
        <v>66</v>
      </c>
      <c r="B57" s="1" t="s">
        <v>38</v>
      </c>
      <c r="C57" s="1" t="s">
        <v>45</v>
      </c>
      <c r="D57" s="2">
        <v>44568</v>
      </c>
      <c r="E57" s="1">
        <v>6237</v>
      </c>
      <c r="F57" s="1">
        <v>220</v>
      </c>
      <c r="G57" s="4">
        <v>446</v>
      </c>
    </row>
    <row r="58" spans="1:7" ht="16.5">
      <c r="A58" s="3" t="s">
        <v>32</v>
      </c>
      <c r="B58" s="1" t="s">
        <v>26</v>
      </c>
      <c r="C58" s="1" t="s">
        <v>67</v>
      </c>
      <c r="D58" s="2">
        <v>44589</v>
      </c>
      <c r="E58" s="1">
        <v>6573</v>
      </c>
      <c r="F58" s="1">
        <v>480</v>
      </c>
      <c r="G58" s="4">
        <v>598</v>
      </c>
    </row>
    <row r="59" spans="1:7" ht="16.5">
      <c r="A59" s="3" t="s">
        <v>61</v>
      </c>
      <c r="B59" s="1" t="s">
        <v>49</v>
      </c>
      <c r="C59" s="1" t="s">
        <v>68</v>
      </c>
      <c r="D59" s="2">
        <v>44567</v>
      </c>
      <c r="E59" s="1">
        <v>14777</v>
      </c>
      <c r="F59" s="1">
        <v>110</v>
      </c>
      <c r="G59" s="4">
        <v>2463</v>
      </c>
    </row>
    <row r="60" spans="1:7" ht="16.5">
      <c r="A60" s="3" t="s">
        <v>71</v>
      </c>
      <c r="B60" s="1" t="s">
        <v>49</v>
      </c>
      <c r="C60" s="1" t="s">
        <v>39</v>
      </c>
      <c r="D60" s="2">
        <v>44575</v>
      </c>
      <c r="E60" s="1">
        <v>609</v>
      </c>
      <c r="F60" s="1">
        <v>429</v>
      </c>
      <c r="G60" s="4">
        <v>36</v>
      </c>
    </row>
    <row r="61" spans="1:7" ht="16.5">
      <c r="A61" s="3" t="s">
        <v>72</v>
      </c>
      <c r="B61" s="1" t="s">
        <v>17</v>
      </c>
      <c r="C61" s="1" t="s">
        <v>22</v>
      </c>
      <c r="D61" s="2">
        <v>44568</v>
      </c>
      <c r="E61" s="1">
        <v>2660</v>
      </c>
      <c r="F61" s="1">
        <v>123</v>
      </c>
      <c r="G61" s="4">
        <v>133</v>
      </c>
    </row>
    <row r="62" spans="1:7" ht="16.5">
      <c r="A62" s="3" t="s">
        <v>16</v>
      </c>
      <c r="B62" s="1" t="s">
        <v>38</v>
      </c>
      <c r="C62" s="1" t="s">
        <v>9</v>
      </c>
      <c r="D62" s="2">
        <v>44587</v>
      </c>
      <c r="E62" s="1">
        <v>5208</v>
      </c>
      <c r="F62" s="1">
        <v>126</v>
      </c>
      <c r="G62" s="4">
        <v>193</v>
      </c>
    </row>
    <row r="63" spans="1:7" ht="16.5">
      <c r="A63" s="3" t="s">
        <v>73</v>
      </c>
      <c r="B63" s="1" t="s">
        <v>64</v>
      </c>
      <c r="C63" s="1" t="s">
        <v>27</v>
      </c>
      <c r="D63" s="2">
        <v>44585</v>
      </c>
      <c r="E63" s="1">
        <v>231</v>
      </c>
      <c r="F63" s="1">
        <v>332</v>
      </c>
      <c r="G63" s="4">
        <v>33</v>
      </c>
    </row>
    <row r="64" spans="1:7" ht="16.5">
      <c r="A64" s="3" t="s">
        <v>74</v>
      </c>
      <c r="B64" s="1" t="s">
        <v>49</v>
      </c>
      <c r="C64" s="1" t="s">
        <v>18</v>
      </c>
      <c r="D64" s="2">
        <v>44582</v>
      </c>
      <c r="E64" s="1">
        <v>12341</v>
      </c>
      <c r="F64" s="1">
        <v>127</v>
      </c>
      <c r="G64" s="4">
        <v>1029</v>
      </c>
    </row>
    <row r="65" spans="1:7" ht="16.5">
      <c r="A65" s="3" t="s">
        <v>16</v>
      </c>
      <c r="B65" s="1" t="s">
        <v>17</v>
      </c>
      <c r="C65" s="1" t="s">
        <v>75</v>
      </c>
      <c r="D65" s="2">
        <v>44572</v>
      </c>
      <c r="E65" s="1">
        <v>1799</v>
      </c>
      <c r="F65" s="1">
        <v>37</v>
      </c>
      <c r="G65" s="4">
        <v>164</v>
      </c>
    </row>
    <row r="66" spans="1:7" ht="16.5">
      <c r="A66" s="3" t="s">
        <v>13</v>
      </c>
      <c r="B66" s="1" t="s">
        <v>8</v>
      </c>
      <c r="C66" s="1" t="s">
        <v>76</v>
      </c>
      <c r="D66" s="2">
        <v>44574</v>
      </c>
      <c r="E66" s="1">
        <v>11130</v>
      </c>
      <c r="F66" s="1">
        <v>83</v>
      </c>
      <c r="G66" s="4">
        <v>1237</v>
      </c>
    </row>
    <row r="67" spans="1:7" ht="16.5">
      <c r="A67" s="3" t="s">
        <v>46</v>
      </c>
      <c r="B67" s="1" t="s">
        <v>8</v>
      </c>
      <c r="C67" s="1" t="s">
        <v>45</v>
      </c>
      <c r="D67" s="2">
        <v>44572</v>
      </c>
      <c r="E67" s="1">
        <v>2282</v>
      </c>
      <c r="F67" s="1">
        <v>37</v>
      </c>
      <c r="G67" s="4">
        <v>163</v>
      </c>
    </row>
    <row r="68" spans="1:7" ht="16.5">
      <c r="A68" s="3" t="s">
        <v>72</v>
      </c>
      <c r="B68" s="1" t="s">
        <v>24</v>
      </c>
      <c r="C68" s="1" t="s">
        <v>68</v>
      </c>
      <c r="D68" s="2">
        <v>44581</v>
      </c>
      <c r="E68" s="1">
        <v>2611</v>
      </c>
      <c r="F68" s="1">
        <v>92</v>
      </c>
      <c r="G68" s="4">
        <v>373</v>
      </c>
    </row>
    <row r="69" spans="1:7" ht="16.5">
      <c r="A69" s="3" t="s">
        <v>66</v>
      </c>
      <c r="B69" s="1" t="s">
        <v>48</v>
      </c>
      <c r="C69" s="1" t="s">
        <v>27</v>
      </c>
      <c r="D69" s="2">
        <v>44579</v>
      </c>
      <c r="E69" s="1">
        <v>812</v>
      </c>
      <c r="F69" s="1">
        <v>147</v>
      </c>
      <c r="G69" s="4">
        <v>116</v>
      </c>
    </row>
    <row r="70" spans="1:7" ht="16.5">
      <c r="A70" s="3" t="s">
        <v>43</v>
      </c>
      <c r="B70" s="1" t="s">
        <v>24</v>
      </c>
      <c r="C70" s="1" t="s">
        <v>39</v>
      </c>
      <c r="D70" s="2">
        <v>44580</v>
      </c>
      <c r="E70" s="1">
        <v>14196</v>
      </c>
      <c r="F70" s="1">
        <v>37</v>
      </c>
      <c r="G70" s="4">
        <v>676</v>
      </c>
    </row>
    <row r="71" spans="1:7" ht="16.5">
      <c r="A71" s="3" t="s">
        <v>19</v>
      </c>
      <c r="B71" s="1" t="s">
        <v>63</v>
      </c>
      <c r="C71" s="1" t="s">
        <v>22</v>
      </c>
      <c r="D71" s="2">
        <v>44572</v>
      </c>
      <c r="E71" s="1">
        <v>9163</v>
      </c>
      <c r="F71" s="1">
        <v>162</v>
      </c>
      <c r="G71" s="4">
        <v>382</v>
      </c>
    </row>
    <row r="72" spans="1:7" ht="16.5">
      <c r="A72" s="3" t="s">
        <v>66</v>
      </c>
      <c r="B72" s="1" t="s">
        <v>49</v>
      </c>
      <c r="C72" s="1" t="s">
        <v>20</v>
      </c>
      <c r="D72" s="2">
        <v>44568</v>
      </c>
      <c r="E72" s="1">
        <v>9219</v>
      </c>
      <c r="F72" s="1">
        <v>129</v>
      </c>
      <c r="G72" s="4">
        <v>615</v>
      </c>
    </row>
    <row r="73" spans="1:7" ht="16.5">
      <c r="A73" s="3" t="s">
        <v>50</v>
      </c>
      <c r="B73" s="1" t="s">
        <v>56</v>
      </c>
      <c r="C73" s="1" t="s">
        <v>9</v>
      </c>
      <c r="D73" s="2">
        <v>44571</v>
      </c>
      <c r="E73" s="1">
        <v>10374</v>
      </c>
      <c r="F73" s="1">
        <v>311</v>
      </c>
      <c r="G73" s="4">
        <v>385</v>
      </c>
    </row>
    <row r="74" spans="1:7" ht="16.5">
      <c r="A74" s="3" t="s">
        <v>35</v>
      </c>
      <c r="B74" s="1" t="s">
        <v>33</v>
      </c>
      <c r="C74" s="1" t="s">
        <v>9</v>
      </c>
      <c r="D74" s="2">
        <v>44566</v>
      </c>
      <c r="E74" s="1">
        <v>15988</v>
      </c>
      <c r="F74" s="1">
        <v>72</v>
      </c>
      <c r="G74" s="4">
        <v>640</v>
      </c>
    </row>
    <row r="75" spans="1:7" ht="16.5">
      <c r="A75" s="3" t="s">
        <v>66</v>
      </c>
      <c r="B75" s="1" t="s">
        <v>63</v>
      </c>
      <c r="C75" s="1" t="s">
        <v>70</v>
      </c>
      <c r="D75" s="2">
        <v>44571</v>
      </c>
      <c r="E75" s="1">
        <v>6363</v>
      </c>
      <c r="F75" s="1">
        <v>281</v>
      </c>
      <c r="G75" s="4">
        <v>490</v>
      </c>
    </row>
    <row r="76" spans="1:7" ht="16.5">
      <c r="A76" s="3" t="s">
        <v>30</v>
      </c>
      <c r="B76" s="1" t="s">
        <v>36</v>
      </c>
      <c r="C76" s="1" t="s">
        <v>67</v>
      </c>
      <c r="D76" s="2">
        <v>44587</v>
      </c>
      <c r="E76" s="1">
        <v>3976</v>
      </c>
      <c r="F76" s="1">
        <v>210</v>
      </c>
      <c r="G76" s="4">
        <v>398</v>
      </c>
    </row>
    <row r="77" spans="1:7" ht="16.5">
      <c r="A77" s="3" t="s">
        <v>60</v>
      </c>
      <c r="B77" s="1" t="s">
        <v>53</v>
      </c>
      <c r="C77" s="1" t="s">
        <v>39</v>
      </c>
      <c r="D77" s="2">
        <v>44567</v>
      </c>
      <c r="E77" s="1">
        <v>5607</v>
      </c>
      <c r="F77" s="1">
        <v>136</v>
      </c>
      <c r="G77" s="4">
        <v>330</v>
      </c>
    </row>
    <row r="78" spans="1:7" ht="16.5">
      <c r="A78" s="3" t="s">
        <v>46</v>
      </c>
      <c r="B78" s="1" t="s">
        <v>56</v>
      </c>
      <c r="C78" s="1" t="s">
        <v>22</v>
      </c>
      <c r="D78" s="2">
        <v>44589</v>
      </c>
      <c r="E78" s="1">
        <v>3598</v>
      </c>
      <c r="F78" s="1">
        <v>75</v>
      </c>
      <c r="G78" s="4">
        <v>150</v>
      </c>
    </row>
    <row r="79" spans="1:7" ht="16.5">
      <c r="A79" s="3" t="s">
        <v>35</v>
      </c>
      <c r="B79" s="1" t="s">
        <v>51</v>
      </c>
      <c r="C79" s="1" t="s">
        <v>70</v>
      </c>
      <c r="D79" s="2">
        <v>44580</v>
      </c>
      <c r="E79" s="1">
        <v>3598</v>
      </c>
      <c r="F79" s="1">
        <v>447</v>
      </c>
      <c r="G79" s="4">
        <v>277</v>
      </c>
    </row>
    <row r="80" spans="1:7" ht="16.5">
      <c r="A80" s="3" t="s">
        <v>32</v>
      </c>
      <c r="B80" s="1" t="s">
        <v>17</v>
      </c>
      <c r="C80" s="1" t="s">
        <v>27</v>
      </c>
      <c r="D80" s="2">
        <v>44580</v>
      </c>
      <c r="E80" s="1">
        <v>1981</v>
      </c>
      <c r="F80" s="1">
        <v>70</v>
      </c>
      <c r="G80" s="4">
        <v>331</v>
      </c>
    </row>
    <row r="81" spans="1:7" ht="16.5">
      <c r="A81" s="3" t="s">
        <v>40</v>
      </c>
      <c r="B81" s="1" t="s">
        <v>55</v>
      </c>
      <c r="C81" s="1" t="s">
        <v>34</v>
      </c>
      <c r="D81" s="2">
        <v>44573</v>
      </c>
      <c r="E81" s="1">
        <v>9933</v>
      </c>
      <c r="F81" s="1">
        <v>167</v>
      </c>
      <c r="G81" s="4">
        <v>1242</v>
      </c>
    </row>
    <row r="82" spans="1:7" ht="16.5">
      <c r="A82" s="3" t="s">
        <v>32</v>
      </c>
      <c r="B82" s="1" t="s">
        <v>33</v>
      </c>
      <c r="C82" s="1" t="s">
        <v>68</v>
      </c>
      <c r="D82" s="2">
        <v>44564</v>
      </c>
      <c r="E82" s="1">
        <v>315</v>
      </c>
      <c r="F82" s="1">
        <v>12</v>
      </c>
      <c r="G82" s="4">
        <v>45</v>
      </c>
    </row>
    <row r="83" spans="1:7" ht="16.5">
      <c r="A83" s="3" t="s">
        <v>72</v>
      </c>
      <c r="B83" s="1" t="s">
        <v>38</v>
      </c>
      <c r="C83" s="1" t="s">
        <v>42</v>
      </c>
      <c r="D83" s="2">
        <v>44579</v>
      </c>
      <c r="E83" s="1">
        <v>11144</v>
      </c>
      <c r="F83" s="1">
        <v>98</v>
      </c>
      <c r="G83" s="4">
        <v>620</v>
      </c>
    </row>
    <row r="84" spans="1:7" ht="16.5">
      <c r="A84" s="3" t="s">
        <v>19</v>
      </c>
      <c r="B84" s="1" t="s">
        <v>55</v>
      </c>
      <c r="C84" s="1" t="s">
        <v>29</v>
      </c>
      <c r="D84" s="2">
        <v>44585</v>
      </c>
      <c r="E84" s="1">
        <v>497</v>
      </c>
      <c r="F84" s="1">
        <v>176</v>
      </c>
      <c r="G84" s="4">
        <v>20</v>
      </c>
    </row>
    <row r="85" spans="1:7" ht="16.5">
      <c r="A85" s="3" t="s">
        <v>23</v>
      </c>
      <c r="B85" s="1" t="s">
        <v>11</v>
      </c>
      <c r="C85" s="1" t="s">
        <v>57</v>
      </c>
      <c r="D85" s="2">
        <v>44567</v>
      </c>
      <c r="E85" s="1">
        <v>2471</v>
      </c>
      <c r="F85" s="1">
        <v>543</v>
      </c>
      <c r="G85" s="4">
        <v>177</v>
      </c>
    </row>
    <row r="86" spans="1:7" ht="16.5">
      <c r="A86" s="3" t="s">
        <v>40</v>
      </c>
      <c r="B86" s="1" t="s">
        <v>51</v>
      </c>
      <c r="C86" s="1" t="s">
        <v>54</v>
      </c>
      <c r="D86" s="2">
        <v>44573</v>
      </c>
      <c r="E86" s="1">
        <v>13363</v>
      </c>
      <c r="F86" s="1">
        <v>96</v>
      </c>
      <c r="G86" s="4">
        <v>1485</v>
      </c>
    </row>
    <row r="87" spans="1:7" ht="16.5">
      <c r="A87" s="3" t="s">
        <v>19</v>
      </c>
      <c r="B87" s="1" t="s">
        <v>55</v>
      </c>
      <c r="C87" s="1" t="s">
        <v>54</v>
      </c>
      <c r="D87" s="2">
        <v>44568</v>
      </c>
      <c r="E87" s="1">
        <v>3402</v>
      </c>
      <c r="F87" s="1">
        <v>143</v>
      </c>
      <c r="G87" s="4">
        <v>567</v>
      </c>
    </row>
    <row r="88" spans="1:7" ht="16.5">
      <c r="A88" s="3" t="s">
        <v>7</v>
      </c>
      <c r="B88" s="1" t="s">
        <v>64</v>
      </c>
      <c r="C88" s="1" t="s">
        <v>59</v>
      </c>
      <c r="D88" s="2">
        <v>44568</v>
      </c>
      <c r="E88" s="1">
        <v>18011</v>
      </c>
      <c r="F88" s="1">
        <v>222</v>
      </c>
      <c r="G88" s="4">
        <v>858</v>
      </c>
    </row>
    <row r="89" spans="1:7" ht="16.5">
      <c r="A89" s="3" t="s">
        <v>73</v>
      </c>
      <c r="B89" s="1" t="s">
        <v>33</v>
      </c>
      <c r="C89" s="1" t="s">
        <v>45</v>
      </c>
      <c r="D89" s="2">
        <v>44574</v>
      </c>
      <c r="E89" s="1">
        <v>6811</v>
      </c>
      <c r="F89" s="1">
        <v>153</v>
      </c>
      <c r="G89" s="4">
        <v>379</v>
      </c>
    </row>
    <row r="90" spans="1:7" ht="16.5">
      <c r="A90" s="3" t="s">
        <v>72</v>
      </c>
      <c r="B90" s="1" t="s">
        <v>64</v>
      </c>
      <c r="C90" s="1" t="s">
        <v>54</v>
      </c>
      <c r="D90" s="2">
        <v>44571</v>
      </c>
      <c r="E90" s="1">
        <v>11438</v>
      </c>
      <c r="F90" s="1">
        <v>21</v>
      </c>
      <c r="G90" s="4">
        <v>1430</v>
      </c>
    </row>
    <row r="91" spans="1:7" ht="16.5">
      <c r="A91" s="3" t="s">
        <v>35</v>
      </c>
      <c r="B91" s="1" t="s">
        <v>17</v>
      </c>
      <c r="C91" s="1" t="s">
        <v>9</v>
      </c>
      <c r="D91" s="2">
        <v>44572</v>
      </c>
      <c r="E91" s="1">
        <v>210</v>
      </c>
      <c r="F91" s="1">
        <v>110</v>
      </c>
      <c r="G91" s="4">
        <v>8</v>
      </c>
    </row>
    <row r="92" spans="1:7" ht="16.5">
      <c r="A92" s="3" t="s">
        <v>72</v>
      </c>
      <c r="B92" s="1" t="s">
        <v>11</v>
      </c>
      <c r="C92" s="1" t="s">
        <v>34</v>
      </c>
      <c r="D92" s="2">
        <v>44585</v>
      </c>
      <c r="E92" s="1">
        <v>3066</v>
      </c>
      <c r="F92" s="1">
        <v>307</v>
      </c>
      <c r="G92" s="4">
        <v>307</v>
      </c>
    </row>
    <row r="93" spans="1:7" ht="16.5">
      <c r="A93" s="3" t="s">
        <v>50</v>
      </c>
      <c r="B93" s="1" t="s">
        <v>28</v>
      </c>
      <c r="C93" s="1" t="s">
        <v>12</v>
      </c>
      <c r="D93" s="2">
        <v>44579</v>
      </c>
      <c r="E93" s="1">
        <v>3584</v>
      </c>
      <c r="F93" s="1">
        <v>85</v>
      </c>
      <c r="G93" s="4">
        <v>224</v>
      </c>
    </row>
    <row r="94" spans="1:7" ht="16.5">
      <c r="A94" s="3" t="s">
        <v>23</v>
      </c>
      <c r="B94" s="1" t="s">
        <v>62</v>
      </c>
      <c r="C94" s="1" t="s">
        <v>39</v>
      </c>
      <c r="D94" s="2">
        <v>44574</v>
      </c>
      <c r="E94" s="1">
        <v>7168</v>
      </c>
      <c r="F94" s="1">
        <v>53</v>
      </c>
      <c r="G94" s="4">
        <v>378</v>
      </c>
    </row>
    <row r="95" spans="1:7" ht="16.5">
      <c r="A95" s="3" t="s">
        <v>52</v>
      </c>
      <c r="B95" s="1" t="s">
        <v>36</v>
      </c>
      <c r="C95" s="1" t="s">
        <v>76</v>
      </c>
      <c r="D95" s="2">
        <v>44571</v>
      </c>
      <c r="E95" s="1">
        <v>3276</v>
      </c>
      <c r="F95" s="1">
        <v>50</v>
      </c>
      <c r="G95" s="4">
        <v>298</v>
      </c>
    </row>
    <row r="96" spans="1:7" ht="16.5">
      <c r="A96" s="3" t="s">
        <v>7</v>
      </c>
      <c r="B96" s="1" t="s">
        <v>14</v>
      </c>
      <c r="C96" s="1" t="s">
        <v>31</v>
      </c>
      <c r="D96" s="2">
        <v>44589</v>
      </c>
      <c r="E96" s="1">
        <v>5138</v>
      </c>
      <c r="F96" s="1">
        <v>203</v>
      </c>
      <c r="G96" s="4">
        <v>571</v>
      </c>
    </row>
    <row r="97" spans="1:7" ht="16.5">
      <c r="A97" s="3" t="s">
        <v>40</v>
      </c>
      <c r="B97" s="1" t="s">
        <v>48</v>
      </c>
      <c r="C97" s="1" t="s">
        <v>39</v>
      </c>
      <c r="D97" s="2">
        <v>44575</v>
      </c>
      <c r="E97" s="1">
        <v>3710</v>
      </c>
      <c r="F97" s="1">
        <v>120</v>
      </c>
      <c r="G97" s="4">
        <v>196</v>
      </c>
    </row>
    <row r="98" spans="1:7" ht="16.5">
      <c r="A98" s="3" t="s">
        <v>19</v>
      </c>
      <c r="B98" s="1" t="s">
        <v>8</v>
      </c>
      <c r="C98" s="1" t="s">
        <v>12</v>
      </c>
      <c r="D98" s="2">
        <v>44579</v>
      </c>
      <c r="E98" s="1">
        <v>7588</v>
      </c>
      <c r="F98" s="1">
        <v>157</v>
      </c>
      <c r="G98" s="4">
        <v>447</v>
      </c>
    </row>
    <row r="99" spans="1:7" ht="16.5">
      <c r="A99" s="3" t="s">
        <v>30</v>
      </c>
      <c r="B99" s="1" t="s">
        <v>33</v>
      </c>
      <c r="C99" s="1" t="s">
        <v>57</v>
      </c>
      <c r="D99" s="2">
        <v>44586</v>
      </c>
      <c r="E99" s="1">
        <v>3087</v>
      </c>
      <c r="F99" s="1">
        <v>112</v>
      </c>
      <c r="G99" s="4">
        <v>281</v>
      </c>
    </row>
    <row r="100" spans="1:7" ht="16.5">
      <c r="A100" s="3" t="s">
        <v>35</v>
      </c>
      <c r="B100" s="1" t="s">
        <v>44</v>
      </c>
      <c r="C100" s="1" t="s">
        <v>12</v>
      </c>
      <c r="D100" s="2">
        <v>44566</v>
      </c>
      <c r="E100" s="1">
        <v>0</v>
      </c>
      <c r="F100" s="1">
        <v>149</v>
      </c>
      <c r="G100" s="4">
        <v>0</v>
      </c>
    </row>
    <row r="101" spans="1:7" ht="16.5">
      <c r="A101" s="3" t="s">
        <v>16</v>
      </c>
      <c r="B101" s="1" t="s">
        <v>36</v>
      </c>
      <c r="C101" s="1" t="s">
        <v>54</v>
      </c>
      <c r="D101" s="2">
        <v>44568</v>
      </c>
      <c r="E101" s="1">
        <v>4424</v>
      </c>
      <c r="F101" s="1">
        <v>1</v>
      </c>
      <c r="G101" s="4">
        <v>632</v>
      </c>
    </row>
    <row r="102" spans="1:7" ht="16.5">
      <c r="A102" s="3" t="s">
        <v>13</v>
      </c>
      <c r="B102" s="1" t="s">
        <v>33</v>
      </c>
      <c r="C102" s="1" t="s">
        <v>75</v>
      </c>
      <c r="D102" s="2">
        <v>44578</v>
      </c>
      <c r="E102" s="1">
        <v>5152</v>
      </c>
      <c r="F102" s="1">
        <v>41</v>
      </c>
      <c r="G102" s="4">
        <v>397</v>
      </c>
    </row>
    <row r="103" spans="1:7" ht="16.5">
      <c r="A103" s="3" t="s">
        <v>10</v>
      </c>
      <c r="B103" s="1" t="s">
        <v>8</v>
      </c>
      <c r="C103" s="1" t="s">
        <v>45</v>
      </c>
      <c r="D103" s="2">
        <v>44580</v>
      </c>
      <c r="E103" s="1">
        <v>3409</v>
      </c>
      <c r="F103" s="1">
        <v>487</v>
      </c>
      <c r="G103" s="4">
        <v>244</v>
      </c>
    </row>
    <row r="104" spans="1:7" ht="16.5">
      <c r="A104" s="3" t="s">
        <v>30</v>
      </c>
      <c r="B104" s="1" t="s">
        <v>36</v>
      </c>
      <c r="C104" s="1" t="s">
        <v>29</v>
      </c>
      <c r="D104" s="2">
        <v>44582</v>
      </c>
      <c r="E104" s="1">
        <v>10486</v>
      </c>
      <c r="F104" s="1">
        <v>60</v>
      </c>
      <c r="G104" s="4">
        <v>404</v>
      </c>
    </row>
    <row r="105" spans="1:7" ht="16.5">
      <c r="A105" s="3" t="s">
        <v>37</v>
      </c>
      <c r="B105" s="1" t="s">
        <v>51</v>
      </c>
      <c r="C105" s="1" t="s">
        <v>75</v>
      </c>
      <c r="D105" s="2">
        <v>44587</v>
      </c>
      <c r="E105" s="1">
        <v>9065</v>
      </c>
      <c r="F105" s="1">
        <v>192</v>
      </c>
      <c r="G105" s="4">
        <v>698</v>
      </c>
    </row>
    <row r="106" spans="1:7" ht="16.5">
      <c r="A106" s="3" t="s">
        <v>58</v>
      </c>
      <c r="B106" s="1" t="s">
        <v>21</v>
      </c>
      <c r="C106" s="1" t="s">
        <v>76</v>
      </c>
      <c r="D106" s="2">
        <v>44582</v>
      </c>
      <c r="E106" s="1">
        <v>11417</v>
      </c>
      <c r="F106" s="1">
        <v>26</v>
      </c>
      <c r="G106" s="4">
        <v>952</v>
      </c>
    </row>
    <row r="107" spans="1:7" ht="16.5">
      <c r="A107" s="3" t="s">
        <v>52</v>
      </c>
      <c r="B107" s="1" t="s">
        <v>64</v>
      </c>
      <c r="C107" s="1" t="s">
        <v>20</v>
      </c>
      <c r="D107" s="2">
        <v>44572</v>
      </c>
      <c r="E107" s="1">
        <v>6020</v>
      </c>
      <c r="F107" s="1">
        <v>329</v>
      </c>
      <c r="G107" s="4">
        <v>430</v>
      </c>
    </row>
    <row r="108" spans="1:7" ht="16.5">
      <c r="A108" s="3" t="s">
        <v>35</v>
      </c>
      <c r="B108" s="1" t="s">
        <v>28</v>
      </c>
      <c r="C108" s="1" t="s">
        <v>76</v>
      </c>
      <c r="D108" s="2">
        <v>44573</v>
      </c>
      <c r="E108" s="1">
        <v>10045</v>
      </c>
      <c r="F108" s="1">
        <v>7</v>
      </c>
      <c r="G108" s="4">
        <v>773</v>
      </c>
    </row>
    <row r="109" spans="1:7" ht="16.5">
      <c r="A109" s="3" t="s">
        <v>30</v>
      </c>
      <c r="B109" s="1" t="s">
        <v>63</v>
      </c>
      <c r="C109" s="1" t="s">
        <v>76</v>
      </c>
      <c r="D109" s="2">
        <v>44567</v>
      </c>
      <c r="E109" s="1">
        <v>3731</v>
      </c>
      <c r="F109" s="1">
        <v>85</v>
      </c>
      <c r="G109" s="4">
        <v>415</v>
      </c>
    </row>
    <row r="110" spans="1:7" ht="16.5">
      <c r="A110" s="3" t="s">
        <v>32</v>
      </c>
      <c r="B110" s="1" t="s">
        <v>69</v>
      </c>
      <c r="C110" s="1" t="s">
        <v>27</v>
      </c>
      <c r="D110" s="2">
        <v>44568</v>
      </c>
      <c r="E110" s="1">
        <v>6853</v>
      </c>
      <c r="F110" s="1">
        <v>107</v>
      </c>
      <c r="G110" s="4">
        <v>1143</v>
      </c>
    </row>
    <row r="111" spans="1:7" ht="16.5">
      <c r="A111" s="3" t="s">
        <v>40</v>
      </c>
      <c r="B111" s="1" t="s">
        <v>53</v>
      </c>
      <c r="C111" s="1" t="s">
        <v>18</v>
      </c>
      <c r="D111" s="2">
        <v>44571</v>
      </c>
      <c r="E111" s="1">
        <v>994</v>
      </c>
      <c r="F111" s="1">
        <v>93</v>
      </c>
      <c r="G111" s="4">
        <v>67</v>
      </c>
    </row>
    <row r="112" spans="1:7" ht="16.5">
      <c r="A112" s="3" t="s">
        <v>72</v>
      </c>
      <c r="B112" s="1" t="s">
        <v>36</v>
      </c>
      <c r="C112" s="1" t="s">
        <v>25</v>
      </c>
      <c r="D112" s="2">
        <v>44574</v>
      </c>
      <c r="E112" s="1">
        <v>1148</v>
      </c>
      <c r="F112" s="1">
        <v>159</v>
      </c>
      <c r="G112" s="4">
        <v>46</v>
      </c>
    </row>
    <row r="113" spans="1:7" ht="16.5">
      <c r="A113" s="3" t="s">
        <v>19</v>
      </c>
      <c r="B113" s="1" t="s">
        <v>41</v>
      </c>
      <c r="C113" s="1" t="s">
        <v>45</v>
      </c>
      <c r="D113" s="2">
        <v>44579</v>
      </c>
      <c r="E113" s="1">
        <v>11564</v>
      </c>
      <c r="F113" s="1">
        <v>13</v>
      </c>
      <c r="G113" s="4">
        <v>771</v>
      </c>
    </row>
    <row r="114" spans="1:7" ht="16.5">
      <c r="A114" s="3" t="s">
        <v>32</v>
      </c>
      <c r="B114" s="1" t="s">
        <v>64</v>
      </c>
      <c r="C114" s="1" t="s">
        <v>39</v>
      </c>
      <c r="D114" s="2">
        <v>44582</v>
      </c>
      <c r="E114" s="1">
        <v>10444</v>
      </c>
      <c r="F114" s="1">
        <v>64</v>
      </c>
      <c r="G114" s="4">
        <v>581</v>
      </c>
    </row>
    <row r="115" spans="1:7" ht="16.5">
      <c r="A115" s="3" t="s">
        <v>60</v>
      </c>
      <c r="B115" s="1" t="s">
        <v>44</v>
      </c>
      <c r="C115" s="1" t="s">
        <v>20</v>
      </c>
      <c r="D115" s="2">
        <v>44582</v>
      </c>
      <c r="E115" s="1">
        <v>16072</v>
      </c>
      <c r="F115" s="1">
        <v>342</v>
      </c>
      <c r="G115" s="4">
        <v>1005</v>
      </c>
    </row>
    <row r="116" spans="1:7" ht="16.5">
      <c r="A116" s="3" t="s">
        <v>66</v>
      </c>
      <c r="B116" s="1" t="s">
        <v>56</v>
      </c>
      <c r="C116" s="1" t="s">
        <v>70</v>
      </c>
      <c r="D116" s="2">
        <v>44585</v>
      </c>
      <c r="E116" s="1">
        <v>6363</v>
      </c>
      <c r="F116" s="1">
        <v>104</v>
      </c>
      <c r="G116" s="4">
        <v>425</v>
      </c>
    </row>
    <row r="117" spans="1:7" ht="16.5">
      <c r="A117" s="3" t="s">
        <v>72</v>
      </c>
      <c r="B117" s="1" t="s">
        <v>8</v>
      </c>
      <c r="C117" s="1" t="s">
        <v>75</v>
      </c>
      <c r="D117" s="2">
        <v>44575</v>
      </c>
      <c r="E117" s="1">
        <v>11137</v>
      </c>
      <c r="F117" s="1">
        <v>187</v>
      </c>
      <c r="G117" s="4">
        <v>796</v>
      </c>
    </row>
    <row r="118" spans="1:7" ht="16.5">
      <c r="A118" s="3" t="s">
        <v>66</v>
      </c>
      <c r="B118" s="1" t="s">
        <v>56</v>
      </c>
      <c r="C118" s="1" t="s">
        <v>12</v>
      </c>
      <c r="D118" s="2">
        <v>44567</v>
      </c>
      <c r="E118" s="1">
        <v>826</v>
      </c>
      <c r="F118" s="1">
        <v>186</v>
      </c>
      <c r="G118" s="4">
        <v>52</v>
      </c>
    </row>
    <row r="119" spans="1:7" ht="16.5">
      <c r="A119" s="3" t="s">
        <v>13</v>
      </c>
      <c r="B119" s="1" t="s">
        <v>44</v>
      </c>
      <c r="C119" s="1" t="s">
        <v>75</v>
      </c>
      <c r="D119" s="2">
        <v>44587</v>
      </c>
      <c r="E119" s="1">
        <v>6517</v>
      </c>
      <c r="F119" s="1">
        <v>74</v>
      </c>
      <c r="G119" s="4">
        <v>435</v>
      </c>
    </row>
    <row r="120" spans="1:7" ht="16.5">
      <c r="A120" s="3" t="s">
        <v>52</v>
      </c>
      <c r="B120" s="1" t="s">
        <v>11</v>
      </c>
      <c r="C120" s="1" t="s">
        <v>18</v>
      </c>
      <c r="D120" s="2">
        <v>44567</v>
      </c>
      <c r="E120" s="1">
        <v>1715</v>
      </c>
      <c r="F120" s="1">
        <v>178</v>
      </c>
      <c r="G120" s="4">
        <v>132</v>
      </c>
    </row>
    <row r="121" spans="1:7" ht="16.5">
      <c r="A121" s="3" t="s">
        <v>32</v>
      </c>
      <c r="B121" s="1" t="s">
        <v>24</v>
      </c>
      <c r="C121" s="1" t="s">
        <v>67</v>
      </c>
      <c r="D121" s="2">
        <v>44585</v>
      </c>
      <c r="E121" s="1">
        <v>3213</v>
      </c>
      <c r="F121" s="1">
        <v>245</v>
      </c>
      <c r="G121" s="4">
        <v>357</v>
      </c>
    </row>
    <row r="122" spans="1:7" ht="16.5">
      <c r="A122" s="3" t="s">
        <v>32</v>
      </c>
      <c r="B122" s="1" t="s">
        <v>55</v>
      </c>
      <c r="C122" s="1" t="s">
        <v>59</v>
      </c>
      <c r="D122" s="2">
        <v>44582</v>
      </c>
      <c r="E122" s="1">
        <v>9366</v>
      </c>
      <c r="F122" s="1">
        <v>74</v>
      </c>
      <c r="G122" s="4">
        <v>521</v>
      </c>
    </row>
    <row r="123" spans="1:7" ht="16.5">
      <c r="A123" s="3" t="s">
        <v>23</v>
      </c>
      <c r="B123" s="1" t="s">
        <v>8</v>
      </c>
      <c r="C123" s="1" t="s">
        <v>75</v>
      </c>
      <c r="D123" s="2">
        <v>44564</v>
      </c>
      <c r="E123" s="1">
        <v>13202</v>
      </c>
      <c r="F123" s="1">
        <v>233</v>
      </c>
      <c r="G123" s="4">
        <v>881</v>
      </c>
    </row>
    <row r="124" spans="1:7" ht="16.5">
      <c r="A124" s="3" t="s">
        <v>32</v>
      </c>
      <c r="B124" s="1" t="s">
        <v>55</v>
      </c>
      <c r="C124" s="1" t="s">
        <v>75</v>
      </c>
      <c r="D124" s="2">
        <v>44586</v>
      </c>
      <c r="E124" s="1">
        <v>3724</v>
      </c>
      <c r="F124" s="1">
        <v>293</v>
      </c>
      <c r="G124" s="4">
        <v>249</v>
      </c>
    </row>
    <row r="125" spans="1:7" ht="16.5">
      <c r="A125" s="3" t="s">
        <v>60</v>
      </c>
      <c r="B125" s="1" t="s">
        <v>17</v>
      </c>
      <c r="C125" s="1" t="s">
        <v>15</v>
      </c>
      <c r="D125" s="2">
        <v>44586</v>
      </c>
      <c r="E125" s="1">
        <v>5159</v>
      </c>
      <c r="F125" s="1">
        <v>41</v>
      </c>
      <c r="G125" s="4">
        <v>246</v>
      </c>
    </row>
    <row r="126" spans="1:7" ht="16.5">
      <c r="A126" s="3" t="s">
        <v>60</v>
      </c>
      <c r="B126" s="1" t="s">
        <v>62</v>
      </c>
      <c r="C126" s="1" t="s">
        <v>27</v>
      </c>
      <c r="D126" s="2">
        <v>44580</v>
      </c>
      <c r="E126" s="1">
        <v>8064</v>
      </c>
      <c r="F126" s="1">
        <v>96</v>
      </c>
      <c r="G126" s="4">
        <v>1613</v>
      </c>
    </row>
    <row r="127" spans="1:7" ht="16.5">
      <c r="A127" s="3" t="s">
        <v>47</v>
      </c>
      <c r="B127" s="1" t="s">
        <v>14</v>
      </c>
      <c r="C127" s="1" t="s">
        <v>18</v>
      </c>
      <c r="D127" s="2">
        <v>44568</v>
      </c>
      <c r="E127" s="1">
        <v>3773</v>
      </c>
      <c r="F127" s="1">
        <v>317</v>
      </c>
      <c r="G127" s="4">
        <v>270</v>
      </c>
    </row>
    <row r="128" spans="1:7" ht="16.5">
      <c r="A128" s="3" t="s">
        <v>73</v>
      </c>
      <c r="B128" s="1" t="s">
        <v>55</v>
      </c>
      <c r="C128" s="1" t="s">
        <v>59</v>
      </c>
      <c r="D128" s="2">
        <v>44582</v>
      </c>
      <c r="E128" s="1">
        <v>861</v>
      </c>
      <c r="F128" s="1">
        <v>105</v>
      </c>
      <c r="G128" s="4">
        <v>44</v>
      </c>
    </row>
    <row r="129" spans="1:7" ht="16.5">
      <c r="A129" s="3" t="s">
        <v>71</v>
      </c>
      <c r="B129" s="1" t="s">
        <v>14</v>
      </c>
      <c r="C129" s="1" t="s">
        <v>31</v>
      </c>
      <c r="D129" s="2">
        <v>44579</v>
      </c>
      <c r="E129" s="1">
        <v>7245</v>
      </c>
      <c r="F129" s="1">
        <v>7</v>
      </c>
      <c r="G129" s="4">
        <v>906</v>
      </c>
    </row>
    <row r="130" spans="1:7" ht="16.5">
      <c r="A130" s="3" t="s">
        <v>23</v>
      </c>
      <c r="B130" s="1" t="s">
        <v>17</v>
      </c>
      <c r="C130" s="1" t="s">
        <v>39</v>
      </c>
      <c r="D130" s="2">
        <v>44585</v>
      </c>
      <c r="E130" s="1">
        <v>12971</v>
      </c>
      <c r="F130" s="1">
        <v>309</v>
      </c>
      <c r="G130" s="4">
        <v>649</v>
      </c>
    </row>
    <row r="131" spans="1:7" ht="16.5">
      <c r="A131" s="3" t="s">
        <v>23</v>
      </c>
      <c r="B131" s="1" t="s">
        <v>44</v>
      </c>
      <c r="C131" s="1" t="s">
        <v>18</v>
      </c>
      <c r="D131" s="2">
        <v>44585</v>
      </c>
      <c r="E131" s="1">
        <v>5544</v>
      </c>
      <c r="F131" s="1">
        <v>163</v>
      </c>
      <c r="G131" s="4">
        <v>396</v>
      </c>
    </row>
    <row r="132" spans="1:7" ht="16.5">
      <c r="A132" s="3" t="s">
        <v>40</v>
      </c>
      <c r="B132" s="1" t="s">
        <v>49</v>
      </c>
      <c r="C132" s="1" t="s">
        <v>29</v>
      </c>
      <c r="D132" s="2">
        <v>44586</v>
      </c>
      <c r="E132" s="1">
        <v>5026</v>
      </c>
      <c r="F132" s="1">
        <v>84</v>
      </c>
      <c r="G132" s="4">
        <v>194</v>
      </c>
    </row>
    <row r="133" spans="1:7" ht="16.5">
      <c r="A133" s="3" t="s">
        <v>52</v>
      </c>
      <c r="B133" s="1" t="s">
        <v>36</v>
      </c>
      <c r="C133" s="1" t="s">
        <v>22</v>
      </c>
      <c r="D133" s="2">
        <v>44575</v>
      </c>
      <c r="E133" s="1">
        <v>3955</v>
      </c>
      <c r="F133" s="1">
        <v>99</v>
      </c>
      <c r="G133" s="4">
        <v>180</v>
      </c>
    </row>
    <row r="134" spans="1:7" ht="16.5">
      <c r="A134" s="3" t="s">
        <v>58</v>
      </c>
      <c r="B134" s="1" t="s">
        <v>65</v>
      </c>
      <c r="C134" s="1" t="s">
        <v>45</v>
      </c>
      <c r="D134" s="2">
        <v>44579</v>
      </c>
      <c r="E134" s="1">
        <v>8260</v>
      </c>
      <c r="F134" s="1">
        <v>101</v>
      </c>
      <c r="G134" s="4">
        <v>486</v>
      </c>
    </row>
    <row r="135" spans="1:7" ht="16.5">
      <c r="A135" s="3" t="s">
        <v>71</v>
      </c>
      <c r="B135" s="1" t="s">
        <v>48</v>
      </c>
      <c r="C135" s="1" t="s">
        <v>39</v>
      </c>
      <c r="D135" s="2">
        <v>44568</v>
      </c>
      <c r="E135" s="1">
        <v>9905</v>
      </c>
      <c r="F135" s="1">
        <v>175</v>
      </c>
      <c r="G135" s="4">
        <v>472</v>
      </c>
    </row>
    <row r="136" spans="1:7" ht="16.5">
      <c r="A136" s="3" t="s">
        <v>46</v>
      </c>
      <c r="B136" s="1" t="s">
        <v>11</v>
      </c>
      <c r="C136" s="1" t="s">
        <v>29</v>
      </c>
      <c r="D136" s="2">
        <v>44580</v>
      </c>
      <c r="E136" s="1">
        <v>3206</v>
      </c>
      <c r="F136" s="1">
        <v>102</v>
      </c>
      <c r="G136" s="4">
        <v>119</v>
      </c>
    </row>
    <row r="137" spans="1:7" ht="16.5">
      <c r="A137" s="3" t="s">
        <v>30</v>
      </c>
      <c r="B137" s="1" t="s">
        <v>41</v>
      </c>
      <c r="C137" s="1" t="s">
        <v>22</v>
      </c>
      <c r="D137" s="2">
        <v>44572</v>
      </c>
      <c r="E137" s="1">
        <v>2142</v>
      </c>
      <c r="F137" s="1">
        <v>88</v>
      </c>
      <c r="G137" s="4">
        <v>98</v>
      </c>
    </row>
    <row r="138" spans="1:7" ht="16.5">
      <c r="A138" s="3" t="s">
        <v>40</v>
      </c>
      <c r="B138" s="1" t="s">
        <v>33</v>
      </c>
      <c r="C138" s="1" t="s">
        <v>68</v>
      </c>
      <c r="D138" s="2">
        <v>44589</v>
      </c>
      <c r="E138" s="1">
        <v>1547</v>
      </c>
      <c r="F138" s="1">
        <v>27</v>
      </c>
      <c r="G138" s="4">
        <v>258</v>
      </c>
    </row>
    <row r="139" spans="1:7" ht="16.5">
      <c r="A139" s="3" t="s">
        <v>60</v>
      </c>
      <c r="B139" s="1" t="s">
        <v>65</v>
      </c>
      <c r="C139" s="1" t="s">
        <v>76</v>
      </c>
      <c r="D139" s="2">
        <v>44587</v>
      </c>
      <c r="E139" s="1">
        <v>5306</v>
      </c>
      <c r="F139" s="1">
        <v>59</v>
      </c>
      <c r="G139" s="4">
        <v>409</v>
      </c>
    </row>
    <row r="140" spans="1:7" ht="16.5">
      <c r="A140" s="3" t="s">
        <v>7</v>
      </c>
      <c r="B140" s="1" t="s">
        <v>8</v>
      </c>
      <c r="C140" s="1" t="s">
        <v>29</v>
      </c>
      <c r="D140" s="2">
        <v>44568</v>
      </c>
      <c r="E140" s="1">
        <v>4284</v>
      </c>
      <c r="F140" s="1">
        <v>182</v>
      </c>
      <c r="G140" s="4">
        <v>179</v>
      </c>
    </row>
    <row r="141" spans="1:7" ht="16.5">
      <c r="A141" s="3" t="s">
        <v>32</v>
      </c>
      <c r="B141" s="1" t="s">
        <v>41</v>
      </c>
      <c r="C141" s="1" t="s">
        <v>67</v>
      </c>
      <c r="D141" s="2">
        <v>44575</v>
      </c>
      <c r="E141" s="1">
        <v>182</v>
      </c>
      <c r="F141" s="1">
        <v>189</v>
      </c>
      <c r="G141" s="4">
        <v>19</v>
      </c>
    </row>
    <row r="142" spans="1:7" ht="16.5">
      <c r="A142" s="3" t="s">
        <v>66</v>
      </c>
      <c r="B142" s="1" t="s">
        <v>36</v>
      </c>
      <c r="C142" s="1" t="s">
        <v>12</v>
      </c>
      <c r="D142" s="2">
        <v>44568</v>
      </c>
      <c r="E142" s="1">
        <v>7742</v>
      </c>
      <c r="F142" s="1">
        <v>308</v>
      </c>
      <c r="G142" s="4">
        <v>388</v>
      </c>
    </row>
    <row r="143" spans="1:7" ht="16.5">
      <c r="A143" s="3" t="s">
        <v>37</v>
      </c>
      <c r="B143" s="1" t="s">
        <v>53</v>
      </c>
      <c r="C143" s="1" t="s">
        <v>67</v>
      </c>
      <c r="D143" s="2">
        <v>44588</v>
      </c>
      <c r="E143" s="1">
        <v>1897</v>
      </c>
      <c r="F143" s="1">
        <v>445</v>
      </c>
      <c r="G143" s="4">
        <v>211</v>
      </c>
    </row>
    <row r="144" spans="1:7" ht="16.5">
      <c r="A144" s="3" t="s">
        <v>74</v>
      </c>
      <c r="B144" s="1" t="s">
        <v>69</v>
      </c>
      <c r="C144" s="1" t="s">
        <v>12</v>
      </c>
      <c r="D144" s="2">
        <v>44585</v>
      </c>
      <c r="E144" s="1">
        <v>1113</v>
      </c>
      <c r="F144" s="1">
        <v>258</v>
      </c>
      <c r="G144" s="4">
        <v>70</v>
      </c>
    </row>
    <row r="145" spans="1:7" ht="16.5">
      <c r="A145" s="3" t="s">
        <v>50</v>
      </c>
      <c r="B145" s="1" t="s">
        <v>53</v>
      </c>
      <c r="C145" s="1" t="s">
        <v>57</v>
      </c>
      <c r="D145" s="2">
        <v>44572</v>
      </c>
      <c r="E145" s="1">
        <v>6699</v>
      </c>
      <c r="F145" s="1">
        <v>185</v>
      </c>
      <c r="G145" s="4">
        <v>609</v>
      </c>
    </row>
    <row r="146" spans="1:7" ht="16.5">
      <c r="A146" s="3" t="s">
        <v>40</v>
      </c>
      <c r="B146" s="1" t="s">
        <v>26</v>
      </c>
      <c r="C146" s="1" t="s">
        <v>42</v>
      </c>
      <c r="D146" s="2">
        <v>44575</v>
      </c>
      <c r="E146" s="1">
        <v>7805</v>
      </c>
      <c r="F146" s="1">
        <v>145</v>
      </c>
      <c r="G146" s="4">
        <v>488</v>
      </c>
    </row>
    <row r="147" spans="1:7" ht="16.5">
      <c r="A147" s="3" t="s">
        <v>10</v>
      </c>
      <c r="B147" s="1" t="s">
        <v>17</v>
      </c>
      <c r="C147" s="1" t="s">
        <v>31</v>
      </c>
      <c r="D147" s="2">
        <v>44572</v>
      </c>
      <c r="E147" s="1">
        <v>8134</v>
      </c>
      <c r="F147" s="1">
        <v>244</v>
      </c>
      <c r="G147" s="4">
        <v>1162</v>
      </c>
    </row>
    <row r="148" spans="1:7" ht="16.5">
      <c r="A148" s="3" t="s">
        <v>60</v>
      </c>
      <c r="B148" s="1" t="s">
        <v>33</v>
      </c>
      <c r="C148" s="1" t="s">
        <v>70</v>
      </c>
      <c r="D148" s="2">
        <v>44589</v>
      </c>
      <c r="E148" s="1">
        <v>12901</v>
      </c>
      <c r="F148" s="1">
        <v>96</v>
      </c>
      <c r="G148" s="4">
        <v>993</v>
      </c>
    </row>
    <row r="149" spans="1:7" ht="16.5">
      <c r="A149" s="3" t="s">
        <v>74</v>
      </c>
      <c r="B149" s="1" t="s">
        <v>48</v>
      </c>
      <c r="C149" s="1" t="s">
        <v>45</v>
      </c>
      <c r="D149" s="2">
        <v>44575</v>
      </c>
      <c r="E149" s="1">
        <v>7189</v>
      </c>
      <c r="F149" s="1">
        <v>359</v>
      </c>
      <c r="G149" s="4">
        <v>423</v>
      </c>
    </row>
    <row r="150" spans="1:7" ht="16.5">
      <c r="A150" s="3" t="s">
        <v>10</v>
      </c>
      <c r="B150" s="1" t="s">
        <v>56</v>
      </c>
      <c r="C150" s="1" t="s">
        <v>75</v>
      </c>
      <c r="D150" s="2">
        <v>44582</v>
      </c>
      <c r="E150" s="1">
        <v>3073</v>
      </c>
      <c r="F150" s="1">
        <v>9</v>
      </c>
      <c r="G150" s="4">
        <v>205</v>
      </c>
    </row>
    <row r="151" spans="1:7" ht="16.5">
      <c r="A151" s="3" t="s">
        <v>32</v>
      </c>
      <c r="B151" s="1" t="s">
        <v>11</v>
      </c>
      <c r="C151" s="1" t="s">
        <v>27</v>
      </c>
      <c r="D151" s="2">
        <v>44578</v>
      </c>
      <c r="E151" s="1">
        <v>4319</v>
      </c>
      <c r="F151" s="1">
        <v>129</v>
      </c>
      <c r="G151" s="4">
        <v>864</v>
      </c>
    </row>
    <row r="152" spans="1:7" ht="16.5">
      <c r="A152" s="3" t="s">
        <v>30</v>
      </c>
      <c r="B152" s="1" t="s">
        <v>38</v>
      </c>
      <c r="C152" s="1" t="s">
        <v>75</v>
      </c>
      <c r="D152" s="2">
        <v>44580</v>
      </c>
      <c r="E152" s="1">
        <v>252</v>
      </c>
      <c r="F152" s="1">
        <v>203</v>
      </c>
      <c r="G152" s="4">
        <v>23</v>
      </c>
    </row>
    <row r="153" spans="1:7" ht="16.5">
      <c r="A153" s="3" t="s">
        <v>61</v>
      </c>
      <c r="B153" s="1" t="s">
        <v>65</v>
      </c>
      <c r="C153" s="1" t="s">
        <v>57</v>
      </c>
      <c r="D153" s="2">
        <v>44568</v>
      </c>
      <c r="E153" s="1">
        <v>3094</v>
      </c>
      <c r="F153" s="1">
        <v>184</v>
      </c>
      <c r="G153" s="4">
        <v>258</v>
      </c>
    </row>
    <row r="154" spans="1:7" ht="16.5">
      <c r="A154" s="3" t="s">
        <v>19</v>
      </c>
      <c r="B154" s="1" t="s">
        <v>44</v>
      </c>
      <c r="C154" s="1" t="s">
        <v>34</v>
      </c>
      <c r="D154" s="2">
        <v>44565</v>
      </c>
      <c r="E154" s="1">
        <v>4578</v>
      </c>
      <c r="F154" s="1">
        <v>175</v>
      </c>
      <c r="G154" s="4">
        <v>509</v>
      </c>
    </row>
    <row r="155" spans="1:7" ht="16.5">
      <c r="A155" s="3" t="s">
        <v>23</v>
      </c>
      <c r="B155" s="1" t="s">
        <v>62</v>
      </c>
      <c r="C155" s="1" t="s">
        <v>34</v>
      </c>
      <c r="D155" s="2">
        <v>44587</v>
      </c>
      <c r="E155" s="1">
        <v>6153</v>
      </c>
      <c r="F155" s="1">
        <v>60</v>
      </c>
      <c r="G155" s="4">
        <v>684</v>
      </c>
    </row>
    <row r="156" spans="1:7" ht="16.5">
      <c r="A156" s="3" t="s">
        <v>43</v>
      </c>
      <c r="B156" s="1" t="s">
        <v>44</v>
      </c>
      <c r="C156" s="1" t="s">
        <v>70</v>
      </c>
      <c r="D156" s="2">
        <v>44567</v>
      </c>
      <c r="E156" s="1">
        <v>2401</v>
      </c>
      <c r="F156" s="1">
        <v>153</v>
      </c>
      <c r="G156" s="4">
        <v>161</v>
      </c>
    </row>
    <row r="157" spans="1:7" ht="16.5">
      <c r="A157" s="3" t="s">
        <v>73</v>
      </c>
      <c r="B157" s="1" t="s">
        <v>53</v>
      </c>
      <c r="C157" s="1" t="s">
        <v>20</v>
      </c>
      <c r="D157" s="2">
        <v>44586</v>
      </c>
      <c r="E157" s="1">
        <v>5334</v>
      </c>
      <c r="F157" s="1">
        <v>184</v>
      </c>
      <c r="G157" s="4">
        <v>411</v>
      </c>
    </row>
    <row r="158" spans="1:7" ht="16.5">
      <c r="A158" s="3" t="s">
        <v>10</v>
      </c>
      <c r="B158" s="1" t="s">
        <v>21</v>
      </c>
      <c r="C158" s="1" t="s">
        <v>39</v>
      </c>
      <c r="D158" s="2">
        <v>44588</v>
      </c>
      <c r="E158" s="1">
        <v>10766</v>
      </c>
      <c r="F158" s="1">
        <v>146</v>
      </c>
      <c r="G158" s="4">
        <v>634</v>
      </c>
    </row>
    <row r="159" spans="1:7" ht="16.5">
      <c r="A159" s="3" t="s">
        <v>58</v>
      </c>
      <c r="B159" s="1" t="s">
        <v>21</v>
      </c>
      <c r="C159" s="1" t="s">
        <v>42</v>
      </c>
      <c r="D159" s="2">
        <v>44566</v>
      </c>
      <c r="E159" s="1">
        <v>7651</v>
      </c>
      <c r="F159" s="1">
        <v>76</v>
      </c>
      <c r="G159" s="4">
        <v>511</v>
      </c>
    </row>
    <row r="160" spans="1:7" ht="16.5">
      <c r="A160" s="3" t="s">
        <v>52</v>
      </c>
      <c r="B160" s="1" t="s">
        <v>17</v>
      </c>
      <c r="C160" s="1" t="s">
        <v>18</v>
      </c>
      <c r="D160" s="2">
        <v>44585</v>
      </c>
      <c r="E160" s="1">
        <v>315</v>
      </c>
      <c r="F160" s="1">
        <v>7</v>
      </c>
      <c r="G160" s="4">
        <v>20</v>
      </c>
    </row>
    <row r="161" spans="1:7" ht="16.5">
      <c r="A161" s="3" t="s">
        <v>16</v>
      </c>
      <c r="B161" s="1" t="s">
        <v>26</v>
      </c>
      <c r="C161" s="1" t="s">
        <v>34</v>
      </c>
      <c r="D161" s="2">
        <v>44566</v>
      </c>
      <c r="E161" s="1">
        <v>7189</v>
      </c>
      <c r="F161" s="1">
        <v>115</v>
      </c>
      <c r="G161" s="4">
        <v>654</v>
      </c>
    </row>
    <row r="162" spans="1:7" ht="16.5">
      <c r="A162" s="3" t="s">
        <v>10</v>
      </c>
      <c r="B162" s="1" t="s">
        <v>55</v>
      </c>
      <c r="C162" s="1" t="s">
        <v>20</v>
      </c>
      <c r="D162" s="2">
        <v>44585</v>
      </c>
      <c r="E162" s="1">
        <v>1918</v>
      </c>
      <c r="F162" s="1">
        <v>172</v>
      </c>
      <c r="G162" s="4">
        <v>137</v>
      </c>
    </row>
    <row r="163" spans="1:7" ht="16.5">
      <c r="A163" s="3" t="s">
        <v>16</v>
      </c>
      <c r="B163" s="1" t="s">
        <v>64</v>
      </c>
      <c r="C163" s="1" t="s">
        <v>57</v>
      </c>
      <c r="D163" s="2">
        <v>44588</v>
      </c>
      <c r="E163" s="1">
        <v>12376</v>
      </c>
      <c r="F163" s="1">
        <v>15</v>
      </c>
      <c r="G163" s="4">
        <v>884</v>
      </c>
    </row>
    <row r="164" spans="1:7" ht="16.5">
      <c r="A164" s="3" t="s">
        <v>19</v>
      </c>
      <c r="B164" s="1" t="s">
        <v>36</v>
      </c>
      <c r="C164" s="1" t="s">
        <v>59</v>
      </c>
      <c r="D164" s="2">
        <v>44580</v>
      </c>
      <c r="E164" s="1">
        <v>1134</v>
      </c>
      <c r="F164" s="1">
        <v>302</v>
      </c>
      <c r="G164" s="4">
        <v>54</v>
      </c>
    </row>
    <row r="165" spans="1:7" ht="16.5">
      <c r="A165" s="3" t="s">
        <v>73</v>
      </c>
      <c r="B165" s="1" t="s">
        <v>41</v>
      </c>
      <c r="C165" s="1" t="s">
        <v>59</v>
      </c>
      <c r="D165" s="2">
        <v>44586</v>
      </c>
      <c r="E165" s="1">
        <v>3248</v>
      </c>
      <c r="F165" s="1">
        <v>74</v>
      </c>
      <c r="G165" s="4">
        <v>155</v>
      </c>
    </row>
    <row r="166" spans="1:7" ht="16.5">
      <c r="A166" s="3" t="s">
        <v>52</v>
      </c>
      <c r="B166" s="1" t="s">
        <v>53</v>
      </c>
      <c r="C166" s="1" t="s">
        <v>45</v>
      </c>
      <c r="D166" s="2">
        <v>44572</v>
      </c>
      <c r="E166" s="1">
        <v>5670</v>
      </c>
      <c r="F166" s="1">
        <v>113</v>
      </c>
      <c r="G166" s="4">
        <v>405</v>
      </c>
    </row>
    <row r="167" spans="1:7" ht="16.5">
      <c r="A167" s="3" t="s">
        <v>30</v>
      </c>
      <c r="B167" s="1" t="s">
        <v>38</v>
      </c>
      <c r="C167" s="1" t="s">
        <v>68</v>
      </c>
      <c r="D167" s="2">
        <v>44580</v>
      </c>
      <c r="E167" s="1">
        <v>5369</v>
      </c>
      <c r="F167" s="1">
        <v>277</v>
      </c>
      <c r="G167" s="4">
        <v>1074</v>
      </c>
    </row>
    <row r="168" spans="1:7" ht="16.5">
      <c r="A168" s="3" t="s">
        <v>50</v>
      </c>
      <c r="B168" s="1" t="s">
        <v>33</v>
      </c>
      <c r="C168" s="1" t="s">
        <v>59</v>
      </c>
      <c r="D168" s="2">
        <v>44580</v>
      </c>
      <c r="E168" s="1">
        <v>3913</v>
      </c>
      <c r="F168" s="1">
        <v>17</v>
      </c>
      <c r="G168" s="4">
        <v>187</v>
      </c>
    </row>
    <row r="169" spans="1:7" ht="16.5">
      <c r="A169" s="3" t="s">
        <v>52</v>
      </c>
      <c r="B169" s="1" t="s">
        <v>53</v>
      </c>
      <c r="C169" s="1" t="s">
        <v>20</v>
      </c>
      <c r="D169" s="2">
        <v>44572</v>
      </c>
      <c r="E169" s="1">
        <v>5922</v>
      </c>
      <c r="F169" s="1">
        <v>169</v>
      </c>
      <c r="G169" s="4">
        <v>423</v>
      </c>
    </row>
    <row r="170" spans="1:7" ht="16.5">
      <c r="A170" s="3" t="s">
        <v>35</v>
      </c>
      <c r="B170" s="1" t="s">
        <v>11</v>
      </c>
      <c r="C170" s="1" t="s">
        <v>15</v>
      </c>
      <c r="D170" s="2">
        <v>44571</v>
      </c>
      <c r="E170" s="1">
        <v>1988</v>
      </c>
      <c r="F170" s="1">
        <v>396</v>
      </c>
      <c r="G170" s="4">
        <v>87</v>
      </c>
    </row>
    <row r="171" spans="1:7" ht="16.5">
      <c r="A171" s="3" t="s">
        <v>73</v>
      </c>
      <c r="B171" s="1" t="s">
        <v>17</v>
      </c>
      <c r="C171" s="1" t="s">
        <v>57</v>
      </c>
      <c r="D171" s="2">
        <v>44580</v>
      </c>
      <c r="E171" s="1">
        <v>273</v>
      </c>
      <c r="F171" s="1">
        <v>444</v>
      </c>
      <c r="G171" s="4">
        <v>28</v>
      </c>
    </row>
    <row r="172" spans="1:7" ht="16.5">
      <c r="A172" s="3" t="s">
        <v>60</v>
      </c>
      <c r="B172" s="1" t="s">
        <v>8</v>
      </c>
      <c r="C172" s="1" t="s">
        <v>42</v>
      </c>
      <c r="D172" s="2">
        <v>44571</v>
      </c>
      <c r="E172" s="1">
        <v>7679</v>
      </c>
      <c r="F172" s="1">
        <v>161</v>
      </c>
      <c r="G172" s="4">
        <v>480</v>
      </c>
    </row>
    <row r="173" spans="1:7" ht="16.5">
      <c r="A173" s="3" t="s">
        <v>50</v>
      </c>
      <c r="B173" s="1" t="s">
        <v>33</v>
      </c>
      <c r="C173" s="1" t="s">
        <v>75</v>
      </c>
      <c r="D173" s="2">
        <v>44589</v>
      </c>
      <c r="E173" s="1">
        <v>7161</v>
      </c>
      <c r="F173" s="1">
        <v>209</v>
      </c>
      <c r="G173" s="4">
        <v>651</v>
      </c>
    </row>
    <row r="174" spans="1:7" ht="16.5">
      <c r="A174" s="3" t="s">
        <v>71</v>
      </c>
      <c r="B174" s="1" t="s">
        <v>28</v>
      </c>
      <c r="C174" s="1" t="s">
        <v>67</v>
      </c>
      <c r="D174" s="2">
        <v>44565</v>
      </c>
      <c r="E174" s="1">
        <v>2387</v>
      </c>
      <c r="F174" s="1">
        <v>172</v>
      </c>
      <c r="G174" s="4">
        <v>299</v>
      </c>
    </row>
    <row r="175" spans="1:7" ht="16.5">
      <c r="A175" s="3" t="s">
        <v>43</v>
      </c>
      <c r="B175" s="1" t="s">
        <v>24</v>
      </c>
      <c r="C175" s="1" t="s">
        <v>45</v>
      </c>
      <c r="D175" s="2">
        <v>44573</v>
      </c>
      <c r="E175" s="1">
        <v>4039</v>
      </c>
      <c r="F175" s="1">
        <v>17</v>
      </c>
      <c r="G175" s="4">
        <v>238</v>
      </c>
    </row>
    <row r="176" spans="1:7" ht="16.5">
      <c r="A176" s="3" t="s">
        <v>73</v>
      </c>
      <c r="B176" s="1" t="s">
        <v>33</v>
      </c>
      <c r="C176" s="1" t="s">
        <v>54</v>
      </c>
      <c r="D176" s="2">
        <v>44580</v>
      </c>
      <c r="E176" s="1">
        <v>6041</v>
      </c>
      <c r="F176" s="1">
        <v>16</v>
      </c>
      <c r="G176" s="4">
        <v>1209</v>
      </c>
    </row>
    <row r="177" spans="1:7" ht="16.5">
      <c r="A177" s="3" t="s">
        <v>37</v>
      </c>
      <c r="B177" s="1" t="s">
        <v>44</v>
      </c>
      <c r="C177" s="1" t="s">
        <v>68</v>
      </c>
      <c r="D177" s="2">
        <v>44587</v>
      </c>
      <c r="E177" s="1">
        <v>2933</v>
      </c>
      <c r="F177" s="1">
        <v>181</v>
      </c>
      <c r="G177" s="4">
        <v>367</v>
      </c>
    </row>
    <row r="178" spans="1:7" ht="16.5">
      <c r="A178" s="3" t="s">
        <v>66</v>
      </c>
      <c r="B178" s="1" t="s">
        <v>55</v>
      </c>
      <c r="C178" s="1" t="s">
        <v>22</v>
      </c>
      <c r="D178" s="2">
        <v>44585</v>
      </c>
      <c r="E178" s="1">
        <v>2772</v>
      </c>
      <c r="F178" s="1">
        <v>20</v>
      </c>
      <c r="G178" s="4">
        <v>116</v>
      </c>
    </row>
    <row r="179" spans="1:7" ht="16.5">
      <c r="A179" s="3" t="s">
        <v>52</v>
      </c>
      <c r="B179" s="1" t="s">
        <v>36</v>
      </c>
      <c r="C179" s="1" t="s">
        <v>34</v>
      </c>
      <c r="D179" s="2">
        <v>44575</v>
      </c>
      <c r="E179" s="1">
        <v>2989</v>
      </c>
      <c r="F179" s="1">
        <v>114</v>
      </c>
      <c r="G179" s="4">
        <v>374</v>
      </c>
    </row>
    <row r="180" spans="1:7" ht="16.5">
      <c r="A180" s="3" t="s">
        <v>32</v>
      </c>
      <c r="B180" s="1" t="s">
        <v>14</v>
      </c>
      <c r="C180" s="1" t="s">
        <v>39</v>
      </c>
      <c r="D180" s="2">
        <v>44586</v>
      </c>
      <c r="E180" s="1">
        <v>5747</v>
      </c>
      <c r="F180" s="1">
        <v>48</v>
      </c>
      <c r="G180" s="4">
        <v>320</v>
      </c>
    </row>
    <row r="181" spans="1:7" ht="16.5">
      <c r="A181" s="3" t="s">
        <v>77</v>
      </c>
      <c r="B181" s="1" t="s">
        <v>63</v>
      </c>
      <c r="C181" s="1" t="s">
        <v>67</v>
      </c>
      <c r="D181" s="2">
        <v>44575</v>
      </c>
      <c r="E181" s="1">
        <v>2485</v>
      </c>
      <c r="F181" s="1">
        <v>55</v>
      </c>
      <c r="G181" s="4">
        <v>277</v>
      </c>
    </row>
    <row r="182" spans="1:7" ht="16.5">
      <c r="A182" s="3" t="s">
        <v>71</v>
      </c>
      <c r="B182" s="1" t="s">
        <v>24</v>
      </c>
      <c r="C182" s="1" t="s">
        <v>42</v>
      </c>
      <c r="D182" s="2">
        <v>44566</v>
      </c>
      <c r="E182" s="1">
        <v>6475</v>
      </c>
      <c r="F182" s="1">
        <v>275</v>
      </c>
      <c r="G182" s="4">
        <v>405</v>
      </c>
    </row>
    <row r="183" spans="1:7" ht="16.5">
      <c r="A183" s="3" t="s">
        <v>72</v>
      </c>
      <c r="B183" s="1" t="s">
        <v>41</v>
      </c>
      <c r="C183" s="1" t="s">
        <v>31</v>
      </c>
      <c r="D183" s="2">
        <v>44587</v>
      </c>
      <c r="E183" s="1">
        <v>10115</v>
      </c>
      <c r="F183" s="1">
        <v>51</v>
      </c>
      <c r="G183" s="4">
        <v>1265</v>
      </c>
    </row>
    <row r="184" spans="1:7" ht="16.5">
      <c r="A184" s="3" t="s">
        <v>43</v>
      </c>
      <c r="B184" s="1" t="s">
        <v>55</v>
      </c>
      <c r="C184" s="1" t="s">
        <v>67</v>
      </c>
      <c r="D184" s="2">
        <v>44589</v>
      </c>
      <c r="E184" s="1">
        <v>11935</v>
      </c>
      <c r="F184" s="1">
        <v>138</v>
      </c>
      <c r="G184" s="4">
        <v>1492</v>
      </c>
    </row>
    <row r="185" spans="1:7" ht="16.5">
      <c r="A185" s="3" t="s">
        <v>60</v>
      </c>
      <c r="B185" s="1" t="s">
        <v>11</v>
      </c>
      <c r="C185" s="1" t="s">
        <v>27</v>
      </c>
      <c r="D185" s="2">
        <v>44580</v>
      </c>
      <c r="E185" s="1">
        <v>3052</v>
      </c>
      <c r="F185" s="1">
        <v>226</v>
      </c>
      <c r="G185" s="4">
        <v>611</v>
      </c>
    </row>
    <row r="186" spans="1:7" ht="16.5">
      <c r="A186" s="3" t="s">
        <v>32</v>
      </c>
      <c r="B186" s="1" t="s">
        <v>8</v>
      </c>
      <c r="C186" s="1" t="s">
        <v>12</v>
      </c>
      <c r="D186" s="2">
        <v>44589</v>
      </c>
      <c r="E186" s="1">
        <v>5089</v>
      </c>
      <c r="F186" s="1">
        <v>44</v>
      </c>
      <c r="G186" s="4">
        <v>268</v>
      </c>
    </row>
    <row r="187" spans="1:7" ht="16.5">
      <c r="A187" s="3" t="s">
        <v>71</v>
      </c>
      <c r="B187" s="1" t="s">
        <v>11</v>
      </c>
      <c r="C187" s="1" t="s">
        <v>68</v>
      </c>
      <c r="D187" s="2">
        <v>44580</v>
      </c>
      <c r="E187" s="1">
        <v>3108</v>
      </c>
      <c r="F187" s="1">
        <v>26</v>
      </c>
      <c r="G187" s="4">
        <v>389</v>
      </c>
    </row>
    <row r="188" spans="1:7" ht="16.5">
      <c r="A188" s="3" t="s">
        <v>60</v>
      </c>
      <c r="B188" s="1" t="s">
        <v>28</v>
      </c>
      <c r="C188" s="1" t="s">
        <v>29</v>
      </c>
      <c r="D188" s="2">
        <v>44582</v>
      </c>
      <c r="E188" s="1">
        <v>5908</v>
      </c>
      <c r="F188" s="1">
        <v>329</v>
      </c>
      <c r="G188" s="4">
        <v>247</v>
      </c>
    </row>
    <row r="189" spans="1:7" ht="16.5">
      <c r="A189" s="3" t="s">
        <v>46</v>
      </c>
      <c r="B189" s="1" t="s">
        <v>24</v>
      </c>
      <c r="C189" s="1" t="s">
        <v>57</v>
      </c>
      <c r="D189" s="2">
        <v>44566</v>
      </c>
      <c r="E189" s="1">
        <v>1792</v>
      </c>
      <c r="F189" s="1">
        <v>225</v>
      </c>
      <c r="G189" s="4">
        <v>138</v>
      </c>
    </row>
    <row r="190" spans="1:7" ht="16.5">
      <c r="A190" s="3" t="s">
        <v>7</v>
      </c>
      <c r="B190" s="1" t="s">
        <v>64</v>
      </c>
      <c r="C190" s="1" t="s">
        <v>75</v>
      </c>
      <c r="D190" s="2">
        <v>44575</v>
      </c>
      <c r="E190" s="1">
        <v>6321</v>
      </c>
      <c r="F190" s="1">
        <v>270</v>
      </c>
      <c r="G190" s="4">
        <v>575</v>
      </c>
    </row>
    <row r="191" spans="1:7" ht="16.5">
      <c r="A191" s="3" t="s">
        <v>30</v>
      </c>
      <c r="B191" s="1" t="s">
        <v>11</v>
      </c>
      <c r="C191" s="1" t="s">
        <v>68</v>
      </c>
      <c r="D191" s="2">
        <v>44580</v>
      </c>
      <c r="E191" s="1">
        <v>2758</v>
      </c>
      <c r="F191" s="1">
        <v>362</v>
      </c>
      <c r="G191" s="4">
        <v>307</v>
      </c>
    </row>
    <row r="192" spans="1:7" ht="16.5">
      <c r="A192" s="3" t="s">
        <v>7</v>
      </c>
      <c r="B192" s="1" t="s">
        <v>33</v>
      </c>
      <c r="C192" s="1" t="s">
        <v>20</v>
      </c>
      <c r="D192" s="2">
        <v>44588</v>
      </c>
      <c r="E192" s="1">
        <v>6811</v>
      </c>
      <c r="F192" s="1">
        <v>219</v>
      </c>
      <c r="G192" s="4">
        <v>568</v>
      </c>
    </row>
    <row r="193" spans="1:7" ht="16.5">
      <c r="A193" s="3" t="s">
        <v>19</v>
      </c>
      <c r="B193" s="1" t="s">
        <v>69</v>
      </c>
      <c r="C193" s="1" t="s">
        <v>76</v>
      </c>
      <c r="D193" s="2">
        <v>44566</v>
      </c>
      <c r="E193" s="1">
        <v>6643</v>
      </c>
      <c r="F193" s="1">
        <v>65</v>
      </c>
      <c r="G193" s="4">
        <v>739</v>
      </c>
    </row>
    <row r="194" spans="1:7" ht="16.5">
      <c r="A194" s="3" t="s">
        <v>74</v>
      </c>
      <c r="B194" s="1" t="s">
        <v>49</v>
      </c>
      <c r="C194" s="1" t="s">
        <v>68</v>
      </c>
      <c r="D194" s="2">
        <v>44575</v>
      </c>
      <c r="E194" s="1">
        <v>13328</v>
      </c>
      <c r="F194" s="1">
        <v>389</v>
      </c>
      <c r="G194" s="4">
        <v>1904</v>
      </c>
    </row>
    <row r="195" spans="1:7" ht="16.5">
      <c r="A195" s="3" t="s">
        <v>10</v>
      </c>
      <c r="B195" s="1" t="s">
        <v>51</v>
      </c>
      <c r="C195" s="1" t="s">
        <v>76</v>
      </c>
      <c r="D195" s="2">
        <v>44587</v>
      </c>
      <c r="E195" s="1">
        <v>5355</v>
      </c>
      <c r="F195" s="1">
        <v>59</v>
      </c>
      <c r="G195" s="4">
        <v>412</v>
      </c>
    </row>
    <row r="196" spans="1:7" ht="16.5">
      <c r="A196" s="3" t="s">
        <v>73</v>
      </c>
      <c r="B196" s="1" t="s">
        <v>24</v>
      </c>
      <c r="C196" s="1" t="s">
        <v>12</v>
      </c>
      <c r="D196" s="2">
        <v>44581</v>
      </c>
      <c r="E196" s="1">
        <v>13062</v>
      </c>
      <c r="F196" s="1">
        <v>142</v>
      </c>
      <c r="G196" s="4">
        <v>817</v>
      </c>
    </row>
    <row r="197" spans="1:7" ht="16.5">
      <c r="A197" s="3" t="s">
        <v>43</v>
      </c>
      <c r="B197" s="1" t="s">
        <v>64</v>
      </c>
      <c r="C197" s="1" t="s">
        <v>22</v>
      </c>
      <c r="D197" s="2">
        <v>44567</v>
      </c>
      <c r="E197" s="1">
        <v>14609</v>
      </c>
      <c r="F197" s="1">
        <v>159</v>
      </c>
      <c r="G197" s="4">
        <v>636</v>
      </c>
    </row>
    <row r="198" spans="1:7" ht="16.5">
      <c r="A198" s="3" t="s">
        <v>40</v>
      </c>
      <c r="B198" s="1" t="s">
        <v>56</v>
      </c>
      <c r="C198" s="1" t="s">
        <v>27</v>
      </c>
      <c r="D198" s="2">
        <v>44580</v>
      </c>
      <c r="E198" s="1">
        <v>3556</v>
      </c>
      <c r="F198" s="1">
        <v>96</v>
      </c>
      <c r="G198" s="4">
        <v>445</v>
      </c>
    </row>
    <row r="199" spans="1:7" ht="16.5">
      <c r="A199" s="3" t="s">
        <v>43</v>
      </c>
      <c r="B199" s="1" t="s">
        <v>44</v>
      </c>
      <c r="C199" s="1" t="s">
        <v>75</v>
      </c>
      <c r="D199" s="2">
        <v>44578</v>
      </c>
      <c r="E199" s="1">
        <v>20741</v>
      </c>
      <c r="F199" s="1">
        <v>101</v>
      </c>
      <c r="G199" s="4">
        <v>1596</v>
      </c>
    </row>
    <row r="200" spans="1:7" ht="16.5">
      <c r="A200" s="3" t="s">
        <v>46</v>
      </c>
      <c r="B200" s="1" t="s">
        <v>44</v>
      </c>
      <c r="C200" s="1" t="s">
        <v>27</v>
      </c>
      <c r="D200" s="2">
        <v>44585</v>
      </c>
      <c r="E200" s="1">
        <v>11249</v>
      </c>
      <c r="F200" s="1">
        <v>150</v>
      </c>
      <c r="G200" s="4">
        <v>1607</v>
      </c>
    </row>
    <row r="201" spans="1:7" ht="16.5">
      <c r="A201" s="3" t="s">
        <v>13</v>
      </c>
      <c r="B201" s="1" t="s">
        <v>38</v>
      </c>
      <c r="C201" s="1" t="s">
        <v>45</v>
      </c>
      <c r="D201" s="2">
        <v>44579</v>
      </c>
      <c r="E201" s="1">
        <v>1757</v>
      </c>
      <c r="F201" s="1">
        <v>217</v>
      </c>
      <c r="G201" s="4">
        <v>104</v>
      </c>
    </row>
    <row r="202" spans="1:7" ht="16.5">
      <c r="A202" s="3" t="s">
        <v>32</v>
      </c>
      <c r="B202" s="1" t="s">
        <v>41</v>
      </c>
      <c r="C202" s="1" t="s">
        <v>75</v>
      </c>
      <c r="D202" s="2">
        <v>44585</v>
      </c>
      <c r="E202" s="1">
        <v>350</v>
      </c>
      <c r="F202" s="1">
        <v>229</v>
      </c>
      <c r="G202" s="4">
        <v>25</v>
      </c>
    </row>
    <row r="203" spans="1:7" ht="16.5">
      <c r="A203" s="3" t="s">
        <v>74</v>
      </c>
      <c r="B203" s="1" t="s">
        <v>28</v>
      </c>
      <c r="C203" s="1" t="s">
        <v>22</v>
      </c>
      <c r="D203" s="2">
        <v>44582</v>
      </c>
      <c r="E203" s="1">
        <v>1400</v>
      </c>
      <c r="F203" s="1">
        <v>223</v>
      </c>
      <c r="G203" s="4">
        <v>64</v>
      </c>
    </row>
    <row r="204" spans="1:7" ht="16.5">
      <c r="A204" s="3" t="s">
        <v>7</v>
      </c>
      <c r="B204" s="1" t="s">
        <v>38</v>
      </c>
      <c r="C204" s="1" t="s">
        <v>27</v>
      </c>
      <c r="D204" s="2">
        <v>44574</v>
      </c>
      <c r="E204" s="1">
        <v>6769</v>
      </c>
      <c r="F204" s="1">
        <v>359</v>
      </c>
      <c r="G204" s="4">
        <v>847</v>
      </c>
    </row>
    <row r="205" spans="1:7" ht="16.5">
      <c r="A205" s="3" t="s">
        <v>7</v>
      </c>
      <c r="B205" s="1" t="s">
        <v>38</v>
      </c>
      <c r="C205" s="1" t="s">
        <v>12</v>
      </c>
      <c r="D205" s="2">
        <v>44587</v>
      </c>
      <c r="E205" s="1">
        <v>9002</v>
      </c>
      <c r="F205" s="1">
        <v>122</v>
      </c>
      <c r="G205" s="4">
        <v>563</v>
      </c>
    </row>
    <row r="206" spans="1:7" ht="16.5">
      <c r="A206" s="3" t="s">
        <v>71</v>
      </c>
      <c r="B206" s="1" t="s">
        <v>8</v>
      </c>
      <c r="C206" s="1" t="s">
        <v>57</v>
      </c>
      <c r="D206" s="2">
        <v>44580</v>
      </c>
      <c r="E206" s="1">
        <v>9975</v>
      </c>
      <c r="F206" s="1">
        <v>169</v>
      </c>
      <c r="G206" s="4">
        <v>713</v>
      </c>
    </row>
    <row r="207" spans="1:7" ht="16.5">
      <c r="A207" s="3" t="s">
        <v>77</v>
      </c>
      <c r="B207" s="1" t="s">
        <v>38</v>
      </c>
      <c r="C207" s="1" t="s">
        <v>45</v>
      </c>
      <c r="D207" s="2">
        <v>44580</v>
      </c>
      <c r="E207" s="1">
        <v>6307</v>
      </c>
      <c r="F207" s="1">
        <v>35</v>
      </c>
      <c r="G207" s="4">
        <v>371</v>
      </c>
    </row>
    <row r="208" spans="1:7" ht="16.5">
      <c r="A208" s="3" t="s">
        <v>50</v>
      </c>
      <c r="B208" s="1" t="s">
        <v>63</v>
      </c>
      <c r="C208" s="1" t="s">
        <v>9</v>
      </c>
      <c r="D208" s="2">
        <v>44568</v>
      </c>
      <c r="E208" s="1">
        <v>2079</v>
      </c>
      <c r="F208" s="1">
        <v>109</v>
      </c>
      <c r="G208" s="4">
        <v>87</v>
      </c>
    </row>
    <row r="209" spans="1:7" ht="16.5">
      <c r="A209" s="3" t="s">
        <v>50</v>
      </c>
      <c r="B209" s="1" t="s">
        <v>48</v>
      </c>
      <c r="C209" s="1" t="s">
        <v>9</v>
      </c>
      <c r="D209" s="2">
        <v>44578</v>
      </c>
      <c r="E209" s="1">
        <v>4816</v>
      </c>
      <c r="F209" s="1">
        <v>15</v>
      </c>
      <c r="G209" s="4">
        <v>186</v>
      </c>
    </row>
    <row r="210" spans="1:7" ht="16.5">
      <c r="A210" s="3" t="s">
        <v>47</v>
      </c>
      <c r="B210" s="1" t="s">
        <v>21</v>
      </c>
      <c r="C210" s="1" t="s">
        <v>70</v>
      </c>
      <c r="D210" s="2">
        <v>44564</v>
      </c>
      <c r="E210" s="1">
        <v>13426</v>
      </c>
      <c r="F210" s="1">
        <v>46</v>
      </c>
      <c r="G210" s="4">
        <v>1033</v>
      </c>
    </row>
    <row r="211" spans="1:7" ht="16.5">
      <c r="A211" s="3" t="s">
        <v>50</v>
      </c>
      <c r="B211" s="1" t="s">
        <v>28</v>
      </c>
      <c r="C211" s="1" t="s">
        <v>9</v>
      </c>
      <c r="D211" s="2">
        <v>44587</v>
      </c>
      <c r="E211" s="1">
        <v>5775</v>
      </c>
      <c r="F211" s="1">
        <v>308</v>
      </c>
      <c r="G211" s="4">
        <v>231</v>
      </c>
    </row>
    <row r="212" spans="1:7" ht="16.5">
      <c r="A212" s="3" t="s">
        <v>46</v>
      </c>
      <c r="B212" s="1" t="s">
        <v>44</v>
      </c>
      <c r="C212" s="1" t="s">
        <v>45</v>
      </c>
      <c r="D212" s="2">
        <v>44568</v>
      </c>
      <c r="E212" s="1">
        <v>18130</v>
      </c>
      <c r="F212" s="1">
        <v>24</v>
      </c>
      <c r="G212" s="4">
        <v>1008</v>
      </c>
    </row>
    <row r="213" spans="1:7" ht="16.5">
      <c r="A213" s="3" t="s">
        <v>43</v>
      </c>
      <c r="B213" s="1" t="s">
        <v>38</v>
      </c>
      <c r="C213" s="1" t="s">
        <v>20</v>
      </c>
      <c r="D213" s="2">
        <v>44589</v>
      </c>
      <c r="E213" s="1">
        <v>9247</v>
      </c>
      <c r="F213" s="1">
        <v>18</v>
      </c>
      <c r="G213" s="4">
        <v>578</v>
      </c>
    </row>
    <row r="214" spans="1:7" ht="16.5">
      <c r="A214" s="3" t="s">
        <v>37</v>
      </c>
      <c r="B214" s="1" t="s">
        <v>11</v>
      </c>
      <c r="C214" s="1" t="s">
        <v>57</v>
      </c>
      <c r="D214" s="2">
        <v>44592</v>
      </c>
      <c r="E214" s="1">
        <v>8162</v>
      </c>
      <c r="F214" s="1">
        <v>489</v>
      </c>
      <c r="G214" s="4">
        <v>742</v>
      </c>
    </row>
    <row r="215" spans="1:7" ht="16.5">
      <c r="A215" s="3" t="s">
        <v>52</v>
      </c>
      <c r="B215" s="1" t="s">
        <v>49</v>
      </c>
      <c r="C215" s="1" t="s">
        <v>25</v>
      </c>
      <c r="D215" s="2">
        <v>44575</v>
      </c>
      <c r="E215" s="1">
        <v>812</v>
      </c>
      <c r="F215" s="1">
        <v>313</v>
      </c>
      <c r="G215" s="4">
        <v>37</v>
      </c>
    </row>
    <row r="216" spans="1:7" ht="16.5">
      <c r="A216" s="3" t="s">
        <v>52</v>
      </c>
      <c r="B216" s="1" t="s">
        <v>14</v>
      </c>
      <c r="C216" s="1" t="s">
        <v>31</v>
      </c>
      <c r="D216" s="2">
        <v>44565</v>
      </c>
      <c r="E216" s="1">
        <v>10710</v>
      </c>
      <c r="F216" s="1">
        <v>327</v>
      </c>
      <c r="G216" s="4">
        <v>1339</v>
      </c>
    </row>
    <row r="217" spans="1:7" ht="16.5">
      <c r="A217" s="3" t="s">
        <v>7</v>
      </c>
      <c r="B217" s="1" t="s">
        <v>8</v>
      </c>
      <c r="C217" s="1" t="s">
        <v>12</v>
      </c>
      <c r="D217" s="2">
        <v>44585</v>
      </c>
      <c r="E217" s="1">
        <v>8617</v>
      </c>
      <c r="F217" s="1">
        <v>15</v>
      </c>
      <c r="G217" s="4">
        <v>507</v>
      </c>
    </row>
    <row r="218" spans="1:7" ht="16.5">
      <c r="A218" s="3" t="s">
        <v>50</v>
      </c>
      <c r="B218" s="1" t="s">
        <v>8</v>
      </c>
      <c r="C218" s="1" t="s">
        <v>20</v>
      </c>
      <c r="D218" s="2">
        <v>44589</v>
      </c>
      <c r="E218" s="1">
        <v>10731</v>
      </c>
      <c r="F218" s="1">
        <v>332</v>
      </c>
      <c r="G218" s="4">
        <v>826</v>
      </c>
    </row>
    <row r="219" spans="1:7" ht="16.5">
      <c r="A219" s="3" t="s">
        <v>32</v>
      </c>
      <c r="B219" s="1" t="s">
        <v>26</v>
      </c>
      <c r="C219" s="1" t="s">
        <v>70</v>
      </c>
      <c r="D219" s="2">
        <v>44587</v>
      </c>
      <c r="E219" s="1">
        <v>980</v>
      </c>
      <c r="F219" s="1">
        <v>123</v>
      </c>
      <c r="G219" s="4">
        <v>76</v>
      </c>
    </row>
    <row r="220" spans="1:7" ht="16.5">
      <c r="A220" s="3" t="s">
        <v>10</v>
      </c>
      <c r="B220" s="1" t="s">
        <v>14</v>
      </c>
      <c r="C220" s="1" t="s">
        <v>25</v>
      </c>
      <c r="D220" s="2">
        <v>44586</v>
      </c>
      <c r="E220" s="1">
        <v>1393</v>
      </c>
      <c r="F220" s="1">
        <v>121</v>
      </c>
      <c r="G220" s="4">
        <v>67</v>
      </c>
    </row>
    <row r="221" spans="1:7" ht="16.5">
      <c r="A221" s="3" t="s">
        <v>47</v>
      </c>
      <c r="B221" s="1" t="s">
        <v>63</v>
      </c>
      <c r="C221" s="1" t="s">
        <v>59</v>
      </c>
      <c r="D221" s="2">
        <v>44580</v>
      </c>
      <c r="E221" s="1">
        <v>8225</v>
      </c>
      <c r="F221" s="1">
        <v>275</v>
      </c>
      <c r="G221" s="4">
        <v>433</v>
      </c>
    </row>
    <row r="222" spans="1:7" ht="16.5">
      <c r="A222" s="3" t="s">
        <v>61</v>
      </c>
      <c r="B222" s="1" t="s">
        <v>36</v>
      </c>
      <c r="C222" s="1" t="s">
        <v>59</v>
      </c>
      <c r="D222" s="2">
        <v>44573</v>
      </c>
      <c r="E222" s="1">
        <v>3339</v>
      </c>
      <c r="F222" s="1">
        <v>225</v>
      </c>
      <c r="G222" s="4">
        <v>197</v>
      </c>
    </row>
    <row r="223" spans="1:7" ht="16.5">
      <c r="A223" s="3" t="s">
        <v>47</v>
      </c>
      <c r="B223" s="1" t="s">
        <v>8</v>
      </c>
      <c r="C223" s="1" t="s">
        <v>70</v>
      </c>
      <c r="D223" s="2">
        <v>44587</v>
      </c>
      <c r="E223" s="1">
        <v>4053</v>
      </c>
      <c r="F223" s="1">
        <v>276</v>
      </c>
      <c r="G223" s="4">
        <v>312</v>
      </c>
    </row>
    <row r="224" spans="1:7" ht="16.5">
      <c r="A224" s="3" t="s">
        <v>23</v>
      </c>
      <c r="B224" s="1" t="s">
        <v>36</v>
      </c>
      <c r="C224" s="1" t="s">
        <v>18</v>
      </c>
      <c r="D224" s="2">
        <v>44585</v>
      </c>
      <c r="E224" s="1">
        <v>5110</v>
      </c>
      <c r="F224" s="1">
        <v>252</v>
      </c>
      <c r="G224" s="4">
        <v>394</v>
      </c>
    </row>
    <row r="225" spans="1:7" ht="16.5">
      <c r="A225" s="3" t="s">
        <v>58</v>
      </c>
      <c r="B225" s="1" t="s">
        <v>33</v>
      </c>
      <c r="C225" s="1" t="s">
        <v>9</v>
      </c>
      <c r="D225" s="2">
        <v>44579</v>
      </c>
      <c r="E225" s="1">
        <v>4557</v>
      </c>
      <c r="F225" s="1">
        <v>14</v>
      </c>
      <c r="G225" s="4">
        <v>163</v>
      </c>
    </row>
    <row r="226" spans="1:7" ht="16.5">
      <c r="A226" s="3" t="s">
        <v>43</v>
      </c>
      <c r="B226" s="1" t="s">
        <v>41</v>
      </c>
      <c r="C226" s="1" t="s">
        <v>57</v>
      </c>
      <c r="D226" s="2">
        <v>44567</v>
      </c>
      <c r="E226" s="1">
        <v>6727</v>
      </c>
      <c r="F226" s="1">
        <v>330</v>
      </c>
      <c r="G226" s="4">
        <v>673</v>
      </c>
    </row>
    <row r="227" spans="1:7" ht="16.5">
      <c r="A227" s="3" t="s">
        <v>71</v>
      </c>
      <c r="B227" s="1" t="s">
        <v>62</v>
      </c>
      <c r="C227" s="1" t="s">
        <v>27</v>
      </c>
      <c r="D227" s="2">
        <v>44579</v>
      </c>
      <c r="E227" s="1">
        <v>4774</v>
      </c>
      <c r="F227" s="1">
        <v>257</v>
      </c>
      <c r="G227" s="4">
        <v>531</v>
      </c>
    </row>
    <row r="228" spans="1:7" ht="16.5">
      <c r="A228" s="3" t="s">
        <v>19</v>
      </c>
      <c r="B228" s="1" t="s">
        <v>64</v>
      </c>
      <c r="C228" s="1" t="s">
        <v>29</v>
      </c>
      <c r="D228" s="2">
        <v>44586</v>
      </c>
      <c r="E228" s="1">
        <v>6447</v>
      </c>
      <c r="F228" s="1">
        <v>162</v>
      </c>
      <c r="G228" s="4">
        <v>258</v>
      </c>
    </row>
    <row r="229" spans="1:7" ht="16.5">
      <c r="A229" s="3" t="s">
        <v>58</v>
      </c>
      <c r="B229" s="1" t="s">
        <v>63</v>
      </c>
      <c r="C229" s="1" t="s">
        <v>25</v>
      </c>
      <c r="D229" s="2">
        <v>44587</v>
      </c>
      <c r="E229" s="1">
        <v>6034</v>
      </c>
      <c r="F229" s="1">
        <v>37</v>
      </c>
      <c r="G229" s="4">
        <v>263</v>
      </c>
    </row>
    <row r="230" spans="1:7" ht="16.5">
      <c r="A230" s="3" t="s">
        <v>10</v>
      </c>
      <c r="B230" s="1" t="s">
        <v>69</v>
      </c>
      <c r="C230" s="1" t="s">
        <v>54</v>
      </c>
      <c r="D230" s="2">
        <v>44565</v>
      </c>
      <c r="E230" s="1">
        <v>15372</v>
      </c>
      <c r="F230" s="1">
        <v>215</v>
      </c>
      <c r="G230" s="4">
        <v>3075</v>
      </c>
    </row>
    <row r="231" spans="1:7" ht="16.5">
      <c r="A231" s="3" t="s">
        <v>43</v>
      </c>
      <c r="B231" s="1" t="s">
        <v>55</v>
      </c>
      <c r="C231" s="1" t="s">
        <v>39</v>
      </c>
      <c r="D231" s="2">
        <v>44585</v>
      </c>
      <c r="E231" s="1">
        <v>4753</v>
      </c>
      <c r="F231" s="1">
        <v>63</v>
      </c>
      <c r="G231" s="4">
        <v>251</v>
      </c>
    </row>
    <row r="232" spans="1:7" ht="16.5">
      <c r="A232" s="3" t="s">
        <v>19</v>
      </c>
      <c r="B232" s="1" t="s">
        <v>48</v>
      </c>
      <c r="C232" s="1" t="s">
        <v>70</v>
      </c>
      <c r="D232" s="2">
        <v>44571</v>
      </c>
      <c r="E232" s="1">
        <v>4039</v>
      </c>
      <c r="F232" s="1">
        <v>182</v>
      </c>
      <c r="G232" s="4">
        <v>337</v>
      </c>
    </row>
    <row r="233" spans="1:7" ht="16.5">
      <c r="A233" s="3" t="s">
        <v>58</v>
      </c>
      <c r="B233" s="1" t="s">
        <v>24</v>
      </c>
      <c r="C233" s="1" t="s">
        <v>27</v>
      </c>
      <c r="D233" s="2">
        <v>44571</v>
      </c>
      <c r="E233" s="1">
        <v>735</v>
      </c>
      <c r="F233" s="1">
        <v>8</v>
      </c>
      <c r="G233" s="4">
        <v>105</v>
      </c>
    </row>
    <row r="234" spans="1:7" ht="16.5">
      <c r="A234" s="3" t="s">
        <v>19</v>
      </c>
      <c r="B234" s="1" t="s">
        <v>56</v>
      </c>
      <c r="C234" s="1" t="s">
        <v>12</v>
      </c>
      <c r="D234" s="2">
        <v>44575</v>
      </c>
      <c r="E234" s="1">
        <v>2786</v>
      </c>
      <c r="F234" s="1">
        <v>26</v>
      </c>
      <c r="G234" s="4">
        <v>175</v>
      </c>
    </row>
    <row r="235" spans="1:7" ht="16.5">
      <c r="A235" s="3" t="s">
        <v>71</v>
      </c>
      <c r="B235" s="1" t="s">
        <v>17</v>
      </c>
      <c r="C235" s="1" t="s">
        <v>39</v>
      </c>
      <c r="D235" s="2">
        <v>44572</v>
      </c>
      <c r="E235" s="1">
        <v>17115</v>
      </c>
      <c r="F235" s="1">
        <v>513</v>
      </c>
      <c r="G235" s="4">
        <v>815</v>
      </c>
    </row>
    <row r="236" spans="1:7" ht="16.5">
      <c r="A236" s="3" t="s">
        <v>37</v>
      </c>
      <c r="B236" s="1" t="s">
        <v>38</v>
      </c>
      <c r="C236" s="1" t="s">
        <v>54</v>
      </c>
      <c r="D236" s="2">
        <v>44575</v>
      </c>
      <c r="E236" s="1">
        <v>4774</v>
      </c>
      <c r="F236" s="1">
        <v>273</v>
      </c>
      <c r="G236" s="4">
        <v>955</v>
      </c>
    </row>
    <row r="237" spans="1:7" ht="16.5">
      <c r="A237" s="3" t="s">
        <v>61</v>
      </c>
      <c r="B237" s="1" t="s">
        <v>65</v>
      </c>
      <c r="C237" s="1" t="s">
        <v>67</v>
      </c>
      <c r="D237" s="2">
        <v>44564</v>
      </c>
      <c r="E237" s="1">
        <v>15204</v>
      </c>
      <c r="F237" s="1">
        <v>7</v>
      </c>
      <c r="G237" s="4">
        <v>1383</v>
      </c>
    </row>
    <row r="238" spans="1:7" ht="16.5">
      <c r="A238" s="3" t="s">
        <v>47</v>
      </c>
      <c r="B238" s="1" t="s">
        <v>44</v>
      </c>
      <c r="C238" s="1" t="s">
        <v>22</v>
      </c>
      <c r="D238" s="2">
        <v>44586</v>
      </c>
      <c r="E238" s="1">
        <v>6111</v>
      </c>
      <c r="F238" s="1">
        <v>210</v>
      </c>
      <c r="G238" s="4">
        <v>291</v>
      </c>
    </row>
    <row r="239" spans="1:7" ht="16.5">
      <c r="A239" s="3" t="s">
        <v>10</v>
      </c>
      <c r="B239" s="1" t="s">
        <v>64</v>
      </c>
      <c r="C239" s="1" t="s">
        <v>67</v>
      </c>
      <c r="D239" s="2">
        <v>44565</v>
      </c>
      <c r="E239" s="1">
        <v>945</v>
      </c>
      <c r="F239" s="1">
        <v>49</v>
      </c>
      <c r="G239" s="4">
        <v>135</v>
      </c>
    </row>
    <row r="240" spans="1:7" ht="16.5">
      <c r="A240" s="3" t="s">
        <v>58</v>
      </c>
      <c r="B240" s="1" t="s">
        <v>62</v>
      </c>
      <c r="C240" s="1" t="s">
        <v>15</v>
      </c>
      <c r="D240" s="2">
        <v>44567</v>
      </c>
      <c r="E240" s="1">
        <v>1960</v>
      </c>
      <c r="F240" s="1">
        <v>192</v>
      </c>
      <c r="G240" s="4">
        <v>86</v>
      </c>
    </row>
    <row r="241" spans="1:7" ht="16.5">
      <c r="A241" s="3" t="s">
        <v>16</v>
      </c>
      <c r="B241" s="1" t="s">
        <v>53</v>
      </c>
      <c r="C241" s="1" t="s">
        <v>59</v>
      </c>
      <c r="D241" s="2">
        <v>44586</v>
      </c>
      <c r="E241" s="1">
        <v>9156</v>
      </c>
      <c r="F241" s="1">
        <v>375</v>
      </c>
      <c r="G241" s="4">
        <v>509</v>
      </c>
    </row>
    <row r="242" spans="1:7" ht="16.5">
      <c r="A242" s="3" t="s">
        <v>46</v>
      </c>
      <c r="B242" s="1" t="s">
        <v>48</v>
      </c>
      <c r="C242" s="1" t="s">
        <v>31</v>
      </c>
      <c r="D242" s="2">
        <v>44588</v>
      </c>
      <c r="E242" s="1">
        <v>4809</v>
      </c>
      <c r="F242" s="1">
        <v>28</v>
      </c>
      <c r="G242" s="4">
        <v>802</v>
      </c>
    </row>
    <row r="243" spans="1:7" ht="16.5">
      <c r="A243" s="3" t="s">
        <v>60</v>
      </c>
      <c r="B243" s="1" t="s">
        <v>33</v>
      </c>
      <c r="C243" s="1" t="s">
        <v>20</v>
      </c>
      <c r="D243" s="2">
        <v>44571</v>
      </c>
      <c r="E243" s="1">
        <v>3381</v>
      </c>
      <c r="F243" s="1">
        <v>240</v>
      </c>
      <c r="G243" s="4">
        <v>242</v>
      </c>
    </row>
    <row r="244" spans="1:7" ht="16.5">
      <c r="A244" s="3" t="s">
        <v>16</v>
      </c>
      <c r="B244" s="1" t="s">
        <v>64</v>
      </c>
      <c r="C244" s="1" t="s">
        <v>31</v>
      </c>
      <c r="D244" s="2">
        <v>44588</v>
      </c>
      <c r="E244" s="1">
        <v>8890</v>
      </c>
      <c r="F244" s="1">
        <v>343</v>
      </c>
      <c r="G244" s="4">
        <v>1482</v>
      </c>
    </row>
    <row r="245" spans="1:7" ht="16.5">
      <c r="A245" s="3" t="s">
        <v>13</v>
      </c>
      <c r="B245" s="1" t="s">
        <v>11</v>
      </c>
      <c r="C245" s="1" t="s">
        <v>57</v>
      </c>
      <c r="D245" s="2">
        <v>44588</v>
      </c>
      <c r="E245" s="1">
        <v>2065</v>
      </c>
      <c r="F245" s="1">
        <v>158</v>
      </c>
      <c r="G245" s="4">
        <v>173</v>
      </c>
    </row>
    <row r="246" spans="1:7" ht="16.5">
      <c r="A246" s="3" t="s">
        <v>46</v>
      </c>
      <c r="B246" s="1" t="s">
        <v>56</v>
      </c>
      <c r="C246" s="1" t="s">
        <v>18</v>
      </c>
      <c r="D246" s="2">
        <v>44567</v>
      </c>
      <c r="E246" s="1">
        <v>10409</v>
      </c>
      <c r="F246" s="1">
        <v>33</v>
      </c>
      <c r="G246" s="4">
        <v>744</v>
      </c>
    </row>
    <row r="247" spans="1:7" ht="16.5">
      <c r="A247" s="3" t="s">
        <v>43</v>
      </c>
      <c r="B247" s="1" t="s">
        <v>26</v>
      </c>
      <c r="C247" s="1" t="s">
        <v>18</v>
      </c>
      <c r="D247" s="2">
        <v>44572</v>
      </c>
      <c r="E247" s="1">
        <v>18788</v>
      </c>
      <c r="F247" s="1">
        <v>121</v>
      </c>
      <c r="G247" s="4">
        <v>1342</v>
      </c>
    </row>
    <row r="248" spans="1:7" ht="16.5">
      <c r="A248" s="3" t="s">
        <v>50</v>
      </c>
      <c r="B248" s="1" t="s">
        <v>48</v>
      </c>
      <c r="C248" s="1" t="s">
        <v>68</v>
      </c>
      <c r="D248" s="2">
        <v>44579</v>
      </c>
      <c r="E248" s="1">
        <v>4928</v>
      </c>
      <c r="F248" s="1">
        <v>71</v>
      </c>
      <c r="G248" s="4">
        <v>704</v>
      </c>
    </row>
    <row r="249" spans="1:7" ht="16.5">
      <c r="A249" s="3" t="s">
        <v>7</v>
      </c>
      <c r="B249" s="1" t="s">
        <v>69</v>
      </c>
      <c r="C249" s="1" t="s">
        <v>75</v>
      </c>
      <c r="D249" s="2">
        <v>44564</v>
      </c>
      <c r="E249" s="1">
        <v>9394</v>
      </c>
      <c r="F249" s="1">
        <v>222</v>
      </c>
      <c r="G249" s="4">
        <v>627</v>
      </c>
    </row>
    <row r="250" spans="1:7" ht="16.5">
      <c r="A250" s="3" t="s">
        <v>35</v>
      </c>
      <c r="B250" s="1" t="s">
        <v>48</v>
      </c>
      <c r="C250" s="1" t="s">
        <v>42</v>
      </c>
      <c r="D250" s="2">
        <v>44574</v>
      </c>
      <c r="E250" s="1">
        <v>5152</v>
      </c>
      <c r="F250" s="1">
        <v>100</v>
      </c>
      <c r="G250" s="4">
        <v>304</v>
      </c>
    </row>
    <row r="251" spans="1:7" ht="16.5">
      <c r="A251" s="3" t="s">
        <v>43</v>
      </c>
      <c r="B251" s="1" t="s">
        <v>41</v>
      </c>
      <c r="C251" s="1" t="s">
        <v>25</v>
      </c>
      <c r="D251" s="2">
        <v>44564</v>
      </c>
      <c r="E251" s="1">
        <v>7112</v>
      </c>
      <c r="F251" s="1">
        <v>58</v>
      </c>
      <c r="G251" s="4">
        <v>285</v>
      </c>
    </row>
    <row r="252" spans="1:7" ht="16.5">
      <c r="A252" s="3" t="s">
        <v>50</v>
      </c>
      <c r="B252" s="1" t="s">
        <v>36</v>
      </c>
      <c r="C252" s="1" t="s">
        <v>18</v>
      </c>
      <c r="D252" s="2">
        <v>44575</v>
      </c>
      <c r="E252" s="1">
        <v>7028</v>
      </c>
      <c r="F252" s="1">
        <v>29</v>
      </c>
      <c r="G252" s="4">
        <v>469</v>
      </c>
    </row>
    <row r="253" spans="1:7" ht="16.5">
      <c r="A253" s="3" t="s">
        <v>60</v>
      </c>
      <c r="B253" s="1" t="s">
        <v>36</v>
      </c>
      <c r="C253" s="1" t="s">
        <v>59</v>
      </c>
      <c r="D253" s="2">
        <v>44582</v>
      </c>
      <c r="E253" s="1">
        <v>20720</v>
      </c>
      <c r="F253" s="1">
        <v>78</v>
      </c>
      <c r="G253" s="4">
        <v>1091</v>
      </c>
    </row>
    <row r="254" spans="1:7" ht="16.5">
      <c r="A254" s="3" t="s">
        <v>50</v>
      </c>
      <c r="B254" s="1" t="s">
        <v>69</v>
      </c>
      <c r="C254" s="1" t="s">
        <v>12</v>
      </c>
      <c r="D254" s="2">
        <v>44568</v>
      </c>
      <c r="E254" s="1">
        <v>3682</v>
      </c>
      <c r="F254" s="1">
        <v>331</v>
      </c>
      <c r="G254" s="4">
        <v>217</v>
      </c>
    </row>
    <row r="255" spans="1:7" ht="16.5">
      <c r="A255" s="3" t="s">
        <v>23</v>
      </c>
      <c r="B255" s="1" t="s">
        <v>48</v>
      </c>
      <c r="C255" s="1" t="s">
        <v>68</v>
      </c>
      <c r="D255" s="2">
        <v>44575</v>
      </c>
      <c r="E255" s="1">
        <v>3220</v>
      </c>
      <c r="F255" s="1">
        <v>65</v>
      </c>
      <c r="G255" s="4">
        <v>537</v>
      </c>
    </row>
    <row r="256" spans="1:7" ht="16.5">
      <c r="A256" s="3" t="s">
        <v>71</v>
      </c>
      <c r="B256" s="1" t="s">
        <v>65</v>
      </c>
      <c r="C256" s="1" t="s">
        <v>59</v>
      </c>
      <c r="D256" s="2">
        <v>44574</v>
      </c>
      <c r="E256" s="1">
        <v>10598</v>
      </c>
      <c r="F256" s="1">
        <v>336</v>
      </c>
      <c r="G256" s="4">
        <v>589</v>
      </c>
    </row>
    <row r="257" spans="1:7" ht="16.5">
      <c r="A257" s="3" t="s">
        <v>61</v>
      </c>
      <c r="B257" s="1" t="s">
        <v>11</v>
      </c>
      <c r="C257" s="1" t="s">
        <v>70</v>
      </c>
      <c r="D257" s="2">
        <v>44566</v>
      </c>
      <c r="E257" s="1">
        <v>7651</v>
      </c>
      <c r="F257" s="1">
        <v>106</v>
      </c>
      <c r="G257" s="4">
        <v>589</v>
      </c>
    </row>
    <row r="258" spans="1:7" ht="16.5">
      <c r="A258" s="3" t="s">
        <v>23</v>
      </c>
      <c r="B258" s="1" t="s">
        <v>48</v>
      </c>
      <c r="C258" s="1" t="s">
        <v>34</v>
      </c>
      <c r="D258" s="2">
        <v>44587</v>
      </c>
      <c r="E258" s="1">
        <v>14266</v>
      </c>
      <c r="F258" s="1">
        <v>74</v>
      </c>
      <c r="G258" s="4">
        <v>1427</v>
      </c>
    </row>
    <row r="259" spans="1:7" ht="16.5">
      <c r="A259" s="3" t="s">
        <v>37</v>
      </c>
      <c r="B259" s="1" t="s">
        <v>33</v>
      </c>
      <c r="C259" s="1" t="s">
        <v>12</v>
      </c>
      <c r="D259" s="2">
        <v>44589</v>
      </c>
      <c r="E259" s="1">
        <v>9730</v>
      </c>
      <c r="F259" s="1">
        <v>12</v>
      </c>
      <c r="G259" s="4">
        <v>609</v>
      </c>
    </row>
    <row r="260" spans="1:7" ht="16.5">
      <c r="A260" s="3" t="s">
        <v>58</v>
      </c>
      <c r="B260" s="1" t="s">
        <v>38</v>
      </c>
      <c r="C260" s="1" t="s">
        <v>34</v>
      </c>
      <c r="D260" s="2">
        <v>44571</v>
      </c>
      <c r="E260" s="1">
        <v>4200</v>
      </c>
      <c r="F260" s="1">
        <v>335</v>
      </c>
      <c r="G260" s="4">
        <v>467</v>
      </c>
    </row>
    <row r="261" spans="1:7" ht="16.5">
      <c r="A261" s="3" t="s">
        <v>50</v>
      </c>
      <c r="B261" s="1" t="s">
        <v>65</v>
      </c>
      <c r="C261" s="1" t="s">
        <v>27</v>
      </c>
      <c r="D261" s="2">
        <v>44582</v>
      </c>
      <c r="E261" s="1">
        <v>13195</v>
      </c>
      <c r="F261" s="1">
        <v>215</v>
      </c>
      <c r="G261" s="4">
        <v>2200</v>
      </c>
    </row>
    <row r="262" spans="1:7" ht="16.5">
      <c r="A262" s="3" t="s">
        <v>30</v>
      </c>
      <c r="B262" s="1" t="s">
        <v>33</v>
      </c>
      <c r="C262" s="1" t="s">
        <v>25</v>
      </c>
      <c r="D262" s="2">
        <v>44566</v>
      </c>
      <c r="E262" s="1">
        <v>13986</v>
      </c>
      <c r="F262" s="1">
        <v>162</v>
      </c>
      <c r="G262" s="4">
        <v>583</v>
      </c>
    </row>
    <row r="263" spans="1:7" ht="16.5">
      <c r="A263" s="3" t="s">
        <v>30</v>
      </c>
      <c r="B263" s="1" t="s">
        <v>56</v>
      </c>
      <c r="C263" s="1" t="s">
        <v>54</v>
      </c>
      <c r="D263" s="2">
        <v>44564</v>
      </c>
      <c r="E263" s="1">
        <v>70</v>
      </c>
      <c r="F263" s="1">
        <v>347</v>
      </c>
      <c r="G263" s="4">
        <v>12</v>
      </c>
    </row>
    <row r="264" spans="1:7" ht="16.5">
      <c r="A264" s="3" t="s">
        <v>35</v>
      </c>
      <c r="B264" s="1" t="s">
        <v>55</v>
      </c>
      <c r="C264" s="1" t="s">
        <v>22</v>
      </c>
      <c r="D264" s="2">
        <v>44572</v>
      </c>
      <c r="E264" s="1">
        <v>9401</v>
      </c>
      <c r="F264" s="1">
        <v>164</v>
      </c>
      <c r="G264" s="4">
        <v>448</v>
      </c>
    </row>
    <row r="265" spans="1:7" ht="16.5">
      <c r="A265" s="3" t="s">
        <v>61</v>
      </c>
      <c r="B265" s="1" t="s">
        <v>53</v>
      </c>
      <c r="C265" s="1" t="s">
        <v>57</v>
      </c>
      <c r="D265" s="2">
        <v>44568</v>
      </c>
      <c r="E265" s="1">
        <v>1491</v>
      </c>
      <c r="F265" s="1">
        <v>29</v>
      </c>
      <c r="G265" s="4">
        <v>136</v>
      </c>
    </row>
    <row r="266" spans="1:7" ht="16.5">
      <c r="A266" s="3" t="s">
        <v>13</v>
      </c>
      <c r="B266" s="1" t="s">
        <v>44</v>
      </c>
      <c r="C266" s="1" t="s">
        <v>29</v>
      </c>
      <c r="D266" s="2">
        <v>44572</v>
      </c>
      <c r="E266" s="1">
        <v>13874</v>
      </c>
      <c r="F266" s="1">
        <v>226</v>
      </c>
      <c r="G266" s="4">
        <v>534</v>
      </c>
    </row>
    <row r="267" spans="1:7" ht="16.5">
      <c r="A267" s="3" t="s">
        <v>16</v>
      </c>
      <c r="B267" s="1" t="s">
        <v>48</v>
      </c>
      <c r="C267" s="1" t="s">
        <v>75</v>
      </c>
      <c r="D267" s="2">
        <v>44579</v>
      </c>
      <c r="E267" s="1">
        <v>1379</v>
      </c>
      <c r="F267" s="1">
        <v>46</v>
      </c>
      <c r="G267" s="4">
        <v>99</v>
      </c>
    </row>
    <row r="268" spans="1:7" ht="16.5">
      <c r="A268" s="3" t="s">
        <v>71</v>
      </c>
      <c r="B268" s="1" t="s">
        <v>17</v>
      </c>
      <c r="C268" s="1" t="s">
        <v>29</v>
      </c>
      <c r="D268" s="2">
        <v>44572</v>
      </c>
      <c r="E268" s="1">
        <v>5369</v>
      </c>
      <c r="F268" s="1">
        <v>182</v>
      </c>
      <c r="G268" s="4">
        <v>199</v>
      </c>
    </row>
    <row r="269" spans="1:7" ht="16.5">
      <c r="A269" s="3" t="s">
        <v>35</v>
      </c>
      <c r="B269" s="1" t="s">
        <v>56</v>
      </c>
      <c r="C269" s="1" t="s">
        <v>68</v>
      </c>
      <c r="D269" s="2">
        <v>44566</v>
      </c>
      <c r="E269" s="1">
        <v>7469</v>
      </c>
      <c r="F269" s="1">
        <v>11</v>
      </c>
      <c r="G269" s="4">
        <v>1067</v>
      </c>
    </row>
    <row r="270" spans="1:7" ht="16.5">
      <c r="A270" s="3" t="s">
        <v>40</v>
      </c>
      <c r="B270" s="1" t="s">
        <v>65</v>
      </c>
      <c r="C270" s="1" t="s">
        <v>29</v>
      </c>
      <c r="D270" s="2">
        <v>44585</v>
      </c>
      <c r="E270" s="1">
        <v>4361</v>
      </c>
      <c r="F270" s="1">
        <v>310</v>
      </c>
      <c r="G270" s="4">
        <v>156</v>
      </c>
    </row>
    <row r="271" spans="1:7" ht="16.5">
      <c r="A271" s="3" t="s">
        <v>30</v>
      </c>
      <c r="B271" s="1" t="s">
        <v>28</v>
      </c>
      <c r="C271" s="1" t="s">
        <v>25</v>
      </c>
      <c r="D271" s="2">
        <v>44579</v>
      </c>
      <c r="E271" s="1">
        <v>6426</v>
      </c>
      <c r="F271" s="1">
        <v>42</v>
      </c>
      <c r="G271" s="4">
        <v>268</v>
      </c>
    </row>
    <row r="272" spans="1:7" ht="16.5">
      <c r="A272" s="3" t="s">
        <v>23</v>
      </c>
      <c r="B272" s="1" t="s">
        <v>33</v>
      </c>
      <c r="C272" s="1" t="s">
        <v>15</v>
      </c>
      <c r="D272" s="2">
        <v>44586</v>
      </c>
      <c r="E272" s="1">
        <v>5173</v>
      </c>
      <c r="F272" s="1">
        <v>85</v>
      </c>
      <c r="G272" s="4">
        <v>247</v>
      </c>
    </row>
    <row r="273" spans="1:7" ht="16.5">
      <c r="A273" s="3" t="s">
        <v>71</v>
      </c>
      <c r="B273" s="1" t="s">
        <v>56</v>
      </c>
      <c r="C273" s="1" t="s">
        <v>34</v>
      </c>
      <c r="D273" s="2">
        <v>44568</v>
      </c>
      <c r="E273" s="1">
        <v>3878</v>
      </c>
      <c r="F273" s="1">
        <v>348</v>
      </c>
      <c r="G273" s="4">
        <v>485</v>
      </c>
    </row>
    <row r="274" spans="1:7" ht="16.5">
      <c r="A274" s="3" t="s">
        <v>43</v>
      </c>
      <c r="B274" s="1" t="s">
        <v>56</v>
      </c>
      <c r="C274" s="1" t="s">
        <v>42</v>
      </c>
      <c r="D274" s="2">
        <v>44587</v>
      </c>
      <c r="E274" s="1">
        <v>3143</v>
      </c>
      <c r="F274" s="1">
        <v>210</v>
      </c>
      <c r="G274" s="4">
        <v>197</v>
      </c>
    </row>
    <row r="275" spans="1:7" ht="16.5">
      <c r="A275" s="3" t="s">
        <v>61</v>
      </c>
      <c r="B275" s="1" t="s">
        <v>41</v>
      </c>
      <c r="C275" s="1" t="s">
        <v>70</v>
      </c>
      <c r="D275" s="2">
        <v>44565</v>
      </c>
      <c r="E275" s="1">
        <v>2373</v>
      </c>
      <c r="F275" s="1">
        <v>342</v>
      </c>
      <c r="G275" s="4">
        <v>159</v>
      </c>
    </row>
    <row r="276" spans="1:7" ht="16.5">
      <c r="A276" s="3" t="s">
        <v>13</v>
      </c>
      <c r="B276" s="1" t="s">
        <v>21</v>
      </c>
      <c r="C276" s="1" t="s">
        <v>76</v>
      </c>
      <c r="D276" s="2">
        <v>44564</v>
      </c>
      <c r="E276" s="1">
        <v>7749</v>
      </c>
      <c r="F276" s="1">
        <v>15</v>
      </c>
      <c r="G276" s="4">
        <v>775</v>
      </c>
    </row>
    <row r="277" spans="1:7" ht="16.5">
      <c r="A277" s="3" t="s">
        <v>23</v>
      </c>
      <c r="B277" s="1" t="s">
        <v>8</v>
      </c>
      <c r="C277" s="1" t="s">
        <v>25</v>
      </c>
      <c r="D277" s="2">
        <v>44571</v>
      </c>
      <c r="E277" s="1">
        <v>6741</v>
      </c>
      <c r="F277" s="1">
        <v>187</v>
      </c>
      <c r="G277" s="4">
        <v>307</v>
      </c>
    </row>
    <row r="278" spans="1:7" ht="16.5">
      <c r="A278" s="3" t="s">
        <v>23</v>
      </c>
      <c r="B278" s="1" t="s">
        <v>69</v>
      </c>
      <c r="C278" s="1" t="s">
        <v>39</v>
      </c>
      <c r="D278" s="2">
        <v>44573</v>
      </c>
      <c r="E278" s="1">
        <v>3920</v>
      </c>
      <c r="F278" s="1">
        <v>270</v>
      </c>
      <c r="G278" s="4">
        <v>207</v>
      </c>
    </row>
    <row r="279" spans="1:7" ht="16.5">
      <c r="A279" s="3" t="s">
        <v>60</v>
      </c>
      <c r="B279" s="1" t="s">
        <v>41</v>
      </c>
      <c r="C279" s="1" t="s">
        <v>34</v>
      </c>
      <c r="D279" s="2">
        <v>44566</v>
      </c>
      <c r="E279" s="1">
        <v>1316</v>
      </c>
      <c r="F279" s="1">
        <v>351</v>
      </c>
      <c r="G279" s="4">
        <v>147</v>
      </c>
    </row>
    <row r="280" spans="1:7" ht="16.5">
      <c r="A280" s="3" t="s">
        <v>43</v>
      </c>
      <c r="B280" s="1" t="s">
        <v>62</v>
      </c>
      <c r="C280" s="1" t="s">
        <v>76</v>
      </c>
      <c r="D280" s="2">
        <v>44589</v>
      </c>
      <c r="E280" s="1">
        <v>3150</v>
      </c>
      <c r="F280" s="1">
        <v>53</v>
      </c>
      <c r="G280" s="4">
        <v>287</v>
      </c>
    </row>
    <row r="281" spans="1:7" ht="16.5">
      <c r="A281" s="3" t="s">
        <v>7</v>
      </c>
      <c r="B281" s="1" t="s">
        <v>48</v>
      </c>
      <c r="C281" s="1" t="s">
        <v>12</v>
      </c>
      <c r="D281" s="2">
        <v>44566</v>
      </c>
      <c r="E281" s="1">
        <v>6909</v>
      </c>
      <c r="F281" s="1">
        <v>166</v>
      </c>
      <c r="G281" s="4">
        <v>407</v>
      </c>
    </row>
    <row r="282" spans="1:7" ht="16.5">
      <c r="A282" s="3" t="s">
        <v>16</v>
      </c>
      <c r="B282" s="1" t="s">
        <v>69</v>
      </c>
      <c r="C282" s="1" t="s">
        <v>9</v>
      </c>
      <c r="D282" s="2">
        <v>44575</v>
      </c>
      <c r="E282" s="1">
        <v>4466</v>
      </c>
      <c r="F282" s="1">
        <v>2</v>
      </c>
      <c r="G282" s="4">
        <v>187</v>
      </c>
    </row>
    <row r="283" spans="1:7" ht="16.5">
      <c r="A283" s="3" t="s">
        <v>58</v>
      </c>
      <c r="B283" s="1" t="s">
        <v>51</v>
      </c>
      <c r="C283" s="1" t="s">
        <v>70</v>
      </c>
      <c r="D283" s="2">
        <v>44589</v>
      </c>
      <c r="E283" s="1">
        <v>2247</v>
      </c>
      <c r="F283" s="1">
        <v>190</v>
      </c>
      <c r="G283" s="4">
        <v>205</v>
      </c>
    </row>
    <row r="284" spans="1:7" ht="16.5">
      <c r="A284" s="3" t="s">
        <v>43</v>
      </c>
      <c r="B284" s="1" t="s">
        <v>8</v>
      </c>
      <c r="C284" s="1" t="s">
        <v>68</v>
      </c>
      <c r="D284" s="2">
        <v>44564</v>
      </c>
      <c r="E284" s="1">
        <v>329</v>
      </c>
      <c r="F284" s="1">
        <v>158</v>
      </c>
      <c r="G284" s="4">
        <v>66</v>
      </c>
    </row>
    <row r="285" spans="1:7" ht="16.5">
      <c r="A285" s="3" t="s">
        <v>58</v>
      </c>
      <c r="B285" s="1" t="s">
        <v>64</v>
      </c>
      <c r="C285" s="1" t="s">
        <v>70</v>
      </c>
      <c r="D285" s="2">
        <v>44566</v>
      </c>
      <c r="E285" s="1">
        <v>14959</v>
      </c>
      <c r="F285" s="1">
        <v>313</v>
      </c>
      <c r="G285" s="4">
        <v>1069</v>
      </c>
    </row>
    <row r="286" spans="1:7" ht="16.5">
      <c r="A286" s="3" t="s">
        <v>40</v>
      </c>
      <c r="B286" s="1" t="s">
        <v>8</v>
      </c>
      <c r="C286" s="1" t="s">
        <v>42</v>
      </c>
      <c r="D286" s="2">
        <v>44582</v>
      </c>
      <c r="E286" s="1">
        <v>9674</v>
      </c>
      <c r="F286" s="1">
        <v>449</v>
      </c>
      <c r="G286" s="4">
        <v>645</v>
      </c>
    </row>
    <row r="287" spans="1:7" ht="16.5">
      <c r="A287" s="3" t="s">
        <v>58</v>
      </c>
      <c r="B287" s="1" t="s">
        <v>33</v>
      </c>
      <c r="C287" s="1" t="s">
        <v>70</v>
      </c>
      <c r="D287" s="2">
        <v>44565</v>
      </c>
      <c r="E287" s="1">
        <v>5376</v>
      </c>
      <c r="F287" s="1">
        <v>353</v>
      </c>
      <c r="G287" s="4">
        <v>489</v>
      </c>
    </row>
    <row r="288" spans="1:7" ht="16.5">
      <c r="A288" s="3" t="s">
        <v>71</v>
      </c>
      <c r="B288" s="1" t="s">
        <v>64</v>
      </c>
      <c r="C288" s="1" t="s">
        <v>70</v>
      </c>
      <c r="D288" s="2">
        <v>44580</v>
      </c>
      <c r="E288" s="1">
        <v>9751</v>
      </c>
      <c r="F288" s="1">
        <v>120</v>
      </c>
      <c r="G288" s="4">
        <v>813</v>
      </c>
    </row>
    <row r="289" spans="1:7" ht="16.5">
      <c r="A289" s="3" t="s">
        <v>74</v>
      </c>
      <c r="B289" s="1" t="s">
        <v>8</v>
      </c>
      <c r="C289" s="1" t="s">
        <v>18</v>
      </c>
      <c r="D289" s="2">
        <v>44582</v>
      </c>
      <c r="E289" s="1">
        <v>10031</v>
      </c>
      <c r="F289" s="1">
        <v>41</v>
      </c>
      <c r="G289" s="4">
        <v>669</v>
      </c>
    </row>
    <row r="290" spans="1:7" ht="16.5">
      <c r="A290" s="3" t="s">
        <v>37</v>
      </c>
      <c r="B290" s="1" t="s">
        <v>8</v>
      </c>
      <c r="C290" s="1" t="s">
        <v>75</v>
      </c>
      <c r="D290" s="2">
        <v>44574</v>
      </c>
      <c r="E290" s="1">
        <v>9065</v>
      </c>
      <c r="F290" s="1">
        <v>11</v>
      </c>
      <c r="G290" s="4">
        <v>756</v>
      </c>
    </row>
    <row r="291" spans="1:7" ht="16.5">
      <c r="A291" s="3" t="s">
        <v>46</v>
      </c>
      <c r="B291" s="1" t="s">
        <v>36</v>
      </c>
      <c r="C291" s="1" t="s">
        <v>27</v>
      </c>
      <c r="D291" s="2">
        <v>44571</v>
      </c>
      <c r="E291" s="1">
        <v>8512</v>
      </c>
      <c r="F291" s="1">
        <v>10</v>
      </c>
      <c r="G291" s="4">
        <v>946</v>
      </c>
    </row>
    <row r="292" spans="1:7" ht="16.5">
      <c r="A292" s="3" t="s">
        <v>58</v>
      </c>
      <c r="B292" s="1" t="s">
        <v>62</v>
      </c>
      <c r="C292" s="1" t="s">
        <v>68</v>
      </c>
      <c r="D292" s="2">
        <v>44568</v>
      </c>
      <c r="E292" s="1">
        <v>5425</v>
      </c>
      <c r="F292" s="1">
        <v>48</v>
      </c>
      <c r="G292" s="4">
        <v>905</v>
      </c>
    </row>
    <row r="293" spans="1:7" ht="16.5">
      <c r="A293" s="3" t="s">
        <v>43</v>
      </c>
      <c r="B293" s="1" t="s">
        <v>17</v>
      </c>
      <c r="C293" s="1" t="s">
        <v>34</v>
      </c>
      <c r="D293" s="2">
        <v>44586</v>
      </c>
      <c r="E293" s="1">
        <v>10563</v>
      </c>
      <c r="F293" s="1">
        <v>236</v>
      </c>
      <c r="G293" s="4">
        <v>1174</v>
      </c>
    </row>
    <row r="294" spans="1:7" ht="16.5">
      <c r="A294" s="3" t="s">
        <v>74</v>
      </c>
      <c r="B294" s="1" t="s">
        <v>21</v>
      </c>
      <c r="C294" s="1" t="s">
        <v>57</v>
      </c>
      <c r="D294" s="2">
        <v>44586</v>
      </c>
      <c r="E294" s="1">
        <v>7693</v>
      </c>
      <c r="F294" s="1">
        <v>16</v>
      </c>
      <c r="G294" s="4">
        <v>642</v>
      </c>
    </row>
    <row r="295" spans="1:7" ht="16.5">
      <c r="A295" s="3" t="s">
        <v>50</v>
      </c>
      <c r="B295" s="1" t="s">
        <v>21</v>
      </c>
      <c r="C295" s="1" t="s">
        <v>12</v>
      </c>
      <c r="D295" s="2">
        <v>44582</v>
      </c>
      <c r="E295" s="1">
        <v>5117</v>
      </c>
      <c r="F295" s="1">
        <v>138</v>
      </c>
      <c r="G295" s="4">
        <v>256</v>
      </c>
    </row>
    <row r="296" spans="1:7" ht="16.5">
      <c r="A296" s="3" t="s">
        <v>46</v>
      </c>
      <c r="B296" s="1" t="s">
        <v>14</v>
      </c>
      <c r="C296" s="1" t="s">
        <v>22</v>
      </c>
      <c r="D296" s="2">
        <v>44587</v>
      </c>
      <c r="E296" s="1">
        <v>4312</v>
      </c>
      <c r="F296" s="1">
        <v>239</v>
      </c>
      <c r="G296" s="4">
        <v>206</v>
      </c>
    </row>
    <row r="297" spans="1:7" ht="16.5">
      <c r="A297" s="3" t="s">
        <v>52</v>
      </c>
      <c r="B297" s="1" t="s">
        <v>41</v>
      </c>
      <c r="C297" s="1" t="s">
        <v>25</v>
      </c>
      <c r="D297" s="2">
        <v>44571</v>
      </c>
      <c r="E297" s="1">
        <v>5670</v>
      </c>
      <c r="F297" s="1">
        <v>216</v>
      </c>
      <c r="G297" s="4">
        <v>237</v>
      </c>
    </row>
    <row r="298" spans="1:7" ht="16.5">
      <c r="A298" s="3" t="s">
        <v>35</v>
      </c>
      <c r="B298" s="1" t="s">
        <v>56</v>
      </c>
      <c r="C298" s="1" t="s">
        <v>70</v>
      </c>
      <c r="D298" s="2">
        <v>44572</v>
      </c>
      <c r="E298" s="1">
        <v>1372</v>
      </c>
      <c r="F298" s="1">
        <v>45</v>
      </c>
      <c r="G298" s="4">
        <v>92</v>
      </c>
    </row>
    <row r="299" spans="1:7" ht="16.5">
      <c r="A299" s="3" t="s">
        <v>13</v>
      </c>
      <c r="B299" s="1" t="s">
        <v>51</v>
      </c>
      <c r="C299" s="1" t="s">
        <v>68</v>
      </c>
      <c r="D299" s="2">
        <v>44587</v>
      </c>
      <c r="E299" s="1">
        <v>1183</v>
      </c>
      <c r="F299" s="1">
        <v>16</v>
      </c>
      <c r="G299" s="4">
        <v>148</v>
      </c>
    </row>
    <row r="300" spans="1:7" ht="16.5">
      <c r="A300" s="3" t="s">
        <v>7</v>
      </c>
      <c r="B300" s="1" t="s">
        <v>21</v>
      </c>
      <c r="C300" s="1" t="s">
        <v>76</v>
      </c>
      <c r="D300" s="2">
        <v>44568</v>
      </c>
      <c r="E300" s="1">
        <v>3052</v>
      </c>
      <c r="F300" s="1">
        <v>119</v>
      </c>
      <c r="G300" s="4">
        <v>340</v>
      </c>
    </row>
    <row r="301" spans="1:7" ht="16.5">
      <c r="A301" s="3" t="s">
        <v>35</v>
      </c>
      <c r="B301" s="1" t="s">
        <v>21</v>
      </c>
      <c r="C301" s="1" t="s">
        <v>31</v>
      </c>
      <c r="D301" s="2">
        <v>44587</v>
      </c>
      <c r="E301" s="1">
        <v>588</v>
      </c>
      <c r="F301" s="1">
        <v>9</v>
      </c>
      <c r="G301" s="4">
        <v>74</v>
      </c>
    </row>
    <row r="302" spans="1:7" ht="16.5">
      <c r="A302" s="3" t="s">
        <v>74</v>
      </c>
      <c r="B302" s="1" t="s">
        <v>17</v>
      </c>
      <c r="C302" s="1" t="s">
        <v>59</v>
      </c>
      <c r="D302" s="2">
        <v>44567</v>
      </c>
      <c r="E302" s="1">
        <v>6552</v>
      </c>
      <c r="F302" s="1">
        <v>51</v>
      </c>
      <c r="G302" s="4">
        <v>345</v>
      </c>
    </row>
    <row r="303" spans="1:7" ht="16.5">
      <c r="A303" s="3" t="s">
        <v>72</v>
      </c>
      <c r="B303" s="1" t="s">
        <v>48</v>
      </c>
      <c r="C303" s="1" t="s">
        <v>15</v>
      </c>
      <c r="D303" s="2">
        <v>44579</v>
      </c>
      <c r="E303" s="1">
        <v>10465</v>
      </c>
      <c r="F303" s="1">
        <v>142</v>
      </c>
      <c r="G303" s="4">
        <v>551</v>
      </c>
    </row>
    <row r="304" spans="1:7" ht="16.5">
      <c r="A304" s="3" t="s">
        <v>66</v>
      </c>
      <c r="B304" s="1" t="s">
        <v>53</v>
      </c>
      <c r="C304" s="1" t="s">
        <v>42</v>
      </c>
      <c r="D304" s="2">
        <v>44574</v>
      </c>
      <c r="E304" s="1">
        <v>13916</v>
      </c>
      <c r="F304" s="1">
        <v>152</v>
      </c>
      <c r="G304" s="4">
        <v>928</v>
      </c>
    </row>
    <row r="305" spans="1:7" ht="16.5">
      <c r="A305" s="3" t="s">
        <v>47</v>
      </c>
      <c r="B305" s="1" t="s">
        <v>21</v>
      </c>
      <c r="C305" s="1" t="s">
        <v>59</v>
      </c>
      <c r="D305" s="2">
        <v>44571</v>
      </c>
      <c r="E305" s="1">
        <v>4137</v>
      </c>
      <c r="F305" s="1">
        <v>233</v>
      </c>
      <c r="G305" s="4">
        <v>207</v>
      </c>
    </row>
    <row r="306" spans="1:7" ht="16.5">
      <c r="A306" s="3" t="s">
        <v>61</v>
      </c>
      <c r="B306" s="1" t="s">
        <v>28</v>
      </c>
      <c r="C306" s="1" t="s">
        <v>70</v>
      </c>
      <c r="D306" s="2">
        <v>44586</v>
      </c>
      <c r="E306" s="1">
        <v>4599</v>
      </c>
      <c r="F306" s="1">
        <v>33</v>
      </c>
      <c r="G306" s="4">
        <v>419</v>
      </c>
    </row>
    <row r="307" spans="1:7" ht="16.5">
      <c r="A307" s="3" t="s">
        <v>40</v>
      </c>
      <c r="B307" s="1" t="s">
        <v>69</v>
      </c>
      <c r="C307" s="1" t="s">
        <v>59</v>
      </c>
      <c r="D307" s="2">
        <v>44572</v>
      </c>
      <c r="E307" s="1">
        <v>17773</v>
      </c>
      <c r="F307" s="1">
        <v>67</v>
      </c>
      <c r="G307" s="4">
        <v>988</v>
      </c>
    </row>
    <row r="308" spans="1:7" ht="16.5">
      <c r="A308" s="3" t="s">
        <v>35</v>
      </c>
      <c r="B308" s="1" t="s">
        <v>63</v>
      </c>
      <c r="C308" s="1" t="s">
        <v>67</v>
      </c>
      <c r="D308" s="2">
        <v>44588</v>
      </c>
      <c r="E308" s="1">
        <v>13160</v>
      </c>
      <c r="F308" s="1">
        <v>138</v>
      </c>
      <c r="G308" s="4">
        <v>1880</v>
      </c>
    </row>
    <row r="309" spans="1:7" ht="16.5">
      <c r="A309" s="3" t="s">
        <v>16</v>
      </c>
      <c r="B309" s="1" t="s">
        <v>64</v>
      </c>
      <c r="C309" s="1" t="s">
        <v>67</v>
      </c>
      <c r="D309" s="2">
        <v>44567</v>
      </c>
      <c r="E309" s="1">
        <v>3192</v>
      </c>
      <c r="F309" s="1">
        <v>174</v>
      </c>
      <c r="G309" s="4">
        <v>355</v>
      </c>
    </row>
    <row r="310" spans="1:7" ht="16.5">
      <c r="A310" s="3" t="s">
        <v>35</v>
      </c>
      <c r="B310" s="1" t="s">
        <v>62</v>
      </c>
      <c r="C310" s="1" t="s">
        <v>68</v>
      </c>
      <c r="D310" s="2">
        <v>44568</v>
      </c>
      <c r="E310" s="1">
        <v>3241</v>
      </c>
      <c r="F310" s="1">
        <v>226</v>
      </c>
      <c r="G310" s="4">
        <v>541</v>
      </c>
    </row>
    <row r="311" spans="1:7" ht="16.5">
      <c r="A311" s="3" t="s">
        <v>60</v>
      </c>
      <c r="B311" s="1" t="s">
        <v>28</v>
      </c>
      <c r="C311" s="1" t="s">
        <v>54</v>
      </c>
      <c r="D311" s="2">
        <v>44565</v>
      </c>
      <c r="E311" s="1">
        <v>9576</v>
      </c>
      <c r="F311" s="1">
        <v>13</v>
      </c>
      <c r="G311" s="4">
        <v>1368</v>
      </c>
    </row>
    <row r="312" spans="1:7" ht="16.5">
      <c r="A312" s="3" t="s">
        <v>37</v>
      </c>
      <c r="B312" s="1" t="s">
        <v>63</v>
      </c>
      <c r="C312" s="1" t="s">
        <v>59</v>
      </c>
      <c r="D312" s="2">
        <v>44575</v>
      </c>
      <c r="E312" s="1">
        <v>11403</v>
      </c>
      <c r="F312" s="1">
        <v>367</v>
      </c>
      <c r="G312" s="4">
        <v>634</v>
      </c>
    </row>
    <row r="313" spans="1:7" ht="16.5">
      <c r="A313" s="3" t="s">
        <v>72</v>
      </c>
      <c r="B313" s="1" t="s">
        <v>38</v>
      </c>
      <c r="C313" s="1" t="s">
        <v>45</v>
      </c>
      <c r="D313" s="2">
        <v>44575</v>
      </c>
      <c r="E313" s="1">
        <v>98</v>
      </c>
      <c r="F313" s="1">
        <v>64</v>
      </c>
      <c r="G313" s="4">
        <v>6</v>
      </c>
    </row>
    <row r="314" spans="1:7" ht="16.5">
      <c r="A314" s="3" t="s">
        <v>47</v>
      </c>
      <c r="B314" s="1" t="s">
        <v>63</v>
      </c>
      <c r="C314" s="1" t="s">
        <v>15</v>
      </c>
      <c r="D314" s="2">
        <v>44567</v>
      </c>
      <c r="E314" s="1">
        <v>11389</v>
      </c>
      <c r="F314" s="1">
        <v>89</v>
      </c>
      <c r="G314" s="4">
        <v>496</v>
      </c>
    </row>
    <row r="315" spans="1:7" ht="16.5">
      <c r="A315" s="3" t="s">
        <v>72</v>
      </c>
      <c r="B315" s="1" t="s">
        <v>36</v>
      </c>
      <c r="C315" s="1" t="s">
        <v>76</v>
      </c>
      <c r="D315" s="2">
        <v>44568</v>
      </c>
      <c r="E315" s="1">
        <v>546</v>
      </c>
      <c r="F315" s="1">
        <v>288</v>
      </c>
      <c r="G315" s="4">
        <v>55</v>
      </c>
    </row>
    <row r="316" spans="1:7" ht="16.5">
      <c r="A316" s="3" t="s">
        <v>23</v>
      </c>
      <c r="B316" s="1" t="s">
        <v>62</v>
      </c>
      <c r="C316" s="1" t="s">
        <v>22</v>
      </c>
      <c r="D316" s="2">
        <v>44571</v>
      </c>
      <c r="E316" s="1">
        <v>18697</v>
      </c>
      <c r="F316" s="1">
        <v>197</v>
      </c>
      <c r="G316" s="4">
        <v>891</v>
      </c>
    </row>
    <row r="317" spans="1:7" ht="16.5">
      <c r="A317" s="3" t="s">
        <v>35</v>
      </c>
      <c r="B317" s="1" t="s">
        <v>38</v>
      </c>
      <c r="C317" s="1" t="s">
        <v>70</v>
      </c>
      <c r="D317" s="2">
        <v>44586</v>
      </c>
      <c r="E317" s="1">
        <v>3878</v>
      </c>
      <c r="F317" s="1">
        <v>322</v>
      </c>
      <c r="G317" s="4">
        <v>277</v>
      </c>
    </row>
    <row r="318" spans="1:7" ht="16.5">
      <c r="A318" s="3" t="s">
        <v>47</v>
      </c>
      <c r="B318" s="1" t="s">
        <v>56</v>
      </c>
      <c r="C318" s="1" t="s">
        <v>20</v>
      </c>
      <c r="D318" s="2">
        <v>44589</v>
      </c>
      <c r="E318" s="1">
        <v>2765</v>
      </c>
      <c r="F318" s="1">
        <v>229</v>
      </c>
      <c r="G318" s="4">
        <v>213</v>
      </c>
    </row>
    <row r="319" spans="1:7" ht="16.5">
      <c r="A319" s="3" t="s">
        <v>72</v>
      </c>
      <c r="B319" s="1" t="s">
        <v>11</v>
      </c>
      <c r="C319" s="1" t="s">
        <v>70</v>
      </c>
      <c r="D319" s="2">
        <v>44564</v>
      </c>
      <c r="E319" s="1">
        <v>7721</v>
      </c>
      <c r="F319" s="1">
        <v>241</v>
      </c>
      <c r="G319" s="4">
        <v>594</v>
      </c>
    </row>
    <row r="320" spans="1:7" ht="16.5">
      <c r="A320" s="3" t="s">
        <v>52</v>
      </c>
      <c r="B320" s="1" t="s">
        <v>14</v>
      </c>
      <c r="C320" s="1" t="s">
        <v>20</v>
      </c>
      <c r="D320" s="2">
        <v>44585</v>
      </c>
      <c r="E320" s="1">
        <v>12894</v>
      </c>
      <c r="F320" s="1">
        <v>253</v>
      </c>
      <c r="G320" s="4">
        <v>1075</v>
      </c>
    </row>
    <row r="321" spans="1:7" ht="16.5">
      <c r="A321" s="3" t="s">
        <v>52</v>
      </c>
      <c r="B321" s="1" t="s">
        <v>51</v>
      </c>
      <c r="C321" s="1" t="s">
        <v>34</v>
      </c>
      <c r="D321" s="2">
        <v>44589</v>
      </c>
      <c r="E321" s="1">
        <v>7112</v>
      </c>
      <c r="F321" s="1">
        <v>37</v>
      </c>
      <c r="G321" s="4">
        <v>647</v>
      </c>
    </row>
    <row r="322" spans="1:7" ht="16.5">
      <c r="A322" s="3" t="s">
        <v>32</v>
      </c>
      <c r="B322" s="1" t="s">
        <v>64</v>
      </c>
      <c r="C322" s="1" t="s">
        <v>45</v>
      </c>
      <c r="D322" s="2">
        <v>44568</v>
      </c>
      <c r="E322" s="1">
        <v>1015</v>
      </c>
      <c r="F322" s="1">
        <v>421</v>
      </c>
      <c r="G322" s="4">
        <v>60</v>
      </c>
    </row>
    <row r="323" spans="1:7" ht="16.5">
      <c r="A323" s="3" t="s">
        <v>43</v>
      </c>
      <c r="B323" s="1" t="s">
        <v>41</v>
      </c>
      <c r="C323" s="1" t="s">
        <v>42</v>
      </c>
      <c r="D323" s="2">
        <v>44586</v>
      </c>
      <c r="E323" s="1">
        <v>3801</v>
      </c>
      <c r="F323" s="1">
        <v>173</v>
      </c>
      <c r="G323" s="4">
        <v>212</v>
      </c>
    </row>
    <row r="324" spans="1:7" ht="16.5">
      <c r="A324" s="3" t="s">
        <v>19</v>
      </c>
      <c r="B324" s="1" t="s">
        <v>65</v>
      </c>
      <c r="C324" s="1" t="s">
        <v>42</v>
      </c>
      <c r="D324" s="2">
        <v>44565</v>
      </c>
      <c r="E324" s="1">
        <v>2513</v>
      </c>
      <c r="F324" s="1">
        <v>130</v>
      </c>
      <c r="G324" s="4">
        <v>158</v>
      </c>
    </row>
    <row r="325" spans="1:7" ht="16.5">
      <c r="A325" s="3" t="s">
        <v>7</v>
      </c>
      <c r="B325" s="1" t="s">
        <v>64</v>
      </c>
      <c r="C325" s="1" t="s">
        <v>22</v>
      </c>
      <c r="D325" s="2">
        <v>44568</v>
      </c>
      <c r="E325" s="1">
        <v>6566</v>
      </c>
      <c r="F325" s="1">
        <v>388</v>
      </c>
      <c r="G325" s="4">
        <v>299</v>
      </c>
    </row>
    <row r="326" spans="1:7" ht="16.5">
      <c r="A326" s="3" t="s">
        <v>71</v>
      </c>
      <c r="B326" s="1" t="s">
        <v>55</v>
      </c>
      <c r="C326" s="1" t="s">
        <v>27</v>
      </c>
      <c r="D326" s="2">
        <v>44573</v>
      </c>
      <c r="E326" s="1">
        <v>1526</v>
      </c>
      <c r="F326" s="1">
        <v>238</v>
      </c>
      <c r="G326" s="4">
        <v>218</v>
      </c>
    </row>
    <row r="327" spans="1:7" ht="16.5">
      <c r="A327" s="3" t="s">
        <v>23</v>
      </c>
      <c r="B327" s="1" t="s">
        <v>64</v>
      </c>
      <c r="C327" s="1" t="s">
        <v>20</v>
      </c>
      <c r="D327" s="2">
        <v>44568</v>
      </c>
      <c r="E327" s="1">
        <v>8204</v>
      </c>
      <c r="F327" s="1">
        <v>14</v>
      </c>
      <c r="G327" s="4">
        <v>547</v>
      </c>
    </row>
    <row r="328" spans="1:7" ht="16.5">
      <c r="A328" s="3" t="s">
        <v>16</v>
      </c>
      <c r="B328" s="1" t="s">
        <v>26</v>
      </c>
      <c r="C328" s="1" t="s">
        <v>68</v>
      </c>
      <c r="D328" s="2">
        <v>44586</v>
      </c>
      <c r="E328" s="1">
        <v>6146</v>
      </c>
      <c r="F328" s="1">
        <v>418</v>
      </c>
      <c r="G328" s="4">
        <v>683</v>
      </c>
    </row>
    <row r="329" spans="1:7" ht="16.5">
      <c r="A329" s="3" t="s">
        <v>61</v>
      </c>
      <c r="B329" s="1" t="s">
        <v>51</v>
      </c>
      <c r="C329" s="1" t="s">
        <v>22</v>
      </c>
      <c r="D329" s="2">
        <v>44582</v>
      </c>
      <c r="E329" s="1">
        <v>4977</v>
      </c>
      <c r="F329" s="1">
        <v>285</v>
      </c>
      <c r="G329" s="4">
        <v>227</v>
      </c>
    </row>
    <row r="330" spans="1:7" ht="16.5">
      <c r="A330" s="3" t="s">
        <v>19</v>
      </c>
      <c r="B330" s="1" t="s">
        <v>64</v>
      </c>
      <c r="C330" s="1" t="s">
        <v>20</v>
      </c>
      <c r="D330" s="2">
        <v>44568</v>
      </c>
      <c r="E330" s="1">
        <v>13153</v>
      </c>
      <c r="F330" s="1">
        <v>86</v>
      </c>
      <c r="G330" s="4">
        <v>1097</v>
      </c>
    </row>
    <row r="331" spans="1:7" ht="16.5">
      <c r="A331" s="3" t="s">
        <v>35</v>
      </c>
      <c r="B331" s="1" t="s">
        <v>8</v>
      </c>
      <c r="C331" s="1" t="s">
        <v>45</v>
      </c>
      <c r="D331" s="2">
        <v>44586</v>
      </c>
      <c r="E331" s="1">
        <v>1008</v>
      </c>
      <c r="F331" s="1">
        <v>212</v>
      </c>
      <c r="G331" s="4">
        <v>68</v>
      </c>
    </row>
    <row r="332" spans="1:7" ht="16.5">
      <c r="A332" s="3" t="s">
        <v>73</v>
      </c>
      <c r="B332" s="1" t="s">
        <v>69</v>
      </c>
      <c r="C332" s="1" t="s">
        <v>34</v>
      </c>
      <c r="D332" s="2">
        <v>44579</v>
      </c>
      <c r="E332" s="1">
        <v>1246</v>
      </c>
      <c r="F332" s="1">
        <v>24</v>
      </c>
      <c r="G332" s="4">
        <v>156</v>
      </c>
    </row>
    <row r="333" spans="1:7" ht="16.5">
      <c r="A333" s="3" t="s">
        <v>23</v>
      </c>
      <c r="B333" s="1" t="s">
        <v>62</v>
      </c>
      <c r="C333" s="1" t="s">
        <v>31</v>
      </c>
      <c r="D333" s="2">
        <v>44588</v>
      </c>
      <c r="E333" s="1">
        <v>9072</v>
      </c>
      <c r="F333" s="1">
        <v>68</v>
      </c>
      <c r="G333" s="4">
        <v>1296</v>
      </c>
    </row>
    <row r="334" spans="1:7" ht="16.5">
      <c r="A334" s="3" t="s">
        <v>46</v>
      </c>
      <c r="B334" s="1" t="s">
        <v>24</v>
      </c>
      <c r="C334" s="1" t="s">
        <v>12</v>
      </c>
      <c r="D334" s="2">
        <v>44566</v>
      </c>
      <c r="E334" s="1">
        <v>6664</v>
      </c>
      <c r="F334" s="1">
        <v>41</v>
      </c>
      <c r="G334" s="4">
        <v>334</v>
      </c>
    </row>
    <row r="335" spans="1:7" ht="16.5">
      <c r="A335" s="3" t="s">
        <v>71</v>
      </c>
      <c r="B335" s="1" t="s">
        <v>21</v>
      </c>
      <c r="C335" s="1" t="s">
        <v>57</v>
      </c>
      <c r="D335" s="2">
        <v>44579</v>
      </c>
      <c r="E335" s="1">
        <v>1666</v>
      </c>
      <c r="F335" s="1">
        <v>156</v>
      </c>
      <c r="G335" s="4">
        <v>129</v>
      </c>
    </row>
    <row r="336" spans="1:7" ht="16.5">
      <c r="A336" s="3" t="s">
        <v>30</v>
      </c>
      <c r="B336" s="1" t="s">
        <v>11</v>
      </c>
      <c r="C336" s="1" t="s">
        <v>22</v>
      </c>
      <c r="D336" s="2">
        <v>44573</v>
      </c>
      <c r="E336" s="1">
        <v>1253</v>
      </c>
      <c r="F336" s="1">
        <v>90</v>
      </c>
      <c r="G336" s="4">
        <v>57</v>
      </c>
    </row>
    <row r="337" spans="1:7" ht="16.5">
      <c r="A337" s="3" t="s">
        <v>61</v>
      </c>
      <c r="B337" s="1" t="s">
        <v>69</v>
      </c>
      <c r="C337" s="1" t="s">
        <v>31</v>
      </c>
      <c r="D337" s="2">
        <v>44572</v>
      </c>
      <c r="E337" s="1">
        <v>14105</v>
      </c>
      <c r="F337" s="1">
        <v>133</v>
      </c>
      <c r="G337" s="4">
        <v>2015</v>
      </c>
    </row>
    <row r="338" spans="1:7" ht="16.5">
      <c r="A338" s="3" t="s">
        <v>50</v>
      </c>
      <c r="B338" s="1" t="s">
        <v>17</v>
      </c>
      <c r="C338" s="1" t="s">
        <v>42</v>
      </c>
      <c r="D338" s="2">
        <v>44582</v>
      </c>
      <c r="E338" s="1">
        <v>6930</v>
      </c>
      <c r="F338" s="1">
        <v>215</v>
      </c>
      <c r="G338" s="4">
        <v>385</v>
      </c>
    </row>
    <row r="339" spans="1:7" ht="16.5">
      <c r="A339" s="3" t="s">
        <v>23</v>
      </c>
      <c r="B339" s="1" t="s">
        <v>28</v>
      </c>
      <c r="C339" s="1" t="s">
        <v>75</v>
      </c>
      <c r="D339" s="2">
        <v>44589</v>
      </c>
      <c r="E339" s="1">
        <v>3787</v>
      </c>
      <c r="F339" s="1">
        <v>678</v>
      </c>
      <c r="G339" s="4">
        <v>345</v>
      </c>
    </row>
    <row r="340" spans="1:7" ht="16.5">
      <c r="A340" s="3" t="s">
        <v>71</v>
      </c>
      <c r="B340" s="1" t="s">
        <v>53</v>
      </c>
      <c r="C340" s="1" t="s">
        <v>57</v>
      </c>
      <c r="D340" s="2">
        <v>44586</v>
      </c>
      <c r="E340" s="1">
        <v>469</v>
      </c>
      <c r="F340" s="1">
        <v>151</v>
      </c>
      <c r="G340" s="4">
        <v>47</v>
      </c>
    </row>
    <row r="341" spans="1:7" ht="16.5">
      <c r="A341" s="3" t="s">
        <v>47</v>
      </c>
      <c r="B341" s="1" t="s">
        <v>64</v>
      </c>
      <c r="C341" s="1" t="s">
        <v>18</v>
      </c>
      <c r="D341" s="2">
        <v>44566</v>
      </c>
      <c r="E341" s="1">
        <v>6223</v>
      </c>
      <c r="F341" s="1">
        <v>16</v>
      </c>
      <c r="G341" s="4">
        <v>389</v>
      </c>
    </row>
    <row r="342" spans="1:7" ht="16.5">
      <c r="A342" s="3" t="s">
        <v>46</v>
      </c>
      <c r="B342" s="1" t="s">
        <v>49</v>
      </c>
      <c r="C342" s="1" t="s">
        <v>9</v>
      </c>
      <c r="D342" s="2">
        <v>44575</v>
      </c>
      <c r="E342" s="1">
        <v>7714</v>
      </c>
      <c r="F342" s="1">
        <v>211</v>
      </c>
      <c r="G342" s="4">
        <v>286</v>
      </c>
    </row>
    <row r="343" spans="1:7" ht="16.5">
      <c r="A343" s="3" t="s">
        <v>23</v>
      </c>
      <c r="B343" s="1" t="s">
        <v>11</v>
      </c>
      <c r="C343" s="1" t="s">
        <v>34</v>
      </c>
      <c r="D343" s="2">
        <v>44565</v>
      </c>
      <c r="E343" s="1">
        <v>1232</v>
      </c>
      <c r="F343" s="1">
        <v>134</v>
      </c>
      <c r="G343" s="4">
        <v>103</v>
      </c>
    </row>
    <row r="344" spans="1:7" ht="16.5">
      <c r="A344" s="3" t="s">
        <v>66</v>
      </c>
      <c r="B344" s="1" t="s">
        <v>69</v>
      </c>
      <c r="C344" s="1" t="s">
        <v>29</v>
      </c>
      <c r="D344" s="2">
        <v>44574</v>
      </c>
      <c r="E344" s="1">
        <v>4711</v>
      </c>
      <c r="F344" s="1">
        <v>204</v>
      </c>
      <c r="G344" s="4">
        <v>182</v>
      </c>
    </row>
    <row r="345" spans="1:7" ht="16.5">
      <c r="A345" s="3" t="s">
        <v>77</v>
      </c>
      <c r="B345" s="1" t="s">
        <v>11</v>
      </c>
      <c r="C345" s="1" t="s">
        <v>25</v>
      </c>
      <c r="D345" s="2">
        <v>44578</v>
      </c>
      <c r="E345" s="1">
        <v>2569</v>
      </c>
      <c r="F345" s="1">
        <v>36</v>
      </c>
      <c r="G345" s="4">
        <v>123</v>
      </c>
    </row>
    <row r="346" spans="1:7" ht="16.5">
      <c r="A346" s="3" t="s">
        <v>10</v>
      </c>
      <c r="B346" s="1" t="s">
        <v>41</v>
      </c>
      <c r="C346" s="1" t="s">
        <v>25</v>
      </c>
      <c r="D346" s="2">
        <v>44573</v>
      </c>
      <c r="E346" s="1">
        <v>1477</v>
      </c>
      <c r="F346" s="1">
        <v>60</v>
      </c>
      <c r="G346" s="4">
        <v>68</v>
      </c>
    </row>
    <row r="347" spans="1:7" ht="16.5">
      <c r="A347" s="3" t="s">
        <v>19</v>
      </c>
      <c r="B347" s="1" t="s">
        <v>28</v>
      </c>
      <c r="C347" s="1" t="s">
        <v>76</v>
      </c>
      <c r="D347" s="2">
        <v>44574</v>
      </c>
      <c r="E347" s="1">
        <v>8687</v>
      </c>
      <c r="F347" s="1">
        <v>121</v>
      </c>
      <c r="G347" s="4">
        <v>869</v>
      </c>
    </row>
    <row r="348" spans="1:7" ht="16.5">
      <c r="A348" s="3" t="s">
        <v>7</v>
      </c>
      <c r="B348" s="1" t="s">
        <v>62</v>
      </c>
      <c r="C348" s="1" t="s">
        <v>42</v>
      </c>
      <c r="D348" s="2">
        <v>44568</v>
      </c>
      <c r="E348" s="1">
        <v>1288</v>
      </c>
      <c r="F348" s="1">
        <v>286</v>
      </c>
      <c r="G348" s="4">
        <v>81</v>
      </c>
    </row>
    <row r="349" spans="1:7" ht="16.5">
      <c r="A349" s="3" t="s">
        <v>66</v>
      </c>
      <c r="B349" s="1" t="s">
        <v>53</v>
      </c>
      <c r="C349" s="1" t="s">
        <v>67</v>
      </c>
      <c r="D349" s="2">
        <v>44572</v>
      </c>
      <c r="E349" s="1">
        <v>2639</v>
      </c>
      <c r="F349" s="1">
        <v>135</v>
      </c>
      <c r="G349" s="4">
        <v>240</v>
      </c>
    </row>
    <row r="350" spans="1:7" ht="16.5">
      <c r="A350" s="3" t="s">
        <v>50</v>
      </c>
      <c r="B350" s="1" t="s">
        <v>17</v>
      </c>
      <c r="C350" s="1" t="s">
        <v>75</v>
      </c>
      <c r="D350" s="2">
        <v>44587</v>
      </c>
      <c r="E350" s="1">
        <v>3059</v>
      </c>
      <c r="F350" s="1">
        <v>218</v>
      </c>
      <c r="G350" s="4">
        <v>204</v>
      </c>
    </row>
    <row r="351" spans="1:7" ht="16.5">
      <c r="A351" s="3" t="s">
        <v>43</v>
      </c>
      <c r="B351" s="1" t="s">
        <v>24</v>
      </c>
      <c r="C351" s="1" t="s">
        <v>68</v>
      </c>
      <c r="D351" s="2">
        <v>44565</v>
      </c>
      <c r="E351" s="1">
        <v>5306</v>
      </c>
      <c r="F351" s="1">
        <v>85</v>
      </c>
      <c r="G351" s="4">
        <v>758</v>
      </c>
    </row>
    <row r="352" spans="1:7" ht="16.5">
      <c r="A352" s="3" t="s">
        <v>40</v>
      </c>
      <c r="B352" s="1" t="s">
        <v>64</v>
      </c>
      <c r="C352" s="1" t="s">
        <v>20</v>
      </c>
      <c r="D352" s="2">
        <v>44589</v>
      </c>
      <c r="E352" s="1">
        <v>2674</v>
      </c>
      <c r="F352" s="1">
        <v>60</v>
      </c>
      <c r="G352" s="4">
        <v>168</v>
      </c>
    </row>
    <row r="353" spans="1:7" ht="16.5">
      <c r="A353" s="3" t="s">
        <v>47</v>
      </c>
      <c r="B353" s="1" t="s">
        <v>8</v>
      </c>
      <c r="C353" s="1" t="s">
        <v>27</v>
      </c>
      <c r="D353" s="2">
        <v>44568</v>
      </c>
      <c r="E353" s="1">
        <v>8225</v>
      </c>
      <c r="F353" s="1">
        <v>283</v>
      </c>
      <c r="G353" s="4">
        <v>1371</v>
      </c>
    </row>
    <row r="354" spans="1:7" ht="16.5">
      <c r="A354" s="3" t="s">
        <v>37</v>
      </c>
      <c r="B354" s="1" t="s">
        <v>48</v>
      </c>
      <c r="C354" s="1" t="s">
        <v>68</v>
      </c>
      <c r="D354" s="2">
        <v>44589</v>
      </c>
      <c r="E354" s="1">
        <v>378</v>
      </c>
      <c r="F354" s="1">
        <v>113</v>
      </c>
      <c r="G354" s="4">
        <v>54</v>
      </c>
    </row>
    <row r="355" spans="1:7" ht="16.5">
      <c r="A355" s="3" t="s">
        <v>30</v>
      </c>
      <c r="B355" s="1" t="s">
        <v>36</v>
      </c>
      <c r="C355" s="1" t="s">
        <v>68</v>
      </c>
      <c r="D355" s="2">
        <v>44565</v>
      </c>
      <c r="E355" s="1">
        <v>3808</v>
      </c>
      <c r="F355" s="1">
        <v>219</v>
      </c>
      <c r="G355" s="4">
        <v>762</v>
      </c>
    </row>
    <row r="356" spans="1:7" ht="16.5">
      <c r="A356" s="3" t="s">
        <v>74</v>
      </c>
      <c r="B356" s="1" t="s">
        <v>38</v>
      </c>
      <c r="C356" s="1" t="s">
        <v>34</v>
      </c>
      <c r="D356" s="2">
        <v>44586</v>
      </c>
      <c r="E356" s="1">
        <v>385</v>
      </c>
      <c r="F356" s="1">
        <v>128</v>
      </c>
      <c r="G356" s="4">
        <v>35</v>
      </c>
    </row>
    <row r="357" spans="1:7" ht="16.5">
      <c r="A357" s="3" t="s">
        <v>61</v>
      </c>
      <c r="B357" s="1" t="s">
        <v>69</v>
      </c>
      <c r="C357" s="1" t="s">
        <v>59</v>
      </c>
      <c r="D357" s="2">
        <v>44587</v>
      </c>
      <c r="E357" s="1">
        <v>10633</v>
      </c>
      <c r="F357" s="1">
        <v>25</v>
      </c>
      <c r="G357" s="4">
        <v>507</v>
      </c>
    </row>
    <row r="358" spans="1:7" ht="16.5">
      <c r="A358" s="3" t="s">
        <v>32</v>
      </c>
      <c r="B358" s="1" t="s">
        <v>28</v>
      </c>
      <c r="C358" s="1" t="s">
        <v>20</v>
      </c>
      <c r="D358" s="2">
        <v>44567</v>
      </c>
      <c r="E358" s="1">
        <v>5530</v>
      </c>
      <c r="F358" s="1">
        <v>200</v>
      </c>
      <c r="G358" s="4">
        <v>369</v>
      </c>
    </row>
    <row r="359" spans="1:7" ht="16.5">
      <c r="A359" s="3" t="s">
        <v>52</v>
      </c>
      <c r="B359" s="1" t="s">
        <v>14</v>
      </c>
      <c r="C359" s="1" t="s">
        <v>9</v>
      </c>
      <c r="D359" s="2">
        <v>44566</v>
      </c>
      <c r="E359" s="1">
        <v>3731</v>
      </c>
      <c r="F359" s="1">
        <v>319</v>
      </c>
      <c r="G359" s="4">
        <v>156</v>
      </c>
    </row>
    <row r="360" spans="1:7" ht="16.5">
      <c r="A360" s="3" t="s">
        <v>74</v>
      </c>
      <c r="B360" s="1" t="s">
        <v>17</v>
      </c>
      <c r="C360" s="1" t="s">
        <v>12</v>
      </c>
      <c r="D360" s="2">
        <v>44574</v>
      </c>
      <c r="E360" s="1">
        <v>3528</v>
      </c>
      <c r="F360" s="1">
        <v>250</v>
      </c>
      <c r="G360" s="4">
        <v>196</v>
      </c>
    </row>
    <row r="361" spans="1:7" ht="16.5">
      <c r="A361" s="3" t="s">
        <v>46</v>
      </c>
      <c r="B361" s="1" t="s">
        <v>11</v>
      </c>
      <c r="C361" s="1" t="s">
        <v>39</v>
      </c>
      <c r="D361" s="2">
        <v>44585</v>
      </c>
      <c r="E361" s="1">
        <v>3444</v>
      </c>
      <c r="F361" s="1">
        <v>172</v>
      </c>
      <c r="G361" s="4">
        <v>182</v>
      </c>
    </row>
    <row r="362" spans="1:7" ht="16.5">
      <c r="A362" s="3" t="s">
        <v>71</v>
      </c>
      <c r="B362" s="1" t="s">
        <v>24</v>
      </c>
      <c r="C362" s="1" t="s">
        <v>57</v>
      </c>
      <c r="D362" s="2">
        <v>44582</v>
      </c>
      <c r="E362" s="1">
        <v>9968</v>
      </c>
      <c r="F362" s="1">
        <v>135</v>
      </c>
      <c r="G362" s="4">
        <v>907</v>
      </c>
    </row>
    <row r="363" spans="1:7" ht="16.5">
      <c r="A363" s="3" t="s">
        <v>16</v>
      </c>
      <c r="B363" s="1" t="s">
        <v>56</v>
      </c>
      <c r="C363" s="1" t="s">
        <v>34</v>
      </c>
      <c r="D363" s="2">
        <v>44564</v>
      </c>
      <c r="E363" s="1">
        <v>5579</v>
      </c>
      <c r="F363" s="1">
        <v>130</v>
      </c>
      <c r="G363" s="4">
        <v>558</v>
      </c>
    </row>
    <row r="364" spans="1:7" ht="16.5">
      <c r="A364" s="3" t="s">
        <v>23</v>
      </c>
      <c r="B364" s="1" t="s">
        <v>63</v>
      </c>
      <c r="C364" s="1" t="s">
        <v>9</v>
      </c>
      <c r="D364" s="2">
        <v>44588</v>
      </c>
      <c r="E364" s="1">
        <v>3983</v>
      </c>
      <c r="F364" s="1">
        <v>389</v>
      </c>
      <c r="G364" s="4">
        <v>160</v>
      </c>
    </row>
    <row r="365" spans="1:7" ht="16.5">
      <c r="A365" s="3" t="s">
        <v>58</v>
      </c>
      <c r="B365" s="1" t="s">
        <v>33</v>
      </c>
      <c r="C365" s="1" t="s">
        <v>67</v>
      </c>
      <c r="D365" s="2">
        <v>44585</v>
      </c>
      <c r="E365" s="1">
        <v>11900</v>
      </c>
      <c r="F365" s="1">
        <v>13</v>
      </c>
      <c r="G365" s="4">
        <v>1700</v>
      </c>
    </row>
    <row r="366" spans="1:7" ht="16.5">
      <c r="A366" s="3" t="s">
        <v>16</v>
      </c>
      <c r="B366" s="1" t="s">
        <v>48</v>
      </c>
      <c r="C366" s="1" t="s">
        <v>15</v>
      </c>
      <c r="D366" s="2">
        <v>44574</v>
      </c>
      <c r="E366" s="1">
        <v>7882</v>
      </c>
      <c r="F366" s="1">
        <v>209</v>
      </c>
      <c r="G366" s="4">
        <v>415</v>
      </c>
    </row>
    <row r="367" spans="1:7" ht="16.5">
      <c r="A367" s="3" t="s">
        <v>7</v>
      </c>
      <c r="B367" s="1" t="s">
        <v>11</v>
      </c>
      <c r="C367" s="1" t="s">
        <v>18</v>
      </c>
      <c r="D367" s="2">
        <v>44585</v>
      </c>
      <c r="E367" s="1">
        <v>10794</v>
      </c>
      <c r="F367" s="1">
        <v>429</v>
      </c>
      <c r="G367" s="4">
        <v>771</v>
      </c>
    </row>
    <row r="368" spans="1:7" ht="16.5">
      <c r="A368" s="3" t="s">
        <v>30</v>
      </c>
      <c r="B368" s="1" t="s">
        <v>44</v>
      </c>
      <c r="C368" s="1" t="s">
        <v>34</v>
      </c>
      <c r="D368" s="2">
        <v>44575</v>
      </c>
      <c r="E368" s="1">
        <v>3752</v>
      </c>
      <c r="F368" s="1">
        <v>7</v>
      </c>
      <c r="G368" s="4">
        <v>469</v>
      </c>
    </row>
    <row r="369" spans="1:7" ht="16.5">
      <c r="A369" s="3" t="s">
        <v>73</v>
      </c>
      <c r="B369" s="1" t="s">
        <v>28</v>
      </c>
      <c r="C369" s="1" t="s">
        <v>12</v>
      </c>
      <c r="D369" s="2">
        <v>44586</v>
      </c>
      <c r="E369" s="1">
        <v>490</v>
      </c>
      <c r="F369" s="1">
        <v>41</v>
      </c>
      <c r="G369" s="4">
        <v>25</v>
      </c>
    </row>
    <row r="370" spans="1:7" ht="16.5">
      <c r="A370" s="3" t="s">
        <v>13</v>
      </c>
      <c r="B370" s="1" t="s">
        <v>53</v>
      </c>
      <c r="C370" s="1" t="s">
        <v>20</v>
      </c>
      <c r="D370" s="2">
        <v>44582</v>
      </c>
      <c r="E370" s="1">
        <v>5243</v>
      </c>
      <c r="F370" s="1">
        <v>35</v>
      </c>
      <c r="G370" s="4">
        <v>437</v>
      </c>
    </row>
    <row r="371" spans="1:7" ht="16.5">
      <c r="A371" s="3" t="s">
        <v>60</v>
      </c>
      <c r="B371" s="1" t="s">
        <v>8</v>
      </c>
      <c r="C371" s="1" t="s">
        <v>18</v>
      </c>
      <c r="D371" s="2">
        <v>44575</v>
      </c>
      <c r="E371" s="1">
        <v>6818</v>
      </c>
      <c r="F371" s="1">
        <v>224</v>
      </c>
      <c r="G371" s="4">
        <v>487</v>
      </c>
    </row>
    <row r="372" spans="1:7" ht="16.5">
      <c r="A372" s="3" t="s">
        <v>73</v>
      </c>
      <c r="B372" s="1" t="s">
        <v>21</v>
      </c>
      <c r="C372" s="1" t="s">
        <v>42</v>
      </c>
      <c r="D372" s="2">
        <v>44565</v>
      </c>
      <c r="E372" s="1">
        <v>763</v>
      </c>
      <c r="F372" s="1">
        <v>331</v>
      </c>
      <c r="G372" s="4">
        <v>48</v>
      </c>
    </row>
    <row r="373" spans="1:7" ht="16.5">
      <c r="A373" s="3" t="s">
        <v>71</v>
      </c>
      <c r="B373" s="1" t="s">
        <v>24</v>
      </c>
      <c r="C373" s="1" t="s">
        <v>22</v>
      </c>
      <c r="D373" s="2">
        <v>44574</v>
      </c>
      <c r="E373" s="1">
        <v>7833</v>
      </c>
      <c r="F373" s="1">
        <v>330</v>
      </c>
      <c r="G373" s="4">
        <v>373</v>
      </c>
    </row>
    <row r="374" spans="1:7" ht="16.5">
      <c r="A374" s="3" t="s">
        <v>71</v>
      </c>
      <c r="B374" s="1" t="s">
        <v>38</v>
      </c>
      <c r="C374" s="1" t="s">
        <v>42</v>
      </c>
      <c r="D374" s="2">
        <v>44586</v>
      </c>
      <c r="E374" s="1">
        <v>5642</v>
      </c>
      <c r="F374" s="1">
        <v>49</v>
      </c>
      <c r="G374" s="4">
        <v>314</v>
      </c>
    </row>
    <row r="375" spans="1:7" ht="16.5">
      <c r="A375" s="3" t="s">
        <v>37</v>
      </c>
      <c r="B375" s="1" t="s">
        <v>38</v>
      </c>
      <c r="C375" s="1" t="s">
        <v>67</v>
      </c>
      <c r="D375" s="2">
        <v>44586</v>
      </c>
      <c r="E375" s="1">
        <v>7266</v>
      </c>
      <c r="F375" s="1">
        <v>243</v>
      </c>
      <c r="G375" s="4">
        <v>909</v>
      </c>
    </row>
    <row r="376" spans="1:7" ht="16.5">
      <c r="A376" s="3" t="s">
        <v>66</v>
      </c>
      <c r="B376" s="1" t="s">
        <v>41</v>
      </c>
      <c r="C376" s="1" t="s">
        <v>76</v>
      </c>
      <c r="D376" s="2">
        <v>44566</v>
      </c>
      <c r="E376" s="1">
        <v>6769</v>
      </c>
      <c r="F376" s="1">
        <v>196</v>
      </c>
      <c r="G376" s="4">
        <v>565</v>
      </c>
    </row>
    <row r="377" spans="1:7" ht="16.5">
      <c r="A377" s="3" t="s">
        <v>66</v>
      </c>
      <c r="B377" s="1" t="s">
        <v>65</v>
      </c>
      <c r="C377" s="1" t="s">
        <v>75</v>
      </c>
      <c r="D377" s="2">
        <v>44575</v>
      </c>
      <c r="E377" s="1">
        <v>840</v>
      </c>
      <c r="F377" s="1">
        <v>308</v>
      </c>
      <c r="G377" s="4">
        <v>70</v>
      </c>
    </row>
    <row r="378" spans="1:7" ht="16.5">
      <c r="A378" s="3" t="s">
        <v>74</v>
      </c>
      <c r="B378" s="1" t="s">
        <v>26</v>
      </c>
      <c r="C378" s="1" t="s">
        <v>75</v>
      </c>
      <c r="D378" s="2">
        <v>44587</v>
      </c>
      <c r="E378" s="1">
        <v>4676</v>
      </c>
      <c r="F378" s="1">
        <v>72</v>
      </c>
      <c r="G378" s="4">
        <v>390</v>
      </c>
    </row>
    <row r="379" spans="1:7" ht="16.5">
      <c r="A379" s="3" t="s">
        <v>77</v>
      </c>
      <c r="B379" s="1" t="s">
        <v>65</v>
      </c>
      <c r="C379" s="1" t="s">
        <v>67</v>
      </c>
      <c r="D379" s="2">
        <v>44574</v>
      </c>
      <c r="E379" s="1">
        <v>3157</v>
      </c>
      <c r="F379" s="1">
        <v>344</v>
      </c>
      <c r="G379" s="4">
        <v>351</v>
      </c>
    </row>
    <row r="380" spans="1:7" ht="16.5">
      <c r="A380" s="3" t="s">
        <v>10</v>
      </c>
      <c r="B380" s="1" t="s">
        <v>8</v>
      </c>
      <c r="C380" s="1" t="s">
        <v>20</v>
      </c>
      <c r="D380" s="2">
        <v>44567</v>
      </c>
      <c r="E380" s="1">
        <v>1995</v>
      </c>
      <c r="F380" s="1">
        <v>159</v>
      </c>
      <c r="G380" s="4">
        <v>125</v>
      </c>
    </row>
    <row r="381" spans="1:7" ht="16.5">
      <c r="A381" s="3" t="s">
        <v>19</v>
      </c>
      <c r="B381" s="1" t="s">
        <v>28</v>
      </c>
      <c r="C381" s="1" t="s">
        <v>27</v>
      </c>
      <c r="D381" s="2">
        <v>44579</v>
      </c>
      <c r="E381" s="1">
        <v>8855</v>
      </c>
      <c r="F381" s="1">
        <v>275</v>
      </c>
      <c r="G381" s="4">
        <v>1771</v>
      </c>
    </row>
    <row r="382" spans="1:7" ht="16.5">
      <c r="A382" s="3" t="s">
        <v>52</v>
      </c>
      <c r="B382" s="1" t="s">
        <v>17</v>
      </c>
      <c r="C382" s="1" t="s">
        <v>27</v>
      </c>
      <c r="D382" s="2">
        <v>44574</v>
      </c>
      <c r="E382" s="1">
        <v>1043</v>
      </c>
      <c r="F382" s="1">
        <v>209</v>
      </c>
      <c r="G382" s="4">
        <v>131</v>
      </c>
    </row>
    <row r="383" spans="1:7" ht="16.5">
      <c r="A383" s="3" t="s">
        <v>37</v>
      </c>
      <c r="B383" s="1" t="s">
        <v>63</v>
      </c>
      <c r="C383" s="1" t="s">
        <v>68</v>
      </c>
      <c r="D383" s="2">
        <v>44580</v>
      </c>
      <c r="E383" s="1">
        <v>2786</v>
      </c>
      <c r="F383" s="1">
        <v>107</v>
      </c>
      <c r="G383" s="4">
        <v>310</v>
      </c>
    </row>
    <row r="384" spans="1:7" ht="16.5">
      <c r="A384" s="3" t="s">
        <v>40</v>
      </c>
      <c r="B384" s="1" t="s">
        <v>38</v>
      </c>
      <c r="C384" s="1" t="s">
        <v>70</v>
      </c>
      <c r="D384" s="2">
        <v>44586</v>
      </c>
      <c r="E384" s="1">
        <v>2527</v>
      </c>
      <c r="F384" s="1">
        <v>143</v>
      </c>
      <c r="G384" s="4">
        <v>195</v>
      </c>
    </row>
    <row r="385" spans="1:7" ht="16.5">
      <c r="A385" s="3" t="s">
        <v>46</v>
      </c>
      <c r="B385" s="1" t="s">
        <v>21</v>
      </c>
      <c r="C385" s="1" t="s">
        <v>34</v>
      </c>
      <c r="D385" s="2">
        <v>44586</v>
      </c>
      <c r="E385" s="1">
        <v>4242</v>
      </c>
      <c r="F385" s="1">
        <v>140</v>
      </c>
      <c r="G385" s="4">
        <v>425</v>
      </c>
    </row>
    <row r="386" spans="1:7" ht="16.5">
      <c r="A386" s="3" t="s">
        <v>60</v>
      </c>
      <c r="B386" s="1" t="s">
        <v>62</v>
      </c>
      <c r="C386" s="1" t="s">
        <v>20</v>
      </c>
      <c r="D386" s="2">
        <v>44579</v>
      </c>
      <c r="E386" s="1">
        <v>15253</v>
      </c>
      <c r="F386" s="1">
        <v>48</v>
      </c>
      <c r="G386" s="4">
        <v>954</v>
      </c>
    </row>
    <row r="387" spans="1:7" ht="16.5">
      <c r="A387" s="3" t="s">
        <v>32</v>
      </c>
      <c r="B387" s="1" t="s">
        <v>38</v>
      </c>
      <c r="C387" s="1" t="s">
        <v>57</v>
      </c>
      <c r="D387" s="2">
        <v>44571</v>
      </c>
      <c r="E387" s="1">
        <v>5495</v>
      </c>
      <c r="F387" s="1">
        <v>251</v>
      </c>
      <c r="G387" s="4">
        <v>393</v>
      </c>
    </row>
    <row r="388" spans="1:7" ht="16.5">
      <c r="A388" s="3" t="s">
        <v>58</v>
      </c>
      <c r="B388" s="1" t="s">
        <v>55</v>
      </c>
      <c r="C388" s="1" t="s">
        <v>59</v>
      </c>
      <c r="D388" s="2">
        <v>44589</v>
      </c>
      <c r="E388" s="1">
        <v>7217</v>
      </c>
      <c r="F388" s="1">
        <v>245</v>
      </c>
      <c r="G388" s="4">
        <v>401</v>
      </c>
    </row>
    <row r="389" spans="1:7" ht="16.5">
      <c r="A389" s="3" t="s">
        <v>30</v>
      </c>
      <c r="B389" s="1" t="s">
        <v>36</v>
      </c>
      <c r="C389" s="1" t="s">
        <v>12</v>
      </c>
      <c r="D389" s="2">
        <v>44587</v>
      </c>
      <c r="E389" s="1">
        <v>6559</v>
      </c>
      <c r="F389" s="1">
        <v>199</v>
      </c>
      <c r="G389" s="4">
        <v>328</v>
      </c>
    </row>
    <row r="390" spans="1:7" ht="16.5">
      <c r="A390" s="3" t="s">
        <v>52</v>
      </c>
      <c r="B390" s="1" t="s">
        <v>69</v>
      </c>
      <c r="C390" s="1" t="s">
        <v>39</v>
      </c>
      <c r="D390" s="2">
        <v>44568</v>
      </c>
      <c r="E390" s="1">
        <v>10318</v>
      </c>
      <c r="F390" s="1">
        <v>38</v>
      </c>
      <c r="G390" s="4">
        <v>516</v>
      </c>
    </row>
    <row r="391" spans="1:7" ht="16.5">
      <c r="A391" s="3" t="s">
        <v>46</v>
      </c>
      <c r="B391" s="1" t="s">
        <v>65</v>
      </c>
      <c r="C391" s="1" t="s">
        <v>76</v>
      </c>
      <c r="D391" s="2">
        <v>44575</v>
      </c>
      <c r="E391" s="1">
        <v>2205</v>
      </c>
      <c r="F391" s="1">
        <v>259</v>
      </c>
      <c r="G391" s="4">
        <v>170</v>
      </c>
    </row>
    <row r="392" spans="1:7" ht="16.5">
      <c r="A392" s="3" t="s">
        <v>40</v>
      </c>
      <c r="B392" s="1" t="s">
        <v>8</v>
      </c>
      <c r="C392" s="1" t="s">
        <v>76</v>
      </c>
      <c r="D392" s="2">
        <v>44582</v>
      </c>
      <c r="E392" s="1">
        <v>3731</v>
      </c>
      <c r="F392" s="1">
        <v>428</v>
      </c>
      <c r="G392" s="4">
        <v>374</v>
      </c>
    </row>
    <row r="393" spans="1:7" ht="16.5">
      <c r="A393" s="3" t="s">
        <v>32</v>
      </c>
      <c r="B393" s="1" t="s">
        <v>24</v>
      </c>
      <c r="C393" s="1" t="s">
        <v>54</v>
      </c>
      <c r="D393" s="2">
        <v>44567</v>
      </c>
      <c r="E393" s="1">
        <v>6328</v>
      </c>
      <c r="F393" s="1">
        <v>255</v>
      </c>
      <c r="G393" s="4">
        <v>791</v>
      </c>
    </row>
    <row r="394" spans="1:7" ht="16.5">
      <c r="A394" s="3" t="s">
        <v>32</v>
      </c>
      <c r="B394" s="1" t="s">
        <v>62</v>
      </c>
      <c r="C394" s="1" t="s">
        <v>57</v>
      </c>
      <c r="D394" s="2">
        <v>44585</v>
      </c>
      <c r="E394" s="1">
        <v>3227</v>
      </c>
      <c r="F394" s="1">
        <v>31</v>
      </c>
      <c r="G394" s="4">
        <v>269</v>
      </c>
    </row>
    <row r="395" spans="1:7" ht="16.5">
      <c r="A395" s="3" t="s">
        <v>52</v>
      </c>
      <c r="B395" s="1" t="s">
        <v>33</v>
      </c>
      <c r="C395" s="1" t="s">
        <v>59</v>
      </c>
      <c r="D395" s="2">
        <v>44579</v>
      </c>
      <c r="E395" s="1">
        <v>1197</v>
      </c>
      <c r="F395" s="1">
        <v>50</v>
      </c>
      <c r="G395" s="4">
        <v>60</v>
      </c>
    </row>
    <row r="396" spans="1:7" ht="16.5">
      <c r="A396" s="3" t="s">
        <v>13</v>
      </c>
      <c r="B396" s="1" t="s">
        <v>63</v>
      </c>
      <c r="C396" s="1" t="s">
        <v>31</v>
      </c>
      <c r="D396" s="2">
        <v>44571</v>
      </c>
      <c r="E396" s="1">
        <v>756</v>
      </c>
      <c r="F396" s="1">
        <v>6</v>
      </c>
      <c r="G396" s="4">
        <v>95</v>
      </c>
    </row>
    <row r="397" spans="1:7" ht="16.5">
      <c r="A397" s="3" t="s">
        <v>10</v>
      </c>
      <c r="B397" s="1" t="s">
        <v>41</v>
      </c>
      <c r="C397" s="1" t="s">
        <v>39</v>
      </c>
      <c r="D397" s="2">
        <v>44582</v>
      </c>
      <c r="E397" s="1">
        <v>6797</v>
      </c>
      <c r="F397" s="1">
        <v>153</v>
      </c>
      <c r="G397" s="4">
        <v>324</v>
      </c>
    </row>
    <row r="398" spans="1:7" ht="16.5">
      <c r="A398" s="3" t="s">
        <v>60</v>
      </c>
      <c r="B398" s="1" t="s">
        <v>28</v>
      </c>
      <c r="C398" s="1" t="s">
        <v>45</v>
      </c>
      <c r="D398" s="2">
        <v>44571</v>
      </c>
      <c r="E398" s="1">
        <v>16121</v>
      </c>
      <c r="F398" s="1">
        <v>55</v>
      </c>
      <c r="G398" s="4">
        <v>896</v>
      </c>
    </row>
    <row r="399" spans="1:7" ht="16.5">
      <c r="A399" s="3" t="s">
        <v>16</v>
      </c>
      <c r="B399" s="1" t="s">
        <v>17</v>
      </c>
      <c r="C399" s="1" t="s">
        <v>12</v>
      </c>
      <c r="D399" s="2">
        <v>44585</v>
      </c>
      <c r="E399" s="1">
        <v>1113</v>
      </c>
      <c r="F399" s="1">
        <v>254</v>
      </c>
      <c r="G399" s="4">
        <v>66</v>
      </c>
    </row>
    <row r="400" spans="1:7" ht="16.5">
      <c r="A400" s="3" t="s">
        <v>52</v>
      </c>
      <c r="B400" s="1" t="s">
        <v>36</v>
      </c>
      <c r="C400" s="1" t="s">
        <v>12</v>
      </c>
      <c r="D400" s="2">
        <v>44579</v>
      </c>
      <c r="E400" s="1">
        <v>2765</v>
      </c>
      <c r="F400" s="1">
        <v>186</v>
      </c>
      <c r="G400" s="4">
        <v>146</v>
      </c>
    </row>
    <row r="401" spans="1:7" ht="16.5">
      <c r="A401" s="3" t="s">
        <v>32</v>
      </c>
      <c r="B401" s="1" t="s">
        <v>56</v>
      </c>
      <c r="C401" s="1" t="s">
        <v>42</v>
      </c>
      <c r="D401" s="2">
        <v>44586</v>
      </c>
      <c r="E401" s="1">
        <v>5033</v>
      </c>
      <c r="F401" s="1">
        <v>368</v>
      </c>
      <c r="G401" s="4">
        <v>297</v>
      </c>
    </row>
    <row r="402" spans="1:7" ht="16.5">
      <c r="A402" s="3" t="s">
        <v>52</v>
      </c>
      <c r="B402" s="1" t="s">
        <v>51</v>
      </c>
      <c r="C402" s="1" t="s">
        <v>70</v>
      </c>
      <c r="D402" s="2">
        <v>44568</v>
      </c>
      <c r="E402" s="1">
        <v>3843</v>
      </c>
      <c r="F402" s="1">
        <v>54</v>
      </c>
      <c r="G402" s="4">
        <v>275</v>
      </c>
    </row>
    <row r="403" spans="1:7" ht="16.5">
      <c r="A403" s="3" t="s">
        <v>16</v>
      </c>
      <c r="B403" s="1" t="s">
        <v>41</v>
      </c>
      <c r="C403" s="1" t="s">
        <v>31</v>
      </c>
      <c r="D403" s="2">
        <v>44568</v>
      </c>
      <c r="E403" s="1">
        <v>11907</v>
      </c>
      <c r="F403" s="1">
        <v>186</v>
      </c>
      <c r="G403" s="4">
        <v>1323</v>
      </c>
    </row>
    <row r="404" spans="1:7" ht="16.5">
      <c r="A404" s="3" t="s">
        <v>30</v>
      </c>
      <c r="B404" s="1" t="s">
        <v>49</v>
      </c>
      <c r="C404" s="1" t="s">
        <v>25</v>
      </c>
      <c r="D404" s="2">
        <v>44587</v>
      </c>
      <c r="E404" s="1">
        <v>9289</v>
      </c>
      <c r="F404" s="1">
        <v>367</v>
      </c>
      <c r="G404" s="4">
        <v>443</v>
      </c>
    </row>
    <row r="405" spans="1:7" ht="16.5">
      <c r="A405" s="3" t="s">
        <v>58</v>
      </c>
      <c r="B405" s="1" t="s">
        <v>41</v>
      </c>
      <c r="C405" s="1" t="s">
        <v>27</v>
      </c>
      <c r="D405" s="2">
        <v>44586</v>
      </c>
      <c r="E405" s="1">
        <v>6580</v>
      </c>
      <c r="F405" s="1">
        <v>15</v>
      </c>
      <c r="G405" s="4">
        <v>1316</v>
      </c>
    </row>
    <row r="406" spans="1:7" ht="16.5">
      <c r="A406" s="3" t="s">
        <v>61</v>
      </c>
      <c r="B406" s="1" t="s">
        <v>14</v>
      </c>
      <c r="C406" s="1" t="s">
        <v>54</v>
      </c>
      <c r="D406" s="2">
        <v>44565</v>
      </c>
      <c r="E406" s="1">
        <v>8099</v>
      </c>
      <c r="F406" s="1">
        <v>86</v>
      </c>
      <c r="G406" s="4">
        <v>1620</v>
      </c>
    </row>
    <row r="407" spans="1:7" ht="16.5">
      <c r="A407" s="3" t="s">
        <v>60</v>
      </c>
      <c r="B407" s="1" t="s">
        <v>14</v>
      </c>
      <c r="C407" s="1" t="s">
        <v>9</v>
      </c>
      <c r="D407" s="2">
        <v>44587</v>
      </c>
      <c r="E407" s="1">
        <v>4326</v>
      </c>
      <c r="F407" s="1">
        <v>10</v>
      </c>
      <c r="G407" s="4">
        <v>174</v>
      </c>
    </row>
    <row r="408" spans="1:7" ht="16.5">
      <c r="A408" s="3" t="s">
        <v>37</v>
      </c>
      <c r="B408" s="1" t="s">
        <v>17</v>
      </c>
      <c r="C408" s="1" t="s">
        <v>70</v>
      </c>
      <c r="D408" s="2">
        <v>44578</v>
      </c>
      <c r="E408" s="1">
        <v>10206</v>
      </c>
      <c r="F408" s="1">
        <v>190</v>
      </c>
      <c r="G408" s="4">
        <v>851</v>
      </c>
    </row>
    <row r="409" spans="1:7" ht="16.5">
      <c r="A409" s="3" t="s">
        <v>30</v>
      </c>
      <c r="B409" s="1" t="s">
        <v>53</v>
      </c>
      <c r="C409" s="1" t="s">
        <v>34</v>
      </c>
      <c r="D409" s="2">
        <v>44575</v>
      </c>
      <c r="E409" s="1">
        <v>7847</v>
      </c>
      <c r="F409" s="1">
        <v>3</v>
      </c>
      <c r="G409" s="4">
        <v>654</v>
      </c>
    </row>
    <row r="410" spans="1:7" ht="16.5">
      <c r="A410" s="3" t="s">
        <v>77</v>
      </c>
      <c r="B410" s="1" t="s">
        <v>49</v>
      </c>
      <c r="C410" s="1" t="s">
        <v>70</v>
      </c>
      <c r="D410" s="2">
        <v>44588</v>
      </c>
      <c r="E410" s="1">
        <v>14070</v>
      </c>
      <c r="F410" s="1">
        <v>365</v>
      </c>
      <c r="G410" s="4">
        <v>1280</v>
      </c>
    </row>
    <row r="411" spans="1:7" ht="16.5">
      <c r="A411" s="3" t="s">
        <v>52</v>
      </c>
      <c r="B411" s="1" t="s">
        <v>14</v>
      </c>
      <c r="C411" s="1" t="s">
        <v>29</v>
      </c>
      <c r="D411" s="2">
        <v>44579</v>
      </c>
      <c r="E411" s="1">
        <v>329</v>
      </c>
      <c r="F411" s="1">
        <v>318</v>
      </c>
      <c r="G411" s="4">
        <v>14</v>
      </c>
    </row>
    <row r="412" spans="1:7" ht="16.5">
      <c r="A412" s="3" t="s">
        <v>35</v>
      </c>
      <c r="B412" s="1" t="s">
        <v>36</v>
      </c>
      <c r="C412" s="1" t="s">
        <v>20</v>
      </c>
      <c r="D412" s="2">
        <v>44585</v>
      </c>
      <c r="E412" s="1">
        <v>5089</v>
      </c>
      <c r="F412" s="1">
        <v>156</v>
      </c>
      <c r="G412" s="4">
        <v>340</v>
      </c>
    </row>
    <row r="413" spans="1:7" ht="16.5">
      <c r="A413" s="3" t="s">
        <v>40</v>
      </c>
      <c r="B413" s="1" t="s">
        <v>64</v>
      </c>
      <c r="C413" s="1" t="s">
        <v>31</v>
      </c>
      <c r="D413" s="2">
        <v>44567</v>
      </c>
      <c r="E413" s="1">
        <v>7539</v>
      </c>
      <c r="F413" s="1">
        <v>373</v>
      </c>
      <c r="G413" s="4">
        <v>1077</v>
      </c>
    </row>
    <row r="414" spans="1:7" ht="16.5">
      <c r="A414" s="3" t="s">
        <v>23</v>
      </c>
      <c r="B414" s="1" t="s">
        <v>38</v>
      </c>
      <c r="C414" s="1" t="s">
        <v>25</v>
      </c>
      <c r="D414" s="2">
        <v>44571</v>
      </c>
      <c r="E414" s="1">
        <v>1407</v>
      </c>
      <c r="F414" s="1">
        <v>192</v>
      </c>
      <c r="G414" s="4">
        <v>67</v>
      </c>
    </row>
    <row r="415" spans="1:7" ht="16.5">
      <c r="A415" s="3" t="s">
        <v>52</v>
      </c>
      <c r="B415" s="1" t="s">
        <v>14</v>
      </c>
      <c r="C415" s="1" t="s">
        <v>70</v>
      </c>
      <c r="D415" s="2">
        <v>44579</v>
      </c>
      <c r="E415" s="1">
        <v>9849</v>
      </c>
      <c r="F415" s="1">
        <v>8</v>
      </c>
      <c r="G415" s="4">
        <v>758</v>
      </c>
    </row>
    <row r="416" spans="1:7" ht="16.5">
      <c r="A416" s="3" t="s">
        <v>23</v>
      </c>
      <c r="B416" s="1" t="s">
        <v>44</v>
      </c>
      <c r="C416" s="1" t="s">
        <v>39</v>
      </c>
      <c r="D416" s="2">
        <v>44575</v>
      </c>
      <c r="E416" s="1">
        <v>14875</v>
      </c>
      <c r="F416" s="1">
        <v>422</v>
      </c>
      <c r="G416" s="4">
        <v>709</v>
      </c>
    </row>
    <row r="417" spans="1:7" ht="16.5">
      <c r="A417" s="3" t="s">
        <v>72</v>
      </c>
      <c r="B417" s="1" t="s">
        <v>49</v>
      </c>
      <c r="C417" s="1" t="s">
        <v>45</v>
      </c>
      <c r="D417" s="2">
        <v>44564</v>
      </c>
      <c r="E417" s="1">
        <v>7609</v>
      </c>
      <c r="F417" s="1">
        <v>393</v>
      </c>
      <c r="G417" s="4">
        <v>448</v>
      </c>
    </row>
    <row r="418" spans="1:7" ht="16.5">
      <c r="A418" s="3" t="s">
        <v>52</v>
      </c>
      <c r="B418" s="1" t="s">
        <v>49</v>
      </c>
      <c r="C418" s="1" t="s">
        <v>75</v>
      </c>
      <c r="D418" s="2">
        <v>44564</v>
      </c>
      <c r="E418" s="1">
        <v>420</v>
      </c>
      <c r="F418" s="1">
        <v>34</v>
      </c>
      <c r="G418" s="4">
        <v>28</v>
      </c>
    </row>
    <row r="419" spans="1:7" ht="16.5">
      <c r="A419" s="3" t="s">
        <v>60</v>
      </c>
      <c r="B419" s="1" t="s">
        <v>69</v>
      </c>
      <c r="C419" s="1" t="s">
        <v>42</v>
      </c>
      <c r="D419" s="2">
        <v>44574</v>
      </c>
      <c r="E419" s="1">
        <v>924</v>
      </c>
      <c r="F419" s="1">
        <v>27</v>
      </c>
      <c r="G419" s="4">
        <v>66</v>
      </c>
    </row>
    <row r="420" spans="1:7" ht="16.5">
      <c r="A420" s="3" t="s">
        <v>73</v>
      </c>
      <c r="B420" s="1" t="s">
        <v>26</v>
      </c>
      <c r="C420" s="1" t="s">
        <v>76</v>
      </c>
      <c r="D420" s="2">
        <v>44582</v>
      </c>
      <c r="E420" s="1">
        <v>13867</v>
      </c>
      <c r="F420" s="1">
        <v>34</v>
      </c>
      <c r="G420" s="4">
        <v>1067</v>
      </c>
    </row>
    <row r="421" spans="1:7" ht="16.5">
      <c r="A421" s="3" t="s">
        <v>47</v>
      </c>
      <c r="B421" s="1" t="s">
        <v>33</v>
      </c>
      <c r="C421" s="1" t="s">
        <v>75</v>
      </c>
      <c r="D421" s="2">
        <v>44588</v>
      </c>
      <c r="E421" s="1">
        <v>2716</v>
      </c>
      <c r="F421" s="1">
        <v>29</v>
      </c>
      <c r="G421" s="4">
        <v>194</v>
      </c>
    </row>
    <row r="422" spans="1:7" ht="16.5">
      <c r="A422" s="3" t="s">
        <v>66</v>
      </c>
      <c r="B422" s="1" t="s">
        <v>33</v>
      </c>
      <c r="C422" s="1" t="s">
        <v>57</v>
      </c>
      <c r="D422" s="2">
        <v>44572</v>
      </c>
      <c r="E422" s="1">
        <v>4613</v>
      </c>
      <c r="F422" s="1">
        <v>70</v>
      </c>
      <c r="G422" s="4">
        <v>385</v>
      </c>
    </row>
    <row r="423" spans="1:7" ht="16.5">
      <c r="A423" s="3" t="s">
        <v>35</v>
      </c>
      <c r="B423" s="1" t="s">
        <v>48</v>
      </c>
      <c r="C423" s="1" t="s">
        <v>70</v>
      </c>
      <c r="D423" s="2">
        <v>44573</v>
      </c>
      <c r="E423" s="1">
        <v>15302</v>
      </c>
      <c r="F423" s="1">
        <v>258</v>
      </c>
      <c r="G423" s="4">
        <v>1392</v>
      </c>
    </row>
    <row r="424" spans="1:7" ht="16.5">
      <c r="A424" s="3" t="s">
        <v>19</v>
      </c>
      <c r="B424" s="1" t="s">
        <v>26</v>
      </c>
      <c r="C424" s="1" t="s">
        <v>15</v>
      </c>
      <c r="D424" s="2">
        <v>44579</v>
      </c>
      <c r="E424" s="1">
        <v>434</v>
      </c>
      <c r="F424" s="1">
        <v>200</v>
      </c>
      <c r="G424" s="4">
        <v>20</v>
      </c>
    </row>
    <row r="425" spans="1:7" ht="16.5">
      <c r="A425" s="3" t="s">
        <v>19</v>
      </c>
      <c r="B425" s="1" t="s">
        <v>17</v>
      </c>
      <c r="C425" s="1" t="s">
        <v>31</v>
      </c>
      <c r="D425" s="2">
        <v>44589</v>
      </c>
      <c r="E425" s="1">
        <v>735</v>
      </c>
      <c r="F425" s="1">
        <v>106</v>
      </c>
      <c r="G425" s="4">
        <v>147</v>
      </c>
    </row>
    <row r="426" spans="1:7" ht="16.5">
      <c r="A426" s="3" t="s">
        <v>74</v>
      </c>
      <c r="B426" s="1" t="s">
        <v>63</v>
      </c>
      <c r="C426" s="1" t="s">
        <v>42</v>
      </c>
      <c r="D426" s="2">
        <v>44588</v>
      </c>
      <c r="E426" s="1">
        <v>7140</v>
      </c>
      <c r="F426" s="1">
        <v>156</v>
      </c>
      <c r="G426" s="4">
        <v>447</v>
      </c>
    </row>
    <row r="427" spans="1:7" ht="16.5">
      <c r="A427" s="3" t="s">
        <v>58</v>
      </c>
      <c r="B427" s="1" t="s">
        <v>21</v>
      </c>
      <c r="C427" s="1" t="s">
        <v>45</v>
      </c>
      <c r="D427" s="2">
        <v>44565</v>
      </c>
      <c r="E427" s="1">
        <v>10171</v>
      </c>
      <c r="F427" s="1">
        <v>63</v>
      </c>
      <c r="G427" s="4">
        <v>566</v>
      </c>
    </row>
    <row r="428" spans="1:7" ht="16.5">
      <c r="A428" s="3" t="s">
        <v>52</v>
      </c>
      <c r="B428" s="1" t="s">
        <v>44</v>
      </c>
      <c r="C428" s="1" t="s">
        <v>20</v>
      </c>
      <c r="D428" s="2">
        <v>44579</v>
      </c>
      <c r="E428" s="1">
        <v>2086</v>
      </c>
      <c r="F428" s="1">
        <v>113</v>
      </c>
      <c r="G428" s="4">
        <v>131</v>
      </c>
    </row>
    <row r="429" spans="1:7" ht="16.5">
      <c r="A429" s="3" t="s">
        <v>40</v>
      </c>
      <c r="B429" s="1" t="s">
        <v>36</v>
      </c>
      <c r="C429" s="1" t="s">
        <v>70</v>
      </c>
      <c r="D429" s="2">
        <v>44564</v>
      </c>
      <c r="E429" s="1">
        <v>5292</v>
      </c>
      <c r="F429" s="1">
        <v>99</v>
      </c>
      <c r="G429" s="4">
        <v>441</v>
      </c>
    </row>
    <row r="430" spans="1:7" ht="16.5">
      <c r="A430" s="3" t="s">
        <v>7</v>
      </c>
      <c r="B430" s="1" t="s">
        <v>65</v>
      </c>
      <c r="C430" s="1" t="s">
        <v>68</v>
      </c>
      <c r="D430" s="2">
        <v>44592</v>
      </c>
      <c r="E430" s="1">
        <v>2485</v>
      </c>
      <c r="F430" s="1">
        <v>48</v>
      </c>
      <c r="G430" s="4">
        <v>355</v>
      </c>
    </row>
    <row r="431" spans="1:7" ht="16.5">
      <c r="A431" s="3" t="s">
        <v>35</v>
      </c>
      <c r="B431" s="1" t="s">
        <v>51</v>
      </c>
      <c r="C431" s="1" t="s">
        <v>67</v>
      </c>
      <c r="D431" s="2">
        <v>44587</v>
      </c>
      <c r="E431" s="1">
        <v>3920</v>
      </c>
      <c r="F431" s="1">
        <v>77</v>
      </c>
      <c r="G431" s="4">
        <v>392</v>
      </c>
    </row>
    <row r="432" spans="1:7" ht="16.5">
      <c r="A432" s="3" t="s">
        <v>37</v>
      </c>
      <c r="B432" s="1" t="s">
        <v>17</v>
      </c>
      <c r="C432" s="1" t="s">
        <v>57</v>
      </c>
      <c r="D432" s="2">
        <v>44582</v>
      </c>
      <c r="E432" s="1">
        <v>8785</v>
      </c>
      <c r="F432" s="1">
        <v>328</v>
      </c>
      <c r="G432" s="4">
        <v>879</v>
      </c>
    </row>
    <row r="433" spans="1:7" ht="16.5">
      <c r="A433" s="3" t="s">
        <v>43</v>
      </c>
      <c r="B433" s="1" t="s">
        <v>36</v>
      </c>
      <c r="C433" s="1" t="s">
        <v>76</v>
      </c>
      <c r="D433" s="2">
        <v>44586</v>
      </c>
      <c r="E433" s="1">
        <v>7588</v>
      </c>
      <c r="F433" s="1">
        <v>108</v>
      </c>
      <c r="G433" s="4">
        <v>690</v>
      </c>
    </row>
    <row r="434" spans="1:7" ht="16.5">
      <c r="A434" s="3" t="s">
        <v>46</v>
      </c>
      <c r="B434" s="1" t="s">
        <v>55</v>
      </c>
      <c r="C434" s="1" t="s">
        <v>75</v>
      </c>
      <c r="D434" s="2">
        <v>44589</v>
      </c>
      <c r="E434" s="1">
        <v>4690</v>
      </c>
      <c r="F434" s="1">
        <v>213</v>
      </c>
      <c r="G434" s="4">
        <v>427</v>
      </c>
    </row>
    <row r="435" spans="1:7" ht="16.5">
      <c r="A435" s="3" t="s">
        <v>32</v>
      </c>
      <c r="B435" s="1" t="s">
        <v>38</v>
      </c>
      <c r="C435" s="1" t="s">
        <v>67</v>
      </c>
      <c r="D435" s="2">
        <v>44586</v>
      </c>
      <c r="E435" s="1">
        <v>3815</v>
      </c>
      <c r="F435" s="1">
        <v>221</v>
      </c>
      <c r="G435" s="4">
        <v>382</v>
      </c>
    </row>
    <row r="436" spans="1:7" ht="16.5">
      <c r="A436" s="3" t="s">
        <v>50</v>
      </c>
      <c r="B436" s="1" t="s">
        <v>36</v>
      </c>
      <c r="C436" s="1" t="s">
        <v>75</v>
      </c>
      <c r="D436" s="2">
        <v>44564</v>
      </c>
      <c r="E436" s="1">
        <v>1260</v>
      </c>
      <c r="F436" s="1">
        <v>336</v>
      </c>
      <c r="G436" s="4">
        <v>105</v>
      </c>
    </row>
    <row r="437" spans="1:7" ht="16.5">
      <c r="A437" s="3" t="s">
        <v>58</v>
      </c>
      <c r="B437" s="1" t="s">
        <v>41</v>
      </c>
      <c r="C437" s="1" t="s">
        <v>15</v>
      </c>
      <c r="D437" s="2">
        <v>44586</v>
      </c>
      <c r="E437" s="1">
        <v>9457</v>
      </c>
      <c r="F437" s="1">
        <v>12</v>
      </c>
      <c r="G437" s="4">
        <v>412</v>
      </c>
    </row>
    <row r="438" spans="1:7" ht="16.5">
      <c r="A438" s="3" t="s">
        <v>32</v>
      </c>
      <c r="B438" s="1" t="s">
        <v>33</v>
      </c>
      <c r="C438" s="1" t="s">
        <v>18</v>
      </c>
      <c r="D438" s="2">
        <v>44574</v>
      </c>
      <c r="E438" s="1">
        <v>1883</v>
      </c>
      <c r="F438" s="1">
        <v>68</v>
      </c>
      <c r="G438" s="4">
        <v>118</v>
      </c>
    </row>
    <row r="439" spans="1:7" ht="16.5">
      <c r="A439" s="3" t="s">
        <v>23</v>
      </c>
      <c r="B439" s="1" t="s">
        <v>26</v>
      </c>
      <c r="C439" s="1" t="s">
        <v>59</v>
      </c>
      <c r="D439" s="2">
        <v>44575</v>
      </c>
      <c r="E439" s="1">
        <v>2114</v>
      </c>
      <c r="F439" s="1">
        <v>52</v>
      </c>
      <c r="G439" s="4">
        <v>118</v>
      </c>
    </row>
    <row r="440" spans="1:7" ht="16.5">
      <c r="A440" s="3" t="s">
        <v>58</v>
      </c>
      <c r="B440" s="1" t="s">
        <v>17</v>
      </c>
      <c r="C440" s="1" t="s">
        <v>57</v>
      </c>
      <c r="D440" s="2">
        <v>44589</v>
      </c>
      <c r="E440" s="1">
        <v>8008</v>
      </c>
      <c r="F440" s="1">
        <v>261</v>
      </c>
      <c r="G440" s="4">
        <v>572</v>
      </c>
    </row>
    <row r="441" spans="1:7" ht="16.5">
      <c r="A441" s="3" t="s">
        <v>71</v>
      </c>
      <c r="B441" s="1" t="s">
        <v>55</v>
      </c>
      <c r="C441" s="1" t="s">
        <v>68</v>
      </c>
      <c r="D441" s="2">
        <v>44579</v>
      </c>
      <c r="E441" s="1">
        <v>973</v>
      </c>
      <c r="F441" s="1">
        <v>155</v>
      </c>
      <c r="G441" s="4">
        <v>122</v>
      </c>
    </row>
    <row r="442" spans="1:7" ht="16.5">
      <c r="A442" s="3" t="s">
        <v>40</v>
      </c>
      <c r="B442" s="1" t="s">
        <v>51</v>
      </c>
      <c r="C442" s="1" t="s">
        <v>75</v>
      </c>
      <c r="D442" s="2">
        <v>44571</v>
      </c>
      <c r="E442" s="1">
        <v>4389</v>
      </c>
      <c r="F442" s="1">
        <v>94</v>
      </c>
      <c r="G442" s="4">
        <v>366</v>
      </c>
    </row>
    <row r="443" spans="1:7" ht="16.5">
      <c r="A443" s="3" t="s">
        <v>10</v>
      </c>
      <c r="B443" s="1" t="s">
        <v>26</v>
      </c>
      <c r="C443" s="1" t="s">
        <v>70</v>
      </c>
      <c r="D443" s="2">
        <v>44588</v>
      </c>
      <c r="E443" s="1">
        <v>6776</v>
      </c>
      <c r="F443" s="1">
        <v>374</v>
      </c>
      <c r="G443" s="4">
        <v>522</v>
      </c>
    </row>
    <row r="444" spans="1:7" ht="16.5">
      <c r="A444" s="3" t="s">
        <v>72</v>
      </c>
      <c r="B444" s="1" t="s">
        <v>56</v>
      </c>
      <c r="C444" s="1" t="s">
        <v>67</v>
      </c>
      <c r="D444" s="2">
        <v>44587</v>
      </c>
      <c r="E444" s="1">
        <v>3549</v>
      </c>
      <c r="F444" s="1">
        <v>184</v>
      </c>
      <c r="G444" s="4">
        <v>444</v>
      </c>
    </row>
    <row r="445" spans="1:7" ht="16.5">
      <c r="A445" s="3" t="s">
        <v>77</v>
      </c>
      <c r="B445" s="1" t="s">
        <v>11</v>
      </c>
      <c r="C445" s="1" t="s">
        <v>39</v>
      </c>
      <c r="D445" s="2">
        <v>44565</v>
      </c>
      <c r="E445" s="1">
        <v>6720</v>
      </c>
      <c r="F445" s="1">
        <v>244</v>
      </c>
      <c r="G445" s="4">
        <v>396</v>
      </c>
    </row>
    <row r="446" spans="1:7" ht="16.5">
      <c r="A446" s="3" t="s">
        <v>30</v>
      </c>
      <c r="B446" s="1" t="s">
        <v>56</v>
      </c>
      <c r="C446" s="1" t="s">
        <v>68</v>
      </c>
      <c r="D446" s="2">
        <v>44566</v>
      </c>
      <c r="E446" s="1">
        <v>2177</v>
      </c>
      <c r="F446" s="1">
        <v>214</v>
      </c>
      <c r="G446" s="4">
        <v>363</v>
      </c>
    </row>
    <row r="447" spans="1:7" ht="16.5">
      <c r="A447" s="3" t="s">
        <v>43</v>
      </c>
      <c r="B447" s="1" t="s">
        <v>17</v>
      </c>
      <c r="C447" s="1" t="s">
        <v>22</v>
      </c>
      <c r="D447" s="2">
        <v>44579</v>
      </c>
      <c r="E447" s="1">
        <v>14819</v>
      </c>
      <c r="F447" s="1">
        <v>71</v>
      </c>
      <c r="G447" s="4">
        <v>618</v>
      </c>
    </row>
    <row r="448" spans="1:7" ht="16.5">
      <c r="A448" s="3" t="s">
        <v>52</v>
      </c>
      <c r="B448" s="1" t="s">
        <v>63</v>
      </c>
      <c r="C448" s="1" t="s">
        <v>29</v>
      </c>
      <c r="D448" s="2">
        <v>44571</v>
      </c>
      <c r="E448" s="1">
        <v>1505</v>
      </c>
      <c r="F448" s="1">
        <v>107</v>
      </c>
      <c r="G448" s="4">
        <v>56</v>
      </c>
    </row>
    <row r="449" spans="1:7" ht="16.5">
      <c r="A449" s="3" t="s">
        <v>30</v>
      </c>
      <c r="B449" s="1" t="s">
        <v>49</v>
      </c>
      <c r="C449" s="1" t="s">
        <v>31</v>
      </c>
      <c r="D449" s="2">
        <v>44571</v>
      </c>
      <c r="E449" s="1">
        <v>14119</v>
      </c>
      <c r="F449" s="1">
        <v>213</v>
      </c>
      <c r="G449" s="4">
        <v>1765</v>
      </c>
    </row>
    <row r="450" spans="1:7" ht="16.5">
      <c r="A450" s="3" t="s">
        <v>7</v>
      </c>
      <c r="B450" s="1" t="s">
        <v>28</v>
      </c>
      <c r="C450" s="1" t="s">
        <v>76</v>
      </c>
      <c r="D450" s="2">
        <v>44571</v>
      </c>
      <c r="E450" s="1">
        <v>2814</v>
      </c>
      <c r="F450" s="1">
        <v>15</v>
      </c>
      <c r="G450" s="4">
        <v>282</v>
      </c>
    </row>
    <row r="451" spans="1:7" ht="16.5">
      <c r="A451" s="3" t="s">
        <v>23</v>
      </c>
      <c r="B451" s="1" t="s">
        <v>8</v>
      </c>
      <c r="C451" s="1" t="s">
        <v>29</v>
      </c>
      <c r="D451" s="2">
        <v>44587</v>
      </c>
      <c r="E451" s="1">
        <v>2982</v>
      </c>
      <c r="F451" s="1">
        <v>326</v>
      </c>
      <c r="G451" s="4">
        <v>125</v>
      </c>
    </row>
    <row r="452" spans="1:7" ht="16.5">
      <c r="A452" s="3" t="s">
        <v>46</v>
      </c>
      <c r="B452" s="1" t="s">
        <v>36</v>
      </c>
      <c r="C452" s="1" t="s">
        <v>9</v>
      </c>
      <c r="D452" s="2">
        <v>44587</v>
      </c>
      <c r="E452" s="1">
        <v>1715</v>
      </c>
      <c r="F452" s="1">
        <v>263</v>
      </c>
      <c r="G452" s="4">
        <v>62</v>
      </c>
    </row>
    <row r="453" spans="1:7" ht="16.5">
      <c r="A453" s="3" t="s">
        <v>35</v>
      </c>
      <c r="B453" s="1" t="s">
        <v>24</v>
      </c>
      <c r="C453" s="1" t="s">
        <v>9</v>
      </c>
      <c r="D453" s="2">
        <v>44572</v>
      </c>
      <c r="E453" s="1">
        <v>5453</v>
      </c>
      <c r="F453" s="1">
        <v>153</v>
      </c>
      <c r="G453" s="4">
        <v>195</v>
      </c>
    </row>
    <row r="454" spans="1:7" ht="16.5">
      <c r="A454" s="3" t="s">
        <v>73</v>
      </c>
      <c r="B454" s="1" t="s">
        <v>48</v>
      </c>
      <c r="C454" s="1" t="s">
        <v>22</v>
      </c>
      <c r="D454" s="2">
        <v>44568</v>
      </c>
      <c r="E454" s="1">
        <v>182</v>
      </c>
      <c r="F454" s="1">
        <v>210</v>
      </c>
      <c r="G454" s="4">
        <v>9</v>
      </c>
    </row>
    <row r="455" spans="1:7" ht="16.5">
      <c r="A455" s="3" t="s">
        <v>77</v>
      </c>
      <c r="B455" s="1" t="s">
        <v>36</v>
      </c>
      <c r="C455" s="1" t="s">
        <v>22</v>
      </c>
      <c r="D455" s="2">
        <v>44587</v>
      </c>
      <c r="E455" s="1">
        <v>6762</v>
      </c>
      <c r="F455" s="1">
        <v>173</v>
      </c>
      <c r="G455" s="4">
        <v>294</v>
      </c>
    </row>
    <row r="456" spans="1:7" ht="16.5">
      <c r="A456" s="3" t="s">
        <v>10</v>
      </c>
      <c r="B456" s="1" t="s">
        <v>56</v>
      </c>
      <c r="C456" s="1" t="s">
        <v>67</v>
      </c>
      <c r="D456" s="2">
        <v>44581</v>
      </c>
      <c r="E456" s="1">
        <v>7497</v>
      </c>
      <c r="F456" s="1">
        <v>40</v>
      </c>
      <c r="G456" s="4">
        <v>750</v>
      </c>
    </row>
    <row r="457" spans="1:7" ht="16.5">
      <c r="A457" s="3" t="s">
        <v>30</v>
      </c>
      <c r="B457" s="1" t="s">
        <v>53</v>
      </c>
      <c r="C457" s="1" t="s">
        <v>75</v>
      </c>
      <c r="D457" s="2">
        <v>44568</v>
      </c>
      <c r="E457" s="1">
        <v>9527</v>
      </c>
      <c r="F457" s="1">
        <v>384</v>
      </c>
      <c r="G457" s="4">
        <v>794</v>
      </c>
    </row>
    <row r="458" spans="1:7" ht="16.5">
      <c r="A458" s="3" t="s">
        <v>50</v>
      </c>
      <c r="B458" s="1" t="s">
        <v>21</v>
      </c>
      <c r="C458" s="1" t="s">
        <v>59</v>
      </c>
      <c r="D458" s="2">
        <v>44574</v>
      </c>
      <c r="E458" s="1">
        <v>21490</v>
      </c>
      <c r="F458" s="1">
        <v>334</v>
      </c>
      <c r="G458" s="4">
        <v>1132</v>
      </c>
    </row>
    <row r="459" spans="1:7" ht="16.5">
      <c r="A459" s="3" t="s">
        <v>52</v>
      </c>
      <c r="B459" s="1" t="s">
        <v>8</v>
      </c>
      <c r="C459" s="1" t="s">
        <v>67</v>
      </c>
      <c r="D459" s="2">
        <v>44575</v>
      </c>
      <c r="E459" s="1">
        <v>8974</v>
      </c>
      <c r="F459" s="1">
        <v>420</v>
      </c>
      <c r="G459" s="4">
        <v>1122</v>
      </c>
    </row>
    <row r="460" spans="1:7" ht="16.5">
      <c r="A460" s="3" t="s">
        <v>47</v>
      </c>
      <c r="B460" s="1" t="s">
        <v>24</v>
      </c>
      <c r="C460" s="1" t="s">
        <v>54</v>
      </c>
      <c r="D460" s="2">
        <v>44575</v>
      </c>
      <c r="E460" s="1">
        <v>868</v>
      </c>
      <c r="F460" s="1">
        <v>500</v>
      </c>
      <c r="G460" s="4">
        <v>145</v>
      </c>
    </row>
    <row r="461" spans="1:7" ht="16.5">
      <c r="A461" s="3" t="s">
        <v>58</v>
      </c>
      <c r="B461" s="1" t="s">
        <v>33</v>
      </c>
      <c r="C461" s="1" t="s">
        <v>59</v>
      </c>
      <c r="D461" s="2">
        <v>44571</v>
      </c>
      <c r="E461" s="1">
        <v>2331</v>
      </c>
      <c r="F461" s="1">
        <v>47</v>
      </c>
      <c r="G461" s="4">
        <v>138</v>
      </c>
    </row>
    <row r="462" spans="1:7" ht="16.5">
      <c r="A462" s="3" t="s">
        <v>23</v>
      </c>
      <c r="B462" s="1" t="s">
        <v>65</v>
      </c>
      <c r="C462" s="1" t="s">
        <v>31</v>
      </c>
      <c r="D462" s="2">
        <v>44589</v>
      </c>
      <c r="E462" s="1">
        <v>12586</v>
      </c>
      <c r="F462" s="1">
        <v>145</v>
      </c>
      <c r="G462" s="4">
        <v>2518</v>
      </c>
    </row>
    <row r="463" spans="1:7" ht="16.5">
      <c r="A463" s="3" t="s">
        <v>77</v>
      </c>
      <c r="B463" s="1" t="s">
        <v>51</v>
      </c>
      <c r="C463" s="1" t="s">
        <v>34</v>
      </c>
      <c r="D463" s="2">
        <v>44568</v>
      </c>
      <c r="E463" s="1">
        <v>4921</v>
      </c>
      <c r="F463" s="1">
        <v>250</v>
      </c>
      <c r="G463" s="4">
        <v>493</v>
      </c>
    </row>
    <row r="464" spans="1:7" ht="16.5">
      <c r="A464" s="3" t="s">
        <v>10</v>
      </c>
      <c r="B464" s="1" t="s">
        <v>33</v>
      </c>
      <c r="C464" s="1" t="s">
        <v>18</v>
      </c>
      <c r="D464" s="2">
        <v>44589</v>
      </c>
      <c r="E464" s="1">
        <v>1638</v>
      </c>
      <c r="F464" s="1">
        <v>136</v>
      </c>
      <c r="G464" s="4">
        <v>103</v>
      </c>
    </row>
    <row r="465" spans="1:7" ht="16.5">
      <c r="A465" s="3" t="s">
        <v>40</v>
      </c>
      <c r="B465" s="1" t="s">
        <v>62</v>
      </c>
      <c r="C465" s="1" t="s">
        <v>68</v>
      </c>
      <c r="D465" s="2">
        <v>44574</v>
      </c>
      <c r="E465" s="1">
        <v>959</v>
      </c>
      <c r="F465" s="1">
        <v>28</v>
      </c>
      <c r="G465" s="4">
        <v>160</v>
      </c>
    </row>
    <row r="466" spans="1:7" ht="16.5">
      <c r="A466" s="3" t="s">
        <v>13</v>
      </c>
      <c r="B466" s="1" t="s">
        <v>56</v>
      </c>
      <c r="C466" s="1" t="s">
        <v>31</v>
      </c>
      <c r="D466" s="2">
        <v>44565</v>
      </c>
      <c r="E466" s="1">
        <v>4221</v>
      </c>
      <c r="F466" s="1">
        <v>38</v>
      </c>
      <c r="G466" s="4">
        <v>469</v>
      </c>
    </row>
    <row r="467" spans="1:7" ht="16.5">
      <c r="A467" s="3" t="s">
        <v>47</v>
      </c>
      <c r="B467" s="1" t="s">
        <v>44</v>
      </c>
      <c r="C467" s="1" t="s">
        <v>75</v>
      </c>
      <c r="D467" s="2">
        <v>44572</v>
      </c>
      <c r="E467" s="1">
        <v>7406</v>
      </c>
      <c r="F467" s="1">
        <v>163</v>
      </c>
      <c r="G467" s="4">
        <v>618</v>
      </c>
    </row>
    <row r="468" spans="1:7" ht="16.5">
      <c r="A468" s="3" t="s">
        <v>77</v>
      </c>
      <c r="B468" s="1" t="s">
        <v>36</v>
      </c>
      <c r="C468" s="1" t="s">
        <v>25</v>
      </c>
      <c r="D468" s="2">
        <v>44585</v>
      </c>
      <c r="E468" s="1">
        <v>5026</v>
      </c>
      <c r="F468" s="1">
        <v>136</v>
      </c>
      <c r="G468" s="4">
        <v>229</v>
      </c>
    </row>
    <row r="469" spans="1:7" ht="16.5">
      <c r="A469" s="3" t="s">
        <v>16</v>
      </c>
      <c r="B469" s="1" t="s">
        <v>24</v>
      </c>
      <c r="C469" s="1" t="s">
        <v>39</v>
      </c>
      <c r="D469" s="2">
        <v>44575</v>
      </c>
      <c r="E469" s="1">
        <v>5866</v>
      </c>
      <c r="F469" s="1">
        <v>220</v>
      </c>
      <c r="G469" s="4">
        <v>294</v>
      </c>
    </row>
    <row r="470" spans="1:7" ht="16.5">
      <c r="A470" s="3" t="s">
        <v>40</v>
      </c>
      <c r="B470" s="1" t="s">
        <v>11</v>
      </c>
      <c r="C470" s="1" t="s">
        <v>39</v>
      </c>
      <c r="D470" s="2">
        <v>44567</v>
      </c>
      <c r="E470" s="1">
        <v>5481</v>
      </c>
      <c r="F470" s="1">
        <v>96</v>
      </c>
      <c r="G470" s="4">
        <v>275</v>
      </c>
    </row>
    <row r="471" spans="1:7" ht="16.5">
      <c r="A471" s="3" t="s">
        <v>74</v>
      </c>
      <c r="B471" s="1" t="s">
        <v>28</v>
      </c>
      <c r="C471" s="1" t="s">
        <v>27</v>
      </c>
      <c r="D471" s="2">
        <v>44574</v>
      </c>
      <c r="E471" s="1">
        <v>4452</v>
      </c>
      <c r="F471" s="1">
        <v>246</v>
      </c>
      <c r="G471" s="4">
        <v>495</v>
      </c>
    </row>
    <row r="472" spans="1:7" ht="16.5">
      <c r="A472" s="3" t="s">
        <v>13</v>
      </c>
      <c r="B472" s="1" t="s">
        <v>28</v>
      </c>
      <c r="C472" s="1" t="s">
        <v>27</v>
      </c>
      <c r="D472" s="2">
        <v>44582</v>
      </c>
      <c r="E472" s="1">
        <v>10850</v>
      </c>
      <c r="F472" s="1">
        <v>362</v>
      </c>
      <c r="G472" s="4">
        <v>1550</v>
      </c>
    </row>
    <row r="473" spans="1:7" ht="16.5">
      <c r="A473" s="3" t="s">
        <v>37</v>
      </c>
      <c r="B473" s="1" t="s">
        <v>49</v>
      </c>
      <c r="C473" s="1" t="s">
        <v>57</v>
      </c>
      <c r="D473" s="2">
        <v>44574</v>
      </c>
      <c r="E473" s="1">
        <v>1484</v>
      </c>
      <c r="F473" s="1">
        <v>174</v>
      </c>
      <c r="G473" s="4">
        <v>115</v>
      </c>
    </row>
    <row r="474" spans="1:7" ht="16.5">
      <c r="A474" s="3" t="s">
        <v>40</v>
      </c>
      <c r="B474" s="1" t="s">
        <v>21</v>
      </c>
      <c r="C474" s="1" t="s">
        <v>9</v>
      </c>
      <c r="D474" s="2">
        <v>44575</v>
      </c>
      <c r="E474" s="1">
        <v>4123</v>
      </c>
      <c r="F474" s="1">
        <v>12</v>
      </c>
      <c r="G474" s="4">
        <v>148</v>
      </c>
    </row>
    <row r="475" spans="1:7" ht="16.5">
      <c r="A475" s="3" t="s">
        <v>77</v>
      </c>
      <c r="B475" s="1" t="s">
        <v>36</v>
      </c>
      <c r="C475" s="1" t="s">
        <v>20</v>
      </c>
      <c r="D475" s="2">
        <v>44568</v>
      </c>
      <c r="E475" s="1">
        <v>8729</v>
      </c>
      <c r="F475" s="1">
        <v>133</v>
      </c>
      <c r="G475" s="4">
        <v>624</v>
      </c>
    </row>
    <row r="476" spans="1:7" ht="16.5">
      <c r="A476" s="3" t="s">
        <v>50</v>
      </c>
      <c r="B476" s="1" t="s">
        <v>64</v>
      </c>
      <c r="C476" s="1" t="s">
        <v>59</v>
      </c>
      <c r="D476" s="2">
        <v>44572</v>
      </c>
      <c r="E476" s="1">
        <v>4130</v>
      </c>
      <c r="F476" s="1">
        <v>395</v>
      </c>
      <c r="G476" s="4">
        <v>230</v>
      </c>
    </row>
    <row r="477" spans="1:7" ht="16.5">
      <c r="A477" s="3" t="s">
        <v>47</v>
      </c>
      <c r="B477" s="1" t="s">
        <v>53</v>
      </c>
      <c r="C477" s="1" t="s">
        <v>75</v>
      </c>
      <c r="D477" s="2">
        <v>44580</v>
      </c>
      <c r="E477" s="1">
        <v>4872</v>
      </c>
      <c r="F477" s="1">
        <v>293</v>
      </c>
      <c r="G477" s="4">
        <v>325</v>
      </c>
    </row>
    <row r="478" spans="1:7" ht="16.5">
      <c r="A478" s="3" t="s">
        <v>30</v>
      </c>
      <c r="B478" s="1" t="s">
        <v>49</v>
      </c>
      <c r="C478" s="1" t="s">
        <v>76</v>
      </c>
      <c r="D478" s="2">
        <v>44580</v>
      </c>
      <c r="E478" s="1">
        <v>5558</v>
      </c>
      <c r="F478" s="1">
        <v>150</v>
      </c>
      <c r="G478" s="4">
        <v>618</v>
      </c>
    </row>
    <row r="479" spans="1:7" ht="16.5">
      <c r="A479" s="3" t="s">
        <v>37</v>
      </c>
      <c r="B479" s="1" t="s">
        <v>8</v>
      </c>
      <c r="C479" s="1" t="s">
        <v>15</v>
      </c>
      <c r="D479" s="2">
        <v>44587</v>
      </c>
      <c r="E479" s="1">
        <v>6055</v>
      </c>
      <c r="F479" s="1">
        <v>132</v>
      </c>
      <c r="G479" s="4">
        <v>303</v>
      </c>
    </row>
    <row r="480" spans="1:7" ht="16.5">
      <c r="A480" s="3" t="s">
        <v>66</v>
      </c>
      <c r="B480" s="1" t="s">
        <v>21</v>
      </c>
      <c r="C480" s="1" t="s">
        <v>54</v>
      </c>
      <c r="D480" s="2">
        <v>44589</v>
      </c>
      <c r="E480" s="1">
        <v>14413</v>
      </c>
      <c r="F480" s="1">
        <v>154</v>
      </c>
      <c r="G480" s="4">
        <v>1802</v>
      </c>
    </row>
    <row r="481" spans="1:7" ht="16.5">
      <c r="A481" s="3" t="s">
        <v>35</v>
      </c>
      <c r="B481" s="1" t="s">
        <v>41</v>
      </c>
      <c r="C481" s="1" t="s">
        <v>15</v>
      </c>
      <c r="D481" s="2">
        <v>44568</v>
      </c>
      <c r="E481" s="1">
        <v>13209</v>
      </c>
      <c r="F481" s="1">
        <v>26</v>
      </c>
      <c r="G481" s="4">
        <v>629</v>
      </c>
    </row>
    <row r="482" spans="1:7" ht="16.5">
      <c r="A482" s="3" t="s">
        <v>47</v>
      </c>
      <c r="B482" s="1" t="s">
        <v>21</v>
      </c>
      <c r="C482" s="1" t="s">
        <v>29</v>
      </c>
      <c r="D482" s="2">
        <v>44568</v>
      </c>
      <c r="E482" s="1">
        <v>14560</v>
      </c>
      <c r="F482" s="1">
        <v>3</v>
      </c>
      <c r="G482" s="4">
        <v>607</v>
      </c>
    </row>
    <row r="483" spans="1:7" ht="16.5">
      <c r="A483" s="3" t="s">
        <v>30</v>
      </c>
      <c r="B483" s="1" t="s">
        <v>24</v>
      </c>
      <c r="C483" s="1" t="s">
        <v>54</v>
      </c>
      <c r="D483" s="2">
        <v>44565</v>
      </c>
      <c r="E483" s="1">
        <v>3787</v>
      </c>
      <c r="F483" s="1">
        <v>321</v>
      </c>
      <c r="G483" s="4">
        <v>474</v>
      </c>
    </row>
    <row r="484" spans="1:7" ht="16.5">
      <c r="A484" s="3" t="s">
        <v>73</v>
      </c>
      <c r="B484" s="1" t="s">
        <v>65</v>
      </c>
      <c r="C484" s="1" t="s">
        <v>70</v>
      </c>
      <c r="D484" s="2">
        <v>44573</v>
      </c>
      <c r="E484" s="1">
        <v>6608</v>
      </c>
      <c r="F484" s="1">
        <v>216</v>
      </c>
      <c r="G484" s="4">
        <v>551</v>
      </c>
    </row>
    <row r="485" spans="1:7" ht="16.5">
      <c r="A485" s="3" t="s">
        <v>47</v>
      </c>
      <c r="B485" s="1" t="s">
        <v>63</v>
      </c>
      <c r="C485" s="1" t="s">
        <v>39</v>
      </c>
      <c r="D485" s="2">
        <v>44564</v>
      </c>
      <c r="E485" s="1">
        <v>9534</v>
      </c>
      <c r="F485" s="1">
        <v>96</v>
      </c>
      <c r="G485" s="4">
        <v>477</v>
      </c>
    </row>
    <row r="486" spans="1:7" ht="16.5">
      <c r="A486" s="3" t="s">
        <v>37</v>
      </c>
      <c r="B486" s="1" t="s">
        <v>24</v>
      </c>
      <c r="C486" s="1" t="s">
        <v>12</v>
      </c>
      <c r="D486" s="2">
        <v>44574</v>
      </c>
      <c r="E486" s="1">
        <v>12838</v>
      </c>
      <c r="F486" s="1">
        <v>275</v>
      </c>
      <c r="G486" s="4">
        <v>803</v>
      </c>
    </row>
    <row r="487" spans="1:7" ht="16.5">
      <c r="A487" s="3" t="s">
        <v>40</v>
      </c>
      <c r="B487" s="1" t="s">
        <v>21</v>
      </c>
      <c r="C487" s="1" t="s">
        <v>18</v>
      </c>
      <c r="D487" s="2">
        <v>44586</v>
      </c>
      <c r="E487" s="1">
        <v>8799</v>
      </c>
      <c r="F487" s="1">
        <v>178</v>
      </c>
      <c r="G487" s="4">
        <v>550</v>
      </c>
    </row>
    <row r="488" spans="1:7" ht="16.5">
      <c r="A488" s="3" t="s">
        <v>52</v>
      </c>
      <c r="B488" s="1" t="s">
        <v>24</v>
      </c>
      <c r="C488" s="1" t="s">
        <v>9</v>
      </c>
      <c r="D488" s="2">
        <v>44574</v>
      </c>
      <c r="E488" s="1">
        <v>16254</v>
      </c>
      <c r="F488" s="1">
        <v>157</v>
      </c>
      <c r="G488" s="4">
        <v>602</v>
      </c>
    </row>
    <row r="489" spans="1:7" ht="16.5">
      <c r="A489" s="3" t="s">
        <v>50</v>
      </c>
      <c r="B489" s="1" t="s">
        <v>38</v>
      </c>
      <c r="C489" s="1" t="s">
        <v>29</v>
      </c>
      <c r="D489" s="2">
        <v>44575</v>
      </c>
      <c r="E489" s="1">
        <v>1666</v>
      </c>
      <c r="F489" s="1">
        <v>99</v>
      </c>
      <c r="G489" s="4">
        <v>67</v>
      </c>
    </row>
    <row r="490" spans="1:7" ht="16.5">
      <c r="A490" s="3" t="s">
        <v>73</v>
      </c>
      <c r="B490" s="1" t="s">
        <v>28</v>
      </c>
      <c r="C490" s="1" t="s">
        <v>29</v>
      </c>
      <c r="D490" s="2">
        <v>44565</v>
      </c>
      <c r="E490" s="1">
        <v>10724</v>
      </c>
      <c r="F490" s="1">
        <v>130</v>
      </c>
      <c r="G490" s="4">
        <v>383</v>
      </c>
    </row>
    <row r="491" spans="1:7" ht="16.5">
      <c r="A491" s="3" t="s">
        <v>73</v>
      </c>
      <c r="B491" s="1" t="s">
        <v>26</v>
      </c>
      <c r="C491" s="1" t="s">
        <v>27</v>
      </c>
      <c r="D491" s="2">
        <v>44587</v>
      </c>
      <c r="E491" s="1">
        <v>11984</v>
      </c>
      <c r="F491" s="1">
        <v>181</v>
      </c>
      <c r="G491" s="4">
        <v>1712</v>
      </c>
    </row>
    <row r="492" spans="1:7" ht="16.5">
      <c r="A492" s="3" t="s">
        <v>47</v>
      </c>
      <c r="B492" s="1" t="s">
        <v>56</v>
      </c>
      <c r="C492" s="1" t="s">
        <v>15</v>
      </c>
      <c r="D492" s="2">
        <v>44565</v>
      </c>
      <c r="E492" s="1">
        <v>8225</v>
      </c>
      <c r="F492" s="1">
        <v>258</v>
      </c>
      <c r="G492" s="4">
        <v>412</v>
      </c>
    </row>
    <row r="493" spans="1:7" ht="16.5">
      <c r="A493" s="3" t="s">
        <v>30</v>
      </c>
      <c r="B493" s="1" t="s">
        <v>28</v>
      </c>
      <c r="C493" s="1" t="s">
        <v>54</v>
      </c>
      <c r="D493" s="2">
        <v>44580</v>
      </c>
      <c r="E493" s="1">
        <v>10682</v>
      </c>
      <c r="F493" s="1">
        <v>100</v>
      </c>
      <c r="G493" s="4">
        <v>1526</v>
      </c>
    </row>
    <row r="494" spans="1:7" ht="16.5">
      <c r="A494" s="3" t="s">
        <v>13</v>
      </c>
      <c r="B494" s="1" t="s">
        <v>48</v>
      </c>
      <c r="C494" s="1" t="s">
        <v>25</v>
      </c>
      <c r="D494" s="2">
        <v>44579</v>
      </c>
      <c r="E494" s="1">
        <v>11746</v>
      </c>
      <c r="F494" s="1">
        <v>85</v>
      </c>
      <c r="G494" s="4">
        <v>511</v>
      </c>
    </row>
    <row r="495" spans="1:7" ht="16.5">
      <c r="A495" s="3" t="s">
        <v>10</v>
      </c>
      <c r="B495" s="1" t="s">
        <v>48</v>
      </c>
      <c r="C495" s="1" t="s">
        <v>31</v>
      </c>
      <c r="D495" s="2">
        <v>44564</v>
      </c>
      <c r="E495" s="1">
        <v>8862</v>
      </c>
      <c r="F495" s="1">
        <v>182</v>
      </c>
      <c r="G495" s="4">
        <v>1477</v>
      </c>
    </row>
    <row r="496" spans="1:7" ht="16.5">
      <c r="A496" s="3" t="s">
        <v>43</v>
      </c>
      <c r="B496" s="1" t="s">
        <v>64</v>
      </c>
      <c r="C496" s="1" t="s">
        <v>25</v>
      </c>
      <c r="D496" s="2">
        <v>44582</v>
      </c>
      <c r="E496" s="1">
        <v>11592</v>
      </c>
      <c r="F496" s="1">
        <v>334</v>
      </c>
      <c r="G496" s="4">
        <v>527</v>
      </c>
    </row>
    <row r="497" spans="1:7" ht="16.5">
      <c r="A497" s="8" t="s">
        <v>46</v>
      </c>
      <c r="B497" s="9" t="s">
        <v>62</v>
      </c>
      <c r="C497" s="9" t="s">
        <v>31</v>
      </c>
      <c r="D497" s="10">
        <v>44568</v>
      </c>
      <c r="E497" s="9">
        <v>3871</v>
      </c>
      <c r="F497" s="9">
        <v>338</v>
      </c>
      <c r="G497" s="11">
        <v>431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6F04-79AD-475E-8C32-F6C0C5C47CD5}">
  <dimension ref="C5:E50"/>
  <sheetViews>
    <sheetView workbookViewId="0">
      <selection activeCell="M17" sqref="M17"/>
    </sheetView>
  </sheetViews>
  <sheetFormatPr defaultRowHeight="15"/>
  <cols>
    <col min="3" max="3" width="15.42578125" bestFit="1" customWidth="1"/>
    <col min="4" max="4" width="19.7109375" bestFit="1" customWidth="1"/>
    <col min="5" max="5" width="15.28515625" bestFit="1" customWidth="1"/>
  </cols>
  <sheetData>
    <row r="5" spans="3:5">
      <c r="C5" s="21" t="s">
        <v>2</v>
      </c>
      <c r="D5" s="21" t="s">
        <v>0</v>
      </c>
      <c r="E5" t="s">
        <v>89</v>
      </c>
    </row>
    <row r="6" spans="3:5">
      <c r="C6" t="s">
        <v>9</v>
      </c>
      <c r="D6" t="s">
        <v>50</v>
      </c>
      <c r="E6">
        <v>23758</v>
      </c>
    </row>
    <row r="7" spans="3:5">
      <c r="C7" t="s">
        <v>94</v>
      </c>
      <c r="E7">
        <v>23758</v>
      </c>
    </row>
    <row r="8" spans="3:5">
      <c r="C8" t="s">
        <v>15</v>
      </c>
      <c r="D8" t="s">
        <v>47</v>
      </c>
      <c r="E8">
        <v>19614</v>
      </c>
    </row>
    <row r="9" spans="3:5">
      <c r="C9" t="s">
        <v>95</v>
      </c>
      <c r="E9">
        <v>19614</v>
      </c>
    </row>
    <row r="10" spans="3:5">
      <c r="C10" t="s">
        <v>27</v>
      </c>
      <c r="D10" t="s">
        <v>60</v>
      </c>
      <c r="E10">
        <v>21308</v>
      </c>
    </row>
    <row r="11" spans="3:5">
      <c r="C11" t="s">
        <v>96</v>
      </c>
      <c r="E11">
        <v>21308</v>
      </c>
    </row>
    <row r="12" spans="3:5">
      <c r="C12" t="s">
        <v>70</v>
      </c>
      <c r="D12" t="s">
        <v>66</v>
      </c>
      <c r="E12">
        <v>25865</v>
      </c>
    </row>
    <row r="13" spans="3:5">
      <c r="C13" t="s">
        <v>97</v>
      </c>
      <c r="E13">
        <v>25865</v>
      </c>
    </row>
    <row r="14" spans="3:5">
      <c r="C14" t="s">
        <v>12</v>
      </c>
      <c r="D14" t="s">
        <v>7</v>
      </c>
      <c r="E14">
        <v>24528</v>
      </c>
    </row>
    <row r="15" spans="3:5">
      <c r="C15" t="s">
        <v>98</v>
      </c>
      <c r="E15">
        <v>24528</v>
      </c>
    </row>
    <row r="16" spans="3:5">
      <c r="C16" t="s">
        <v>29</v>
      </c>
      <c r="D16" t="s">
        <v>19</v>
      </c>
      <c r="E16">
        <v>16037</v>
      </c>
    </row>
    <row r="17" spans="3:5">
      <c r="C17" t="s">
        <v>99</v>
      </c>
      <c r="E17">
        <v>16037</v>
      </c>
    </row>
    <row r="18" spans="3:5">
      <c r="C18" t="s">
        <v>22</v>
      </c>
      <c r="D18" t="s">
        <v>43</v>
      </c>
      <c r="E18">
        <v>29428</v>
      </c>
    </row>
    <row r="19" spans="3:5">
      <c r="C19" t="s">
        <v>100</v>
      </c>
      <c r="E19">
        <v>29428</v>
      </c>
    </row>
    <row r="20" spans="3:5">
      <c r="C20" t="s">
        <v>34</v>
      </c>
      <c r="D20" t="s">
        <v>47</v>
      </c>
      <c r="E20">
        <v>36659</v>
      </c>
    </row>
    <row r="21" spans="3:5">
      <c r="C21" t="s">
        <v>101</v>
      </c>
      <c r="E21">
        <v>36659</v>
      </c>
    </row>
    <row r="22" spans="3:5">
      <c r="C22" t="s">
        <v>39</v>
      </c>
      <c r="D22" t="s">
        <v>23</v>
      </c>
      <c r="E22">
        <v>38934</v>
      </c>
    </row>
    <row r="23" spans="3:5">
      <c r="C23" t="s">
        <v>102</v>
      </c>
      <c r="E23">
        <v>38934</v>
      </c>
    </row>
    <row r="24" spans="3:5">
      <c r="C24" t="s">
        <v>54</v>
      </c>
      <c r="D24" t="s">
        <v>10</v>
      </c>
      <c r="E24">
        <v>15372</v>
      </c>
    </row>
    <row r="25" spans="3:5">
      <c r="C25" t="s">
        <v>103</v>
      </c>
      <c r="E25">
        <v>15372</v>
      </c>
    </row>
    <row r="26" spans="3:5">
      <c r="C26" t="s">
        <v>76</v>
      </c>
      <c r="D26" t="s">
        <v>13</v>
      </c>
      <c r="E26">
        <v>18879</v>
      </c>
    </row>
    <row r="27" spans="3:5">
      <c r="C27" t="s">
        <v>104</v>
      </c>
      <c r="E27">
        <v>18879</v>
      </c>
    </row>
    <row r="28" spans="3:5">
      <c r="C28" t="s">
        <v>67</v>
      </c>
      <c r="D28" t="s">
        <v>35</v>
      </c>
      <c r="E28">
        <v>17080</v>
      </c>
    </row>
    <row r="29" spans="3:5">
      <c r="C29" t="s">
        <v>105</v>
      </c>
      <c r="E29">
        <v>17080</v>
      </c>
    </row>
    <row r="30" spans="3:5">
      <c r="C30" t="s">
        <v>57</v>
      </c>
      <c r="D30" t="s">
        <v>71</v>
      </c>
      <c r="E30">
        <v>22078</v>
      </c>
    </row>
    <row r="31" spans="3:5">
      <c r="C31" t="s">
        <v>106</v>
      </c>
      <c r="E31">
        <v>22078</v>
      </c>
    </row>
    <row r="32" spans="3:5">
      <c r="C32" t="s">
        <v>45</v>
      </c>
      <c r="D32" t="s">
        <v>46</v>
      </c>
      <c r="E32">
        <v>20412</v>
      </c>
    </row>
    <row r="33" spans="3:5">
      <c r="C33" t="s">
        <v>107</v>
      </c>
      <c r="E33">
        <v>20412</v>
      </c>
    </row>
    <row r="34" spans="3:5">
      <c r="C34" t="s">
        <v>25</v>
      </c>
      <c r="D34" t="s">
        <v>30</v>
      </c>
      <c r="E34">
        <v>29701</v>
      </c>
    </row>
    <row r="35" spans="3:5">
      <c r="C35" t="s">
        <v>108</v>
      </c>
      <c r="E35">
        <v>29701</v>
      </c>
    </row>
    <row r="36" spans="3:5">
      <c r="C36" t="s">
        <v>42</v>
      </c>
      <c r="D36" t="s">
        <v>40</v>
      </c>
      <c r="E36">
        <v>23128</v>
      </c>
    </row>
    <row r="37" spans="3:5">
      <c r="C37" t="s">
        <v>109</v>
      </c>
      <c r="E37">
        <v>23128</v>
      </c>
    </row>
    <row r="38" spans="3:5">
      <c r="C38" t="s">
        <v>75</v>
      </c>
      <c r="D38" t="s">
        <v>43</v>
      </c>
      <c r="E38">
        <v>20741</v>
      </c>
    </row>
    <row r="39" spans="3:5">
      <c r="C39" t="s">
        <v>110</v>
      </c>
      <c r="E39">
        <v>20741</v>
      </c>
    </row>
    <row r="40" spans="3:5">
      <c r="C40" t="s">
        <v>20</v>
      </c>
      <c r="D40" t="s">
        <v>60</v>
      </c>
      <c r="E40">
        <v>34706</v>
      </c>
    </row>
    <row r="41" spans="3:5">
      <c r="C41" t="s">
        <v>111</v>
      </c>
      <c r="E41">
        <v>34706</v>
      </c>
    </row>
    <row r="42" spans="3:5">
      <c r="C42" t="s">
        <v>59</v>
      </c>
      <c r="D42" t="s">
        <v>50</v>
      </c>
      <c r="E42">
        <v>29533</v>
      </c>
    </row>
    <row r="43" spans="3:5">
      <c r="C43" t="s">
        <v>112</v>
      </c>
      <c r="E43">
        <v>29533</v>
      </c>
    </row>
    <row r="44" spans="3:5">
      <c r="C44" t="s">
        <v>18</v>
      </c>
      <c r="D44" t="s">
        <v>74</v>
      </c>
      <c r="E44">
        <v>22372</v>
      </c>
    </row>
    <row r="45" spans="3:5">
      <c r="C45" t="s">
        <v>113</v>
      </c>
      <c r="E45">
        <v>22372</v>
      </c>
    </row>
    <row r="46" spans="3:5">
      <c r="C46" t="s">
        <v>31</v>
      </c>
      <c r="D46" t="s">
        <v>23</v>
      </c>
      <c r="E46">
        <v>21658</v>
      </c>
    </row>
    <row r="47" spans="3:5">
      <c r="C47" t="s">
        <v>114</v>
      </c>
      <c r="E47">
        <v>21658</v>
      </c>
    </row>
    <row r="48" spans="3:5">
      <c r="C48" t="s">
        <v>68</v>
      </c>
      <c r="D48" t="s">
        <v>61</v>
      </c>
      <c r="E48">
        <v>14777</v>
      </c>
    </row>
    <row r="49" spans="3:5">
      <c r="C49" t="s">
        <v>115</v>
      </c>
      <c r="E49">
        <v>14777</v>
      </c>
    </row>
    <row r="50" spans="3:5">
      <c r="C50" t="s">
        <v>92</v>
      </c>
      <c r="E50">
        <v>526568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1DA3-7612-40C3-BA02-E22C860916F5}">
  <dimension ref="A5:N774"/>
  <sheetViews>
    <sheetView tabSelected="1" workbookViewId="0">
      <selection activeCell="K6" sqref="K6"/>
    </sheetView>
  </sheetViews>
  <sheetFormatPr defaultRowHeight="15"/>
  <cols>
    <col min="1" max="1" width="19.85546875" customWidth="1"/>
    <col min="2" max="2" width="15.5703125" bestFit="1" customWidth="1"/>
    <col min="3" max="3" width="21.140625" bestFit="1" customWidth="1"/>
    <col min="4" max="4" width="10.5703125" bestFit="1" customWidth="1"/>
    <col min="5" max="5" width="11.5703125" bestFit="1" customWidth="1"/>
    <col min="6" max="6" width="14.140625" bestFit="1" customWidth="1"/>
    <col min="7" max="7" width="9.5703125" bestFit="1" customWidth="1"/>
    <col min="8" max="8" width="14.42578125" customWidth="1"/>
    <col min="12" max="12" width="21.5703125" customWidth="1"/>
    <col min="13" max="13" width="12.140625" customWidth="1"/>
    <col min="14" max="14" width="0" hidden="1" customWidth="1"/>
  </cols>
  <sheetData>
    <row r="5" spans="1:14" ht="16.5">
      <c r="A5" s="5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7" t="s">
        <v>6</v>
      </c>
      <c r="H5" s="6" t="s">
        <v>116</v>
      </c>
      <c r="I5" s="6" t="s">
        <v>117</v>
      </c>
      <c r="J5" s="6" t="s">
        <v>118</v>
      </c>
    </row>
    <row r="6" spans="1:14" ht="16.5">
      <c r="A6" s="3" t="s">
        <v>71</v>
      </c>
      <c r="B6" s="1" t="s">
        <v>17</v>
      </c>
      <c r="C6" s="1" t="s">
        <v>39</v>
      </c>
      <c r="D6" s="2">
        <v>44572</v>
      </c>
      <c r="E6" s="1">
        <v>17115</v>
      </c>
      <c r="F6" s="1">
        <v>513</v>
      </c>
      <c r="G6" s="4">
        <v>815</v>
      </c>
      <c r="H6" s="12">
        <f>_xlfn.XLOOKUP(data9[[#This Row],[Product]],product[ [ Products] ],product[ [ Cost per box ] ])</f>
        <v>11.49</v>
      </c>
      <c r="I6" s="25">
        <f>N6*data9[[#This Row],[Boxes]]</f>
        <v>9364.35</v>
      </c>
      <c r="J6" s="25">
        <f>data9[[#This Row],[Amount]]-data9[[#This Row],[Cost]]</f>
        <v>7750.65</v>
      </c>
      <c r="L6" t="s">
        <v>119</v>
      </c>
      <c r="M6" t="s">
        <v>120</v>
      </c>
      <c r="N6">
        <f>H6</f>
        <v>11.49</v>
      </c>
    </row>
    <row r="7" spans="1:14" ht="16.5">
      <c r="A7" s="3" t="s">
        <v>13</v>
      </c>
      <c r="B7" s="1" t="s">
        <v>44</v>
      </c>
      <c r="C7" s="1" t="s">
        <v>29</v>
      </c>
      <c r="D7" s="2">
        <v>44572</v>
      </c>
      <c r="E7" s="1">
        <v>13874</v>
      </c>
      <c r="F7" s="1">
        <v>226</v>
      </c>
      <c r="G7" s="4">
        <v>534</v>
      </c>
      <c r="H7" s="12">
        <f>_xlfn.XLOOKUP(data9[[#This Row],[Product]],product[ [ Products] ],product[ [ Cost per box ] ])</f>
        <v>12.2</v>
      </c>
      <c r="I7" s="25">
        <f>N7*data9[[#This Row],[Boxes]]</f>
        <v>6514.7999999999993</v>
      </c>
      <c r="J7" s="25">
        <f>data9[[#This Row],[Amount]]-data9[[#This Row],[Cost]]</f>
        <v>7359.2000000000007</v>
      </c>
      <c r="L7" t="s">
        <v>9</v>
      </c>
      <c r="M7">
        <f>11.7+10</f>
        <v>21.7</v>
      </c>
      <c r="N7">
        <f t="shared" ref="N7:N70" si="0">H7</f>
        <v>12.2</v>
      </c>
    </row>
    <row r="8" spans="1:14" ht="16.5">
      <c r="A8" s="3" t="s">
        <v>47</v>
      </c>
      <c r="B8" s="1" t="s">
        <v>21</v>
      </c>
      <c r="C8" s="1" t="s">
        <v>29</v>
      </c>
      <c r="D8" s="2">
        <v>44568</v>
      </c>
      <c r="E8" s="1">
        <v>14560</v>
      </c>
      <c r="F8" s="1">
        <v>3</v>
      </c>
      <c r="G8" s="4">
        <v>607</v>
      </c>
      <c r="H8" s="12">
        <f>_xlfn.XLOOKUP(data9[[#This Row],[Product]],product[ [ Products] ],product[ [ Cost per box ] ])</f>
        <v>12.2</v>
      </c>
      <c r="I8" s="25">
        <f>N8*data9[[#This Row],[Boxes]]</f>
        <v>7405.4</v>
      </c>
      <c r="J8" s="25">
        <f>data9[[#This Row],[Amount]]-data9[[#This Row],[Cost]]</f>
        <v>7154.6</v>
      </c>
      <c r="L8" t="s">
        <v>15</v>
      </c>
      <c r="M8">
        <f>4.97+10</f>
        <v>14.969999999999999</v>
      </c>
      <c r="N8">
        <f t="shared" si="0"/>
        <v>12.2</v>
      </c>
    </row>
    <row r="9" spans="1:14" ht="16.5">
      <c r="A9" s="3" t="s">
        <v>23</v>
      </c>
      <c r="B9" s="1" t="s">
        <v>44</v>
      </c>
      <c r="C9" s="1" t="s">
        <v>39</v>
      </c>
      <c r="D9" s="2">
        <v>44575</v>
      </c>
      <c r="E9" s="1">
        <v>14875</v>
      </c>
      <c r="F9" s="1">
        <v>422</v>
      </c>
      <c r="G9" s="4">
        <v>709</v>
      </c>
      <c r="H9" s="12">
        <f>_xlfn.XLOOKUP(data9[[#This Row],[Product]],product[ [ Products] ],product[ [ Cost per box ] ])</f>
        <v>11.49</v>
      </c>
      <c r="I9" s="25">
        <f>N9*data9[[#This Row],[Boxes]]</f>
        <v>8146.41</v>
      </c>
      <c r="J9" s="25">
        <f>data9[[#This Row],[Amount]]-data9[[#This Row],[Cost]]</f>
        <v>6728.59</v>
      </c>
      <c r="L9" t="s">
        <v>27</v>
      </c>
      <c r="M9">
        <f>10.38+10</f>
        <v>20.380000000000003</v>
      </c>
      <c r="N9">
        <f t="shared" si="0"/>
        <v>11.49</v>
      </c>
    </row>
    <row r="10" spans="1:14" ht="16.5">
      <c r="A10" s="3" t="s">
        <v>43</v>
      </c>
      <c r="B10" s="1" t="s">
        <v>24</v>
      </c>
      <c r="C10" s="1" t="s">
        <v>39</v>
      </c>
      <c r="D10" s="2">
        <v>44580</v>
      </c>
      <c r="E10" s="1">
        <v>14196</v>
      </c>
      <c r="F10" s="1">
        <v>37</v>
      </c>
      <c r="G10" s="4">
        <v>676</v>
      </c>
      <c r="H10" s="12">
        <f>_xlfn.XLOOKUP(data9[[#This Row],[Product]],product[ [ Products] ],product[ [ Cost per box ] ])</f>
        <v>11.49</v>
      </c>
      <c r="I10" s="25">
        <f>N10*data9[[#This Row],[Boxes]]</f>
        <v>7767.24</v>
      </c>
      <c r="J10" s="25">
        <f>data9[[#This Row],[Amount]]-data9[[#This Row],[Cost]]</f>
        <v>6428.76</v>
      </c>
      <c r="L10" t="s">
        <v>70</v>
      </c>
      <c r="M10">
        <f>10+9.25</f>
        <v>19.25</v>
      </c>
      <c r="N10">
        <f t="shared" si="0"/>
        <v>11.49</v>
      </c>
    </row>
    <row r="11" spans="1:14" ht="16.5">
      <c r="A11" s="3" t="s">
        <v>73</v>
      </c>
      <c r="B11" s="1" t="s">
        <v>28</v>
      </c>
      <c r="C11" s="1" t="s">
        <v>29</v>
      </c>
      <c r="D11" s="2">
        <v>44565</v>
      </c>
      <c r="E11" s="1">
        <v>10724</v>
      </c>
      <c r="F11" s="1">
        <v>130</v>
      </c>
      <c r="G11" s="4">
        <v>383</v>
      </c>
      <c r="H11" s="12">
        <f>_xlfn.XLOOKUP(data9[[#This Row],[Product]],product[ [ Products] ],product[ [ Cost per box ] ])</f>
        <v>12.2</v>
      </c>
      <c r="I11" s="25">
        <f>N11*data9[[#This Row],[Boxes]]</f>
        <v>4672.5999999999995</v>
      </c>
      <c r="J11" s="25">
        <f>data9[[#This Row],[Amount]]-data9[[#This Row],[Cost]]</f>
        <v>6051.4000000000005</v>
      </c>
      <c r="L11" t="s">
        <v>12</v>
      </c>
      <c r="M11">
        <f>10+5.67</f>
        <v>15.67</v>
      </c>
      <c r="N11">
        <f t="shared" si="0"/>
        <v>12.2</v>
      </c>
    </row>
    <row r="12" spans="1:14" ht="16.5">
      <c r="A12" s="3" t="s">
        <v>30</v>
      </c>
      <c r="B12" s="1" t="s">
        <v>36</v>
      </c>
      <c r="C12" s="1" t="s">
        <v>29</v>
      </c>
      <c r="D12" s="2">
        <v>44582</v>
      </c>
      <c r="E12" s="1">
        <v>10486</v>
      </c>
      <c r="F12" s="1">
        <v>60</v>
      </c>
      <c r="G12" s="4">
        <v>404</v>
      </c>
      <c r="H12" s="12">
        <f>_xlfn.XLOOKUP(data9[[#This Row],[Product]],product[ [ Products] ],product[ [ Cost per box ] ])</f>
        <v>12.2</v>
      </c>
      <c r="I12" s="25">
        <f>N12*data9[[#This Row],[Boxes]]</f>
        <v>4928.7999999999993</v>
      </c>
      <c r="J12" s="25">
        <f>data9[[#This Row],[Amount]]-data9[[#This Row],[Cost]]</f>
        <v>5557.2000000000007</v>
      </c>
      <c r="L12" t="s">
        <v>29</v>
      </c>
      <c r="M12">
        <f>5+7.2</f>
        <v>12.2</v>
      </c>
      <c r="N12">
        <f t="shared" si="0"/>
        <v>12.2</v>
      </c>
    </row>
    <row r="13" spans="1:14" ht="16.5">
      <c r="A13" s="3" t="s">
        <v>23</v>
      </c>
      <c r="B13" s="1" t="s">
        <v>17</v>
      </c>
      <c r="C13" s="1" t="s">
        <v>39</v>
      </c>
      <c r="D13" s="2">
        <v>44585</v>
      </c>
      <c r="E13" s="1">
        <v>12971</v>
      </c>
      <c r="F13" s="1">
        <v>309</v>
      </c>
      <c r="G13" s="4">
        <v>649</v>
      </c>
      <c r="H13" s="12">
        <f>_xlfn.XLOOKUP(data9[[#This Row],[Product]],product[ [ Products] ],product[ [ Cost per box ] ])</f>
        <v>11.49</v>
      </c>
      <c r="I13" s="25">
        <f>N13*data9[[#This Row],[Boxes]]</f>
        <v>7457.01</v>
      </c>
      <c r="J13" s="25">
        <f>data9[[#This Row],[Amount]]-data9[[#This Row],[Cost]]</f>
        <v>5513.99</v>
      </c>
      <c r="L13" t="s">
        <v>22</v>
      </c>
      <c r="M13">
        <f>5+11.88</f>
        <v>16.880000000000003</v>
      </c>
      <c r="N13">
        <f t="shared" si="0"/>
        <v>11.49</v>
      </c>
    </row>
    <row r="14" spans="1:14" ht="16.5">
      <c r="A14" s="3" t="s">
        <v>19</v>
      </c>
      <c r="B14" s="1" t="s">
        <v>28</v>
      </c>
      <c r="C14" s="1" t="s">
        <v>29</v>
      </c>
      <c r="D14" s="2">
        <v>44574</v>
      </c>
      <c r="E14" s="1">
        <v>9093</v>
      </c>
      <c r="F14" s="1">
        <v>10</v>
      </c>
      <c r="G14" s="4">
        <v>325</v>
      </c>
      <c r="H14" s="12">
        <f>_xlfn.XLOOKUP(data9[[#This Row],[Product]],product[ [ Products] ],product[ [ Cost per box ] ])</f>
        <v>12.2</v>
      </c>
      <c r="I14" s="25">
        <f>N14*data9[[#This Row],[Boxes]]</f>
        <v>3964.9999999999995</v>
      </c>
      <c r="J14" s="25">
        <f>data9[[#This Row],[Amount]]-data9[[#This Row],[Cost]]</f>
        <v>5128</v>
      </c>
      <c r="L14" t="s">
        <v>34</v>
      </c>
      <c r="M14">
        <f>5+3.11</f>
        <v>8.11</v>
      </c>
      <c r="N14">
        <f t="shared" si="0"/>
        <v>12.2</v>
      </c>
    </row>
    <row r="15" spans="1:14" ht="16.5">
      <c r="A15" s="3" t="s">
        <v>30</v>
      </c>
      <c r="B15" s="1" t="s">
        <v>33</v>
      </c>
      <c r="C15" s="1" t="s">
        <v>25</v>
      </c>
      <c r="D15" s="2">
        <v>44566</v>
      </c>
      <c r="E15" s="1">
        <v>13986</v>
      </c>
      <c r="F15" s="1">
        <v>162</v>
      </c>
      <c r="G15" s="4">
        <v>583</v>
      </c>
      <c r="H15" s="12">
        <f>_xlfn.XLOOKUP(data9[[#This Row],[Product]],product[ [ Products] ],product[ [ Cost per box ] ])</f>
        <v>15.6</v>
      </c>
      <c r="I15" s="25">
        <f>N15*data9[[#This Row],[Boxes]]</f>
        <v>9094.7999999999993</v>
      </c>
      <c r="J15" s="25">
        <f>data9[[#This Row],[Amount]]-data9[[#This Row],[Cost]]</f>
        <v>4891.2000000000007</v>
      </c>
      <c r="L15" t="s">
        <v>39</v>
      </c>
      <c r="M15">
        <f>5+6.49</f>
        <v>11.49</v>
      </c>
      <c r="N15">
        <f t="shared" si="0"/>
        <v>15.6</v>
      </c>
    </row>
    <row r="16" spans="1:14" ht="16.5">
      <c r="A16" s="3" t="s">
        <v>71</v>
      </c>
      <c r="B16" s="1" t="s">
        <v>48</v>
      </c>
      <c r="C16" s="1" t="s">
        <v>39</v>
      </c>
      <c r="D16" s="2">
        <v>44568</v>
      </c>
      <c r="E16" s="1">
        <v>9905</v>
      </c>
      <c r="F16" s="1">
        <v>175</v>
      </c>
      <c r="G16" s="4">
        <v>472</v>
      </c>
      <c r="H16" s="12">
        <f>_xlfn.XLOOKUP(data9[[#This Row],[Product]],product[ [ Products] ],product[ [ Cost per box ] ])</f>
        <v>11.49</v>
      </c>
      <c r="I16" s="25">
        <f>N16*data9[[#This Row],[Boxes]]</f>
        <v>5423.28</v>
      </c>
      <c r="J16" s="25">
        <f>data9[[#This Row],[Amount]]-data9[[#This Row],[Cost]]</f>
        <v>4481.72</v>
      </c>
      <c r="L16" t="s">
        <v>54</v>
      </c>
      <c r="M16">
        <f>5+8.79</f>
        <v>13.79</v>
      </c>
      <c r="N16">
        <f t="shared" si="0"/>
        <v>11.49</v>
      </c>
    </row>
    <row r="17" spans="1:14" ht="16.5">
      <c r="A17" s="3" t="s">
        <v>52</v>
      </c>
      <c r="B17" s="1" t="s">
        <v>69</v>
      </c>
      <c r="C17" s="1" t="s">
        <v>39</v>
      </c>
      <c r="D17" s="2">
        <v>44568</v>
      </c>
      <c r="E17" s="1">
        <v>10318</v>
      </c>
      <c r="F17" s="1">
        <v>38</v>
      </c>
      <c r="G17" s="4">
        <v>516</v>
      </c>
      <c r="H17" s="12">
        <f>_xlfn.XLOOKUP(data9[[#This Row],[Product]],product[ [ Products] ],product[ [ Cost per box ] ])</f>
        <v>11.49</v>
      </c>
      <c r="I17" s="25">
        <f>N17*data9[[#This Row],[Boxes]]</f>
        <v>5928.84</v>
      </c>
      <c r="J17" s="25">
        <f>data9[[#This Row],[Amount]]-data9[[#This Row],[Cost]]</f>
        <v>4389.16</v>
      </c>
      <c r="L17" t="s">
        <v>76</v>
      </c>
      <c r="M17">
        <f>5+13.15</f>
        <v>18.149999999999999</v>
      </c>
      <c r="N17">
        <f t="shared" si="0"/>
        <v>11.49</v>
      </c>
    </row>
    <row r="18" spans="1:14" ht="16.5">
      <c r="A18" s="3" t="s">
        <v>43</v>
      </c>
      <c r="B18" s="1" t="s">
        <v>17</v>
      </c>
      <c r="C18" s="1" t="s">
        <v>22</v>
      </c>
      <c r="D18" s="2">
        <v>44579</v>
      </c>
      <c r="E18" s="1">
        <v>14819</v>
      </c>
      <c r="F18" s="1">
        <v>71</v>
      </c>
      <c r="G18" s="4">
        <v>618</v>
      </c>
      <c r="H18" s="12">
        <f>_xlfn.XLOOKUP(data9[[#This Row],[Product]],product[ [ Products] ],product[ [ Cost per box ] ])</f>
        <v>16.880000000000003</v>
      </c>
      <c r="I18" s="25">
        <f>N18*data9[[#This Row],[Boxes]]</f>
        <v>10431.840000000002</v>
      </c>
      <c r="J18" s="25">
        <f>data9[[#This Row],[Amount]]-data9[[#This Row],[Cost]]</f>
        <v>4387.159999999998</v>
      </c>
      <c r="L18" t="s">
        <v>67</v>
      </c>
      <c r="M18">
        <f>10+10.52</f>
        <v>20.52</v>
      </c>
      <c r="N18">
        <f t="shared" si="0"/>
        <v>16.880000000000003</v>
      </c>
    </row>
    <row r="19" spans="1:14" ht="16.5">
      <c r="A19" s="3" t="s">
        <v>23</v>
      </c>
      <c r="B19" s="1" t="s">
        <v>24</v>
      </c>
      <c r="C19" s="1" t="s">
        <v>25</v>
      </c>
      <c r="D19" s="2">
        <v>44589</v>
      </c>
      <c r="E19" s="1">
        <v>16800</v>
      </c>
      <c r="F19" s="1">
        <v>92</v>
      </c>
      <c r="G19" s="4">
        <v>800</v>
      </c>
      <c r="H19" s="12">
        <f>_xlfn.XLOOKUP(data9[[#This Row],[Product]],product[ [ Products] ],product[ [ Cost per box ] ])</f>
        <v>15.6</v>
      </c>
      <c r="I19" s="25">
        <f>N19*data9[[#This Row],[Boxes]]</f>
        <v>12480</v>
      </c>
      <c r="J19" s="25">
        <f>data9[[#This Row],[Amount]]-data9[[#This Row],[Cost]]</f>
        <v>4320</v>
      </c>
      <c r="L19" t="s">
        <v>57</v>
      </c>
      <c r="M19">
        <f>10+10.62</f>
        <v>20.619999999999997</v>
      </c>
      <c r="N19">
        <f t="shared" si="0"/>
        <v>15.6</v>
      </c>
    </row>
    <row r="20" spans="1:14" ht="16.5">
      <c r="A20" s="3" t="s">
        <v>47</v>
      </c>
      <c r="B20" s="1" t="s">
        <v>63</v>
      </c>
      <c r="C20" s="1" t="s">
        <v>39</v>
      </c>
      <c r="D20" s="2">
        <v>44564</v>
      </c>
      <c r="E20" s="1">
        <v>9534</v>
      </c>
      <c r="F20" s="1">
        <v>96</v>
      </c>
      <c r="G20" s="4">
        <v>477</v>
      </c>
      <c r="H20" s="12">
        <f>_xlfn.XLOOKUP(data9[[#This Row],[Product]],product[ [ Products] ],product[ [ Cost per box ] ])</f>
        <v>11.49</v>
      </c>
      <c r="I20" s="25">
        <f>N20*data9[[#This Row],[Boxes]]</f>
        <v>5480.7300000000005</v>
      </c>
      <c r="J20" s="25">
        <f>data9[[#This Row],[Amount]]-data9[[#This Row],[Cost]]</f>
        <v>4053.2699999999995</v>
      </c>
      <c r="L20" t="s">
        <v>45</v>
      </c>
      <c r="M20">
        <f>10+9.33</f>
        <v>19.329999999999998</v>
      </c>
      <c r="N20">
        <f t="shared" si="0"/>
        <v>11.49</v>
      </c>
    </row>
    <row r="21" spans="1:14" ht="16.5">
      <c r="A21" s="3" t="s">
        <v>47</v>
      </c>
      <c r="B21" s="1" t="s">
        <v>63</v>
      </c>
      <c r="C21" s="1" t="s">
        <v>15</v>
      </c>
      <c r="D21" s="2">
        <v>44567</v>
      </c>
      <c r="E21" s="1">
        <v>11389</v>
      </c>
      <c r="F21" s="1">
        <v>89</v>
      </c>
      <c r="G21" s="4">
        <v>496</v>
      </c>
      <c r="H21" s="12">
        <f>_xlfn.XLOOKUP(data9[[#This Row],[Product]],product[ [ Products] ],product[ [ Cost per box ] ])</f>
        <v>14.969999999999999</v>
      </c>
      <c r="I21" s="25">
        <f>N21*data9[[#This Row],[Boxes]]</f>
        <v>7425.119999999999</v>
      </c>
      <c r="J21" s="25">
        <f>data9[[#This Row],[Amount]]-data9[[#This Row],[Cost]]</f>
        <v>3963.880000000001</v>
      </c>
      <c r="L21" t="s">
        <v>25</v>
      </c>
      <c r="M21">
        <f>10+5.6</f>
        <v>15.6</v>
      </c>
      <c r="N21">
        <f t="shared" si="0"/>
        <v>14.969999999999999</v>
      </c>
    </row>
    <row r="22" spans="1:14" ht="16.5">
      <c r="A22" s="3" t="s">
        <v>47</v>
      </c>
      <c r="B22" s="1" t="s">
        <v>55</v>
      </c>
      <c r="C22" s="1" t="s">
        <v>34</v>
      </c>
      <c r="D22" s="2">
        <v>44564</v>
      </c>
      <c r="E22" s="1">
        <v>12145</v>
      </c>
      <c r="F22" s="1">
        <v>55</v>
      </c>
      <c r="G22" s="4">
        <v>1013</v>
      </c>
      <c r="H22" s="12">
        <f>_xlfn.XLOOKUP(data9[[#This Row],[Product]],product[ [ Products] ],product[ [ Cost per box ] ])</f>
        <v>8.11</v>
      </c>
      <c r="I22" s="25">
        <f>N22*data9[[#This Row],[Boxes]]</f>
        <v>8215.43</v>
      </c>
      <c r="J22" s="25">
        <f>data9[[#This Row],[Amount]]-data9[[#This Row],[Cost]]</f>
        <v>3929.5699999999997</v>
      </c>
      <c r="L22" t="s">
        <v>42</v>
      </c>
      <c r="M22">
        <f>5+7.16</f>
        <v>12.16</v>
      </c>
      <c r="N22">
        <f t="shared" si="0"/>
        <v>8.11</v>
      </c>
    </row>
    <row r="23" spans="1:14" ht="16.5">
      <c r="A23" s="3" t="s">
        <v>43</v>
      </c>
      <c r="B23" s="1" t="s">
        <v>64</v>
      </c>
      <c r="C23" s="1" t="s">
        <v>22</v>
      </c>
      <c r="D23" s="2">
        <v>44567</v>
      </c>
      <c r="E23" s="1">
        <v>14609</v>
      </c>
      <c r="F23" s="1">
        <v>159</v>
      </c>
      <c r="G23" s="4">
        <v>636</v>
      </c>
      <c r="H23" s="12">
        <f>_xlfn.XLOOKUP(data9[[#This Row],[Product]],product[ [ Products] ],product[ [ Cost per box ] ])</f>
        <v>16.880000000000003</v>
      </c>
      <c r="I23" s="25">
        <f>N23*data9[[#This Row],[Boxes]]</f>
        <v>10735.680000000002</v>
      </c>
      <c r="J23" s="25">
        <f>data9[[#This Row],[Amount]]-data9[[#This Row],[Cost]]</f>
        <v>3873.3199999999979</v>
      </c>
      <c r="L23" t="s">
        <v>75</v>
      </c>
      <c r="M23">
        <f>10+9</f>
        <v>19</v>
      </c>
      <c r="N23">
        <f t="shared" si="0"/>
        <v>16.880000000000003</v>
      </c>
    </row>
    <row r="24" spans="1:14" ht="16.5">
      <c r="A24" s="3" t="s">
        <v>35</v>
      </c>
      <c r="B24" s="1" t="s">
        <v>41</v>
      </c>
      <c r="C24" s="1" t="s">
        <v>15</v>
      </c>
      <c r="D24" s="2">
        <v>44568</v>
      </c>
      <c r="E24" s="1">
        <v>13209</v>
      </c>
      <c r="F24" s="1">
        <v>26</v>
      </c>
      <c r="G24" s="4">
        <v>629</v>
      </c>
      <c r="H24" s="12">
        <f>_xlfn.XLOOKUP(data9[[#This Row],[Product]],product[ [ Products] ],product[ [ Cost per box ] ])</f>
        <v>14.969999999999999</v>
      </c>
      <c r="I24" s="25">
        <f>N24*data9[[#This Row],[Boxes]]</f>
        <v>9416.1299999999992</v>
      </c>
      <c r="J24" s="25">
        <f>data9[[#This Row],[Amount]]-data9[[#This Row],[Cost]]</f>
        <v>3792.8700000000008</v>
      </c>
      <c r="L24" t="s">
        <v>20</v>
      </c>
      <c r="M24">
        <f>10+9.77</f>
        <v>19.77</v>
      </c>
      <c r="N24">
        <f t="shared" si="0"/>
        <v>14.969999999999999</v>
      </c>
    </row>
    <row r="25" spans="1:14" ht="16.5">
      <c r="A25" s="3" t="s">
        <v>13</v>
      </c>
      <c r="B25" s="1" t="s">
        <v>48</v>
      </c>
      <c r="C25" s="1" t="s">
        <v>25</v>
      </c>
      <c r="D25" s="2">
        <v>44579</v>
      </c>
      <c r="E25" s="1">
        <v>11746</v>
      </c>
      <c r="F25" s="1">
        <v>85</v>
      </c>
      <c r="G25" s="4">
        <v>511</v>
      </c>
      <c r="H25" s="12">
        <f>_xlfn.XLOOKUP(data9[[#This Row],[Product]],product[ [ Products] ],product[ [ Cost per box ] ])</f>
        <v>15.6</v>
      </c>
      <c r="I25" s="25">
        <f>N25*data9[[#This Row],[Boxes]]</f>
        <v>7971.5999999999995</v>
      </c>
      <c r="J25" s="25">
        <f>data9[[#This Row],[Amount]]-data9[[#This Row],[Cost]]</f>
        <v>3774.4000000000005</v>
      </c>
      <c r="L25" t="s">
        <v>59</v>
      </c>
      <c r="M25">
        <f>5+16.73</f>
        <v>21.73</v>
      </c>
      <c r="N25">
        <f t="shared" si="0"/>
        <v>15.6</v>
      </c>
    </row>
    <row r="26" spans="1:14" ht="16.5">
      <c r="A26" s="3" t="s">
        <v>32</v>
      </c>
      <c r="B26" s="1" t="s">
        <v>64</v>
      </c>
      <c r="C26" s="1" t="s">
        <v>39</v>
      </c>
      <c r="D26" s="2">
        <v>44582</v>
      </c>
      <c r="E26" s="1">
        <v>10444</v>
      </c>
      <c r="F26" s="1">
        <v>64</v>
      </c>
      <c r="G26" s="4">
        <v>581</v>
      </c>
      <c r="H26" s="12">
        <f>_xlfn.XLOOKUP(data9[[#This Row],[Product]],product[ [ Products] ],product[ [ Cost per box ] ])</f>
        <v>11.49</v>
      </c>
      <c r="I26" s="25">
        <f>N26*data9[[#This Row],[Boxes]]</f>
        <v>6675.6900000000005</v>
      </c>
      <c r="J26" s="25">
        <f>data9[[#This Row],[Amount]]-data9[[#This Row],[Cost]]</f>
        <v>3768.3099999999995</v>
      </c>
      <c r="L26" t="s">
        <v>18</v>
      </c>
      <c r="M26">
        <f>5+7.64</f>
        <v>12.64</v>
      </c>
      <c r="N26">
        <f t="shared" si="0"/>
        <v>11.49</v>
      </c>
    </row>
    <row r="27" spans="1:14" ht="16.5">
      <c r="A27" s="3" t="s">
        <v>23</v>
      </c>
      <c r="B27" s="1" t="s">
        <v>62</v>
      </c>
      <c r="C27" s="1" t="s">
        <v>22</v>
      </c>
      <c r="D27" s="2">
        <v>44571</v>
      </c>
      <c r="E27" s="1">
        <v>18697</v>
      </c>
      <c r="F27" s="1">
        <v>197</v>
      </c>
      <c r="G27" s="4">
        <v>891</v>
      </c>
      <c r="H27" s="12">
        <f>_xlfn.XLOOKUP(data9[[#This Row],[Product]],product[ [ Products] ],product[ [ Cost per box ] ])</f>
        <v>16.880000000000003</v>
      </c>
      <c r="I27" s="25">
        <f>N27*data9[[#This Row],[Boxes]]</f>
        <v>15040.080000000002</v>
      </c>
      <c r="J27" s="25">
        <f>data9[[#This Row],[Amount]]-data9[[#This Row],[Cost]]</f>
        <v>3656.9199999999983</v>
      </c>
      <c r="L27" t="s">
        <v>31</v>
      </c>
      <c r="M27">
        <f>5+6.47</f>
        <v>11.469999999999999</v>
      </c>
      <c r="N27">
        <f t="shared" si="0"/>
        <v>16.880000000000003</v>
      </c>
    </row>
    <row r="28" spans="1:14" ht="16.5">
      <c r="A28" s="3" t="s">
        <v>72</v>
      </c>
      <c r="B28" s="1" t="s">
        <v>38</v>
      </c>
      <c r="C28" s="1" t="s">
        <v>42</v>
      </c>
      <c r="D28" s="2">
        <v>44579</v>
      </c>
      <c r="E28" s="1">
        <v>11144</v>
      </c>
      <c r="F28" s="1">
        <v>98</v>
      </c>
      <c r="G28" s="4">
        <v>620</v>
      </c>
      <c r="H28" s="12">
        <f>_xlfn.XLOOKUP(data9[[#This Row],[Product]],product[ [ Products] ],product[ [ Cost per box ] ])</f>
        <v>12.16</v>
      </c>
      <c r="I28" s="25">
        <f>N28*data9[[#This Row],[Boxes]]</f>
        <v>7539.2</v>
      </c>
      <c r="J28" s="25">
        <f>data9[[#This Row],[Amount]]-data9[[#This Row],[Cost]]</f>
        <v>3604.8</v>
      </c>
      <c r="L28" t="s">
        <v>68</v>
      </c>
      <c r="M28">
        <f>5+11.73</f>
        <v>16.73</v>
      </c>
      <c r="N28">
        <f t="shared" si="0"/>
        <v>12.16</v>
      </c>
    </row>
    <row r="29" spans="1:14" ht="16.5">
      <c r="A29" s="3" t="s">
        <v>10</v>
      </c>
      <c r="B29" s="1" t="s">
        <v>21</v>
      </c>
      <c r="C29" s="1" t="s">
        <v>39</v>
      </c>
      <c r="D29" s="2">
        <v>44588</v>
      </c>
      <c r="E29" s="1">
        <v>10766</v>
      </c>
      <c r="F29" s="1">
        <v>146</v>
      </c>
      <c r="G29" s="4">
        <v>634</v>
      </c>
      <c r="H29" s="12">
        <f>_xlfn.XLOOKUP(data9[[#This Row],[Product]],product[ [ Products] ],product[ [ Cost per box ] ])</f>
        <v>11.49</v>
      </c>
      <c r="I29" s="25">
        <f>N29*data9[[#This Row],[Boxes]]</f>
        <v>7284.66</v>
      </c>
      <c r="J29" s="25">
        <f>data9[[#This Row],[Amount]]-data9[[#This Row],[Cost]]</f>
        <v>3481.34</v>
      </c>
      <c r="N29">
        <f t="shared" si="0"/>
        <v>11.49</v>
      </c>
    </row>
    <row r="30" spans="1:14" ht="16.5">
      <c r="A30" s="3" t="s">
        <v>43</v>
      </c>
      <c r="B30" s="1" t="s">
        <v>64</v>
      </c>
      <c r="C30" s="1" t="s">
        <v>25</v>
      </c>
      <c r="D30" s="2">
        <v>44582</v>
      </c>
      <c r="E30" s="1">
        <v>11592</v>
      </c>
      <c r="F30" s="1">
        <v>334</v>
      </c>
      <c r="G30" s="4">
        <v>527</v>
      </c>
      <c r="H30" s="12">
        <f>_xlfn.XLOOKUP(data9[[#This Row],[Product]],product[ [ Products] ],product[ [ Cost per box ] ])</f>
        <v>15.6</v>
      </c>
      <c r="I30" s="25">
        <f>N30*data9[[#This Row],[Boxes]]</f>
        <v>8221.1999999999989</v>
      </c>
      <c r="J30" s="25">
        <f>data9[[#This Row],[Amount]]-data9[[#This Row],[Cost]]</f>
        <v>3370.8000000000011</v>
      </c>
      <c r="N30">
        <f t="shared" si="0"/>
        <v>15.6</v>
      </c>
    </row>
    <row r="31" spans="1:14" ht="16.5">
      <c r="A31" s="3" t="s">
        <v>19</v>
      </c>
      <c r="B31" s="1" t="s">
        <v>64</v>
      </c>
      <c r="C31" s="1" t="s">
        <v>29</v>
      </c>
      <c r="D31" s="2">
        <v>44586</v>
      </c>
      <c r="E31" s="1">
        <v>6447</v>
      </c>
      <c r="F31" s="1">
        <v>162</v>
      </c>
      <c r="G31" s="4">
        <v>258</v>
      </c>
      <c r="H31" s="12">
        <f>_xlfn.XLOOKUP(data9[[#This Row],[Product]],product[ [ Products] ],product[ [ Cost per box ] ])</f>
        <v>12.2</v>
      </c>
      <c r="I31" s="25">
        <f>N31*data9[[#This Row],[Boxes]]</f>
        <v>3147.6</v>
      </c>
      <c r="J31" s="25">
        <f>data9[[#This Row],[Amount]]-data9[[#This Row],[Cost]]</f>
        <v>3299.4</v>
      </c>
      <c r="N31">
        <f t="shared" si="0"/>
        <v>12.2</v>
      </c>
    </row>
    <row r="32" spans="1:14" ht="16.5">
      <c r="A32" s="3" t="s">
        <v>58</v>
      </c>
      <c r="B32" s="1" t="s">
        <v>41</v>
      </c>
      <c r="C32" s="1" t="s">
        <v>15</v>
      </c>
      <c r="D32" s="2">
        <v>44586</v>
      </c>
      <c r="E32" s="1">
        <v>9457</v>
      </c>
      <c r="F32" s="1">
        <v>12</v>
      </c>
      <c r="G32" s="4">
        <v>412</v>
      </c>
      <c r="H32" s="12">
        <f>_xlfn.XLOOKUP(data9[[#This Row],[Product]],product[ [ Products] ],product[ [ Cost per box ] ])</f>
        <v>14.969999999999999</v>
      </c>
      <c r="I32" s="25">
        <f>N32*data9[[#This Row],[Boxes]]</f>
        <v>6167.6399999999994</v>
      </c>
      <c r="J32" s="25">
        <f>data9[[#This Row],[Amount]]-data9[[#This Row],[Cost]]</f>
        <v>3289.3600000000006</v>
      </c>
      <c r="N32">
        <f t="shared" si="0"/>
        <v>14.969999999999999</v>
      </c>
    </row>
    <row r="33" spans="1:14" ht="16.5">
      <c r="A33" s="3" t="s">
        <v>52</v>
      </c>
      <c r="B33" s="1" t="s">
        <v>24</v>
      </c>
      <c r="C33" s="1" t="s">
        <v>9</v>
      </c>
      <c r="D33" s="2">
        <v>44574</v>
      </c>
      <c r="E33" s="1">
        <v>16254</v>
      </c>
      <c r="F33" s="1">
        <v>157</v>
      </c>
      <c r="G33" s="4">
        <v>602</v>
      </c>
      <c r="H33" s="12">
        <f>_xlfn.XLOOKUP(data9[[#This Row],[Product]],product[ [ Products] ],product[ [ Cost per box ] ])</f>
        <v>21.7</v>
      </c>
      <c r="I33" s="25">
        <f>N33*data9[[#This Row],[Boxes]]</f>
        <v>13063.4</v>
      </c>
      <c r="J33" s="25">
        <f>data9[[#This Row],[Amount]]-data9[[#This Row],[Cost]]</f>
        <v>3190.6000000000004</v>
      </c>
      <c r="N33">
        <f t="shared" si="0"/>
        <v>21.7</v>
      </c>
    </row>
    <row r="34" spans="1:14" ht="16.5">
      <c r="A34" s="3" t="s">
        <v>10</v>
      </c>
      <c r="B34" s="1" t="s">
        <v>41</v>
      </c>
      <c r="C34" s="1" t="s">
        <v>39</v>
      </c>
      <c r="D34" s="2">
        <v>44582</v>
      </c>
      <c r="E34" s="1">
        <v>6797</v>
      </c>
      <c r="F34" s="1">
        <v>153</v>
      </c>
      <c r="G34" s="4">
        <v>324</v>
      </c>
      <c r="H34" s="12">
        <f>_xlfn.XLOOKUP(data9[[#This Row],[Product]],product[ [ Products] ],product[ [ Cost per box ] ])</f>
        <v>11.49</v>
      </c>
      <c r="I34" s="25">
        <f>N34*data9[[#This Row],[Boxes]]</f>
        <v>3722.76</v>
      </c>
      <c r="J34" s="25">
        <f>data9[[#This Row],[Amount]]-data9[[#This Row],[Cost]]</f>
        <v>3074.24</v>
      </c>
      <c r="N34">
        <f t="shared" si="0"/>
        <v>11.49</v>
      </c>
    </row>
    <row r="35" spans="1:14" ht="16.5">
      <c r="A35" s="3" t="s">
        <v>71</v>
      </c>
      <c r="B35" s="1" t="s">
        <v>17</v>
      </c>
      <c r="C35" s="1" t="s">
        <v>29</v>
      </c>
      <c r="D35" s="2">
        <v>44572</v>
      </c>
      <c r="E35" s="1">
        <v>5369</v>
      </c>
      <c r="F35" s="1">
        <v>182</v>
      </c>
      <c r="G35" s="4">
        <v>199</v>
      </c>
      <c r="H35" s="12">
        <f>_xlfn.XLOOKUP(data9[[#This Row],[Product]],product[ [ Products] ],product[ [ Cost per box ] ])</f>
        <v>12.2</v>
      </c>
      <c r="I35" s="25">
        <f>N35*data9[[#This Row],[Boxes]]</f>
        <v>2427.7999999999997</v>
      </c>
      <c r="J35" s="25">
        <f>data9[[#This Row],[Amount]]-data9[[#This Row],[Cost]]</f>
        <v>2941.2000000000003</v>
      </c>
      <c r="N35">
        <f t="shared" si="0"/>
        <v>12.2</v>
      </c>
    </row>
    <row r="36" spans="1:14" ht="16.5">
      <c r="A36" s="3" t="s">
        <v>60</v>
      </c>
      <c r="B36" s="1" t="s">
        <v>28</v>
      </c>
      <c r="C36" s="1" t="s">
        <v>29</v>
      </c>
      <c r="D36" s="2">
        <v>44582</v>
      </c>
      <c r="E36" s="1">
        <v>5908</v>
      </c>
      <c r="F36" s="1">
        <v>329</v>
      </c>
      <c r="G36" s="4">
        <v>247</v>
      </c>
      <c r="H36" s="12">
        <f>_xlfn.XLOOKUP(data9[[#This Row],[Product]],product[ [ Products] ],product[ [ Cost per box ] ])</f>
        <v>12.2</v>
      </c>
      <c r="I36" s="25">
        <f>N36*data9[[#This Row],[Boxes]]</f>
        <v>3013.3999999999996</v>
      </c>
      <c r="J36" s="25">
        <f>data9[[#This Row],[Amount]]-data9[[#This Row],[Cost]]</f>
        <v>2894.6000000000004</v>
      </c>
      <c r="N36">
        <f t="shared" si="0"/>
        <v>12.2</v>
      </c>
    </row>
    <row r="37" spans="1:14" ht="16.5">
      <c r="A37" s="3" t="s">
        <v>23</v>
      </c>
      <c r="B37" s="1" t="s">
        <v>62</v>
      </c>
      <c r="C37" s="1" t="s">
        <v>39</v>
      </c>
      <c r="D37" s="2">
        <v>44574</v>
      </c>
      <c r="E37" s="1">
        <v>7168</v>
      </c>
      <c r="F37" s="1">
        <v>53</v>
      </c>
      <c r="G37" s="4">
        <v>378</v>
      </c>
      <c r="H37" s="12">
        <f>_xlfn.XLOOKUP(data9[[#This Row],[Product]],product[ [ Products] ],product[ [ Cost per box ] ])</f>
        <v>11.49</v>
      </c>
      <c r="I37" s="25">
        <f>N37*data9[[#This Row],[Boxes]]</f>
        <v>4343.22</v>
      </c>
      <c r="J37" s="25">
        <f>data9[[#This Row],[Amount]]-data9[[#This Row],[Cost]]</f>
        <v>2824.7799999999997</v>
      </c>
      <c r="N37">
        <f t="shared" si="0"/>
        <v>11.49</v>
      </c>
    </row>
    <row r="38" spans="1:14" ht="16.5">
      <c r="A38" s="3" t="s">
        <v>47</v>
      </c>
      <c r="B38" s="1" t="s">
        <v>44</v>
      </c>
      <c r="C38" s="1" t="s">
        <v>34</v>
      </c>
      <c r="D38" s="2">
        <v>44568</v>
      </c>
      <c r="E38" s="1">
        <v>14665</v>
      </c>
      <c r="F38" s="1">
        <v>299</v>
      </c>
      <c r="G38" s="4">
        <v>1467</v>
      </c>
      <c r="H38" s="12">
        <f>_xlfn.XLOOKUP(data9[[#This Row],[Product]],product[ [ Products] ],product[ [ Cost per box ] ])</f>
        <v>8.11</v>
      </c>
      <c r="I38" s="25">
        <f>N38*data9[[#This Row],[Boxes]]</f>
        <v>11897.369999999999</v>
      </c>
      <c r="J38" s="25">
        <f>data9[[#This Row],[Amount]]-data9[[#This Row],[Cost]]</f>
        <v>2767.630000000001</v>
      </c>
      <c r="N38">
        <f t="shared" si="0"/>
        <v>8.11</v>
      </c>
    </row>
    <row r="39" spans="1:14" ht="16.5">
      <c r="A39" s="3" t="s">
        <v>19</v>
      </c>
      <c r="B39" s="1" t="s">
        <v>63</v>
      </c>
      <c r="C39" s="1" t="s">
        <v>22</v>
      </c>
      <c r="D39" s="2">
        <v>44572</v>
      </c>
      <c r="E39" s="1">
        <v>9163</v>
      </c>
      <c r="F39" s="1">
        <v>162</v>
      </c>
      <c r="G39" s="4">
        <v>382</v>
      </c>
      <c r="H39" s="12">
        <f>_xlfn.XLOOKUP(data9[[#This Row],[Product]],product[ [ Products] ],product[ [ Cost per box ] ])</f>
        <v>16.880000000000003</v>
      </c>
      <c r="I39" s="25">
        <f>N39*data9[[#This Row],[Boxes]]</f>
        <v>6448.1600000000008</v>
      </c>
      <c r="J39" s="25">
        <f>data9[[#This Row],[Amount]]-data9[[#This Row],[Cost]]</f>
        <v>2714.8399999999992</v>
      </c>
      <c r="N39">
        <f t="shared" si="0"/>
        <v>16.880000000000003</v>
      </c>
    </row>
    <row r="40" spans="1:14" ht="16.5">
      <c r="A40" s="3" t="s">
        <v>23</v>
      </c>
      <c r="B40" s="1" t="s">
        <v>48</v>
      </c>
      <c r="C40" s="1" t="s">
        <v>34</v>
      </c>
      <c r="D40" s="2">
        <v>44587</v>
      </c>
      <c r="E40" s="1">
        <v>14266</v>
      </c>
      <c r="F40" s="1">
        <v>74</v>
      </c>
      <c r="G40" s="4">
        <v>1427</v>
      </c>
      <c r="H40" s="12">
        <f>_xlfn.XLOOKUP(data9[[#This Row],[Product]],product[ [ Products] ],product[ [ Cost per box ] ])</f>
        <v>8.11</v>
      </c>
      <c r="I40" s="25">
        <f>N40*data9[[#This Row],[Boxes]]</f>
        <v>11572.97</v>
      </c>
      <c r="J40" s="25">
        <f>data9[[#This Row],[Amount]]-data9[[#This Row],[Cost]]</f>
        <v>2693.0300000000007</v>
      </c>
      <c r="N40">
        <f t="shared" si="0"/>
        <v>8.11</v>
      </c>
    </row>
    <row r="41" spans="1:14" ht="16.5">
      <c r="A41" s="3" t="s">
        <v>43</v>
      </c>
      <c r="B41" s="1" t="s">
        <v>41</v>
      </c>
      <c r="C41" s="1" t="s">
        <v>25</v>
      </c>
      <c r="D41" s="2">
        <v>44564</v>
      </c>
      <c r="E41" s="1">
        <v>7112</v>
      </c>
      <c r="F41" s="1">
        <v>58</v>
      </c>
      <c r="G41" s="4">
        <v>285</v>
      </c>
      <c r="H41" s="12">
        <f>_xlfn.XLOOKUP(data9[[#This Row],[Product]],product[ [ Products] ],product[ [ Cost per box ] ])</f>
        <v>15.6</v>
      </c>
      <c r="I41" s="25">
        <f>N41*data9[[#This Row],[Boxes]]</f>
        <v>4446</v>
      </c>
      <c r="J41" s="25">
        <f>data9[[#This Row],[Amount]]-data9[[#This Row],[Cost]]</f>
        <v>2666</v>
      </c>
      <c r="N41">
        <f t="shared" si="0"/>
        <v>15.6</v>
      </c>
    </row>
    <row r="42" spans="1:14" ht="16.5">
      <c r="A42" s="3" t="s">
        <v>40</v>
      </c>
      <c r="B42" s="1" t="s">
        <v>49</v>
      </c>
      <c r="C42" s="1" t="s">
        <v>29</v>
      </c>
      <c r="D42" s="2">
        <v>44586</v>
      </c>
      <c r="E42" s="1">
        <v>5026</v>
      </c>
      <c r="F42" s="1">
        <v>84</v>
      </c>
      <c r="G42" s="4">
        <v>194</v>
      </c>
      <c r="H42" s="12">
        <f>_xlfn.XLOOKUP(data9[[#This Row],[Product]],product[ [ Products] ],product[ [ Cost per box ] ])</f>
        <v>12.2</v>
      </c>
      <c r="I42" s="25">
        <f>N42*data9[[#This Row],[Boxes]]</f>
        <v>2366.7999999999997</v>
      </c>
      <c r="J42" s="25">
        <f>data9[[#This Row],[Amount]]-data9[[#This Row],[Cost]]</f>
        <v>2659.2000000000003</v>
      </c>
      <c r="N42">
        <f t="shared" si="0"/>
        <v>12.2</v>
      </c>
    </row>
    <row r="43" spans="1:14" ht="16.5">
      <c r="A43" s="3" t="s">
        <v>37</v>
      </c>
      <c r="B43" s="1" t="s">
        <v>38</v>
      </c>
      <c r="C43" s="1" t="s">
        <v>9</v>
      </c>
      <c r="D43" s="2">
        <v>44582</v>
      </c>
      <c r="E43" s="1">
        <v>16121</v>
      </c>
      <c r="F43" s="1">
        <v>487</v>
      </c>
      <c r="G43" s="4">
        <v>621</v>
      </c>
      <c r="H43" s="12">
        <f>_xlfn.XLOOKUP(data9[[#This Row],[Product]],product[ [ Products] ],product[ [ Cost per box ] ])</f>
        <v>21.7</v>
      </c>
      <c r="I43" s="25">
        <f>N43*data9[[#This Row],[Boxes]]</f>
        <v>13475.699999999999</v>
      </c>
      <c r="J43" s="25">
        <f>data9[[#This Row],[Amount]]-data9[[#This Row],[Cost]]</f>
        <v>2645.3000000000011</v>
      </c>
      <c r="N43">
        <f t="shared" si="0"/>
        <v>21.7</v>
      </c>
    </row>
    <row r="44" spans="1:14" ht="16.5">
      <c r="A44" s="3" t="s">
        <v>66</v>
      </c>
      <c r="B44" s="1" t="s">
        <v>53</v>
      </c>
      <c r="C44" s="1" t="s">
        <v>42</v>
      </c>
      <c r="D44" s="2">
        <v>44574</v>
      </c>
      <c r="E44" s="1">
        <v>13916</v>
      </c>
      <c r="F44" s="1">
        <v>152</v>
      </c>
      <c r="G44" s="4">
        <v>928</v>
      </c>
      <c r="H44" s="12">
        <f>_xlfn.XLOOKUP(data9[[#This Row],[Product]],product[ [ Products] ],product[ [ Cost per box ] ])</f>
        <v>12.16</v>
      </c>
      <c r="I44" s="25">
        <f>N44*data9[[#This Row],[Boxes]]</f>
        <v>11284.48</v>
      </c>
      <c r="J44" s="25">
        <f>data9[[#This Row],[Amount]]-data9[[#This Row],[Cost]]</f>
        <v>2631.5200000000004</v>
      </c>
      <c r="N44">
        <f t="shared" si="0"/>
        <v>12.16</v>
      </c>
    </row>
    <row r="45" spans="1:14" ht="16.5">
      <c r="A45" s="3" t="s">
        <v>40</v>
      </c>
      <c r="B45" s="1" t="s">
        <v>69</v>
      </c>
      <c r="C45" s="1" t="s">
        <v>22</v>
      </c>
      <c r="D45" s="2">
        <v>44571</v>
      </c>
      <c r="E45" s="1">
        <v>9779</v>
      </c>
      <c r="F45" s="1">
        <v>83</v>
      </c>
      <c r="G45" s="4">
        <v>426</v>
      </c>
      <c r="H45" s="12">
        <f>_xlfn.XLOOKUP(data9[[#This Row],[Product]],product[ [ Products] ],product[ [ Cost per box ] ])</f>
        <v>16.880000000000003</v>
      </c>
      <c r="I45" s="25">
        <f>N45*data9[[#This Row],[Boxes]]</f>
        <v>7190.880000000001</v>
      </c>
      <c r="J45" s="25">
        <f>data9[[#This Row],[Amount]]-data9[[#This Row],[Cost]]</f>
        <v>2588.119999999999</v>
      </c>
      <c r="N45">
        <f t="shared" si="0"/>
        <v>16.880000000000003</v>
      </c>
    </row>
    <row r="46" spans="1:14" ht="16.5">
      <c r="A46" s="3" t="s">
        <v>47</v>
      </c>
      <c r="B46" s="1" t="s">
        <v>48</v>
      </c>
      <c r="C46" s="1" t="s">
        <v>22</v>
      </c>
      <c r="D46" s="2">
        <v>44564</v>
      </c>
      <c r="E46" s="1">
        <v>8701</v>
      </c>
      <c r="F46" s="1">
        <v>360</v>
      </c>
      <c r="G46" s="4">
        <v>363</v>
      </c>
      <c r="H46" s="12">
        <f>_xlfn.XLOOKUP(data9[[#This Row],[Product]],product[ [ Products] ],product[ [ Cost per box ] ])</f>
        <v>16.880000000000003</v>
      </c>
      <c r="I46" s="25">
        <f>N46*data9[[#This Row],[Boxes]]</f>
        <v>6127.4400000000005</v>
      </c>
      <c r="J46" s="25">
        <f>data9[[#This Row],[Amount]]-data9[[#This Row],[Cost]]</f>
        <v>2573.5599999999995</v>
      </c>
      <c r="N46">
        <f t="shared" si="0"/>
        <v>16.880000000000003</v>
      </c>
    </row>
    <row r="47" spans="1:14" ht="16.5">
      <c r="A47" s="3" t="s">
        <v>30</v>
      </c>
      <c r="B47" s="1" t="s">
        <v>53</v>
      </c>
      <c r="C47" s="1" t="s">
        <v>34</v>
      </c>
      <c r="D47" s="2">
        <v>44575</v>
      </c>
      <c r="E47" s="1">
        <v>7847</v>
      </c>
      <c r="F47" s="1">
        <v>3</v>
      </c>
      <c r="G47" s="4">
        <v>654</v>
      </c>
      <c r="H47" s="12">
        <f>_xlfn.XLOOKUP(data9[[#This Row],[Product]],product[ [ Products] ],product[ [ Cost per box ] ])</f>
        <v>8.11</v>
      </c>
      <c r="I47" s="25">
        <f>N47*data9[[#This Row],[Boxes]]</f>
        <v>5303.94</v>
      </c>
      <c r="J47" s="25">
        <f>data9[[#This Row],[Amount]]-data9[[#This Row],[Cost]]</f>
        <v>2543.0600000000004</v>
      </c>
      <c r="N47">
        <f t="shared" si="0"/>
        <v>8.11</v>
      </c>
    </row>
    <row r="48" spans="1:14" ht="16.5">
      <c r="A48" s="3" t="s">
        <v>66</v>
      </c>
      <c r="B48" s="1" t="s">
        <v>69</v>
      </c>
      <c r="C48" s="1" t="s">
        <v>29</v>
      </c>
      <c r="D48" s="2">
        <v>44574</v>
      </c>
      <c r="E48" s="1">
        <v>4711</v>
      </c>
      <c r="F48" s="1">
        <v>204</v>
      </c>
      <c r="G48" s="4">
        <v>182</v>
      </c>
      <c r="H48" s="12">
        <f>_xlfn.XLOOKUP(data9[[#This Row],[Product]],product[ [ Products] ],product[ [ Cost per box ] ])</f>
        <v>12.2</v>
      </c>
      <c r="I48" s="25">
        <f>N48*data9[[#This Row],[Boxes]]</f>
        <v>2220.4</v>
      </c>
      <c r="J48" s="25">
        <f>data9[[#This Row],[Amount]]-data9[[#This Row],[Cost]]</f>
        <v>2490.6</v>
      </c>
      <c r="N48">
        <f t="shared" si="0"/>
        <v>12.2</v>
      </c>
    </row>
    <row r="49" spans="1:14" ht="16.5">
      <c r="A49" s="3" t="s">
        <v>16</v>
      </c>
      <c r="B49" s="1" t="s">
        <v>24</v>
      </c>
      <c r="C49" s="1" t="s">
        <v>39</v>
      </c>
      <c r="D49" s="2">
        <v>44575</v>
      </c>
      <c r="E49" s="1">
        <v>5866</v>
      </c>
      <c r="F49" s="1">
        <v>220</v>
      </c>
      <c r="G49" s="4">
        <v>294</v>
      </c>
      <c r="H49" s="12">
        <f>_xlfn.XLOOKUP(data9[[#This Row],[Product]],product[ [ Products] ],product[ [ Cost per box ] ])</f>
        <v>11.49</v>
      </c>
      <c r="I49" s="25">
        <f>N49*data9[[#This Row],[Boxes]]</f>
        <v>3378.06</v>
      </c>
      <c r="J49" s="25">
        <f>data9[[#This Row],[Amount]]-data9[[#This Row],[Cost]]</f>
        <v>2487.94</v>
      </c>
      <c r="N49">
        <f t="shared" si="0"/>
        <v>11.49</v>
      </c>
    </row>
    <row r="50" spans="1:14" ht="16.5">
      <c r="A50" s="3" t="s">
        <v>40</v>
      </c>
      <c r="B50" s="1" t="s">
        <v>65</v>
      </c>
      <c r="C50" s="1" t="s">
        <v>29</v>
      </c>
      <c r="D50" s="2">
        <v>44585</v>
      </c>
      <c r="E50" s="1">
        <v>4361</v>
      </c>
      <c r="F50" s="1">
        <v>310</v>
      </c>
      <c r="G50" s="4">
        <v>156</v>
      </c>
      <c r="H50" s="12">
        <f>_xlfn.XLOOKUP(data9[[#This Row],[Product]],product[ [ Products] ],product[ [ Cost per box ] ])</f>
        <v>12.2</v>
      </c>
      <c r="I50" s="25">
        <f>N50*data9[[#This Row],[Boxes]]</f>
        <v>1903.1999999999998</v>
      </c>
      <c r="J50" s="25">
        <f>data9[[#This Row],[Amount]]-data9[[#This Row],[Cost]]</f>
        <v>2457.8000000000002</v>
      </c>
      <c r="N50">
        <f t="shared" si="0"/>
        <v>12.2</v>
      </c>
    </row>
    <row r="51" spans="1:14" ht="16.5">
      <c r="A51" s="3" t="s">
        <v>30</v>
      </c>
      <c r="B51" s="1" t="s">
        <v>49</v>
      </c>
      <c r="C51" s="1" t="s">
        <v>25</v>
      </c>
      <c r="D51" s="2">
        <v>44587</v>
      </c>
      <c r="E51" s="1">
        <v>9289</v>
      </c>
      <c r="F51" s="1">
        <v>367</v>
      </c>
      <c r="G51" s="4">
        <v>443</v>
      </c>
      <c r="H51" s="12">
        <f>_xlfn.XLOOKUP(data9[[#This Row],[Product]],product[ [ Products] ],product[ [ Cost per box ] ])</f>
        <v>15.6</v>
      </c>
      <c r="I51" s="25">
        <f>N51*data9[[#This Row],[Boxes]]</f>
        <v>6910.8</v>
      </c>
      <c r="J51" s="25">
        <f>data9[[#This Row],[Amount]]-data9[[#This Row],[Cost]]</f>
        <v>2378.1999999999998</v>
      </c>
      <c r="N51">
        <f t="shared" si="0"/>
        <v>15.6</v>
      </c>
    </row>
    <row r="52" spans="1:14" ht="16.5">
      <c r="A52" s="3" t="s">
        <v>40</v>
      </c>
      <c r="B52" s="1" t="s">
        <v>11</v>
      </c>
      <c r="C52" s="1" t="s">
        <v>39</v>
      </c>
      <c r="D52" s="2">
        <v>44567</v>
      </c>
      <c r="E52" s="1">
        <v>5481</v>
      </c>
      <c r="F52" s="1">
        <v>96</v>
      </c>
      <c r="G52" s="4">
        <v>275</v>
      </c>
      <c r="H52" s="12">
        <f>_xlfn.XLOOKUP(data9[[#This Row],[Product]],product[ [ Products] ],product[ [ Cost per box ] ])</f>
        <v>11.49</v>
      </c>
      <c r="I52" s="25">
        <f>N52*data9[[#This Row],[Boxes]]</f>
        <v>3159.75</v>
      </c>
      <c r="J52" s="25">
        <f>data9[[#This Row],[Amount]]-data9[[#This Row],[Cost]]</f>
        <v>2321.25</v>
      </c>
      <c r="N52">
        <f t="shared" si="0"/>
        <v>11.49</v>
      </c>
    </row>
    <row r="53" spans="1:14" ht="16.5">
      <c r="A53" s="3" t="s">
        <v>50</v>
      </c>
      <c r="B53" s="1" t="s">
        <v>17</v>
      </c>
      <c r="C53" s="1" t="s">
        <v>42</v>
      </c>
      <c r="D53" s="2">
        <v>44582</v>
      </c>
      <c r="E53" s="1">
        <v>6930</v>
      </c>
      <c r="F53" s="1">
        <v>215</v>
      </c>
      <c r="G53" s="4">
        <v>385</v>
      </c>
      <c r="H53" s="12">
        <f>_xlfn.XLOOKUP(data9[[#This Row],[Product]],product[ [ Products] ],product[ [ Cost per box ] ])</f>
        <v>12.16</v>
      </c>
      <c r="I53" s="25">
        <f>N53*data9[[#This Row],[Boxes]]</f>
        <v>4681.6000000000004</v>
      </c>
      <c r="J53" s="25">
        <f>data9[[#This Row],[Amount]]-data9[[#This Row],[Cost]]</f>
        <v>2248.3999999999996</v>
      </c>
      <c r="N53">
        <f t="shared" si="0"/>
        <v>12.16</v>
      </c>
    </row>
    <row r="54" spans="1:14" ht="16.5">
      <c r="A54" s="3" t="s">
        <v>30</v>
      </c>
      <c r="B54" s="1" t="s">
        <v>28</v>
      </c>
      <c r="C54" s="1" t="s">
        <v>25</v>
      </c>
      <c r="D54" s="2">
        <v>44579</v>
      </c>
      <c r="E54" s="1">
        <v>6426</v>
      </c>
      <c r="F54" s="1">
        <v>42</v>
      </c>
      <c r="G54" s="4">
        <v>268</v>
      </c>
      <c r="H54" s="12">
        <f>_xlfn.XLOOKUP(data9[[#This Row],[Product]],product[ [ Products] ],product[ [ Cost per box ] ])</f>
        <v>15.6</v>
      </c>
      <c r="I54" s="25">
        <f>N54*data9[[#This Row],[Boxes]]</f>
        <v>4180.8</v>
      </c>
      <c r="J54" s="25">
        <f>data9[[#This Row],[Amount]]-data9[[#This Row],[Cost]]</f>
        <v>2245.1999999999998</v>
      </c>
      <c r="N54">
        <f t="shared" si="0"/>
        <v>15.6</v>
      </c>
    </row>
    <row r="55" spans="1:14" ht="16.5">
      <c r="A55" s="3" t="s">
        <v>72</v>
      </c>
      <c r="B55" s="1" t="s">
        <v>48</v>
      </c>
      <c r="C55" s="1" t="s">
        <v>15</v>
      </c>
      <c r="D55" s="2">
        <v>44579</v>
      </c>
      <c r="E55" s="1">
        <v>10465</v>
      </c>
      <c r="F55" s="1">
        <v>142</v>
      </c>
      <c r="G55" s="4">
        <v>551</v>
      </c>
      <c r="H55" s="12">
        <f>_xlfn.XLOOKUP(data9[[#This Row],[Product]],product[ [ Products] ],product[ [ Cost per box ] ])</f>
        <v>14.969999999999999</v>
      </c>
      <c r="I55" s="25">
        <f>N55*data9[[#This Row],[Boxes]]</f>
        <v>8248.4699999999993</v>
      </c>
      <c r="J55" s="25">
        <f>data9[[#This Row],[Amount]]-data9[[#This Row],[Cost]]</f>
        <v>2216.5300000000007</v>
      </c>
      <c r="N55">
        <f t="shared" si="0"/>
        <v>14.969999999999999</v>
      </c>
    </row>
    <row r="56" spans="1:14" ht="16.5">
      <c r="A56" s="3" t="s">
        <v>77</v>
      </c>
      <c r="B56" s="1" t="s">
        <v>11</v>
      </c>
      <c r="C56" s="1" t="s">
        <v>39</v>
      </c>
      <c r="D56" s="2">
        <v>44565</v>
      </c>
      <c r="E56" s="1">
        <v>6720</v>
      </c>
      <c r="F56" s="1">
        <v>244</v>
      </c>
      <c r="G56" s="4">
        <v>396</v>
      </c>
      <c r="H56" s="12">
        <f>_xlfn.XLOOKUP(data9[[#This Row],[Product]],product[ [ Products] ],product[ [ Cost per box ] ])</f>
        <v>11.49</v>
      </c>
      <c r="I56" s="25">
        <f>N56*data9[[#This Row],[Boxes]]</f>
        <v>4550.04</v>
      </c>
      <c r="J56" s="25">
        <f>data9[[#This Row],[Amount]]-data9[[#This Row],[Cost]]</f>
        <v>2169.96</v>
      </c>
      <c r="N56">
        <f t="shared" si="0"/>
        <v>11.49</v>
      </c>
    </row>
    <row r="57" spans="1:14" ht="16.5">
      <c r="A57" s="3" t="s">
        <v>50</v>
      </c>
      <c r="B57" s="1" t="s">
        <v>51</v>
      </c>
      <c r="C57" s="1" t="s">
        <v>22</v>
      </c>
      <c r="D57" s="2">
        <v>44589</v>
      </c>
      <c r="E57" s="1">
        <v>9373</v>
      </c>
      <c r="F57" s="1">
        <v>25</v>
      </c>
      <c r="G57" s="4">
        <v>427</v>
      </c>
      <c r="H57" s="12">
        <f>_xlfn.XLOOKUP(data9[[#This Row],[Product]],product[ [ Products] ],product[ [ Cost per box ] ])</f>
        <v>16.880000000000003</v>
      </c>
      <c r="I57" s="25">
        <f>N57*data9[[#This Row],[Boxes]]</f>
        <v>7207.7600000000011</v>
      </c>
      <c r="J57" s="25">
        <f>data9[[#This Row],[Amount]]-data9[[#This Row],[Cost]]</f>
        <v>2165.2399999999989</v>
      </c>
      <c r="N57">
        <f t="shared" si="0"/>
        <v>16.880000000000003</v>
      </c>
    </row>
    <row r="58" spans="1:14" ht="16.5">
      <c r="A58" s="3" t="s">
        <v>7</v>
      </c>
      <c r="B58" s="1" t="s">
        <v>8</v>
      </c>
      <c r="C58" s="1" t="s">
        <v>29</v>
      </c>
      <c r="D58" s="2">
        <v>44568</v>
      </c>
      <c r="E58" s="1">
        <v>4284</v>
      </c>
      <c r="F58" s="1">
        <v>182</v>
      </c>
      <c r="G58" s="4">
        <v>179</v>
      </c>
      <c r="H58" s="12">
        <f>_xlfn.XLOOKUP(data9[[#This Row],[Product]],product[ [ Products] ],product[ [ Cost per box ] ])</f>
        <v>12.2</v>
      </c>
      <c r="I58" s="25">
        <f>N58*data9[[#This Row],[Boxes]]</f>
        <v>2183.7999999999997</v>
      </c>
      <c r="J58" s="25">
        <f>data9[[#This Row],[Amount]]-data9[[#This Row],[Cost]]</f>
        <v>2100.2000000000003</v>
      </c>
      <c r="N58">
        <f t="shared" si="0"/>
        <v>12.2</v>
      </c>
    </row>
    <row r="59" spans="1:14" ht="16.5">
      <c r="A59" s="3" t="s">
        <v>35</v>
      </c>
      <c r="B59" s="1" t="s">
        <v>33</v>
      </c>
      <c r="C59" s="1" t="s">
        <v>9</v>
      </c>
      <c r="D59" s="2">
        <v>44566</v>
      </c>
      <c r="E59" s="1">
        <v>15988</v>
      </c>
      <c r="F59" s="1">
        <v>72</v>
      </c>
      <c r="G59" s="4">
        <v>640</v>
      </c>
      <c r="H59" s="12">
        <f>_xlfn.XLOOKUP(data9[[#This Row],[Product]],product[ [ Products] ],product[ [ Cost per box ] ])</f>
        <v>21.7</v>
      </c>
      <c r="I59" s="25">
        <f>N59*data9[[#This Row],[Boxes]]</f>
        <v>13888</v>
      </c>
      <c r="J59" s="25">
        <f>data9[[#This Row],[Amount]]-data9[[#This Row],[Cost]]</f>
        <v>2100</v>
      </c>
      <c r="N59">
        <f t="shared" si="0"/>
        <v>21.7</v>
      </c>
    </row>
    <row r="60" spans="1:14" ht="16.5">
      <c r="A60" s="3" t="s">
        <v>32</v>
      </c>
      <c r="B60" s="1" t="s">
        <v>14</v>
      </c>
      <c r="C60" s="1" t="s">
        <v>39</v>
      </c>
      <c r="D60" s="2">
        <v>44586</v>
      </c>
      <c r="E60" s="1">
        <v>5747</v>
      </c>
      <c r="F60" s="1">
        <v>48</v>
      </c>
      <c r="G60" s="4">
        <v>320</v>
      </c>
      <c r="H60" s="12">
        <f>_xlfn.XLOOKUP(data9[[#This Row],[Product]],product[ [ Products] ],product[ [ Cost per box ] ])</f>
        <v>11.49</v>
      </c>
      <c r="I60" s="25">
        <f>N60*data9[[#This Row],[Boxes]]</f>
        <v>3676.8</v>
      </c>
      <c r="J60" s="25">
        <f>data9[[#This Row],[Amount]]-data9[[#This Row],[Cost]]</f>
        <v>2070.1999999999998</v>
      </c>
      <c r="N60">
        <f t="shared" si="0"/>
        <v>11.49</v>
      </c>
    </row>
    <row r="61" spans="1:14" ht="16.5">
      <c r="A61" s="3" t="s">
        <v>47</v>
      </c>
      <c r="B61" s="1" t="s">
        <v>56</v>
      </c>
      <c r="C61" s="1" t="s">
        <v>15</v>
      </c>
      <c r="D61" s="2">
        <v>44565</v>
      </c>
      <c r="E61" s="1">
        <v>8225</v>
      </c>
      <c r="F61" s="1">
        <v>258</v>
      </c>
      <c r="G61" s="4">
        <v>412</v>
      </c>
      <c r="H61" s="12">
        <f>_xlfn.XLOOKUP(data9[[#This Row],[Product]],product[ [ Products] ],product[ [ Cost per box ] ])</f>
        <v>14.969999999999999</v>
      </c>
      <c r="I61" s="25">
        <f>N61*data9[[#This Row],[Boxes]]</f>
        <v>6167.6399999999994</v>
      </c>
      <c r="J61" s="25">
        <f>data9[[#This Row],[Amount]]-data9[[#This Row],[Cost]]</f>
        <v>2057.3600000000006</v>
      </c>
      <c r="N61">
        <f t="shared" si="0"/>
        <v>14.969999999999999</v>
      </c>
    </row>
    <row r="62" spans="1:14" ht="16.5">
      <c r="A62" s="3" t="s">
        <v>50</v>
      </c>
      <c r="B62" s="1" t="s">
        <v>56</v>
      </c>
      <c r="C62" s="1" t="s">
        <v>9</v>
      </c>
      <c r="D62" s="2">
        <v>44571</v>
      </c>
      <c r="E62" s="1">
        <v>10374</v>
      </c>
      <c r="F62" s="1">
        <v>311</v>
      </c>
      <c r="G62" s="4">
        <v>385</v>
      </c>
      <c r="H62" s="12">
        <f>_xlfn.XLOOKUP(data9[[#This Row],[Product]],product[ [ Products] ],product[ [ Cost per box ] ])</f>
        <v>21.7</v>
      </c>
      <c r="I62" s="25">
        <f>N62*data9[[#This Row],[Boxes]]</f>
        <v>8354.5</v>
      </c>
      <c r="J62" s="25">
        <f>data9[[#This Row],[Amount]]-data9[[#This Row],[Cost]]</f>
        <v>2019.5</v>
      </c>
      <c r="N62">
        <f t="shared" si="0"/>
        <v>21.7</v>
      </c>
    </row>
    <row r="63" spans="1:14" ht="16.5">
      <c r="A63" s="3" t="s">
        <v>52</v>
      </c>
      <c r="B63" s="1" t="s">
        <v>41</v>
      </c>
      <c r="C63" s="1" t="s">
        <v>25</v>
      </c>
      <c r="D63" s="2">
        <v>44571</v>
      </c>
      <c r="E63" s="1">
        <v>5670</v>
      </c>
      <c r="F63" s="1">
        <v>216</v>
      </c>
      <c r="G63" s="4">
        <v>237</v>
      </c>
      <c r="H63" s="12">
        <f>_xlfn.XLOOKUP(data9[[#This Row],[Product]],product[ [ Products] ],product[ [ Cost per box ] ])</f>
        <v>15.6</v>
      </c>
      <c r="I63" s="25">
        <f>N63*data9[[#This Row],[Boxes]]</f>
        <v>3697.2</v>
      </c>
      <c r="J63" s="25">
        <f>data9[[#This Row],[Amount]]-data9[[#This Row],[Cost]]</f>
        <v>1972.8000000000002</v>
      </c>
      <c r="N63">
        <f t="shared" si="0"/>
        <v>15.6</v>
      </c>
    </row>
    <row r="64" spans="1:14" ht="16.5">
      <c r="A64" s="3" t="s">
        <v>23</v>
      </c>
      <c r="B64" s="1" t="s">
        <v>8</v>
      </c>
      <c r="C64" s="1" t="s">
        <v>25</v>
      </c>
      <c r="D64" s="2">
        <v>44571</v>
      </c>
      <c r="E64" s="1">
        <v>6741</v>
      </c>
      <c r="F64" s="1">
        <v>187</v>
      </c>
      <c r="G64" s="4">
        <v>307</v>
      </c>
      <c r="H64" s="12">
        <f>_xlfn.XLOOKUP(data9[[#This Row],[Product]],product[ [ Products] ],product[ [ Cost per box ] ])</f>
        <v>15.6</v>
      </c>
      <c r="I64" s="25">
        <f>N64*data9[[#This Row],[Boxes]]</f>
        <v>4789.2</v>
      </c>
      <c r="J64" s="25">
        <f>data9[[#This Row],[Amount]]-data9[[#This Row],[Cost]]</f>
        <v>1951.8000000000002</v>
      </c>
      <c r="N64">
        <f t="shared" si="0"/>
        <v>15.6</v>
      </c>
    </row>
    <row r="65" spans="1:14" ht="16.5">
      <c r="A65" s="3" t="s">
        <v>58</v>
      </c>
      <c r="B65" s="1" t="s">
        <v>63</v>
      </c>
      <c r="C65" s="1" t="s">
        <v>25</v>
      </c>
      <c r="D65" s="2">
        <v>44587</v>
      </c>
      <c r="E65" s="1">
        <v>6034</v>
      </c>
      <c r="F65" s="1">
        <v>37</v>
      </c>
      <c r="G65" s="4">
        <v>263</v>
      </c>
      <c r="H65" s="12">
        <f>_xlfn.XLOOKUP(data9[[#This Row],[Product]],product[ [ Products] ],product[ [ Cost per box ] ])</f>
        <v>15.6</v>
      </c>
      <c r="I65" s="25">
        <f>N65*data9[[#This Row],[Boxes]]</f>
        <v>4102.8</v>
      </c>
      <c r="J65" s="25">
        <f>data9[[#This Row],[Amount]]-data9[[#This Row],[Cost]]</f>
        <v>1931.1999999999998</v>
      </c>
      <c r="N65">
        <f t="shared" si="0"/>
        <v>15.6</v>
      </c>
    </row>
    <row r="66" spans="1:14" ht="16.5">
      <c r="A66" s="3" t="s">
        <v>16</v>
      </c>
      <c r="B66" s="1" t="s">
        <v>26</v>
      </c>
      <c r="C66" s="1" t="s">
        <v>34</v>
      </c>
      <c r="D66" s="2">
        <v>44566</v>
      </c>
      <c r="E66" s="1">
        <v>7189</v>
      </c>
      <c r="F66" s="1">
        <v>115</v>
      </c>
      <c r="G66" s="4">
        <v>654</v>
      </c>
      <c r="H66" s="12">
        <f>_xlfn.XLOOKUP(data9[[#This Row],[Product]],product[ [ Products] ],product[ [ Cost per box ] ])</f>
        <v>8.11</v>
      </c>
      <c r="I66" s="25">
        <f>N66*data9[[#This Row],[Boxes]]</f>
        <v>5303.94</v>
      </c>
      <c r="J66" s="25">
        <f>data9[[#This Row],[Amount]]-data9[[#This Row],[Cost]]</f>
        <v>1885.0600000000004</v>
      </c>
      <c r="N66">
        <f t="shared" si="0"/>
        <v>8.11</v>
      </c>
    </row>
    <row r="67" spans="1:14" ht="16.5">
      <c r="A67" s="3" t="s">
        <v>40</v>
      </c>
      <c r="B67" s="1" t="s">
        <v>26</v>
      </c>
      <c r="C67" s="1" t="s">
        <v>42</v>
      </c>
      <c r="D67" s="2">
        <v>44575</v>
      </c>
      <c r="E67" s="1">
        <v>7805</v>
      </c>
      <c r="F67" s="1">
        <v>145</v>
      </c>
      <c r="G67" s="4">
        <v>488</v>
      </c>
      <c r="H67" s="12">
        <f>_xlfn.XLOOKUP(data9[[#This Row],[Product]],product[ [ Products] ],product[ [ Cost per box ] ])</f>
        <v>12.16</v>
      </c>
      <c r="I67" s="25">
        <f>N67*data9[[#This Row],[Boxes]]</f>
        <v>5934.08</v>
      </c>
      <c r="J67" s="25">
        <f>data9[[#This Row],[Amount]]-data9[[#This Row],[Cost]]</f>
        <v>1870.92</v>
      </c>
      <c r="N67">
        <f t="shared" si="0"/>
        <v>12.16</v>
      </c>
    </row>
    <row r="68" spans="1:14" ht="16.5">
      <c r="A68" s="3" t="s">
        <v>43</v>
      </c>
      <c r="B68" s="1" t="s">
        <v>55</v>
      </c>
      <c r="C68" s="1" t="s">
        <v>39</v>
      </c>
      <c r="D68" s="2">
        <v>44585</v>
      </c>
      <c r="E68" s="1">
        <v>4753</v>
      </c>
      <c r="F68" s="1">
        <v>63</v>
      </c>
      <c r="G68" s="4">
        <v>251</v>
      </c>
      <c r="H68" s="12">
        <f>_xlfn.XLOOKUP(data9[[#This Row],[Product]],product[ [ Products] ],product[ [ Cost per box ] ])</f>
        <v>11.49</v>
      </c>
      <c r="I68" s="25">
        <f>N68*data9[[#This Row],[Boxes]]</f>
        <v>2883.9900000000002</v>
      </c>
      <c r="J68" s="25">
        <f>data9[[#This Row],[Amount]]-data9[[#This Row],[Cost]]</f>
        <v>1869.0099999999998</v>
      </c>
      <c r="N68">
        <f t="shared" si="0"/>
        <v>11.49</v>
      </c>
    </row>
    <row r="69" spans="1:14" ht="16.5">
      <c r="A69" s="3" t="s">
        <v>52</v>
      </c>
      <c r="B69" s="1" t="s">
        <v>51</v>
      </c>
      <c r="C69" s="1" t="s">
        <v>34</v>
      </c>
      <c r="D69" s="2">
        <v>44589</v>
      </c>
      <c r="E69" s="1">
        <v>7112</v>
      </c>
      <c r="F69" s="1">
        <v>37</v>
      </c>
      <c r="G69" s="4">
        <v>647</v>
      </c>
      <c r="H69" s="12">
        <f>_xlfn.XLOOKUP(data9[[#This Row],[Product]],product[ [ Products] ],product[ [ Cost per box ] ])</f>
        <v>8.11</v>
      </c>
      <c r="I69" s="25">
        <f>N69*data9[[#This Row],[Boxes]]</f>
        <v>5247.17</v>
      </c>
      <c r="J69" s="25">
        <f>data9[[#This Row],[Amount]]-data9[[#This Row],[Cost]]</f>
        <v>1864.83</v>
      </c>
      <c r="N69">
        <f t="shared" si="0"/>
        <v>8.11</v>
      </c>
    </row>
    <row r="70" spans="1:14" ht="16.5">
      <c r="A70" s="3" t="s">
        <v>40</v>
      </c>
      <c r="B70" s="1" t="s">
        <v>21</v>
      </c>
      <c r="C70" s="1" t="s">
        <v>18</v>
      </c>
      <c r="D70" s="2">
        <v>44586</v>
      </c>
      <c r="E70" s="1">
        <v>8799</v>
      </c>
      <c r="F70" s="1">
        <v>178</v>
      </c>
      <c r="G70" s="4">
        <v>550</v>
      </c>
      <c r="H70" s="12">
        <f>_xlfn.XLOOKUP(data9[[#This Row],[Product]],product[ [ Products] ],product[ [ Cost per box ] ])</f>
        <v>12.64</v>
      </c>
      <c r="I70" s="25">
        <f>N70*data9[[#This Row],[Boxes]]</f>
        <v>6952</v>
      </c>
      <c r="J70" s="25">
        <f>data9[[#This Row],[Amount]]-data9[[#This Row],[Cost]]</f>
        <v>1847</v>
      </c>
      <c r="N70">
        <f t="shared" si="0"/>
        <v>12.64</v>
      </c>
    </row>
    <row r="71" spans="1:14" ht="16.5">
      <c r="A71" s="3" t="s">
        <v>60</v>
      </c>
      <c r="B71" s="1" t="s">
        <v>8</v>
      </c>
      <c r="C71" s="1" t="s">
        <v>42</v>
      </c>
      <c r="D71" s="2">
        <v>44571</v>
      </c>
      <c r="E71" s="1">
        <v>7679</v>
      </c>
      <c r="F71" s="1">
        <v>161</v>
      </c>
      <c r="G71" s="4">
        <v>480</v>
      </c>
      <c r="H71" s="12">
        <f>_xlfn.XLOOKUP(data9[[#This Row],[Product]],product[ [ Products] ],product[ [ Cost per box ] ])</f>
        <v>12.16</v>
      </c>
      <c r="I71" s="25">
        <f>N71*data9[[#This Row],[Boxes]]</f>
        <v>5836.8</v>
      </c>
      <c r="J71" s="25">
        <f>data9[[#This Row],[Amount]]-data9[[#This Row],[Cost]]</f>
        <v>1842.1999999999998</v>
      </c>
      <c r="N71">
        <f t="shared" ref="N71:N134" si="1">H71</f>
        <v>12.16</v>
      </c>
    </row>
    <row r="72" spans="1:14" ht="16.5">
      <c r="A72" s="3" t="s">
        <v>35</v>
      </c>
      <c r="B72" s="1" t="s">
        <v>55</v>
      </c>
      <c r="C72" s="1" t="s">
        <v>22</v>
      </c>
      <c r="D72" s="2">
        <v>44572</v>
      </c>
      <c r="E72" s="1">
        <v>9401</v>
      </c>
      <c r="F72" s="1">
        <v>164</v>
      </c>
      <c r="G72" s="4">
        <v>448</v>
      </c>
      <c r="H72" s="12">
        <f>_xlfn.XLOOKUP(data9[[#This Row],[Product]],product[ [ Products] ],product[ [ Cost per box ] ])</f>
        <v>16.880000000000003</v>
      </c>
      <c r="I72" s="25">
        <f>N72*data9[[#This Row],[Boxes]]</f>
        <v>7562.2400000000016</v>
      </c>
      <c r="J72" s="25">
        <f>data9[[#This Row],[Amount]]-data9[[#This Row],[Cost]]</f>
        <v>1838.7599999999984</v>
      </c>
      <c r="N72">
        <f t="shared" si="1"/>
        <v>16.880000000000003</v>
      </c>
    </row>
    <row r="73" spans="1:14" ht="16.5">
      <c r="A73" s="3" t="s">
        <v>40</v>
      </c>
      <c r="B73" s="1" t="s">
        <v>8</v>
      </c>
      <c r="C73" s="1" t="s">
        <v>42</v>
      </c>
      <c r="D73" s="2">
        <v>44582</v>
      </c>
      <c r="E73" s="1">
        <v>9674</v>
      </c>
      <c r="F73" s="1">
        <v>449</v>
      </c>
      <c r="G73" s="4">
        <v>645</v>
      </c>
      <c r="H73" s="12">
        <f>_xlfn.XLOOKUP(data9[[#This Row],[Product]],product[ [ Products] ],product[ [ Cost per box ] ])</f>
        <v>12.16</v>
      </c>
      <c r="I73" s="25">
        <f>N73*data9[[#This Row],[Boxes]]</f>
        <v>7843.2</v>
      </c>
      <c r="J73" s="25">
        <f>data9[[#This Row],[Amount]]-data9[[#This Row],[Cost]]</f>
        <v>1830.8000000000002</v>
      </c>
      <c r="N73">
        <f t="shared" si="1"/>
        <v>12.16</v>
      </c>
    </row>
    <row r="74" spans="1:14" ht="16.5">
      <c r="A74" s="3" t="s">
        <v>43</v>
      </c>
      <c r="B74" s="1" t="s">
        <v>26</v>
      </c>
      <c r="C74" s="1" t="s">
        <v>18</v>
      </c>
      <c r="D74" s="2">
        <v>44572</v>
      </c>
      <c r="E74" s="1">
        <v>18788</v>
      </c>
      <c r="F74" s="1">
        <v>121</v>
      </c>
      <c r="G74" s="4">
        <v>1342</v>
      </c>
      <c r="H74" s="12">
        <f>_xlfn.XLOOKUP(data9[[#This Row],[Product]],product[ [ Products] ],product[ [ Cost per box ] ])</f>
        <v>12.64</v>
      </c>
      <c r="I74" s="25">
        <f>N74*data9[[#This Row],[Boxes]]</f>
        <v>16962.88</v>
      </c>
      <c r="J74" s="25">
        <f>data9[[#This Row],[Amount]]-data9[[#This Row],[Cost]]</f>
        <v>1825.119999999999</v>
      </c>
      <c r="N74">
        <f t="shared" si="1"/>
        <v>12.64</v>
      </c>
    </row>
    <row r="75" spans="1:14" ht="16.5">
      <c r="A75" s="3" t="s">
        <v>71</v>
      </c>
      <c r="B75" s="1" t="s">
        <v>38</v>
      </c>
      <c r="C75" s="1" t="s">
        <v>42</v>
      </c>
      <c r="D75" s="2">
        <v>44586</v>
      </c>
      <c r="E75" s="1">
        <v>5642</v>
      </c>
      <c r="F75" s="1">
        <v>49</v>
      </c>
      <c r="G75" s="4">
        <v>314</v>
      </c>
      <c r="H75" s="12">
        <f>_xlfn.XLOOKUP(data9[[#This Row],[Product]],product[ [ Products] ],product[ [ Cost per box ] ])</f>
        <v>12.16</v>
      </c>
      <c r="I75" s="25">
        <f>N75*data9[[#This Row],[Boxes]]</f>
        <v>3818.2400000000002</v>
      </c>
      <c r="J75" s="25">
        <f>data9[[#This Row],[Amount]]-data9[[#This Row],[Cost]]</f>
        <v>1823.7599999999998</v>
      </c>
      <c r="N75">
        <f t="shared" si="1"/>
        <v>12.16</v>
      </c>
    </row>
    <row r="76" spans="1:14" ht="16.5">
      <c r="A76" s="3" t="s">
        <v>60</v>
      </c>
      <c r="B76" s="1" t="s">
        <v>53</v>
      </c>
      <c r="C76" s="1" t="s">
        <v>39</v>
      </c>
      <c r="D76" s="2">
        <v>44567</v>
      </c>
      <c r="E76" s="1">
        <v>5607</v>
      </c>
      <c r="F76" s="1">
        <v>136</v>
      </c>
      <c r="G76" s="4">
        <v>330</v>
      </c>
      <c r="H76" s="12">
        <f>_xlfn.XLOOKUP(data9[[#This Row],[Product]],product[ [ Products] ],product[ [ Cost per box ] ])</f>
        <v>11.49</v>
      </c>
      <c r="I76" s="25">
        <f>N76*data9[[#This Row],[Boxes]]</f>
        <v>3791.7000000000003</v>
      </c>
      <c r="J76" s="25">
        <f>data9[[#This Row],[Amount]]-data9[[#This Row],[Cost]]</f>
        <v>1815.2999999999997</v>
      </c>
      <c r="N76">
        <f t="shared" si="1"/>
        <v>11.49</v>
      </c>
    </row>
    <row r="77" spans="1:14" ht="16.5">
      <c r="A77" s="3" t="s">
        <v>77</v>
      </c>
      <c r="B77" s="1" t="s">
        <v>36</v>
      </c>
      <c r="C77" s="1" t="s">
        <v>22</v>
      </c>
      <c r="D77" s="2">
        <v>44587</v>
      </c>
      <c r="E77" s="1">
        <v>6762</v>
      </c>
      <c r="F77" s="1">
        <v>173</v>
      </c>
      <c r="G77" s="4">
        <v>294</v>
      </c>
      <c r="H77" s="12">
        <f>_xlfn.XLOOKUP(data9[[#This Row],[Product]],product[ [ Products] ],product[ [ Cost per box ] ])</f>
        <v>16.880000000000003</v>
      </c>
      <c r="I77" s="25">
        <f>N77*data9[[#This Row],[Boxes]]</f>
        <v>4962.7200000000012</v>
      </c>
      <c r="J77" s="25">
        <f>data9[[#This Row],[Amount]]-data9[[#This Row],[Cost]]</f>
        <v>1799.2799999999988</v>
      </c>
      <c r="N77">
        <f t="shared" si="1"/>
        <v>16.880000000000003</v>
      </c>
    </row>
    <row r="78" spans="1:14" ht="16.5">
      <c r="A78" s="3" t="s">
        <v>46</v>
      </c>
      <c r="B78" s="1" t="s">
        <v>11</v>
      </c>
      <c r="C78" s="1" t="s">
        <v>29</v>
      </c>
      <c r="D78" s="2">
        <v>44580</v>
      </c>
      <c r="E78" s="1">
        <v>3206</v>
      </c>
      <c r="F78" s="1">
        <v>102</v>
      </c>
      <c r="G78" s="4">
        <v>119</v>
      </c>
      <c r="H78" s="12">
        <f>_xlfn.XLOOKUP(data9[[#This Row],[Product]],product[ [ Products] ],product[ [ Cost per box ] ])</f>
        <v>12.2</v>
      </c>
      <c r="I78" s="25">
        <f>N78*data9[[#This Row],[Boxes]]</f>
        <v>1451.8</v>
      </c>
      <c r="J78" s="25">
        <f>data9[[#This Row],[Amount]]-data9[[#This Row],[Cost]]</f>
        <v>1754.2</v>
      </c>
      <c r="N78">
        <f t="shared" si="1"/>
        <v>12.2</v>
      </c>
    </row>
    <row r="79" spans="1:14" ht="16.5">
      <c r="A79" s="3" t="s">
        <v>74</v>
      </c>
      <c r="B79" s="1" t="s">
        <v>63</v>
      </c>
      <c r="C79" s="1" t="s">
        <v>42</v>
      </c>
      <c r="D79" s="2">
        <v>44588</v>
      </c>
      <c r="E79" s="1">
        <v>7140</v>
      </c>
      <c r="F79" s="1">
        <v>156</v>
      </c>
      <c r="G79" s="4">
        <v>447</v>
      </c>
      <c r="H79" s="12">
        <f>_xlfn.XLOOKUP(data9[[#This Row],[Product]],product[ [ Products] ],product[ [ Cost per box ] ])</f>
        <v>12.16</v>
      </c>
      <c r="I79" s="25">
        <f>N79*data9[[#This Row],[Boxes]]</f>
        <v>5435.52</v>
      </c>
      <c r="J79" s="25">
        <f>data9[[#This Row],[Amount]]-data9[[#This Row],[Cost]]</f>
        <v>1704.4799999999996</v>
      </c>
      <c r="N79">
        <f t="shared" si="1"/>
        <v>12.16</v>
      </c>
    </row>
    <row r="80" spans="1:14" ht="16.5">
      <c r="A80" s="3" t="s">
        <v>16</v>
      </c>
      <c r="B80" s="1" t="s">
        <v>48</v>
      </c>
      <c r="C80" s="1" t="s">
        <v>15</v>
      </c>
      <c r="D80" s="2">
        <v>44574</v>
      </c>
      <c r="E80" s="1">
        <v>7882</v>
      </c>
      <c r="F80" s="1">
        <v>209</v>
      </c>
      <c r="G80" s="4">
        <v>415</v>
      </c>
      <c r="H80" s="12">
        <f>_xlfn.XLOOKUP(data9[[#This Row],[Product]],product[ [ Products] ],product[ [ Cost per box ] ])</f>
        <v>14.969999999999999</v>
      </c>
      <c r="I80" s="25">
        <f>N80*data9[[#This Row],[Boxes]]</f>
        <v>6212.5499999999993</v>
      </c>
      <c r="J80" s="25">
        <f>data9[[#This Row],[Amount]]-data9[[#This Row],[Cost]]</f>
        <v>1669.4500000000007</v>
      </c>
      <c r="N80">
        <f t="shared" si="1"/>
        <v>14.969999999999999</v>
      </c>
    </row>
    <row r="81" spans="1:14" ht="16.5">
      <c r="A81" s="3" t="s">
        <v>66</v>
      </c>
      <c r="B81" s="1" t="s">
        <v>36</v>
      </c>
      <c r="C81" s="1" t="s">
        <v>12</v>
      </c>
      <c r="D81" s="2">
        <v>44568</v>
      </c>
      <c r="E81" s="1">
        <v>7742</v>
      </c>
      <c r="F81" s="1">
        <v>308</v>
      </c>
      <c r="G81" s="4">
        <v>388</v>
      </c>
      <c r="H81" s="12">
        <f>_xlfn.XLOOKUP(data9[[#This Row],[Product]],product[ [ Products] ],product[ [ Cost per box ] ])</f>
        <v>15.67</v>
      </c>
      <c r="I81" s="25">
        <f>N81*data9[[#This Row],[Boxes]]</f>
        <v>6079.96</v>
      </c>
      <c r="J81" s="25">
        <f>data9[[#This Row],[Amount]]-data9[[#This Row],[Cost]]</f>
        <v>1662.04</v>
      </c>
      <c r="N81">
        <f t="shared" si="1"/>
        <v>15.67</v>
      </c>
    </row>
    <row r="82" spans="1:14" ht="16.5">
      <c r="A82" s="3" t="s">
        <v>74</v>
      </c>
      <c r="B82" s="1" t="s">
        <v>8</v>
      </c>
      <c r="C82" s="1" t="s">
        <v>18</v>
      </c>
      <c r="D82" s="2">
        <v>44582</v>
      </c>
      <c r="E82" s="1">
        <v>10031</v>
      </c>
      <c r="F82" s="1">
        <v>41</v>
      </c>
      <c r="G82" s="4">
        <v>669</v>
      </c>
      <c r="H82" s="12">
        <f>_xlfn.XLOOKUP(data9[[#This Row],[Product]],product[ [ Products] ],product[ [ Cost per box ] ])</f>
        <v>12.64</v>
      </c>
      <c r="I82" s="25">
        <f>N82*data9[[#This Row],[Boxes]]</f>
        <v>8456.16</v>
      </c>
      <c r="J82" s="25">
        <f>data9[[#This Row],[Amount]]-data9[[#This Row],[Cost]]</f>
        <v>1574.8400000000001</v>
      </c>
      <c r="N82">
        <f t="shared" si="1"/>
        <v>12.64</v>
      </c>
    </row>
    <row r="83" spans="1:14" ht="16.5">
      <c r="A83" s="3" t="s">
        <v>71</v>
      </c>
      <c r="B83" s="1" t="s">
        <v>24</v>
      </c>
      <c r="C83" s="1" t="s">
        <v>42</v>
      </c>
      <c r="D83" s="2">
        <v>44566</v>
      </c>
      <c r="E83" s="1">
        <v>6475</v>
      </c>
      <c r="F83" s="1">
        <v>275</v>
      </c>
      <c r="G83" s="4">
        <v>405</v>
      </c>
      <c r="H83" s="12">
        <f>_xlfn.XLOOKUP(data9[[#This Row],[Product]],product[ [ Products] ],product[ [ Cost per box ] ])</f>
        <v>12.16</v>
      </c>
      <c r="I83" s="25">
        <f>N83*data9[[#This Row],[Boxes]]</f>
        <v>4924.8</v>
      </c>
      <c r="J83" s="25">
        <f>data9[[#This Row],[Amount]]-data9[[#This Row],[Cost]]</f>
        <v>1550.1999999999998</v>
      </c>
      <c r="N83">
        <f t="shared" si="1"/>
        <v>12.16</v>
      </c>
    </row>
    <row r="84" spans="1:14" ht="16.5">
      <c r="A84" s="3" t="s">
        <v>23</v>
      </c>
      <c r="B84" s="1" t="s">
        <v>69</v>
      </c>
      <c r="C84" s="1" t="s">
        <v>39</v>
      </c>
      <c r="D84" s="2">
        <v>44573</v>
      </c>
      <c r="E84" s="1">
        <v>3920</v>
      </c>
      <c r="F84" s="1">
        <v>270</v>
      </c>
      <c r="G84" s="4">
        <v>207</v>
      </c>
      <c r="H84" s="12">
        <f>_xlfn.XLOOKUP(data9[[#This Row],[Product]],product[ [ Products] ],product[ [ Cost per box ] ])</f>
        <v>11.49</v>
      </c>
      <c r="I84" s="25">
        <f>N84*data9[[#This Row],[Boxes]]</f>
        <v>2378.4299999999998</v>
      </c>
      <c r="J84" s="25">
        <f>data9[[#This Row],[Amount]]-data9[[#This Row],[Cost]]</f>
        <v>1541.5700000000002</v>
      </c>
      <c r="N84">
        <f t="shared" si="1"/>
        <v>11.49</v>
      </c>
    </row>
    <row r="85" spans="1:14" ht="16.5">
      <c r="A85" s="3" t="s">
        <v>71</v>
      </c>
      <c r="B85" s="1" t="s">
        <v>24</v>
      </c>
      <c r="C85" s="1" t="s">
        <v>22</v>
      </c>
      <c r="D85" s="2">
        <v>44574</v>
      </c>
      <c r="E85" s="1">
        <v>7833</v>
      </c>
      <c r="F85" s="1">
        <v>330</v>
      </c>
      <c r="G85" s="4">
        <v>373</v>
      </c>
      <c r="H85" s="12">
        <f>_xlfn.XLOOKUP(data9[[#This Row],[Product]],product[ [ Products] ],product[ [ Cost per box ] ])</f>
        <v>16.880000000000003</v>
      </c>
      <c r="I85" s="25">
        <f>N85*data9[[#This Row],[Boxes]]</f>
        <v>6296.2400000000007</v>
      </c>
      <c r="J85" s="25">
        <f>data9[[#This Row],[Amount]]-data9[[#This Row],[Cost]]</f>
        <v>1536.7599999999993</v>
      </c>
      <c r="N85">
        <f t="shared" si="1"/>
        <v>16.880000000000003</v>
      </c>
    </row>
    <row r="86" spans="1:14" ht="16.5">
      <c r="A86" s="3" t="s">
        <v>37</v>
      </c>
      <c r="B86" s="1" t="s">
        <v>8</v>
      </c>
      <c r="C86" s="1" t="s">
        <v>15</v>
      </c>
      <c r="D86" s="2">
        <v>44587</v>
      </c>
      <c r="E86" s="1">
        <v>6055</v>
      </c>
      <c r="F86" s="1">
        <v>132</v>
      </c>
      <c r="G86" s="4">
        <v>303</v>
      </c>
      <c r="H86" s="12">
        <f>_xlfn.XLOOKUP(data9[[#This Row],[Product]],product[ [ Products] ],product[ [ Cost per box ] ])</f>
        <v>14.969999999999999</v>
      </c>
      <c r="I86" s="25">
        <f>N86*data9[[#This Row],[Boxes]]</f>
        <v>4535.91</v>
      </c>
      <c r="J86" s="25">
        <f>data9[[#This Row],[Amount]]-data9[[#This Row],[Cost]]</f>
        <v>1519.0900000000001</v>
      </c>
      <c r="N86">
        <f t="shared" si="1"/>
        <v>14.969999999999999</v>
      </c>
    </row>
    <row r="87" spans="1:14" ht="16.5">
      <c r="A87" s="3" t="s">
        <v>7</v>
      </c>
      <c r="B87" s="1" t="s">
        <v>64</v>
      </c>
      <c r="C87" s="1" t="s">
        <v>22</v>
      </c>
      <c r="D87" s="2">
        <v>44568</v>
      </c>
      <c r="E87" s="1">
        <v>6566</v>
      </c>
      <c r="F87" s="1">
        <v>388</v>
      </c>
      <c r="G87" s="4">
        <v>299</v>
      </c>
      <c r="H87" s="12">
        <f>_xlfn.XLOOKUP(data9[[#This Row],[Product]],product[ [ Products] ],product[ [ Cost per box ] ])</f>
        <v>16.880000000000003</v>
      </c>
      <c r="I87" s="25">
        <f>N87*data9[[#This Row],[Boxes]]</f>
        <v>5047.1200000000008</v>
      </c>
      <c r="J87" s="25">
        <f>data9[[#This Row],[Amount]]-data9[[#This Row],[Cost]]</f>
        <v>1518.8799999999992</v>
      </c>
      <c r="N87">
        <f t="shared" si="1"/>
        <v>16.880000000000003</v>
      </c>
    </row>
    <row r="88" spans="1:14" ht="16.5">
      <c r="A88" s="3" t="s">
        <v>16</v>
      </c>
      <c r="B88" s="1" t="s">
        <v>17</v>
      </c>
      <c r="C88" s="1" t="s">
        <v>18</v>
      </c>
      <c r="D88" s="2">
        <v>44580</v>
      </c>
      <c r="E88" s="1">
        <v>9625</v>
      </c>
      <c r="F88" s="1">
        <v>155</v>
      </c>
      <c r="G88" s="4">
        <v>642</v>
      </c>
      <c r="H88" s="12">
        <f>_xlfn.XLOOKUP(data9[[#This Row],[Product]],product[ [ Products] ],product[ [ Cost per box ] ])</f>
        <v>12.64</v>
      </c>
      <c r="I88" s="25">
        <f>N88*data9[[#This Row],[Boxes]]</f>
        <v>8114.88</v>
      </c>
      <c r="J88" s="25">
        <f>data9[[#This Row],[Amount]]-data9[[#This Row],[Cost]]</f>
        <v>1510.12</v>
      </c>
      <c r="N88">
        <f t="shared" si="1"/>
        <v>12.64</v>
      </c>
    </row>
    <row r="89" spans="1:14" ht="16.5">
      <c r="A89" s="3" t="s">
        <v>46</v>
      </c>
      <c r="B89" s="1" t="s">
        <v>49</v>
      </c>
      <c r="C89" s="1" t="s">
        <v>9</v>
      </c>
      <c r="D89" s="2">
        <v>44575</v>
      </c>
      <c r="E89" s="1">
        <v>7714</v>
      </c>
      <c r="F89" s="1">
        <v>211</v>
      </c>
      <c r="G89" s="4">
        <v>286</v>
      </c>
      <c r="H89" s="12">
        <f>_xlfn.XLOOKUP(data9[[#This Row],[Product]],product[ [ Products] ],product[ [ Cost per box ] ])</f>
        <v>21.7</v>
      </c>
      <c r="I89" s="25">
        <f>N89*data9[[#This Row],[Boxes]]</f>
        <v>6206.2</v>
      </c>
      <c r="J89" s="25">
        <f>data9[[#This Row],[Amount]]-data9[[#This Row],[Cost]]</f>
        <v>1507.8000000000002</v>
      </c>
      <c r="N89">
        <f t="shared" si="1"/>
        <v>21.7</v>
      </c>
    </row>
    <row r="90" spans="1:14" ht="16.5">
      <c r="A90" s="3" t="s">
        <v>60</v>
      </c>
      <c r="B90" s="1" t="s">
        <v>17</v>
      </c>
      <c r="C90" s="1" t="s">
        <v>15</v>
      </c>
      <c r="D90" s="2">
        <v>44586</v>
      </c>
      <c r="E90" s="1">
        <v>5159</v>
      </c>
      <c r="F90" s="1">
        <v>41</v>
      </c>
      <c r="G90" s="4">
        <v>246</v>
      </c>
      <c r="H90" s="12">
        <f>_xlfn.XLOOKUP(data9[[#This Row],[Product]],product[ [ Products] ],product[ [ Cost per box ] ])</f>
        <v>14.969999999999999</v>
      </c>
      <c r="I90" s="25">
        <f>N90*data9[[#This Row],[Boxes]]</f>
        <v>3682.62</v>
      </c>
      <c r="J90" s="25">
        <f>data9[[#This Row],[Amount]]-data9[[#This Row],[Cost]]</f>
        <v>1476.38</v>
      </c>
      <c r="N90">
        <f t="shared" si="1"/>
        <v>14.969999999999999</v>
      </c>
    </row>
    <row r="91" spans="1:14" ht="16.5">
      <c r="A91" s="3" t="s">
        <v>23</v>
      </c>
      <c r="B91" s="1" t="s">
        <v>33</v>
      </c>
      <c r="C91" s="1" t="s">
        <v>15</v>
      </c>
      <c r="D91" s="2">
        <v>44586</v>
      </c>
      <c r="E91" s="1">
        <v>5173</v>
      </c>
      <c r="F91" s="1">
        <v>85</v>
      </c>
      <c r="G91" s="4">
        <v>247</v>
      </c>
      <c r="H91" s="12">
        <f>_xlfn.XLOOKUP(data9[[#This Row],[Product]],product[ [ Products] ],product[ [ Cost per box ] ])</f>
        <v>14.969999999999999</v>
      </c>
      <c r="I91" s="25">
        <f>N91*data9[[#This Row],[Boxes]]</f>
        <v>3697.5899999999997</v>
      </c>
      <c r="J91" s="25">
        <f>data9[[#This Row],[Amount]]-data9[[#This Row],[Cost]]</f>
        <v>1475.4100000000003</v>
      </c>
      <c r="N91">
        <f t="shared" si="1"/>
        <v>14.969999999999999</v>
      </c>
    </row>
    <row r="92" spans="1:14" ht="16.5">
      <c r="A92" s="3" t="s">
        <v>40</v>
      </c>
      <c r="B92" s="1" t="s">
        <v>48</v>
      </c>
      <c r="C92" s="1" t="s">
        <v>39</v>
      </c>
      <c r="D92" s="2">
        <v>44575</v>
      </c>
      <c r="E92" s="1">
        <v>3710</v>
      </c>
      <c r="F92" s="1">
        <v>120</v>
      </c>
      <c r="G92" s="4">
        <v>196</v>
      </c>
      <c r="H92" s="12">
        <f>_xlfn.XLOOKUP(data9[[#This Row],[Product]],product[ [ Products] ],product[ [ Cost per box ] ])</f>
        <v>11.49</v>
      </c>
      <c r="I92" s="25">
        <f>N92*data9[[#This Row],[Boxes]]</f>
        <v>2252.04</v>
      </c>
      <c r="J92" s="25">
        <f>data9[[#This Row],[Amount]]-data9[[#This Row],[Cost]]</f>
        <v>1457.96</v>
      </c>
      <c r="N92">
        <f t="shared" si="1"/>
        <v>11.49</v>
      </c>
    </row>
    <row r="93" spans="1:14" ht="16.5">
      <c r="A93" s="3" t="s">
        <v>23</v>
      </c>
      <c r="B93" s="1" t="s">
        <v>8</v>
      </c>
      <c r="C93" s="1" t="s">
        <v>29</v>
      </c>
      <c r="D93" s="2">
        <v>44587</v>
      </c>
      <c r="E93" s="1">
        <v>2982</v>
      </c>
      <c r="F93" s="1">
        <v>326</v>
      </c>
      <c r="G93" s="4">
        <v>125</v>
      </c>
      <c r="H93" s="12">
        <f>_xlfn.XLOOKUP(data9[[#This Row],[Product]],product[ [ Products] ],product[ [ Cost per box ] ])</f>
        <v>12.2</v>
      </c>
      <c r="I93" s="25">
        <f>N93*data9[[#This Row],[Boxes]]</f>
        <v>1525</v>
      </c>
      <c r="J93" s="25">
        <f>data9[[#This Row],[Amount]]-data9[[#This Row],[Cost]]</f>
        <v>1457</v>
      </c>
      <c r="N93">
        <f t="shared" si="1"/>
        <v>12.2</v>
      </c>
    </row>
    <row r="94" spans="1:14" ht="16.5">
      <c r="A94" s="3" t="s">
        <v>35</v>
      </c>
      <c r="B94" s="1" t="s">
        <v>48</v>
      </c>
      <c r="C94" s="1" t="s">
        <v>42</v>
      </c>
      <c r="D94" s="2">
        <v>44574</v>
      </c>
      <c r="E94" s="1">
        <v>5152</v>
      </c>
      <c r="F94" s="1">
        <v>100</v>
      </c>
      <c r="G94" s="4">
        <v>304</v>
      </c>
      <c r="H94" s="12">
        <f>_xlfn.XLOOKUP(data9[[#This Row],[Product]],product[ [ Products] ],product[ [ Cost per box ] ])</f>
        <v>12.16</v>
      </c>
      <c r="I94" s="25">
        <f>N94*data9[[#This Row],[Boxes]]</f>
        <v>3696.64</v>
      </c>
      <c r="J94" s="25">
        <f>data9[[#This Row],[Amount]]-data9[[#This Row],[Cost]]</f>
        <v>1455.3600000000001</v>
      </c>
      <c r="N94">
        <f t="shared" si="1"/>
        <v>12.16</v>
      </c>
    </row>
    <row r="95" spans="1:14" ht="16.5">
      <c r="A95" s="3" t="s">
        <v>77</v>
      </c>
      <c r="B95" s="1" t="s">
        <v>36</v>
      </c>
      <c r="C95" s="1" t="s">
        <v>25</v>
      </c>
      <c r="D95" s="2">
        <v>44585</v>
      </c>
      <c r="E95" s="1">
        <v>5026</v>
      </c>
      <c r="F95" s="1">
        <v>136</v>
      </c>
      <c r="G95" s="4">
        <v>229</v>
      </c>
      <c r="H95" s="12">
        <f>_xlfn.XLOOKUP(data9[[#This Row],[Product]],product[ [ Products] ],product[ [ Cost per box ] ])</f>
        <v>15.6</v>
      </c>
      <c r="I95" s="25">
        <f>N95*data9[[#This Row],[Boxes]]</f>
        <v>3572.4</v>
      </c>
      <c r="J95" s="25">
        <f>data9[[#This Row],[Amount]]-data9[[#This Row],[Cost]]</f>
        <v>1453.6</v>
      </c>
      <c r="N95">
        <f t="shared" si="1"/>
        <v>15.6</v>
      </c>
    </row>
    <row r="96" spans="1:14" ht="16.5">
      <c r="A96" s="3" t="s">
        <v>58</v>
      </c>
      <c r="B96" s="1" t="s">
        <v>21</v>
      </c>
      <c r="C96" s="1" t="s">
        <v>42</v>
      </c>
      <c r="D96" s="2">
        <v>44566</v>
      </c>
      <c r="E96" s="1">
        <v>7651</v>
      </c>
      <c r="F96" s="1">
        <v>76</v>
      </c>
      <c r="G96" s="4">
        <v>511</v>
      </c>
      <c r="H96" s="12">
        <f>_xlfn.XLOOKUP(data9[[#This Row],[Product]],product[ [ Products] ],product[ [ Cost per box ] ])</f>
        <v>12.16</v>
      </c>
      <c r="I96" s="25">
        <f>N96*data9[[#This Row],[Boxes]]</f>
        <v>6213.76</v>
      </c>
      <c r="J96" s="25">
        <f>data9[[#This Row],[Amount]]-data9[[#This Row],[Cost]]</f>
        <v>1437.2399999999998</v>
      </c>
      <c r="N96">
        <f t="shared" si="1"/>
        <v>12.16</v>
      </c>
    </row>
    <row r="97" spans="1:14" ht="16.5">
      <c r="A97" s="3" t="s">
        <v>46</v>
      </c>
      <c r="B97" s="1" t="s">
        <v>24</v>
      </c>
      <c r="C97" s="1" t="s">
        <v>12</v>
      </c>
      <c r="D97" s="2">
        <v>44566</v>
      </c>
      <c r="E97" s="1">
        <v>6664</v>
      </c>
      <c r="F97" s="1">
        <v>41</v>
      </c>
      <c r="G97" s="4">
        <v>334</v>
      </c>
      <c r="H97" s="12">
        <f>_xlfn.XLOOKUP(data9[[#This Row],[Product]],product[ [ Products] ],product[ [ Cost per box ] ])</f>
        <v>15.67</v>
      </c>
      <c r="I97" s="25">
        <f>N97*data9[[#This Row],[Boxes]]</f>
        <v>5233.78</v>
      </c>
      <c r="J97" s="25">
        <f>data9[[#This Row],[Amount]]-data9[[#This Row],[Cost]]</f>
        <v>1430.2200000000003</v>
      </c>
      <c r="N97">
        <f t="shared" si="1"/>
        <v>15.67</v>
      </c>
    </row>
    <row r="98" spans="1:14" ht="16.5">
      <c r="A98" s="3" t="s">
        <v>32</v>
      </c>
      <c r="B98" s="1" t="s">
        <v>56</v>
      </c>
      <c r="C98" s="1" t="s">
        <v>42</v>
      </c>
      <c r="D98" s="2">
        <v>44586</v>
      </c>
      <c r="E98" s="1">
        <v>5033</v>
      </c>
      <c r="F98" s="1">
        <v>368</v>
      </c>
      <c r="G98" s="4">
        <v>297</v>
      </c>
      <c r="H98" s="12">
        <f>_xlfn.XLOOKUP(data9[[#This Row],[Product]],product[ [ Products] ],product[ [ Cost per box ] ])</f>
        <v>12.16</v>
      </c>
      <c r="I98" s="25">
        <f>N98*data9[[#This Row],[Boxes]]</f>
        <v>3611.52</v>
      </c>
      <c r="J98" s="25">
        <f>data9[[#This Row],[Amount]]-data9[[#This Row],[Cost]]</f>
        <v>1421.48</v>
      </c>
      <c r="N98">
        <f t="shared" si="1"/>
        <v>12.16</v>
      </c>
    </row>
    <row r="99" spans="1:14" ht="16.5">
      <c r="A99" s="3" t="s">
        <v>30</v>
      </c>
      <c r="B99" s="1" t="s">
        <v>36</v>
      </c>
      <c r="C99" s="1" t="s">
        <v>12</v>
      </c>
      <c r="D99" s="2">
        <v>44587</v>
      </c>
      <c r="E99" s="1">
        <v>6559</v>
      </c>
      <c r="F99" s="1">
        <v>199</v>
      </c>
      <c r="G99" s="4">
        <v>328</v>
      </c>
      <c r="H99" s="12">
        <f>_xlfn.XLOOKUP(data9[[#This Row],[Product]],product[ [ Products] ],product[ [ Cost per box ] ])</f>
        <v>15.67</v>
      </c>
      <c r="I99" s="25">
        <f>N99*data9[[#This Row],[Boxes]]</f>
        <v>5139.76</v>
      </c>
      <c r="J99" s="25">
        <f>data9[[#This Row],[Amount]]-data9[[#This Row],[Cost]]</f>
        <v>1419.2399999999998</v>
      </c>
      <c r="N99">
        <f t="shared" si="1"/>
        <v>15.67</v>
      </c>
    </row>
    <row r="100" spans="1:14" ht="16.5">
      <c r="A100" s="3" t="s">
        <v>46</v>
      </c>
      <c r="B100" s="1" t="s">
        <v>11</v>
      </c>
      <c r="C100" s="1" t="s">
        <v>39</v>
      </c>
      <c r="D100" s="2">
        <v>44585</v>
      </c>
      <c r="E100" s="1">
        <v>3444</v>
      </c>
      <c r="F100" s="1">
        <v>172</v>
      </c>
      <c r="G100" s="4">
        <v>182</v>
      </c>
      <c r="H100" s="12">
        <f>_xlfn.XLOOKUP(data9[[#This Row],[Product]],product[ [ Products] ],product[ [ Cost per box ] ])</f>
        <v>11.49</v>
      </c>
      <c r="I100" s="25">
        <f>N100*data9[[#This Row],[Boxes]]</f>
        <v>2091.1799999999998</v>
      </c>
      <c r="J100" s="25">
        <f>data9[[#This Row],[Amount]]-data9[[#This Row],[Cost]]</f>
        <v>1352.8200000000002</v>
      </c>
      <c r="N100">
        <f t="shared" si="1"/>
        <v>11.49</v>
      </c>
    </row>
    <row r="101" spans="1:14" ht="16.5">
      <c r="A101" s="3" t="s">
        <v>58</v>
      </c>
      <c r="B101" s="1" t="s">
        <v>55</v>
      </c>
      <c r="C101" s="1" t="s">
        <v>12</v>
      </c>
      <c r="D101" s="2">
        <v>44575</v>
      </c>
      <c r="E101" s="1">
        <v>7756</v>
      </c>
      <c r="F101" s="1">
        <v>232</v>
      </c>
      <c r="G101" s="4">
        <v>409</v>
      </c>
      <c r="H101" s="12">
        <f>_xlfn.XLOOKUP(data9[[#This Row],[Product]],product[ [ Products] ],product[ [ Cost per box ] ])</f>
        <v>15.67</v>
      </c>
      <c r="I101" s="25">
        <f>N101*data9[[#This Row],[Boxes]]</f>
        <v>6409.03</v>
      </c>
      <c r="J101" s="25">
        <f>data9[[#This Row],[Amount]]-data9[[#This Row],[Cost]]</f>
        <v>1346.9700000000003</v>
      </c>
      <c r="N101">
        <f t="shared" si="1"/>
        <v>15.67</v>
      </c>
    </row>
    <row r="102" spans="1:14" ht="16.5">
      <c r="A102" s="3" t="s">
        <v>40</v>
      </c>
      <c r="B102" s="1" t="s">
        <v>41</v>
      </c>
      <c r="C102" s="1" t="s">
        <v>42</v>
      </c>
      <c r="D102" s="2">
        <v>44582</v>
      </c>
      <c r="E102" s="1">
        <v>5649</v>
      </c>
      <c r="F102" s="1">
        <v>151</v>
      </c>
      <c r="G102" s="4">
        <v>354</v>
      </c>
      <c r="H102" s="12">
        <f>_xlfn.XLOOKUP(data9[[#This Row],[Product]],product[ [ Products] ],product[ [ Cost per box ] ])</f>
        <v>12.16</v>
      </c>
      <c r="I102" s="25">
        <f>N102*data9[[#This Row],[Boxes]]</f>
        <v>4304.6400000000003</v>
      </c>
      <c r="J102" s="25">
        <f>data9[[#This Row],[Amount]]-data9[[#This Row],[Cost]]</f>
        <v>1344.3599999999997</v>
      </c>
      <c r="N102">
        <f t="shared" si="1"/>
        <v>12.16</v>
      </c>
    </row>
    <row r="103" spans="1:14" ht="16.5">
      <c r="A103" s="3" t="s">
        <v>47</v>
      </c>
      <c r="B103" s="1" t="s">
        <v>64</v>
      </c>
      <c r="C103" s="1" t="s">
        <v>18</v>
      </c>
      <c r="D103" s="2">
        <v>44566</v>
      </c>
      <c r="E103" s="1">
        <v>6223</v>
      </c>
      <c r="F103" s="1">
        <v>16</v>
      </c>
      <c r="G103" s="4">
        <v>389</v>
      </c>
      <c r="H103" s="12">
        <f>_xlfn.XLOOKUP(data9[[#This Row],[Product]],product[ [ Products] ],product[ [ Cost per box ] ])</f>
        <v>12.64</v>
      </c>
      <c r="I103" s="25">
        <f>N103*data9[[#This Row],[Boxes]]</f>
        <v>4916.96</v>
      </c>
      <c r="J103" s="25">
        <f>data9[[#This Row],[Amount]]-data9[[#This Row],[Cost]]</f>
        <v>1306.04</v>
      </c>
      <c r="N103">
        <f t="shared" si="1"/>
        <v>12.64</v>
      </c>
    </row>
    <row r="104" spans="1:14" ht="16.5">
      <c r="A104" s="3" t="s">
        <v>10</v>
      </c>
      <c r="B104" s="1" t="s">
        <v>63</v>
      </c>
      <c r="C104" s="1" t="s">
        <v>42</v>
      </c>
      <c r="D104" s="2">
        <v>44574</v>
      </c>
      <c r="E104" s="1">
        <v>4494</v>
      </c>
      <c r="F104" s="1">
        <v>131</v>
      </c>
      <c r="G104" s="4">
        <v>265</v>
      </c>
      <c r="H104" s="12">
        <f>_xlfn.XLOOKUP(data9[[#This Row],[Product]],product[ [ Products] ],product[ [ Cost per box ] ])</f>
        <v>12.16</v>
      </c>
      <c r="I104" s="25">
        <f>N104*data9[[#This Row],[Boxes]]</f>
        <v>3222.4</v>
      </c>
      <c r="J104" s="25">
        <f>data9[[#This Row],[Amount]]-data9[[#This Row],[Cost]]</f>
        <v>1271.5999999999999</v>
      </c>
      <c r="N104">
        <f t="shared" si="1"/>
        <v>12.16</v>
      </c>
    </row>
    <row r="105" spans="1:14" ht="16.5">
      <c r="A105" s="3" t="s">
        <v>43</v>
      </c>
      <c r="B105" s="1" t="s">
        <v>41</v>
      </c>
      <c r="C105" s="1" t="s">
        <v>42</v>
      </c>
      <c r="D105" s="2">
        <v>44586</v>
      </c>
      <c r="E105" s="1">
        <v>3801</v>
      </c>
      <c r="F105" s="1">
        <v>173</v>
      </c>
      <c r="G105" s="4">
        <v>212</v>
      </c>
      <c r="H105" s="12">
        <f>_xlfn.XLOOKUP(data9[[#This Row],[Product]],product[ [ Products] ],product[ [ Cost per box ] ])</f>
        <v>12.16</v>
      </c>
      <c r="I105" s="25">
        <f>N105*data9[[#This Row],[Boxes]]</f>
        <v>2577.92</v>
      </c>
      <c r="J105" s="25">
        <f>data9[[#This Row],[Amount]]-data9[[#This Row],[Cost]]</f>
        <v>1223.08</v>
      </c>
      <c r="N105">
        <f t="shared" si="1"/>
        <v>12.16</v>
      </c>
    </row>
    <row r="106" spans="1:14" ht="16.5">
      <c r="A106" s="3" t="s">
        <v>35</v>
      </c>
      <c r="B106" s="1" t="s">
        <v>24</v>
      </c>
      <c r="C106" s="1" t="s">
        <v>9</v>
      </c>
      <c r="D106" s="2">
        <v>44572</v>
      </c>
      <c r="E106" s="1">
        <v>5453</v>
      </c>
      <c r="F106" s="1">
        <v>153</v>
      </c>
      <c r="G106" s="4">
        <v>195</v>
      </c>
      <c r="H106" s="12">
        <f>_xlfn.XLOOKUP(data9[[#This Row],[Product]],product[ [ Products] ],product[ [ Cost per box ] ])</f>
        <v>21.7</v>
      </c>
      <c r="I106" s="25">
        <f>N106*data9[[#This Row],[Boxes]]</f>
        <v>4231.5</v>
      </c>
      <c r="J106" s="25">
        <f>data9[[#This Row],[Amount]]-data9[[#This Row],[Cost]]</f>
        <v>1221.5</v>
      </c>
      <c r="N106">
        <f t="shared" si="1"/>
        <v>21.7</v>
      </c>
    </row>
    <row r="107" spans="1:14" ht="16.5">
      <c r="A107" s="3" t="s">
        <v>47</v>
      </c>
      <c r="B107" s="1" t="s">
        <v>44</v>
      </c>
      <c r="C107" s="1" t="s">
        <v>22</v>
      </c>
      <c r="D107" s="2">
        <v>44586</v>
      </c>
      <c r="E107" s="1">
        <v>6111</v>
      </c>
      <c r="F107" s="1">
        <v>210</v>
      </c>
      <c r="G107" s="4">
        <v>291</v>
      </c>
      <c r="H107" s="12">
        <f>_xlfn.XLOOKUP(data9[[#This Row],[Product]],product[ [ Products] ],product[ [ Cost per box ] ])</f>
        <v>16.880000000000003</v>
      </c>
      <c r="I107" s="25">
        <f>N107*data9[[#This Row],[Boxes]]</f>
        <v>4912.0800000000008</v>
      </c>
      <c r="J107" s="25">
        <f>data9[[#This Row],[Amount]]-data9[[#This Row],[Cost]]</f>
        <v>1198.9199999999992</v>
      </c>
      <c r="N107">
        <f t="shared" si="1"/>
        <v>16.880000000000003</v>
      </c>
    </row>
    <row r="108" spans="1:14" ht="16.5">
      <c r="A108" s="3" t="s">
        <v>61</v>
      </c>
      <c r="B108" s="1" t="s">
        <v>51</v>
      </c>
      <c r="C108" s="1" t="s">
        <v>22</v>
      </c>
      <c r="D108" s="2">
        <v>44582</v>
      </c>
      <c r="E108" s="1">
        <v>4977</v>
      </c>
      <c r="F108" s="1">
        <v>285</v>
      </c>
      <c r="G108" s="4">
        <v>227</v>
      </c>
      <c r="H108" s="12">
        <f>_xlfn.XLOOKUP(data9[[#This Row],[Product]],product[ [ Products] ],product[ [ Cost per box ] ])</f>
        <v>16.880000000000003</v>
      </c>
      <c r="I108" s="25">
        <f>N108*data9[[#This Row],[Boxes]]</f>
        <v>3831.7600000000007</v>
      </c>
      <c r="J108" s="25">
        <f>data9[[#This Row],[Amount]]-data9[[#This Row],[Cost]]</f>
        <v>1145.2399999999993</v>
      </c>
      <c r="N108">
        <f t="shared" si="1"/>
        <v>16.880000000000003</v>
      </c>
    </row>
    <row r="109" spans="1:14" ht="16.5">
      <c r="A109" s="3" t="s">
        <v>13</v>
      </c>
      <c r="B109" s="1" t="s">
        <v>63</v>
      </c>
      <c r="C109" s="1" t="s">
        <v>42</v>
      </c>
      <c r="D109" s="2">
        <v>44585</v>
      </c>
      <c r="E109" s="1">
        <v>3997</v>
      </c>
      <c r="F109" s="1">
        <v>119</v>
      </c>
      <c r="G109" s="4">
        <v>236</v>
      </c>
      <c r="H109" s="12">
        <f>_xlfn.XLOOKUP(data9[[#This Row],[Product]],product[ [ Products] ],product[ [ Cost per box ] ])</f>
        <v>12.16</v>
      </c>
      <c r="I109" s="25">
        <f>N109*data9[[#This Row],[Boxes]]</f>
        <v>2869.76</v>
      </c>
      <c r="J109" s="25">
        <f>data9[[#This Row],[Amount]]-data9[[#This Row],[Cost]]</f>
        <v>1127.2399999999998</v>
      </c>
      <c r="N109">
        <f t="shared" si="1"/>
        <v>12.16</v>
      </c>
    </row>
    <row r="110" spans="1:14" ht="16.5">
      <c r="A110" s="3" t="s">
        <v>50</v>
      </c>
      <c r="B110" s="1" t="s">
        <v>21</v>
      </c>
      <c r="C110" s="1" t="s">
        <v>12</v>
      </c>
      <c r="D110" s="2">
        <v>44582</v>
      </c>
      <c r="E110" s="1">
        <v>5117</v>
      </c>
      <c r="F110" s="1">
        <v>138</v>
      </c>
      <c r="G110" s="4">
        <v>256</v>
      </c>
      <c r="H110" s="12">
        <f>_xlfn.XLOOKUP(data9[[#This Row],[Product]],product[ [ Products] ],product[ [ Cost per box ] ])</f>
        <v>15.67</v>
      </c>
      <c r="I110" s="25">
        <f>N110*data9[[#This Row],[Boxes]]</f>
        <v>4011.52</v>
      </c>
      <c r="J110" s="25">
        <f>data9[[#This Row],[Amount]]-data9[[#This Row],[Cost]]</f>
        <v>1105.48</v>
      </c>
      <c r="N110">
        <f t="shared" si="1"/>
        <v>15.67</v>
      </c>
    </row>
    <row r="111" spans="1:14" ht="16.5">
      <c r="A111" s="3" t="s">
        <v>50</v>
      </c>
      <c r="B111" s="1" t="s">
        <v>36</v>
      </c>
      <c r="C111" s="1" t="s">
        <v>18</v>
      </c>
      <c r="D111" s="2">
        <v>44575</v>
      </c>
      <c r="E111" s="1">
        <v>7028</v>
      </c>
      <c r="F111" s="1">
        <v>29</v>
      </c>
      <c r="G111" s="4">
        <v>469</v>
      </c>
      <c r="H111" s="12">
        <f>_xlfn.XLOOKUP(data9[[#This Row],[Product]],product[ [ Products] ],product[ [ Cost per box ] ])</f>
        <v>12.64</v>
      </c>
      <c r="I111" s="25">
        <f>N111*data9[[#This Row],[Boxes]]</f>
        <v>5928.16</v>
      </c>
      <c r="J111" s="25">
        <f>data9[[#This Row],[Amount]]-data9[[#This Row],[Cost]]</f>
        <v>1099.8400000000001</v>
      </c>
      <c r="N111">
        <f t="shared" si="1"/>
        <v>12.64</v>
      </c>
    </row>
    <row r="112" spans="1:14" ht="16.5">
      <c r="A112" s="3" t="s">
        <v>46</v>
      </c>
      <c r="B112" s="1" t="s">
        <v>56</v>
      </c>
      <c r="C112" s="1" t="s">
        <v>22</v>
      </c>
      <c r="D112" s="2">
        <v>44589</v>
      </c>
      <c r="E112" s="1">
        <v>3598</v>
      </c>
      <c r="F112" s="1">
        <v>75</v>
      </c>
      <c r="G112" s="4">
        <v>150</v>
      </c>
      <c r="H112" s="12">
        <f>_xlfn.XLOOKUP(data9[[#This Row],[Product]],product[ [ Products] ],product[ [ Cost per box ] ])</f>
        <v>16.880000000000003</v>
      </c>
      <c r="I112" s="25">
        <f>N112*data9[[#This Row],[Boxes]]</f>
        <v>2532.0000000000005</v>
      </c>
      <c r="J112" s="25">
        <f>data9[[#This Row],[Amount]]-data9[[#This Row],[Cost]]</f>
        <v>1065.9999999999995</v>
      </c>
      <c r="N112">
        <f t="shared" si="1"/>
        <v>16.880000000000003</v>
      </c>
    </row>
    <row r="113" spans="1:14" ht="16.5">
      <c r="A113" s="3" t="s">
        <v>16</v>
      </c>
      <c r="B113" s="1" t="s">
        <v>56</v>
      </c>
      <c r="C113" s="1" t="s">
        <v>34</v>
      </c>
      <c r="D113" s="2">
        <v>44564</v>
      </c>
      <c r="E113" s="1">
        <v>5579</v>
      </c>
      <c r="F113" s="1">
        <v>130</v>
      </c>
      <c r="G113" s="4">
        <v>558</v>
      </c>
      <c r="H113" s="12">
        <f>_xlfn.XLOOKUP(data9[[#This Row],[Product]],product[ [ Products] ],product[ [ Cost per box ] ])</f>
        <v>8.11</v>
      </c>
      <c r="I113" s="25">
        <f>N113*data9[[#This Row],[Boxes]]</f>
        <v>4525.38</v>
      </c>
      <c r="J113" s="25">
        <f>data9[[#This Row],[Amount]]-data9[[#This Row],[Cost]]</f>
        <v>1053.6199999999999</v>
      </c>
      <c r="N113">
        <f t="shared" si="1"/>
        <v>8.11</v>
      </c>
    </row>
    <row r="114" spans="1:14" ht="16.5">
      <c r="A114" s="3" t="s">
        <v>7</v>
      </c>
      <c r="B114" s="1" t="s">
        <v>11</v>
      </c>
      <c r="C114" s="1" t="s">
        <v>18</v>
      </c>
      <c r="D114" s="2">
        <v>44585</v>
      </c>
      <c r="E114" s="1">
        <v>10794</v>
      </c>
      <c r="F114" s="1">
        <v>429</v>
      </c>
      <c r="G114" s="4">
        <v>771</v>
      </c>
      <c r="H114" s="12">
        <f>_xlfn.XLOOKUP(data9[[#This Row],[Product]],product[ [ Products] ],product[ [ Cost per box ] ])</f>
        <v>12.64</v>
      </c>
      <c r="I114" s="25">
        <f>N114*data9[[#This Row],[Boxes]]</f>
        <v>9745.44</v>
      </c>
      <c r="J114" s="25">
        <f>data9[[#This Row],[Amount]]-data9[[#This Row],[Cost]]</f>
        <v>1048.5599999999995</v>
      </c>
      <c r="N114">
        <f t="shared" si="1"/>
        <v>12.64</v>
      </c>
    </row>
    <row r="115" spans="1:14" ht="16.5">
      <c r="A115" s="3" t="s">
        <v>43</v>
      </c>
      <c r="B115" s="1" t="s">
        <v>17</v>
      </c>
      <c r="C115" s="1" t="s">
        <v>34</v>
      </c>
      <c r="D115" s="2">
        <v>44586</v>
      </c>
      <c r="E115" s="1">
        <v>10563</v>
      </c>
      <c r="F115" s="1">
        <v>236</v>
      </c>
      <c r="G115" s="4">
        <v>1174</v>
      </c>
      <c r="H115" s="12">
        <f>_xlfn.XLOOKUP(data9[[#This Row],[Product]],product[ [ Products] ],product[ [ Cost per box ] ])</f>
        <v>8.11</v>
      </c>
      <c r="I115" s="25">
        <f>N115*data9[[#This Row],[Boxes]]</f>
        <v>9521.14</v>
      </c>
      <c r="J115" s="25">
        <f>data9[[#This Row],[Amount]]-data9[[#This Row],[Cost]]</f>
        <v>1041.8600000000006</v>
      </c>
      <c r="N115">
        <f t="shared" si="1"/>
        <v>8.11</v>
      </c>
    </row>
    <row r="116" spans="1:14" ht="16.5">
      <c r="A116" s="3" t="s">
        <v>58</v>
      </c>
      <c r="B116" s="1" t="s">
        <v>64</v>
      </c>
      <c r="C116" s="1" t="s">
        <v>42</v>
      </c>
      <c r="D116" s="2">
        <v>44580</v>
      </c>
      <c r="E116" s="1">
        <v>3647</v>
      </c>
      <c r="F116" s="1">
        <v>266</v>
      </c>
      <c r="G116" s="4">
        <v>215</v>
      </c>
      <c r="H116" s="12">
        <f>_xlfn.XLOOKUP(data9[[#This Row],[Product]],product[ [ Products] ],product[ [ Cost per box ] ])</f>
        <v>12.16</v>
      </c>
      <c r="I116" s="25">
        <f>N116*data9[[#This Row],[Boxes]]</f>
        <v>2614.4</v>
      </c>
      <c r="J116" s="25">
        <f>data9[[#This Row],[Amount]]-data9[[#This Row],[Cost]]</f>
        <v>1032.5999999999999</v>
      </c>
      <c r="N116">
        <f t="shared" si="1"/>
        <v>12.16</v>
      </c>
    </row>
    <row r="117" spans="1:14" ht="16.5">
      <c r="A117" s="3" t="s">
        <v>16</v>
      </c>
      <c r="B117" s="1" t="s">
        <v>38</v>
      </c>
      <c r="C117" s="1" t="s">
        <v>9</v>
      </c>
      <c r="D117" s="2">
        <v>44587</v>
      </c>
      <c r="E117" s="1">
        <v>5208</v>
      </c>
      <c r="F117" s="1">
        <v>126</v>
      </c>
      <c r="G117" s="4">
        <v>193</v>
      </c>
      <c r="H117" s="12">
        <f>_xlfn.XLOOKUP(data9[[#This Row],[Product]],product[ [ Products] ],product[ [ Cost per box ] ])</f>
        <v>21.7</v>
      </c>
      <c r="I117" s="25">
        <f>N117*data9[[#This Row],[Boxes]]</f>
        <v>4188.0999999999995</v>
      </c>
      <c r="J117" s="25">
        <f>data9[[#This Row],[Amount]]-data9[[#This Row],[Cost]]</f>
        <v>1019.9000000000005</v>
      </c>
      <c r="N117">
        <f t="shared" si="1"/>
        <v>21.7</v>
      </c>
    </row>
    <row r="118" spans="1:14" ht="16.5">
      <c r="A118" s="3" t="s">
        <v>58</v>
      </c>
      <c r="B118" s="1" t="s">
        <v>33</v>
      </c>
      <c r="C118" s="1" t="s">
        <v>9</v>
      </c>
      <c r="D118" s="2">
        <v>44579</v>
      </c>
      <c r="E118" s="1">
        <v>4557</v>
      </c>
      <c r="F118" s="1">
        <v>14</v>
      </c>
      <c r="G118" s="4">
        <v>163</v>
      </c>
      <c r="H118" s="12">
        <f>_xlfn.XLOOKUP(data9[[#This Row],[Product]],product[ [ Products] ],product[ [ Cost per box ] ])</f>
        <v>21.7</v>
      </c>
      <c r="I118" s="25">
        <f>N118*data9[[#This Row],[Boxes]]</f>
        <v>3537.1</v>
      </c>
      <c r="J118" s="25">
        <f>data9[[#This Row],[Amount]]-data9[[#This Row],[Cost]]</f>
        <v>1019.9000000000001</v>
      </c>
      <c r="N118">
        <f t="shared" si="1"/>
        <v>21.7</v>
      </c>
    </row>
    <row r="119" spans="1:14" ht="16.5">
      <c r="A119" s="3" t="s">
        <v>46</v>
      </c>
      <c r="B119" s="1" t="s">
        <v>56</v>
      </c>
      <c r="C119" s="1" t="s">
        <v>18</v>
      </c>
      <c r="D119" s="2">
        <v>44567</v>
      </c>
      <c r="E119" s="1">
        <v>10409</v>
      </c>
      <c r="F119" s="1">
        <v>33</v>
      </c>
      <c r="G119" s="4">
        <v>744</v>
      </c>
      <c r="H119" s="12">
        <f>_xlfn.XLOOKUP(data9[[#This Row],[Product]],product[ [ Products] ],product[ [ Cost per box ] ])</f>
        <v>12.64</v>
      </c>
      <c r="I119" s="25">
        <f>N119*data9[[#This Row],[Boxes]]</f>
        <v>9404.16</v>
      </c>
      <c r="J119" s="25">
        <f>data9[[#This Row],[Amount]]-data9[[#This Row],[Cost]]</f>
        <v>1004.8400000000001</v>
      </c>
      <c r="N119">
        <f t="shared" si="1"/>
        <v>12.64</v>
      </c>
    </row>
    <row r="120" spans="1:14" ht="16.5">
      <c r="A120" s="3" t="s">
        <v>47</v>
      </c>
      <c r="B120" s="1" t="s">
        <v>64</v>
      </c>
      <c r="C120" s="1" t="s">
        <v>34</v>
      </c>
      <c r="D120" s="2">
        <v>44571</v>
      </c>
      <c r="E120" s="1">
        <v>9849</v>
      </c>
      <c r="F120" s="1">
        <v>71</v>
      </c>
      <c r="G120" s="4">
        <v>1095</v>
      </c>
      <c r="H120" s="12">
        <f>_xlfn.XLOOKUP(data9[[#This Row],[Product]],product[ [ Products] ],product[ [ Cost per box ] ])</f>
        <v>8.11</v>
      </c>
      <c r="I120" s="25">
        <f>N120*data9[[#This Row],[Boxes]]</f>
        <v>8880.4499999999989</v>
      </c>
      <c r="J120" s="25">
        <f>data9[[#This Row],[Amount]]-data9[[#This Row],[Cost]]</f>
        <v>968.55000000000109</v>
      </c>
      <c r="N120">
        <f t="shared" si="1"/>
        <v>8.11</v>
      </c>
    </row>
    <row r="121" spans="1:14" ht="16.5">
      <c r="A121" s="3" t="s">
        <v>77</v>
      </c>
      <c r="B121" s="1" t="s">
        <v>51</v>
      </c>
      <c r="C121" s="1" t="s">
        <v>34</v>
      </c>
      <c r="D121" s="2">
        <v>44568</v>
      </c>
      <c r="E121" s="1">
        <v>4921</v>
      </c>
      <c r="F121" s="1">
        <v>250</v>
      </c>
      <c r="G121" s="4">
        <v>493</v>
      </c>
      <c r="H121" s="12">
        <f>_xlfn.XLOOKUP(data9[[#This Row],[Product]],product[ [ Products] ],product[ [ Cost per box ] ])</f>
        <v>8.11</v>
      </c>
      <c r="I121" s="25">
        <f>N121*data9[[#This Row],[Boxes]]</f>
        <v>3998.2299999999996</v>
      </c>
      <c r="J121" s="25">
        <f>data9[[#This Row],[Amount]]-data9[[#This Row],[Cost]]</f>
        <v>922.77000000000044</v>
      </c>
      <c r="N121">
        <f t="shared" si="1"/>
        <v>8.11</v>
      </c>
    </row>
    <row r="122" spans="1:14" ht="16.5">
      <c r="A122" s="3" t="s">
        <v>52</v>
      </c>
      <c r="B122" s="1" t="s">
        <v>36</v>
      </c>
      <c r="C122" s="1" t="s">
        <v>22</v>
      </c>
      <c r="D122" s="2">
        <v>44575</v>
      </c>
      <c r="E122" s="1">
        <v>3955</v>
      </c>
      <c r="F122" s="1">
        <v>99</v>
      </c>
      <c r="G122" s="4">
        <v>180</v>
      </c>
      <c r="H122" s="12">
        <f>_xlfn.XLOOKUP(data9[[#This Row],[Product]],product[ [ Products] ],product[ [ Cost per box ] ])</f>
        <v>16.880000000000003</v>
      </c>
      <c r="I122" s="25">
        <f>N122*data9[[#This Row],[Boxes]]</f>
        <v>3038.4000000000005</v>
      </c>
      <c r="J122" s="25">
        <f>data9[[#This Row],[Amount]]-data9[[#This Row],[Cost]]</f>
        <v>916.59999999999945</v>
      </c>
      <c r="N122">
        <f t="shared" si="1"/>
        <v>16.880000000000003</v>
      </c>
    </row>
    <row r="123" spans="1:14" ht="16.5">
      <c r="A123" s="3" t="s">
        <v>40</v>
      </c>
      <c r="B123" s="1" t="s">
        <v>21</v>
      </c>
      <c r="C123" s="1" t="s">
        <v>9</v>
      </c>
      <c r="D123" s="2">
        <v>44575</v>
      </c>
      <c r="E123" s="1">
        <v>4123</v>
      </c>
      <c r="F123" s="1">
        <v>12</v>
      </c>
      <c r="G123" s="4">
        <v>148</v>
      </c>
      <c r="H123" s="12">
        <f>_xlfn.XLOOKUP(data9[[#This Row],[Product]],product[ [ Products] ],product[ [ Cost per box ] ])</f>
        <v>21.7</v>
      </c>
      <c r="I123" s="25">
        <f>N123*data9[[#This Row],[Boxes]]</f>
        <v>3211.6</v>
      </c>
      <c r="J123" s="25">
        <f>data9[[#This Row],[Amount]]-data9[[#This Row],[Cost]]</f>
        <v>911.40000000000009</v>
      </c>
      <c r="N123">
        <f t="shared" si="1"/>
        <v>21.7</v>
      </c>
    </row>
    <row r="124" spans="1:14" ht="16.5">
      <c r="A124" s="3" t="s">
        <v>32</v>
      </c>
      <c r="B124" s="1" t="s">
        <v>8</v>
      </c>
      <c r="C124" s="1" t="s">
        <v>12</v>
      </c>
      <c r="D124" s="2">
        <v>44589</v>
      </c>
      <c r="E124" s="1">
        <v>5089</v>
      </c>
      <c r="F124" s="1">
        <v>44</v>
      </c>
      <c r="G124" s="4">
        <v>268</v>
      </c>
      <c r="H124" s="12">
        <f>_xlfn.XLOOKUP(data9[[#This Row],[Product]],product[ [ Products] ],product[ [ Cost per box ] ])</f>
        <v>15.67</v>
      </c>
      <c r="I124" s="25">
        <f>N124*data9[[#This Row],[Boxes]]</f>
        <v>4199.5600000000004</v>
      </c>
      <c r="J124" s="25">
        <f>data9[[#This Row],[Amount]]-data9[[#This Row],[Cost]]</f>
        <v>889.4399999999996</v>
      </c>
      <c r="N124">
        <f t="shared" si="1"/>
        <v>15.67</v>
      </c>
    </row>
    <row r="125" spans="1:14" ht="16.5">
      <c r="A125" s="3" t="s">
        <v>50</v>
      </c>
      <c r="B125" s="1" t="s">
        <v>38</v>
      </c>
      <c r="C125" s="1" t="s">
        <v>29</v>
      </c>
      <c r="D125" s="2">
        <v>44575</v>
      </c>
      <c r="E125" s="1">
        <v>1666</v>
      </c>
      <c r="F125" s="1">
        <v>99</v>
      </c>
      <c r="G125" s="4">
        <v>67</v>
      </c>
      <c r="H125" s="12">
        <f>_xlfn.XLOOKUP(data9[[#This Row],[Product]],product[ [ Products] ],product[ [ Cost per box ] ])</f>
        <v>12.2</v>
      </c>
      <c r="I125" s="25">
        <f>N125*data9[[#This Row],[Boxes]]</f>
        <v>817.4</v>
      </c>
      <c r="J125" s="25">
        <f>data9[[#This Row],[Amount]]-data9[[#This Row],[Cost]]</f>
        <v>848.6</v>
      </c>
      <c r="N125">
        <f t="shared" si="1"/>
        <v>12.2</v>
      </c>
    </row>
    <row r="126" spans="1:14" ht="16.5">
      <c r="A126" s="3" t="s">
        <v>37</v>
      </c>
      <c r="B126" s="1" t="s">
        <v>11</v>
      </c>
      <c r="C126" s="1" t="s">
        <v>39</v>
      </c>
      <c r="D126" s="2">
        <v>44565</v>
      </c>
      <c r="E126" s="1">
        <v>2149</v>
      </c>
      <c r="F126" s="1">
        <v>192</v>
      </c>
      <c r="G126" s="4">
        <v>114</v>
      </c>
      <c r="H126" s="12">
        <f>_xlfn.XLOOKUP(data9[[#This Row],[Product]],product[ [ Products] ],product[ [ Cost per box ] ])</f>
        <v>11.49</v>
      </c>
      <c r="I126" s="25">
        <f>N126*data9[[#This Row],[Boxes]]</f>
        <v>1309.8600000000001</v>
      </c>
      <c r="J126" s="25">
        <f>data9[[#This Row],[Amount]]-data9[[#This Row],[Cost]]</f>
        <v>839.13999999999987</v>
      </c>
      <c r="N126">
        <f t="shared" si="1"/>
        <v>11.49</v>
      </c>
    </row>
    <row r="127" spans="1:14" ht="16.5">
      <c r="A127" s="3" t="s">
        <v>46</v>
      </c>
      <c r="B127" s="1" t="s">
        <v>14</v>
      </c>
      <c r="C127" s="1" t="s">
        <v>22</v>
      </c>
      <c r="D127" s="2">
        <v>44587</v>
      </c>
      <c r="E127" s="1">
        <v>4312</v>
      </c>
      <c r="F127" s="1">
        <v>239</v>
      </c>
      <c r="G127" s="4">
        <v>206</v>
      </c>
      <c r="H127" s="12">
        <f>_xlfn.XLOOKUP(data9[[#This Row],[Product]],product[ [ Products] ],product[ [ Cost per box ] ])</f>
        <v>16.880000000000003</v>
      </c>
      <c r="I127" s="25">
        <f>N127*data9[[#This Row],[Boxes]]</f>
        <v>3477.2800000000007</v>
      </c>
      <c r="J127" s="25">
        <f>data9[[#This Row],[Amount]]-data9[[#This Row],[Cost]]</f>
        <v>834.71999999999935</v>
      </c>
      <c r="N127">
        <f t="shared" si="1"/>
        <v>16.880000000000003</v>
      </c>
    </row>
    <row r="128" spans="1:14" ht="16.5">
      <c r="A128" s="3" t="s">
        <v>52</v>
      </c>
      <c r="B128" s="1" t="s">
        <v>63</v>
      </c>
      <c r="C128" s="1" t="s">
        <v>29</v>
      </c>
      <c r="D128" s="2">
        <v>44571</v>
      </c>
      <c r="E128" s="1">
        <v>1505</v>
      </c>
      <c r="F128" s="1">
        <v>107</v>
      </c>
      <c r="G128" s="4">
        <v>56</v>
      </c>
      <c r="H128" s="12">
        <f>_xlfn.XLOOKUP(data9[[#This Row],[Product]],product[ [ Products] ],product[ [ Cost per box ] ])</f>
        <v>12.2</v>
      </c>
      <c r="I128" s="25">
        <f>N128*data9[[#This Row],[Boxes]]</f>
        <v>683.19999999999993</v>
      </c>
      <c r="J128" s="25">
        <f>data9[[#This Row],[Amount]]-data9[[#This Row],[Cost]]</f>
        <v>821.80000000000007</v>
      </c>
      <c r="N128">
        <f t="shared" si="1"/>
        <v>12.2</v>
      </c>
    </row>
    <row r="129" spans="1:14" ht="16.5">
      <c r="A129" s="3" t="s">
        <v>66</v>
      </c>
      <c r="B129" s="1" t="s">
        <v>55</v>
      </c>
      <c r="C129" s="1" t="s">
        <v>22</v>
      </c>
      <c r="D129" s="2">
        <v>44585</v>
      </c>
      <c r="E129" s="1">
        <v>2772</v>
      </c>
      <c r="F129" s="1">
        <v>20</v>
      </c>
      <c r="G129" s="4">
        <v>116</v>
      </c>
      <c r="H129" s="12">
        <f>_xlfn.XLOOKUP(data9[[#This Row],[Product]],product[ [ Products] ],product[ [ Cost per box ] ])</f>
        <v>16.880000000000003</v>
      </c>
      <c r="I129" s="25">
        <f>N129*data9[[#This Row],[Boxes]]</f>
        <v>1958.0800000000004</v>
      </c>
      <c r="J129" s="25">
        <f>data9[[#This Row],[Amount]]-data9[[#This Row],[Cost]]</f>
        <v>813.91999999999962</v>
      </c>
      <c r="N129">
        <f t="shared" si="1"/>
        <v>16.880000000000003</v>
      </c>
    </row>
    <row r="130" spans="1:14" ht="16.5">
      <c r="A130" s="3" t="s">
        <v>46</v>
      </c>
      <c r="B130" s="1" t="s">
        <v>21</v>
      </c>
      <c r="C130" s="1" t="s">
        <v>34</v>
      </c>
      <c r="D130" s="2">
        <v>44586</v>
      </c>
      <c r="E130" s="1">
        <v>4242</v>
      </c>
      <c r="F130" s="1">
        <v>140</v>
      </c>
      <c r="G130" s="4">
        <v>425</v>
      </c>
      <c r="H130" s="12">
        <f>_xlfn.XLOOKUP(data9[[#This Row],[Product]],product[ [ Products] ],product[ [ Cost per box ] ])</f>
        <v>8.11</v>
      </c>
      <c r="I130" s="25">
        <f>N130*data9[[#This Row],[Boxes]]</f>
        <v>3446.7499999999995</v>
      </c>
      <c r="J130" s="25">
        <f>data9[[#This Row],[Amount]]-data9[[#This Row],[Cost]]</f>
        <v>795.25000000000045</v>
      </c>
      <c r="N130">
        <f t="shared" si="1"/>
        <v>8.11</v>
      </c>
    </row>
    <row r="131" spans="1:14" ht="16.5">
      <c r="A131" s="3" t="s">
        <v>50</v>
      </c>
      <c r="B131" s="1" t="s">
        <v>48</v>
      </c>
      <c r="C131" s="1" t="s">
        <v>9</v>
      </c>
      <c r="D131" s="2">
        <v>44578</v>
      </c>
      <c r="E131" s="1">
        <v>4816</v>
      </c>
      <c r="F131" s="1">
        <v>15</v>
      </c>
      <c r="G131" s="4">
        <v>186</v>
      </c>
      <c r="H131" s="12">
        <f>_xlfn.XLOOKUP(data9[[#This Row],[Product]],product[ [ Products] ],product[ [ Cost per box ] ])</f>
        <v>21.7</v>
      </c>
      <c r="I131" s="25">
        <f>N131*data9[[#This Row],[Boxes]]</f>
        <v>4036.2</v>
      </c>
      <c r="J131" s="25">
        <f>data9[[#This Row],[Amount]]-data9[[#This Row],[Cost]]</f>
        <v>779.80000000000018</v>
      </c>
      <c r="N131">
        <f t="shared" si="1"/>
        <v>21.7</v>
      </c>
    </row>
    <row r="132" spans="1:14" ht="16.5">
      <c r="A132" s="3" t="s">
        <v>50</v>
      </c>
      <c r="B132" s="1" t="s">
        <v>28</v>
      </c>
      <c r="C132" s="1" t="s">
        <v>9</v>
      </c>
      <c r="D132" s="2">
        <v>44587</v>
      </c>
      <c r="E132" s="1">
        <v>5775</v>
      </c>
      <c r="F132" s="1">
        <v>308</v>
      </c>
      <c r="G132" s="4">
        <v>231</v>
      </c>
      <c r="H132" s="12">
        <f>_xlfn.XLOOKUP(data9[[#This Row],[Product]],product[ [ Products] ],product[ [ Cost per box ] ])</f>
        <v>21.7</v>
      </c>
      <c r="I132" s="25">
        <f>N132*data9[[#This Row],[Boxes]]</f>
        <v>5012.7</v>
      </c>
      <c r="J132" s="25">
        <f>data9[[#This Row],[Amount]]-data9[[#This Row],[Cost]]</f>
        <v>762.30000000000018</v>
      </c>
      <c r="N132">
        <f t="shared" si="1"/>
        <v>21.7</v>
      </c>
    </row>
    <row r="133" spans="1:14" ht="16.5">
      <c r="A133" s="3" t="s">
        <v>43</v>
      </c>
      <c r="B133" s="1" t="s">
        <v>56</v>
      </c>
      <c r="C133" s="1" t="s">
        <v>42</v>
      </c>
      <c r="D133" s="2">
        <v>44587</v>
      </c>
      <c r="E133" s="1">
        <v>3143</v>
      </c>
      <c r="F133" s="1">
        <v>210</v>
      </c>
      <c r="G133" s="4">
        <v>197</v>
      </c>
      <c r="H133" s="12">
        <f>_xlfn.XLOOKUP(data9[[#This Row],[Product]],product[ [ Products] ],product[ [ Cost per box ] ])</f>
        <v>12.16</v>
      </c>
      <c r="I133" s="25">
        <f>N133*data9[[#This Row],[Boxes]]</f>
        <v>2395.52</v>
      </c>
      <c r="J133" s="25">
        <f>data9[[#This Row],[Amount]]-data9[[#This Row],[Cost]]</f>
        <v>747.48</v>
      </c>
      <c r="N133">
        <f t="shared" si="1"/>
        <v>12.16</v>
      </c>
    </row>
    <row r="134" spans="1:14" ht="16.5">
      <c r="A134" s="3" t="s">
        <v>35</v>
      </c>
      <c r="B134" s="1" t="s">
        <v>36</v>
      </c>
      <c r="C134" s="1" t="s">
        <v>12</v>
      </c>
      <c r="D134" s="2">
        <v>44566</v>
      </c>
      <c r="E134" s="1">
        <v>3444</v>
      </c>
      <c r="F134" s="1">
        <v>265</v>
      </c>
      <c r="G134" s="4">
        <v>173</v>
      </c>
      <c r="H134" s="12">
        <f>_xlfn.XLOOKUP(data9[[#This Row],[Product]],product[ [ Products] ],product[ [ Cost per box ] ])</f>
        <v>15.67</v>
      </c>
      <c r="I134" s="25">
        <f>N134*data9[[#This Row],[Boxes]]</f>
        <v>2710.91</v>
      </c>
      <c r="J134" s="25">
        <f>data9[[#This Row],[Amount]]-data9[[#This Row],[Cost]]</f>
        <v>733.09000000000015</v>
      </c>
      <c r="N134">
        <f t="shared" si="1"/>
        <v>15.67</v>
      </c>
    </row>
    <row r="135" spans="1:14" ht="16.5">
      <c r="A135" s="3" t="s">
        <v>35</v>
      </c>
      <c r="B135" s="1" t="s">
        <v>11</v>
      </c>
      <c r="C135" s="1" t="s">
        <v>15</v>
      </c>
      <c r="D135" s="2">
        <v>44571</v>
      </c>
      <c r="E135" s="1">
        <v>1988</v>
      </c>
      <c r="F135" s="1">
        <v>396</v>
      </c>
      <c r="G135" s="4">
        <v>87</v>
      </c>
      <c r="H135" s="12">
        <f>_xlfn.XLOOKUP(data9[[#This Row],[Product]],product[ [ Products] ],product[ [ Cost per box ] ])</f>
        <v>14.969999999999999</v>
      </c>
      <c r="I135" s="25">
        <f>N135*data9[[#This Row],[Boxes]]</f>
        <v>1302.3899999999999</v>
      </c>
      <c r="J135" s="25">
        <f>data9[[#This Row],[Amount]]-data9[[#This Row],[Cost]]</f>
        <v>685.61000000000013</v>
      </c>
      <c r="N135">
        <f t="shared" ref="N135:N198" si="2">H135</f>
        <v>14.969999999999999</v>
      </c>
    </row>
    <row r="136" spans="1:14" ht="16.5">
      <c r="A136" s="3" t="s">
        <v>13</v>
      </c>
      <c r="B136" s="1" t="s">
        <v>14</v>
      </c>
      <c r="C136" s="1" t="s">
        <v>15</v>
      </c>
      <c r="D136" s="2">
        <v>44585</v>
      </c>
      <c r="E136" s="1">
        <v>2730</v>
      </c>
      <c r="F136" s="1">
        <v>284</v>
      </c>
      <c r="G136" s="4">
        <v>137</v>
      </c>
      <c r="H136" s="12">
        <f>_xlfn.XLOOKUP(data9[[#This Row],[Product]],product[ [ Products] ],product[ [ Cost per box ] ])</f>
        <v>14.969999999999999</v>
      </c>
      <c r="I136" s="25">
        <f>N136*data9[[#This Row],[Boxes]]</f>
        <v>2050.89</v>
      </c>
      <c r="J136" s="25">
        <f>data9[[#This Row],[Amount]]-data9[[#This Row],[Cost]]</f>
        <v>679.11000000000013</v>
      </c>
      <c r="N136">
        <f t="shared" si="2"/>
        <v>14.969999999999999</v>
      </c>
    </row>
    <row r="137" spans="1:14" ht="16.5">
      <c r="A137" s="3" t="s">
        <v>58</v>
      </c>
      <c r="B137" s="1" t="s">
        <v>62</v>
      </c>
      <c r="C137" s="1" t="s">
        <v>15</v>
      </c>
      <c r="D137" s="2">
        <v>44567</v>
      </c>
      <c r="E137" s="1">
        <v>1960</v>
      </c>
      <c r="F137" s="1">
        <v>192</v>
      </c>
      <c r="G137" s="4">
        <v>86</v>
      </c>
      <c r="H137" s="12">
        <f>_xlfn.XLOOKUP(data9[[#This Row],[Product]],product[ [ Products] ],product[ [ Cost per box ] ])</f>
        <v>14.969999999999999</v>
      </c>
      <c r="I137" s="25">
        <f>N137*data9[[#This Row],[Boxes]]</f>
        <v>1287.4199999999998</v>
      </c>
      <c r="J137" s="25">
        <f>data9[[#This Row],[Amount]]-data9[[#This Row],[Cost]]</f>
        <v>672.58000000000015</v>
      </c>
      <c r="N137">
        <f t="shared" si="2"/>
        <v>14.969999999999999</v>
      </c>
    </row>
    <row r="138" spans="1:14" ht="16.5">
      <c r="A138" s="3" t="s">
        <v>7</v>
      </c>
      <c r="B138" s="1" t="s">
        <v>8</v>
      </c>
      <c r="C138" s="1" t="s">
        <v>12</v>
      </c>
      <c r="D138" s="2">
        <v>44585</v>
      </c>
      <c r="E138" s="1">
        <v>8617</v>
      </c>
      <c r="F138" s="1">
        <v>15</v>
      </c>
      <c r="G138" s="4">
        <v>507</v>
      </c>
      <c r="H138" s="12">
        <f>_xlfn.XLOOKUP(data9[[#This Row],[Product]],product[ [ Products] ],product[ [ Cost per box ] ])</f>
        <v>15.67</v>
      </c>
      <c r="I138" s="25">
        <f>N138*data9[[#This Row],[Boxes]]</f>
        <v>7944.69</v>
      </c>
      <c r="J138" s="25">
        <f>data9[[#This Row],[Amount]]-data9[[#This Row],[Cost]]</f>
        <v>672.3100000000004</v>
      </c>
      <c r="N138">
        <f t="shared" si="2"/>
        <v>15.67</v>
      </c>
    </row>
    <row r="139" spans="1:14" ht="16.5">
      <c r="A139" s="3" t="s">
        <v>60</v>
      </c>
      <c r="B139" s="1" t="s">
        <v>8</v>
      </c>
      <c r="C139" s="1" t="s">
        <v>18</v>
      </c>
      <c r="D139" s="2">
        <v>44575</v>
      </c>
      <c r="E139" s="1">
        <v>6818</v>
      </c>
      <c r="F139" s="1">
        <v>224</v>
      </c>
      <c r="G139" s="4">
        <v>487</v>
      </c>
      <c r="H139" s="12">
        <f>_xlfn.XLOOKUP(data9[[#This Row],[Product]],product[ [ Products] ],product[ [ Cost per box ] ])</f>
        <v>12.64</v>
      </c>
      <c r="I139" s="25">
        <f>N139*data9[[#This Row],[Boxes]]</f>
        <v>6155.68</v>
      </c>
      <c r="J139" s="25">
        <f>data9[[#This Row],[Amount]]-data9[[#This Row],[Cost]]</f>
        <v>662.31999999999971</v>
      </c>
      <c r="N139">
        <f t="shared" si="2"/>
        <v>12.64</v>
      </c>
    </row>
    <row r="140" spans="1:14" ht="16.5">
      <c r="A140" s="3" t="s">
        <v>77</v>
      </c>
      <c r="B140" s="1" t="s">
        <v>11</v>
      </c>
      <c r="C140" s="1" t="s">
        <v>25</v>
      </c>
      <c r="D140" s="2">
        <v>44578</v>
      </c>
      <c r="E140" s="1">
        <v>2569</v>
      </c>
      <c r="F140" s="1">
        <v>36</v>
      </c>
      <c r="G140" s="4">
        <v>123</v>
      </c>
      <c r="H140" s="12">
        <f>_xlfn.XLOOKUP(data9[[#This Row],[Product]],product[ [ Products] ],product[ [ Cost per box ] ])</f>
        <v>15.6</v>
      </c>
      <c r="I140" s="25">
        <f>N140*data9[[#This Row],[Boxes]]</f>
        <v>1918.8</v>
      </c>
      <c r="J140" s="25">
        <f>data9[[#This Row],[Amount]]-data9[[#This Row],[Cost]]</f>
        <v>650.20000000000005</v>
      </c>
      <c r="N140">
        <f t="shared" si="2"/>
        <v>15.6</v>
      </c>
    </row>
    <row r="141" spans="1:14" ht="16.5">
      <c r="A141" s="3" t="s">
        <v>23</v>
      </c>
      <c r="B141" s="1" t="s">
        <v>62</v>
      </c>
      <c r="C141" s="1" t="s">
        <v>34</v>
      </c>
      <c r="D141" s="2">
        <v>44587</v>
      </c>
      <c r="E141" s="1">
        <v>6153</v>
      </c>
      <c r="F141" s="1">
        <v>60</v>
      </c>
      <c r="G141" s="4">
        <v>684</v>
      </c>
      <c r="H141" s="12">
        <f>_xlfn.XLOOKUP(data9[[#This Row],[Product]],product[ [ Products] ],product[ [ Cost per box ] ])</f>
        <v>8.11</v>
      </c>
      <c r="I141" s="25">
        <f>N141*data9[[#This Row],[Boxes]]</f>
        <v>5547.24</v>
      </c>
      <c r="J141" s="25">
        <f>data9[[#This Row],[Amount]]-data9[[#This Row],[Cost]]</f>
        <v>605.76000000000022</v>
      </c>
      <c r="N141">
        <f t="shared" si="2"/>
        <v>8.11</v>
      </c>
    </row>
    <row r="142" spans="1:14" ht="16.5">
      <c r="A142" s="3" t="s">
        <v>19</v>
      </c>
      <c r="B142" s="1" t="s">
        <v>65</v>
      </c>
      <c r="C142" s="1" t="s">
        <v>42</v>
      </c>
      <c r="D142" s="2">
        <v>44565</v>
      </c>
      <c r="E142" s="1">
        <v>2513</v>
      </c>
      <c r="F142" s="1">
        <v>130</v>
      </c>
      <c r="G142" s="4">
        <v>158</v>
      </c>
      <c r="H142" s="12">
        <f>_xlfn.XLOOKUP(data9[[#This Row],[Product]],product[ [ Products] ],product[ [ Cost per box ] ])</f>
        <v>12.16</v>
      </c>
      <c r="I142" s="25">
        <f>N142*data9[[#This Row],[Boxes]]</f>
        <v>1921.28</v>
      </c>
      <c r="J142" s="25">
        <f>data9[[#This Row],[Amount]]-data9[[#This Row],[Cost]]</f>
        <v>591.72</v>
      </c>
      <c r="N142">
        <f t="shared" si="2"/>
        <v>12.16</v>
      </c>
    </row>
    <row r="143" spans="1:14" ht="16.5">
      <c r="A143" s="3" t="s">
        <v>19</v>
      </c>
      <c r="B143" s="1" t="s">
        <v>8</v>
      </c>
      <c r="C143" s="1" t="s">
        <v>12</v>
      </c>
      <c r="D143" s="2">
        <v>44579</v>
      </c>
      <c r="E143" s="1">
        <v>7588</v>
      </c>
      <c r="F143" s="1">
        <v>157</v>
      </c>
      <c r="G143" s="4">
        <v>447</v>
      </c>
      <c r="H143" s="12">
        <f>_xlfn.XLOOKUP(data9[[#This Row],[Product]],product[ [ Products] ],product[ [ Cost per box ] ])</f>
        <v>15.67</v>
      </c>
      <c r="I143" s="25">
        <f>N143*data9[[#This Row],[Boxes]]</f>
        <v>7004.49</v>
      </c>
      <c r="J143" s="25">
        <f>data9[[#This Row],[Amount]]-data9[[#This Row],[Cost]]</f>
        <v>583.51000000000022</v>
      </c>
      <c r="N143">
        <f t="shared" si="2"/>
        <v>15.67</v>
      </c>
    </row>
    <row r="144" spans="1:14" ht="16.5">
      <c r="A144" s="3" t="s">
        <v>72</v>
      </c>
      <c r="B144" s="1" t="s">
        <v>11</v>
      </c>
      <c r="C144" s="1" t="s">
        <v>34</v>
      </c>
      <c r="D144" s="2">
        <v>44585</v>
      </c>
      <c r="E144" s="1">
        <v>3066</v>
      </c>
      <c r="F144" s="1">
        <v>307</v>
      </c>
      <c r="G144" s="4">
        <v>307</v>
      </c>
      <c r="H144" s="12">
        <f>_xlfn.XLOOKUP(data9[[#This Row],[Product]],product[ [ Products] ],product[ [ Cost per box ] ])</f>
        <v>8.11</v>
      </c>
      <c r="I144" s="25">
        <f>N144*data9[[#This Row],[Boxes]]</f>
        <v>2489.77</v>
      </c>
      <c r="J144" s="25">
        <f>data9[[#This Row],[Amount]]-data9[[#This Row],[Cost]]</f>
        <v>576.23</v>
      </c>
      <c r="N144">
        <f t="shared" si="2"/>
        <v>8.11</v>
      </c>
    </row>
    <row r="145" spans="1:14" ht="16.5">
      <c r="A145" s="3" t="s">
        <v>60</v>
      </c>
      <c r="B145" s="1" t="s">
        <v>14</v>
      </c>
      <c r="C145" s="1" t="s">
        <v>9</v>
      </c>
      <c r="D145" s="2">
        <v>44587</v>
      </c>
      <c r="E145" s="1">
        <v>4326</v>
      </c>
      <c r="F145" s="1">
        <v>10</v>
      </c>
      <c r="G145" s="4">
        <v>174</v>
      </c>
      <c r="H145" s="12">
        <f>_xlfn.XLOOKUP(data9[[#This Row],[Product]],product[ [ Products] ],product[ [ Cost per box ] ])</f>
        <v>21.7</v>
      </c>
      <c r="I145" s="25">
        <f>N145*data9[[#This Row],[Boxes]]</f>
        <v>3775.7999999999997</v>
      </c>
      <c r="J145" s="25">
        <f>data9[[#This Row],[Amount]]-data9[[#This Row],[Cost]]</f>
        <v>550.20000000000027</v>
      </c>
      <c r="N145">
        <f t="shared" si="2"/>
        <v>21.7</v>
      </c>
    </row>
    <row r="146" spans="1:14" ht="16.5">
      <c r="A146" s="3" t="s">
        <v>23</v>
      </c>
      <c r="B146" s="1" t="s">
        <v>44</v>
      </c>
      <c r="C146" s="1" t="s">
        <v>18</v>
      </c>
      <c r="D146" s="2">
        <v>44585</v>
      </c>
      <c r="E146" s="1">
        <v>5544</v>
      </c>
      <c r="F146" s="1">
        <v>163</v>
      </c>
      <c r="G146" s="4">
        <v>396</v>
      </c>
      <c r="H146" s="12">
        <f>_xlfn.XLOOKUP(data9[[#This Row],[Product]],product[ [ Products] ],product[ [ Cost per box ] ])</f>
        <v>12.64</v>
      </c>
      <c r="I146" s="25">
        <f>N146*data9[[#This Row],[Boxes]]</f>
        <v>5005.4400000000005</v>
      </c>
      <c r="J146" s="25">
        <f>data9[[#This Row],[Amount]]-data9[[#This Row],[Cost]]</f>
        <v>538.55999999999949</v>
      </c>
      <c r="N146">
        <f t="shared" si="2"/>
        <v>12.64</v>
      </c>
    </row>
    <row r="147" spans="1:14" ht="16.5">
      <c r="A147" s="3" t="s">
        <v>7</v>
      </c>
      <c r="B147" s="1" t="s">
        <v>48</v>
      </c>
      <c r="C147" s="1" t="s">
        <v>12</v>
      </c>
      <c r="D147" s="2">
        <v>44566</v>
      </c>
      <c r="E147" s="1">
        <v>6909</v>
      </c>
      <c r="F147" s="1">
        <v>166</v>
      </c>
      <c r="G147" s="4">
        <v>407</v>
      </c>
      <c r="H147" s="12">
        <f>_xlfn.XLOOKUP(data9[[#This Row],[Product]],product[ [ Products] ],product[ [ Cost per box ] ])</f>
        <v>15.67</v>
      </c>
      <c r="I147" s="25">
        <f>N147*data9[[#This Row],[Boxes]]</f>
        <v>6377.69</v>
      </c>
      <c r="J147" s="25">
        <f>data9[[#This Row],[Amount]]-data9[[#This Row],[Cost]]</f>
        <v>531.3100000000004</v>
      </c>
      <c r="N147">
        <f t="shared" si="2"/>
        <v>15.67</v>
      </c>
    </row>
    <row r="148" spans="1:14" ht="16.5">
      <c r="A148" s="3" t="s">
        <v>23</v>
      </c>
      <c r="B148" s="1" t="s">
        <v>63</v>
      </c>
      <c r="C148" s="1" t="s">
        <v>9</v>
      </c>
      <c r="D148" s="2">
        <v>44588</v>
      </c>
      <c r="E148" s="1">
        <v>3983</v>
      </c>
      <c r="F148" s="1">
        <v>389</v>
      </c>
      <c r="G148" s="4">
        <v>160</v>
      </c>
      <c r="H148" s="12">
        <f>_xlfn.XLOOKUP(data9[[#This Row],[Product]],product[ [ Products] ],product[ [ Cost per box ] ])</f>
        <v>21.7</v>
      </c>
      <c r="I148" s="25">
        <f>N148*data9[[#This Row],[Boxes]]</f>
        <v>3472</v>
      </c>
      <c r="J148" s="25">
        <f>data9[[#This Row],[Amount]]-data9[[#This Row],[Cost]]</f>
        <v>511</v>
      </c>
      <c r="N148">
        <f t="shared" si="2"/>
        <v>21.7</v>
      </c>
    </row>
    <row r="149" spans="1:14" ht="16.5">
      <c r="A149" s="3" t="s">
        <v>30</v>
      </c>
      <c r="B149" s="1" t="s">
        <v>41</v>
      </c>
      <c r="C149" s="1" t="s">
        <v>22</v>
      </c>
      <c r="D149" s="2">
        <v>44572</v>
      </c>
      <c r="E149" s="1">
        <v>2142</v>
      </c>
      <c r="F149" s="1">
        <v>88</v>
      </c>
      <c r="G149" s="4">
        <v>98</v>
      </c>
      <c r="H149" s="12">
        <f>_xlfn.XLOOKUP(data9[[#This Row],[Product]],product[ [ Products] ],product[ [ Cost per box ] ])</f>
        <v>16.880000000000003</v>
      </c>
      <c r="I149" s="25">
        <f>N149*data9[[#This Row],[Boxes]]</f>
        <v>1654.2400000000002</v>
      </c>
      <c r="J149" s="25">
        <f>data9[[#This Row],[Amount]]-data9[[#This Row],[Cost]]</f>
        <v>487.75999999999976</v>
      </c>
      <c r="N149">
        <f t="shared" si="2"/>
        <v>16.880000000000003</v>
      </c>
    </row>
    <row r="150" spans="1:14" ht="16.5">
      <c r="A150" s="3" t="s">
        <v>52</v>
      </c>
      <c r="B150" s="1" t="s">
        <v>36</v>
      </c>
      <c r="C150" s="1" t="s">
        <v>12</v>
      </c>
      <c r="D150" s="2">
        <v>44579</v>
      </c>
      <c r="E150" s="1">
        <v>2765</v>
      </c>
      <c r="F150" s="1">
        <v>186</v>
      </c>
      <c r="G150" s="4">
        <v>146</v>
      </c>
      <c r="H150" s="12">
        <f>_xlfn.XLOOKUP(data9[[#This Row],[Product]],product[ [ Products] ],product[ [ Cost per box ] ])</f>
        <v>15.67</v>
      </c>
      <c r="I150" s="25">
        <f>N150*data9[[#This Row],[Boxes]]</f>
        <v>2287.8200000000002</v>
      </c>
      <c r="J150" s="25">
        <f>data9[[#This Row],[Amount]]-data9[[#This Row],[Cost]]</f>
        <v>477.17999999999984</v>
      </c>
      <c r="N150">
        <f t="shared" si="2"/>
        <v>15.67</v>
      </c>
    </row>
    <row r="151" spans="1:14" ht="16.5">
      <c r="A151" s="3" t="s">
        <v>32</v>
      </c>
      <c r="B151" s="1" t="s">
        <v>33</v>
      </c>
      <c r="C151" s="1" t="s">
        <v>34</v>
      </c>
      <c r="D151" s="2">
        <v>44564</v>
      </c>
      <c r="E151" s="1">
        <v>4830</v>
      </c>
      <c r="F151" s="1">
        <v>71</v>
      </c>
      <c r="G151" s="4">
        <v>537</v>
      </c>
      <c r="H151" s="12">
        <f>_xlfn.XLOOKUP(data9[[#This Row],[Product]],product[ [ Products] ],product[ [ Cost per box ] ])</f>
        <v>8.11</v>
      </c>
      <c r="I151" s="25">
        <f>N151*data9[[#This Row],[Boxes]]</f>
        <v>4355.07</v>
      </c>
      <c r="J151" s="25">
        <f>data9[[#This Row],[Amount]]-data9[[#This Row],[Cost]]</f>
        <v>474.93000000000029</v>
      </c>
      <c r="N151">
        <f t="shared" si="2"/>
        <v>8.11</v>
      </c>
    </row>
    <row r="152" spans="1:14" ht="16.5">
      <c r="A152" s="3" t="s">
        <v>19</v>
      </c>
      <c r="B152" s="1" t="s">
        <v>33</v>
      </c>
      <c r="C152" s="1" t="s">
        <v>34</v>
      </c>
      <c r="D152" s="2">
        <v>44568</v>
      </c>
      <c r="E152" s="1">
        <v>1470</v>
      </c>
      <c r="F152" s="1">
        <v>424</v>
      </c>
      <c r="G152" s="4">
        <v>123</v>
      </c>
      <c r="H152" s="12">
        <f>_xlfn.XLOOKUP(data9[[#This Row],[Product]],product[ [ Products] ],product[ [ Cost per box ] ])</f>
        <v>8.11</v>
      </c>
      <c r="I152" s="25">
        <f>N152*data9[[#This Row],[Boxes]]</f>
        <v>997.53</v>
      </c>
      <c r="J152" s="25">
        <f>data9[[#This Row],[Amount]]-data9[[#This Row],[Cost]]</f>
        <v>472.47</v>
      </c>
      <c r="N152">
        <f t="shared" si="2"/>
        <v>8.11</v>
      </c>
    </row>
    <row r="153" spans="1:14" ht="16.5">
      <c r="A153" s="3" t="s">
        <v>74</v>
      </c>
      <c r="B153" s="1" t="s">
        <v>17</v>
      </c>
      <c r="C153" s="1" t="s">
        <v>12</v>
      </c>
      <c r="D153" s="2">
        <v>44574</v>
      </c>
      <c r="E153" s="1">
        <v>3528</v>
      </c>
      <c r="F153" s="1">
        <v>250</v>
      </c>
      <c r="G153" s="4">
        <v>196</v>
      </c>
      <c r="H153" s="12">
        <f>_xlfn.XLOOKUP(data9[[#This Row],[Product]],product[ [ Products] ],product[ [ Cost per box ] ])</f>
        <v>15.67</v>
      </c>
      <c r="I153" s="25">
        <f>N153*data9[[#This Row],[Boxes]]</f>
        <v>3071.32</v>
      </c>
      <c r="J153" s="25">
        <f>data9[[#This Row],[Amount]]-data9[[#This Row],[Cost]]</f>
        <v>456.67999999999984</v>
      </c>
      <c r="N153">
        <f t="shared" si="2"/>
        <v>15.67</v>
      </c>
    </row>
    <row r="154" spans="1:14" ht="16.5">
      <c r="A154" s="3" t="s">
        <v>19</v>
      </c>
      <c r="B154" s="1" t="s">
        <v>44</v>
      </c>
      <c r="C154" s="1" t="s">
        <v>34</v>
      </c>
      <c r="D154" s="2">
        <v>44565</v>
      </c>
      <c r="E154" s="1">
        <v>4578</v>
      </c>
      <c r="F154" s="1">
        <v>175</v>
      </c>
      <c r="G154" s="4">
        <v>509</v>
      </c>
      <c r="H154" s="12">
        <f>_xlfn.XLOOKUP(data9[[#This Row],[Product]],product[ [ Products] ],product[ [ Cost per box ] ])</f>
        <v>8.11</v>
      </c>
      <c r="I154" s="25">
        <f>N154*data9[[#This Row],[Boxes]]</f>
        <v>4127.99</v>
      </c>
      <c r="J154" s="25">
        <f>data9[[#This Row],[Amount]]-data9[[#This Row],[Cost]]</f>
        <v>450.01000000000022</v>
      </c>
      <c r="N154">
        <f t="shared" si="2"/>
        <v>8.11</v>
      </c>
    </row>
    <row r="155" spans="1:14" ht="16.5">
      <c r="A155" s="3" t="s">
        <v>72</v>
      </c>
      <c r="B155" s="1" t="s">
        <v>36</v>
      </c>
      <c r="C155" s="1" t="s">
        <v>25</v>
      </c>
      <c r="D155" s="2">
        <v>44574</v>
      </c>
      <c r="E155" s="1">
        <v>1148</v>
      </c>
      <c r="F155" s="1">
        <v>159</v>
      </c>
      <c r="G155" s="4">
        <v>46</v>
      </c>
      <c r="H155" s="12">
        <f>_xlfn.XLOOKUP(data9[[#This Row],[Product]],product[ [ Products] ],product[ [ Cost per box ] ])</f>
        <v>15.6</v>
      </c>
      <c r="I155" s="25">
        <f>N155*data9[[#This Row],[Boxes]]</f>
        <v>717.6</v>
      </c>
      <c r="J155" s="25">
        <f>data9[[#This Row],[Amount]]-data9[[#This Row],[Cost]]</f>
        <v>430.4</v>
      </c>
      <c r="N155">
        <f t="shared" si="2"/>
        <v>15.6</v>
      </c>
    </row>
    <row r="156" spans="1:14" ht="16.5">
      <c r="A156" s="3" t="s">
        <v>10</v>
      </c>
      <c r="B156" s="1" t="s">
        <v>41</v>
      </c>
      <c r="C156" s="1" t="s">
        <v>25</v>
      </c>
      <c r="D156" s="2">
        <v>44573</v>
      </c>
      <c r="E156" s="1">
        <v>1477</v>
      </c>
      <c r="F156" s="1">
        <v>60</v>
      </c>
      <c r="G156" s="4">
        <v>68</v>
      </c>
      <c r="H156" s="12">
        <f>_xlfn.XLOOKUP(data9[[#This Row],[Product]],product[ [ Products] ],product[ [ Cost per box ] ])</f>
        <v>15.6</v>
      </c>
      <c r="I156" s="25">
        <f>N156*data9[[#This Row],[Boxes]]</f>
        <v>1060.8</v>
      </c>
      <c r="J156" s="25">
        <f>data9[[#This Row],[Amount]]-data9[[#This Row],[Cost]]</f>
        <v>416.20000000000005</v>
      </c>
      <c r="N156">
        <f t="shared" si="2"/>
        <v>15.6</v>
      </c>
    </row>
    <row r="157" spans="1:14" ht="16.5">
      <c r="A157" s="3" t="s">
        <v>72</v>
      </c>
      <c r="B157" s="1" t="s">
        <v>17</v>
      </c>
      <c r="C157" s="1" t="s">
        <v>22</v>
      </c>
      <c r="D157" s="2">
        <v>44568</v>
      </c>
      <c r="E157" s="1">
        <v>2660</v>
      </c>
      <c r="F157" s="1">
        <v>123</v>
      </c>
      <c r="G157" s="4">
        <v>133</v>
      </c>
      <c r="H157" s="12">
        <f>_xlfn.XLOOKUP(data9[[#This Row],[Product]],product[ [ Products] ],product[ [ Cost per box ] ])</f>
        <v>16.880000000000003</v>
      </c>
      <c r="I157" s="25">
        <f>N157*data9[[#This Row],[Boxes]]</f>
        <v>2245.0400000000004</v>
      </c>
      <c r="J157" s="25">
        <f>data9[[#This Row],[Amount]]-data9[[#This Row],[Cost]]</f>
        <v>414.95999999999958</v>
      </c>
      <c r="N157">
        <f t="shared" si="2"/>
        <v>16.880000000000003</v>
      </c>
    </row>
    <row r="158" spans="1:14" ht="16.5">
      <c r="A158" s="3" t="s">
        <v>58</v>
      </c>
      <c r="B158" s="1" t="s">
        <v>38</v>
      </c>
      <c r="C158" s="1" t="s">
        <v>34</v>
      </c>
      <c r="D158" s="2">
        <v>44571</v>
      </c>
      <c r="E158" s="1">
        <v>4200</v>
      </c>
      <c r="F158" s="1">
        <v>335</v>
      </c>
      <c r="G158" s="4">
        <v>467</v>
      </c>
      <c r="H158" s="12">
        <f>_xlfn.XLOOKUP(data9[[#This Row],[Product]],product[ [ Products] ],product[ [ Cost per box ] ])</f>
        <v>8.11</v>
      </c>
      <c r="I158" s="25">
        <f>N158*data9[[#This Row],[Boxes]]</f>
        <v>3787.37</v>
      </c>
      <c r="J158" s="25">
        <f>data9[[#This Row],[Amount]]-data9[[#This Row],[Cost]]</f>
        <v>412.63000000000011</v>
      </c>
      <c r="N158">
        <f t="shared" si="2"/>
        <v>8.11</v>
      </c>
    </row>
    <row r="159" spans="1:14" ht="16.5">
      <c r="A159" s="3" t="s">
        <v>16</v>
      </c>
      <c r="B159" s="1" t="s">
        <v>69</v>
      </c>
      <c r="C159" s="1" t="s">
        <v>9</v>
      </c>
      <c r="D159" s="2">
        <v>44575</v>
      </c>
      <c r="E159" s="1">
        <v>4466</v>
      </c>
      <c r="F159" s="1">
        <v>2</v>
      </c>
      <c r="G159" s="4">
        <v>187</v>
      </c>
      <c r="H159" s="12">
        <f>_xlfn.XLOOKUP(data9[[#This Row],[Product]],product[ [ Products] ],product[ [ Cost per box ] ])</f>
        <v>21.7</v>
      </c>
      <c r="I159" s="25">
        <f>N159*data9[[#This Row],[Boxes]]</f>
        <v>4057.9</v>
      </c>
      <c r="J159" s="25">
        <f>data9[[#This Row],[Amount]]-data9[[#This Row],[Cost]]</f>
        <v>408.09999999999991</v>
      </c>
      <c r="N159">
        <f t="shared" si="2"/>
        <v>21.7</v>
      </c>
    </row>
    <row r="160" spans="1:14" ht="16.5">
      <c r="A160" s="3" t="s">
        <v>23</v>
      </c>
      <c r="B160" s="1" t="s">
        <v>11</v>
      </c>
      <c r="C160" s="1" t="s">
        <v>34</v>
      </c>
      <c r="D160" s="2">
        <v>44565</v>
      </c>
      <c r="E160" s="1">
        <v>1232</v>
      </c>
      <c r="F160" s="1">
        <v>134</v>
      </c>
      <c r="G160" s="4">
        <v>103</v>
      </c>
      <c r="H160" s="12">
        <f>_xlfn.XLOOKUP(data9[[#This Row],[Product]],product[ [ Products] ],product[ [ Cost per box ] ])</f>
        <v>8.11</v>
      </c>
      <c r="I160" s="25">
        <f>N160*data9[[#This Row],[Boxes]]</f>
        <v>835.32999999999993</v>
      </c>
      <c r="J160" s="25">
        <f>data9[[#This Row],[Amount]]-data9[[#This Row],[Cost]]</f>
        <v>396.67000000000007</v>
      </c>
      <c r="N160">
        <f t="shared" si="2"/>
        <v>8.11</v>
      </c>
    </row>
    <row r="161" spans="1:14" ht="16.5">
      <c r="A161" s="3" t="s">
        <v>32</v>
      </c>
      <c r="B161" s="1" t="s">
        <v>33</v>
      </c>
      <c r="C161" s="1" t="s">
        <v>18</v>
      </c>
      <c r="D161" s="2">
        <v>44574</v>
      </c>
      <c r="E161" s="1">
        <v>1883</v>
      </c>
      <c r="F161" s="1">
        <v>68</v>
      </c>
      <c r="G161" s="4">
        <v>118</v>
      </c>
      <c r="H161" s="12">
        <f>_xlfn.XLOOKUP(data9[[#This Row],[Product]],product[ [ Products] ],product[ [ Cost per box ] ])</f>
        <v>12.64</v>
      </c>
      <c r="I161" s="25">
        <f>N161*data9[[#This Row],[Boxes]]</f>
        <v>1491.52</v>
      </c>
      <c r="J161" s="25">
        <f>data9[[#This Row],[Amount]]-data9[[#This Row],[Cost]]</f>
        <v>391.48</v>
      </c>
      <c r="N161">
        <f t="shared" si="2"/>
        <v>12.64</v>
      </c>
    </row>
    <row r="162" spans="1:14" ht="16.5">
      <c r="A162" s="3" t="s">
        <v>7</v>
      </c>
      <c r="B162" s="1" t="s">
        <v>8</v>
      </c>
      <c r="C162" s="1" t="s">
        <v>9</v>
      </c>
      <c r="D162" s="2">
        <v>44587</v>
      </c>
      <c r="E162" s="1">
        <v>4067</v>
      </c>
      <c r="F162" s="1">
        <v>87</v>
      </c>
      <c r="G162" s="4">
        <v>170</v>
      </c>
      <c r="H162" s="12">
        <f>_xlfn.XLOOKUP(data9[[#This Row],[Product]],product[ [ Products] ],product[ [ Cost per box ] ])</f>
        <v>21.7</v>
      </c>
      <c r="I162" s="25">
        <f>N162*data9[[#This Row],[Boxes]]</f>
        <v>3689</v>
      </c>
      <c r="J162" s="25">
        <f>data9[[#This Row],[Amount]]-data9[[#This Row],[Cost]]</f>
        <v>378</v>
      </c>
      <c r="N162">
        <f t="shared" si="2"/>
        <v>21.7</v>
      </c>
    </row>
    <row r="163" spans="1:14" ht="16.5">
      <c r="A163" s="3" t="s">
        <v>43</v>
      </c>
      <c r="B163" s="1" t="s">
        <v>24</v>
      </c>
      <c r="C163" s="1" t="s">
        <v>42</v>
      </c>
      <c r="D163" s="2">
        <v>44589</v>
      </c>
      <c r="E163" s="1">
        <v>2842</v>
      </c>
      <c r="F163" s="1">
        <v>72</v>
      </c>
      <c r="G163" s="4">
        <v>203</v>
      </c>
      <c r="H163" s="12">
        <f>_xlfn.XLOOKUP(data9[[#This Row],[Product]],product[ [ Products] ],product[ [ Cost per box ] ])</f>
        <v>12.16</v>
      </c>
      <c r="I163" s="25">
        <f>N163*data9[[#This Row],[Boxes]]</f>
        <v>2468.48</v>
      </c>
      <c r="J163" s="25">
        <f>data9[[#This Row],[Amount]]-data9[[#This Row],[Cost]]</f>
        <v>373.52</v>
      </c>
      <c r="N163">
        <f t="shared" si="2"/>
        <v>12.16</v>
      </c>
    </row>
    <row r="164" spans="1:14" ht="16.5">
      <c r="A164" s="3" t="s">
        <v>35</v>
      </c>
      <c r="B164" s="1" t="s">
        <v>24</v>
      </c>
      <c r="C164" s="1" t="s">
        <v>42</v>
      </c>
      <c r="D164" s="2">
        <v>44568</v>
      </c>
      <c r="E164" s="1">
        <v>2877</v>
      </c>
      <c r="F164" s="1">
        <v>100</v>
      </c>
      <c r="G164" s="4">
        <v>206</v>
      </c>
      <c r="H164" s="12">
        <f>_xlfn.XLOOKUP(data9[[#This Row],[Product]],product[ [ Products] ],product[ [ Cost per box ] ])</f>
        <v>12.16</v>
      </c>
      <c r="I164" s="25">
        <f>N164*data9[[#This Row],[Boxes]]</f>
        <v>2504.96</v>
      </c>
      <c r="J164" s="25">
        <f>data9[[#This Row],[Amount]]-data9[[#This Row],[Cost]]</f>
        <v>372.03999999999996</v>
      </c>
      <c r="N164">
        <f t="shared" si="2"/>
        <v>12.16</v>
      </c>
    </row>
    <row r="165" spans="1:14" ht="16.5">
      <c r="A165" s="3" t="s">
        <v>46</v>
      </c>
      <c r="B165" s="1" t="s">
        <v>36</v>
      </c>
      <c r="C165" s="1" t="s">
        <v>9</v>
      </c>
      <c r="D165" s="2">
        <v>44587</v>
      </c>
      <c r="E165" s="1">
        <v>1715</v>
      </c>
      <c r="F165" s="1">
        <v>263</v>
      </c>
      <c r="G165" s="4">
        <v>62</v>
      </c>
      <c r="H165" s="12">
        <f>_xlfn.XLOOKUP(data9[[#This Row],[Product]],product[ [ Products] ],product[ [ Cost per box ] ])</f>
        <v>21.7</v>
      </c>
      <c r="I165" s="25">
        <f>N165*data9[[#This Row],[Boxes]]</f>
        <v>1345.3999999999999</v>
      </c>
      <c r="J165" s="25">
        <f>data9[[#This Row],[Amount]]-data9[[#This Row],[Cost]]</f>
        <v>369.60000000000014</v>
      </c>
      <c r="N165">
        <f t="shared" si="2"/>
        <v>21.7</v>
      </c>
    </row>
    <row r="166" spans="1:14" ht="16.5">
      <c r="A166" s="3" t="s">
        <v>37</v>
      </c>
      <c r="B166" s="1" t="s">
        <v>64</v>
      </c>
      <c r="C166" s="1" t="s">
        <v>18</v>
      </c>
      <c r="D166" s="2">
        <v>44580</v>
      </c>
      <c r="E166" s="1">
        <v>3794</v>
      </c>
      <c r="F166" s="1">
        <v>288</v>
      </c>
      <c r="G166" s="4">
        <v>271</v>
      </c>
      <c r="H166" s="12">
        <f>_xlfn.XLOOKUP(data9[[#This Row],[Product]],product[ [ Products] ],product[ [ Cost per box ] ])</f>
        <v>12.64</v>
      </c>
      <c r="I166" s="25">
        <f>N166*data9[[#This Row],[Boxes]]</f>
        <v>3425.44</v>
      </c>
      <c r="J166" s="25">
        <f>data9[[#This Row],[Amount]]-data9[[#This Row],[Cost]]</f>
        <v>368.55999999999995</v>
      </c>
      <c r="N166">
        <f t="shared" si="2"/>
        <v>12.64</v>
      </c>
    </row>
    <row r="167" spans="1:14" ht="16.5">
      <c r="A167" s="3" t="s">
        <v>23</v>
      </c>
      <c r="B167" s="1" t="s">
        <v>38</v>
      </c>
      <c r="C167" s="1" t="s">
        <v>25</v>
      </c>
      <c r="D167" s="2">
        <v>44571</v>
      </c>
      <c r="E167" s="1">
        <v>1407</v>
      </c>
      <c r="F167" s="1">
        <v>192</v>
      </c>
      <c r="G167" s="4">
        <v>67</v>
      </c>
      <c r="H167" s="12">
        <f>_xlfn.XLOOKUP(data9[[#This Row],[Product]],product[ [ Products] ],product[ [ Cost per box ] ])</f>
        <v>15.6</v>
      </c>
      <c r="I167" s="25">
        <f>N167*data9[[#This Row],[Boxes]]</f>
        <v>1045.2</v>
      </c>
      <c r="J167" s="25">
        <f>data9[[#This Row],[Amount]]-data9[[#This Row],[Cost]]</f>
        <v>361.79999999999995</v>
      </c>
      <c r="N167">
        <f t="shared" si="2"/>
        <v>15.6</v>
      </c>
    </row>
    <row r="168" spans="1:14" ht="16.5">
      <c r="A168" s="3" t="s">
        <v>47</v>
      </c>
      <c r="B168" s="1" t="s">
        <v>14</v>
      </c>
      <c r="C168" s="1" t="s">
        <v>18</v>
      </c>
      <c r="D168" s="2">
        <v>44568</v>
      </c>
      <c r="E168" s="1">
        <v>3773</v>
      </c>
      <c r="F168" s="1">
        <v>317</v>
      </c>
      <c r="G168" s="4">
        <v>270</v>
      </c>
      <c r="H168" s="12">
        <f>_xlfn.XLOOKUP(data9[[#This Row],[Product]],product[ [ Products] ],product[ [ Cost per box ] ])</f>
        <v>12.64</v>
      </c>
      <c r="I168" s="25">
        <f>N168*data9[[#This Row],[Boxes]]</f>
        <v>3412.8</v>
      </c>
      <c r="J168" s="25">
        <f>data9[[#This Row],[Amount]]-data9[[#This Row],[Cost]]</f>
        <v>360.19999999999982</v>
      </c>
      <c r="N168">
        <f t="shared" si="2"/>
        <v>12.64</v>
      </c>
    </row>
    <row r="169" spans="1:14" ht="16.5">
      <c r="A169" s="3" t="s">
        <v>10</v>
      </c>
      <c r="B169" s="1" t="s">
        <v>14</v>
      </c>
      <c r="C169" s="1" t="s">
        <v>25</v>
      </c>
      <c r="D169" s="2">
        <v>44586</v>
      </c>
      <c r="E169" s="1">
        <v>1393</v>
      </c>
      <c r="F169" s="1">
        <v>121</v>
      </c>
      <c r="G169" s="4">
        <v>67</v>
      </c>
      <c r="H169" s="12">
        <f>_xlfn.XLOOKUP(data9[[#This Row],[Product]],product[ [ Products] ],product[ [ Cost per box ] ])</f>
        <v>15.6</v>
      </c>
      <c r="I169" s="25">
        <f>N169*data9[[#This Row],[Boxes]]</f>
        <v>1045.2</v>
      </c>
      <c r="J169" s="25">
        <f>data9[[#This Row],[Amount]]-data9[[#This Row],[Cost]]</f>
        <v>347.79999999999995</v>
      </c>
      <c r="N169">
        <f t="shared" si="2"/>
        <v>15.6</v>
      </c>
    </row>
    <row r="170" spans="1:14" ht="16.5">
      <c r="A170" s="3" t="s">
        <v>52</v>
      </c>
      <c r="B170" s="1" t="s">
        <v>14</v>
      </c>
      <c r="C170" s="1" t="s">
        <v>9</v>
      </c>
      <c r="D170" s="2">
        <v>44566</v>
      </c>
      <c r="E170" s="1">
        <v>3731</v>
      </c>
      <c r="F170" s="1">
        <v>319</v>
      </c>
      <c r="G170" s="4">
        <v>156</v>
      </c>
      <c r="H170" s="12">
        <f>_xlfn.XLOOKUP(data9[[#This Row],[Product]],product[ [ Products] ],product[ [ Cost per box ] ])</f>
        <v>21.7</v>
      </c>
      <c r="I170" s="25">
        <f>N170*data9[[#This Row],[Boxes]]</f>
        <v>3385.2</v>
      </c>
      <c r="J170" s="25">
        <f>data9[[#This Row],[Amount]]-data9[[#This Row],[Cost]]</f>
        <v>345.80000000000018</v>
      </c>
      <c r="N170">
        <f t="shared" si="2"/>
        <v>21.7</v>
      </c>
    </row>
    <row r="171" spans="1:14" ht="16.5">
      <c r="A171" s="3" t="s">
        <v>40</v>
      </c>
      <c r="B171" s="1" t="s">
        <v>38</v>
      </c>
      <c r="C171" s="1" t="s">
        <v>25</v>
      </c>
      <c r="D171" s="2">
        <v>44566</v>
      </c>
      <c r="E171" s="1">
        <v>1183</v>
      </c>
      <c r="F171" s="1">
        <v>202</v>
      </c>
      <c r="G171" s="4">
        <v>54</v>
      </c>
      <c r="H171" s="12">
        <f>_xlfn.XLOOKUP(data9[[#This Row],[Product]],product[ [ Products] ],product[ [ Cost per box ] ])</f>
        <v>15.6</v>
      </c>
      <c r="I171" s="25">
        <f>N171*data9[[#This Row],[Boxes]]</f>
        <v>842.4</v>
      </c>
      <c r="J171" s="25">
        <f>data9[[#This Row],[Amount]]-data9[[#This Row],[Cost]]</f>
        <v>340.6</v>
      </c>
      <c r="N171">
        <f t="shared" si="2"/>
        <v>15.6</v>
      </c>
    </row>
    <row r="172" spans="1:14" ht="16.5">
      <c r="A172" s="3" t="s">
        <v>10</v>
      </c>
      <c r="B172" s="1" t="s">
        <v>33</v>
      </c>
      <c r="C172" s="1" t="s">
        <v>18</v>
      </c>
      <c r="D172" s="2">
        <v>44589</v>
      </c>
      <c r="E172" s="1">
        <v>1638</v>
      </c>
      <c r="F172" s="1">
        <v>136</v>
      </c>
      <c r="G172" s="4">
        <v>103</v>
      </c>
      <c r="H172" s="12">
        <f>_xlfn.XLOOKUP(data9[[#This Row],[Product]],product[ [ Products] ],product[ [ Cost per box ] ])</f>
        <v>12.64</v>
      </c>
      <c r="I172" s="25">
        <f>N172*data9[[#This Row],[Boxes]]</f>
        <v>1301.92</v>
      </c>
      <c r="J172" s="25">
        <f>data9[[#This Row],[Amount]]-data9[[#This Row],[Cost]]</f>
        <v>336.07999999999993</v>
      </c>
      <c r="N172">
        <f t="shared" si="2"/>
        <v>12.64</v>
      </c>
    </row>
    <row r="173" spans="1:14" ht="16.5">
      <c r="A173" s="3" t="s">
        <v>74</v>
      </c>
      <c r="B173" s="1" t="s">
        <v>28</v>
      </c>
      <c r="C173" s="1" t="s">
        <v>22</v>
      </c>
      <c r="D173" s="2">
        <v>44582</v>
      </c>
      <c r="E173" s="1">
        <v>1400</v>
      </c>
      <c r="F173" s="1">
        <v>223</v>
      </c>
      <c r="G173" s="4">
        <v>64</v>
      </c>
      <c r="H173" s="12">
        <f>_xlfn.XLOOKUP(data9[[#This Row],[Product]],product[ [ Products] ],product[ [ Cost per box ] ])</f>
        <v>16.880000000000003</v>
      </c>
      <c r="I173" s="25">
        <f>N173*data9[[#This Row],[Boxes]]</f>
        <v>1080.3200000000002</v>
      </c>
      <c r="J173" s="25">
        <f>data9[[#This Row],[Amount]]-data9[[#This Row],[Cost]]</f>
        <v>319.67999999999984</v>
      </c>
      <c r="N173">
        <f t="shared" si="2"/>
        <v>16.880000000000003</v>
      </c>
    </row>
    <row r="174" spans="1:14" ht="16.5">
      <c r="A174" s="3" t="s">
        <v>7</v>
      </c>
      <c r="B174" s="1" t="s">
        <v>62</v>
      </c>
      <c r="C174" s="1" t="s">
        <v>42</v>
      </c>
      <c r="D174" s="2">
        <v>44568</v>
      </c>
      <c r="E174" s="1">
        <v>1288</v>
      </c>
      <c r="F174" s="1">
        <v>286</v>
      </c>
      <c r="G174" s="4">
        <v>81</v>
      </c>
      <c r="H174" s="12">
        <f>_xlfn.XLOOKUP(data9[[#This Row],[Product]],product[ [ Products] ],product[ [ Cost per box ] ])</f>
        <v>12.16</v>
      </c>
      <c r="I174" s="25">
        <f>N174*data9[[#This Row],[Boxes]]</f>
        <v>984.96</v>
      </c>
      <c r="J174" s="25">
        <f>data9[[#This Row],[Amount]]-data9[[#This Row],[Cost]]</f>
        <v>303.03999999999996</v>
      </c>
      <c r="N174">
        <f t="shared" si="2"/>
        <v>12.16</v>
      </c>
    </row>
    <row r="175" spans="1:14" ht="16.5">
      <c r="A175" s="3" t="s">
        <v>10</v>
      </c>
      <c r="B175" s="1" t="s">
        <v>11</v>
      </c>
      <c r="C175" s="1" t="s">
        <v>12</v>
      </c>
      <c r="D175" s="2">
        <v>44566</v>
      </c>
      <c r="E175" s="1">
        <v>14553</v>
      </c>
      <c r="F175" s="1">
        <v>152</v>
      </c>
      <c r="G175" s="4">
        <v>910</v>
      </c>
      <c r="H175" s="12">
        <f>_xlfn.XLOOKUP(data9[[#This Row],[Product]],product[ [ Products] ],product[ [ Cost per box ] ])</f>
        <v>15.67</v>
      </c>
      <c r="I175" s="25">
        <f>N175*data9[[#This Row],[Boxes]]</f>
        <v>14259.7</v>
      </c>
      <c r="J175" s="25">
        <f>data9[[#This Row],[Amount]]-data9[[#This Row],[Cost]]</f>
        <v>293.29999999999927</v>
      </c>
      <c r="N175">
        <f t="shared" si="2"/>
        <v>15.67</v>
      </c>
    </row>
    <row r="176" spans="1:14" ht="16.5">
      <c r="A176" s="3" t="s">
        <v>30</v>
      </c>
      <c r="B176" s="1" t="s">
        <v>11</v>
      </c>
      <c r="C176" s="1" t="s">
        <v>22</v>
      </c>
      <c r="D176" s="2">
        <v>44573</v>
      </c>
      <c r="E176" s="1">
        <v>1253</v>
      </c>
      <c r="F176" s="1">
        <v>90</v>
      </c>
      <c r="G176" s="4">
        <v>57</v>
      </c>
      <c r="H176" s="12">
        <f>_xlfn.XLOOKUP(data9[[#This Row],[Product]],product[ [ Products] ],product[ [ Cost per box ] ])</f>
        <v>16.880000000000003</v>
      </c>
      <c r="I176" s="25">
        <f>N176*data9[[#This Row],[Boxes]]</f>
        <v>962.1600000000002</v>
      </c>
      <c r="J176" s="25">
        <f>data9[[#This Row],[Amount]]-data9[[#This Row],[Cost]]</f>
        <v>290.8399999999998</v>
      </c>
      <c r="N176">
        <f t="shared" si="2"/>
        <v>16.880000000000003</v>
      </c>
    </row>
    <row r="177" spans="1:14" ht="16.5">
      <c r="A177" s="3" t="s">
        <v>50</v>
      </c>
      <c r="B177" s="1" t="s">
        <v>69</v>
      </c>
      <c r="C177" s="1" t="s">
        <v>12</v>
      </c>
      <c r="D177" s="2">
        <v>44568</v>
      </c>
      <c r="E177" s="1">
        <v>3682</v>
      </c>
      <c r="F177" s="1">
        <v>331</v>
      </c>
      <c r="G177" s="4">
        <v>217</v>
      </c>
      <c r="H177" s="12">
        <f>_xlfn.XLOOKUP(data9[[#This Row],[Product]],product[ [ Products] ],product[ [ Cost per box ] ])</f>
        <v>15.67</v>
      </c>
      <c r="I177" s="25">
        <f>N177*data9[[#This Row],[Boxes]]</f>
        <v>3400.39</v>
      </c>
      <c r="J177" s="25">
        <f>data9[[#This Row],[Amount]]-data9[[#This Row],[Cost]]</f>
        <v>281.61000000000013</v>
      </c>
      <c r="N177">
        <f t="shared" si="2"/>
        <v>15.67</v>
      </c>
    </row>
    <row r="178" spans="1:14" ht="16.5">
      <c r="A178" s="3" t="s">
        <v>35</v>
      </c>
      <c r="B178" s="1" t="s">
        <v>65</v>
      </c>
      <c r="C178" s="1" t="s">
        <v>42</v>
      </c>
      <c r="D178" s="2">
        <v>44582</v>
      </c>
      <c r="E178" s="1">
        <v>2058</v>
      </c>
      <c r="F178" s="1">
        <v>147</v>
      </c>
      <c r="G178" s="4">
        <v>147</v>
      </c>
      <c r="H178" s="12">
        <f>_xlfn.XLOOKUP(data9[[#This Row],[Product]],product[ [ Products] ],product[ [ Cost per box ] ])</f>
        <v>12.16</v>
      </c>
      <c r="I178" s="25">
        <f>N178*data9[[#This Row],[Boxes]]</f>
        <v>1787.52</v>
      </c>
      <c r="J178" s="25">
        <f>data9[[#This Row],[Amount]]-data9[[#This Row],[Cost]]</f>
        <v>270.48</v>
      </c>
      <c r="N178">
        <f t="shared" si="2"/>
        <v>12.16</v>
      </c>
    </row>
    <row r="179" spans="1:14" ht="16.5">
      <c r="A179" s="3" t="s">
        <v>73</v>
      </c>
      <c r="B179" s="1" t="s">
        <v>24</v>
      </c>
      <c r="C179" s="1" t="s">
        <v>12</v>
      </c>
      <c r="D179" s="2">
        <v>44581</v>
      </c>
      <c r="E179" s="1">
        <v>13062</v>
      </c>
      <c r="F179" s="1">
        <v>142</v>
      </c>
      <c r="G179" s="4">
        <v>817</v>
      </c>
      <c r="H179" s="12">
        <f>_xlfn.XLOOKUP(data9[[#This Row],[Product]],product[ [ Products] ],product[ [ Cost per box ] ])</f>
        <v>15.67</v>
      </c>
      <c r="I179" s="25">
        <f>N179*data9[[#This Row],[Boxes]]</f>
        <v>12802.39</v>
      </c>
      <c r="J179" s="25">
        <f>data9[[#This Row],[Amount]]-data9[[#This Row],[Cost]]</f>
        <v>259.61000000000058</v>
      </c>
      <c r="N179">
        <f t="shared" si="2"/>
        <v>15.67</v>
      </c>
    </row>
    <row r="180" spans="1:14" ht="16.5">
      <c r="A180" s="3" t="s">
        <v>37</v>
      </c>
      <c r="B180" s="1" t="s">
        <v>24</v>
      </c>
      <c r="C180" s="1" t="s">
        <v>12</v>
      </c>
      <c r="D180" s="2">
        <v>44574</v>
      </c>
      <c r="E180" s="1">
        <v>12838</v>
      </c>
      <c r="F180" s="1">
        <v>275</v>
      </c>
      <c r="G180" s="4">
        <v>803</v>
      </c>
      <c r="H180" s="12">
        <f>_xlfn.XLOOKUP(data9[[#This Row],[Product]],product[ [ Products] ],product[ [ Cost per box ] ])</f>
        <v>15.67</v>
      </c>
      <c r="I180" s="25">
        <f>N180*data9[[#This Row],[Boxes]]</f>
        <v>12583.01</v>
      </c>
      <c r="J180" s="25">
        <f>data9[[#This Row],[Amount]]-data9[[#This Row],[Cost]]</f>
        <v>254.98999999999978</v>
      </c>
      <c r="N180">
        <f t="shared" si="2"/>
        <v>15.67</v>
      </c>
    </row>
    <row r="181" spans="1:14" ht="16.5">
      <c r="A181" s="3" t="s">
        <v>19</v>
      </c>
      <c r="B181" s="1" t="s">
        <v>55</v>
      </c>
      <c r="C181" s="1" t="s">
        <v>29</v>
      </c>
      <c r="D181" s="2">
        <v>44585</v>
      </c>
      <c r="E181" s="1">
        <v>497</v>
      </c>
      <c r="F181" s="1">
        <v>176</v>
      </c>
      <c r="G181" s="4">
        <v>20</v>
      </c>
      <c r="H181" s="12">
        <f>_xlfn.XLOOKUP(data9[[#This Row],[Product]],product[ [ Products] ],product[ [ Cost per box ] ])</f>
        <v>12.2</v>
      </c>
      <c r="I181" s="25">
        <f>N181*data9[[#This Row],[Boxes]]</f>
        <v>244</v>
      </c>
      <c r="J181" s="25">
        <f>data9[[#This Row],[Amount]]-data9[[#This Row],[Cost]]</f>
        <v>253</v>
      </c>
      <c r="N181">
        <f t="shared" si="2"/>
        <v>12.2</v>
      </c>
    </row>
    <row r="182" spans="1:14" ht="16.5">
      <c r="A182" s="3" t="s">
        <v>52</v>
      </c>
      <c r="B182" s="1" t="s">
        <v>49</v>
      </c>
      <c r="C182" s="1" t="s">
        <v>25</v>
      </c>
      <c r="D182" s="2">
        <v>44575</v>
      </c>
      <c r="E182" s="1">
        <v>812</v>
      </c>
      <c r="F182" s="1">
        <v>313</v>
      </c>
      <c r="G182" s="4">
        <v>37</v>
      </c>
      <c r="H182" s="12">
        <f>_xlfn.XLOOKUP(data9[[#This Row],[Product]],product[ [ Products] ],product[ [ Cost per box ] ])</f>
        <v>15.6</v>
      </c>
      <c r="I182" s="25">
        <f>N182*data9[[#This Row],[Boxes]]</f>
        <v>577.19999999999993</v>
      </c>
      <c r="J182" s="25">
        <f>data9[[#This Row],[Amount]]-data9[[#This Row],[Cost]]</f>
        <v>234.80000000000007</v>
      </c>
      <c r="N182">
        <f t="shared" si="2"/>
        <v>15.6</v>
      </c>
    </row>
    <row r="183" spans="1:14" ht="16.5">
      <c r="A183" s="3" t="s">
        <v>71</v>
      </c>
      <c r="B183" s="1" t="s">
        <v>49</v>
      </c>
      <c r="C183" s="1" t="s">
        <v>39</v>
      </c>
      <c r="D183" s="2">
        <v>44575</v>
      </c>
      <c r="E183" s="1">
        <v>609</v>
      </c>
      <c r="F183" s="1">
        <v>429</v>
      </c>
      <c r="G183" s="4">
        <v>36</v>
      </c>
      <c r="H183" s="12">
        <f>_xlfn.XLOOKUP(data9[[#This Row],[Product]],product[ [ Products] ],product[ [ Cost per box ] ])</f>
        <v>11.49</v>
      </c>
      <c r="I183" s="25">
        <f>N183*data9[[#This Row],[Boxes]]</f>
        <v>413.64</v>
      </c>
      <c r="J183" s="25">
        <f>data9[[#This Row],[Amount]]-data9[[#This Row],[Cost]]</f>
        <v>195.36</v>
      </c>
      <c r="N183">
        <f t="shared" si="2"/>
        <v>11.49</v>
      </c>
    </row>
    <row r="184" spans="1:14" ht="16.5">
      <c r="A184" s="3" t="s">
        <v>10</v>
      </c>
      <c r="B184" s="1" t="s">
        <v>21</v>
      </c>
      <c r="C184" s="1" t="s">
        <v>22</v>
      </c>
      <c r="D184" s="2">
        <v>44566</v>
      </c>
      <c r="E184" s="1">
        <v>1323</v>
      </c>
      <c r="F184" s="1">
        <v>83</v>
      </c>
      <c r="G184" s="4">
        <v>67</v>
      </c>
      <c r="H184" s="12">
        <f>_xlfn.XLOOKUP(data9[[#This Row],[Product]],product[ [ Products] ],product[ [ Cost per box ] ])</f>
        <v>16.880000000000003</v>
      </c>
      <c r="I184" s="25">
        <f>N184*data9[[#This Row],[Boxes]]</f>
        <v>1130.9600000000003</v>
      </c>
      <c r="J184" s="25">
        <f>data9[[#This Row],[Amount]]-data9[[#This Row],[Cost]]</f>
        <v>192.03999999999974</v>
      </c>
      <c r="N184">
        <f t="shared" si="2"/>
        <v>16.880000000000003</v>
      </c>
    </row>
    <row r="185" spans="1:14" ht="16.5">
      <c r="A185" s="3" t="s">
        <v>50</v>
      </c>
      <c r="B185" s="1" t="s">
        <v>63</v>
      </c>
      <c r="C185" s="1" t="s">
        <v>9</v>
      </c>
      <c r="D185" s="2">
        <v>44568</v>
      </c>
      <c r="E185" s="1">
        <v>2079</v>
      </c>
      <c r="F185" s="1">
        <v>109</v>
      </c>
      <c r="G185" s="4">
        <v>87</v>
      </c>
      <c r="H185" s="12">
        <f>_xlfn.XLOOKUP(data9[[#This Row],[Product]],product[ [ Products] ],product[ [ Cost per box ] ])</f>
        <v>21.7</v>
      </c>
      <c r="I185" s="25">
        <f>N185*data9[[#This Row],[Boxes]]</f>
        <v>1887.8999999999999</v>
      </c>
      <c r="J185" s="25">
        <f>data9[[#This Row],[Amount]]-data9[[#This Row],[Cost]]</f>
        <v>191.10000000000014</v>
      </c>
      <c r="N185">
        <f t="shared" si="2"/>
        <v>21.7</v>
      </c>
    </row>
    <row r="186" spans="1:14" ht="16.5">
      <c r="A186" s="3" t="s">
        <v>37</v>
      </c>
      <c r="B186" s="1" t="s">
        <v>33</v>
      </c>
      <c r="C186" s="1" t="s">
        <v>12</v>
      </c>
      <c r="D186" s="2">
        <v>44589</v>
      </c>
      <c r="E186" s="1">
        <v>9730</v>
      </c>
      <c r="F186" s="1">
        <v>12</v>
      </c>
      <c r="G186" s="4">
        <v>609</v>
      </c>
      <c r="H186" s="12">
        <f>_xlfn.XLOOKUP(data9[[#This Row],[Product]],product[ [ Products] ],product[ [ Cost per box ] ])</f>
        <v>15.67</v>
      </c>
      <c r="I186" s="25">
        <f>N186*data9[[#This Row],[Boxes]]</f>
        <v>9543.0300000000007</v>
      </c>
      <c r="J186" s="25">
        <f>data9[[#This Row],[Amount]]-data9[[#This Row],[Cost]]</f>
        <v>186.96999999999935</v>
      </c>
      <c r="N186">
        <f t="shared" si="2"/>
        <v>15.67</v>
      </c>
    </row>
    <row r="187" spans="1:14" ht="16.5">
      <c r="A187" s="3" t="s">
        <v>7</v>
      </c>
      <c r="B187" s="1" t="s">
        <v>38</v>
      </c>
      <c r="C187" s="1" t="s">
        <v>12</v>
      </c>
      <c r="D187" s="2">
        <v>44587</v>
      </c>
      <c r="E187" s="1">
        <v>9002</v>
      </c>
      <c r="F187" s="1">
        <v>122</v>
      </c>
      <c r="G187" s="4">
        <v>563</v>
      </c>
      <c r="H187" s="12">
        <f>_xlfn.XLOOKUP(data9[[#This Row],[Product]],product[ [ Products] ],product[ [ Cost per box ] ])</f>
        <v>15.67</v>
      </c>
      <c r="I187" s="25">
        <f>N187*data9[[#This Row],[Boxes]]</f>
        <v>8822.2099999999991</v>
      </c>
      <c r="J187" s="25">
        <f>data9[[#This Row],[Amount]]-data9[[#This Row],[Cost]]</f>
        <v>179.79000000000087</v>
      </c>
      <c r="N187">
        <f t="shared" si="2"/>
        <v>15.67</v>
      </c>
    </row>
    <row r="188" spans="1:14" ht="16.5">
      <c r="A188" s="3" t="s">
        <v>73</v>
      </c>
      <c r="B188" s="1" t="s">
        <v>21</v>
      </c>
      <c r="C188" s="1" t="s">
        <v>42</v>
      </c>
      <c r="D188" s="2">
        <v>44565</v>
      </c>
      <c r="E188" s="1">
        <v>763</v>
      </c>
      <c r="F188" s="1">
        <v>331</v>
      </c>
      <c r="G188" s="4">
        <v>48</v>
      </c>
      <c r="H188" s="12">
        <f>_xlfn.XLOOKUP(data9[[#This Row],[Product]],product[ [ Products] ],product[ [ Cost per box ] ])</f>
        <v>12.16</v>
      </c>
      <c r="I188" s="25">
        <f>N188*data9[[#This Row],[Boxes]]</f>
        <v>583.68000000000006</v>
      </c>
      <c r="J188" s="25">
        <f>data9[[#This Row],[Amount]]-data9[[#This Row],[Cost]]</f>
        <v>179.31999999999994</v>
      </c>
      <c r="N188">
        <f t="shared" si="2"/>
        <v>12.16</v>
      </c>
    </row>
    <row r="189" spans="1:14" ht="16.5">
      <c r="A189" s="3" t="s">
        <v>52</v>
      </c>
      <c r="B189" s="1" t="s">
        <v>14</v>
      </c>
      <c r="C189" s="1" t="s">
        <v>29</v>
      </c>
      <c r="D189" s="2">
        <v>44579</v>
      </c>
      <c r="E189" s="1">
        <v>329</v>
      </c>
      <c r="F189" s="1">
        <v>318</v>
      </c>
      <c r="G189" s="4">
        <v>14</v>
      </c>
      <c r="H189" s="12">
        <f>_xlfn.XLOOKUP(data9[[#This Row],[Product]],product[ [ Products] ],product[ [ Cost per box ] ])</f>
        <v>12.2</v>
      </c>
      <c r="I189" s="25">
        <f>N189*data9[[#This Row],[Boxes]]</f>
        <v>170.79999999999998</v>
      </c>
      <c r="J189" s="25">
        <f>data9[[#This Row],[Amount]]-data9[[#This Row],[Cost]]</f>
        <v>158.20000000000002</v>
      </c>
      <c r="N189">
        <f t="shared" si="2"/>
        <v>12.2</v>
      </c>
    </row>
    <row r="190" spans="1:14" ht="16.5">
      <c r="A190" s="3" t="s">
        <v>40</v>
      </c>
      <c r="B190" s="1" t="s">
        <v>53</v>
      </c>
      <c r="C190" s="1" t="s">
        <v>18</v>
      </c>
      <c r="D190" s="2">
        <v>44571</v>
      </c>
      <c r="E190" s="1">
        <v>994</v>
      </c>
      <c r="F190" s="1">
        <v>93</v>
      </c>
      <c r="G190" s="4">
        <v>67</v>
      </c>
      <c r="H190" s="12">
        <f>_xlfn.XLOOKUP(data9[[#This Row],[Product]],product[ [ Products] ],product[ [ Cost per box ] ])</f>
        <v>12.64</v>
      </c>
      <c r="I190" s="25">
        <f>N190*data9[[#This Row],[Boxes]]</f>
        <v>846.88</v>
      </c>
      <c r="J190" s="25">
        <f>data9[[#This Row],[Amount]]-data9[[#This Row],[Cost]]</f>
        <v>147.12</v>
      </c>
      <c r="N190">
        <f t="shared" si="2"/>
        <v>12.64</v>
      </c>
    </row>
    <row r="191" spans="1:14" ht="16.5">
      <c r="A191" s="3" t="s">
        <v>19</v>
      </c>
      <c r="B191" s="1" t="s">
        <v>26</v>
      </c>
      <c r="C191" s="1" t="s">
        <v>15</v>
      </c>
      <c r="D191" s="2">
        <v>44579</v>
      </c>
      <c r="E191" s="1">
        <v>434</v>
      </c>
      <c r="F191" s="1">
        <v>200</v>
      </c>
      <c r="G191" s="4">
        <v>20</v>
      </c>
      <c r="H191" s="12">
        <f>_xlfn.XLOOKUP(data9[[#This Row],[Product]],product[ [ Products] ],product[ [ Cost per box ] ])</f>
        <v>14.969999999999999</v>
      </c>
      <c r="I191" s="25">
        <f>N191*data9[[#This Row],[Boxes]]</f>
        <v>299.39999999999998</v>
      </c>
      <c r="J191" s="25">
        <f>data9[[#This Row],[Amount]]-data9[[#This Row],[Cost]]</f>
        <v>134.60000000000002</v>
      </c>
      <c r="N191">
        <f t="shared" si="2"/>
        <v>14.969999999999999</v>
      </c>
    </row>
    <row r="192" spans="1:14" ht="16.5">
      <c r="A192" s="3" t="s">
        <v>23</v>
      </c>
      <c r="B192" s="1" t="s">
        <v>36</v>
      </c>
      <c r="C192" s="1" t="s">
        <v>18</v>
      </c>
      <c r="D192" s="2">
        <v>44585</v>
      </c>
      <c r="E192" s="1">
        <v>5110</v>
      </c>
      <c r="F192" s="1">
        <v>252</v>
      </c>
      <c r="G192" s="4">
        <v>394</v>
      </c>
      <c r="H192" s="12">
        <f>_xlfn.XLOOKUP(data9[[#This Row],[Product]],product[ [ Products] ],product[ [ Cost per box ] ])</f>
        <v>12.64</v>
      </c>
      <c r="I192" s="25">
        <f>N192*data9[[#This Row],[Boxes]]</f>
        <v>4980.16</v>
      </c>
      <c r="J192" s="25">
        <f>data9[[#This Row],[Amount]]-data9[[#This Row],[Cost]]</f>
        <v>129.84000000000015</v>
      </c>
      <c r="N192">
        <f t="shared" si="2"/>
        <v>12.64</v>
      </c>
    </row>
    <row r="193" spans="1:14" ht="16.5">
      <c r="A193" s="3" t="s">
        <v>60</v>
      </c>
      <c r="B193" s="1" t="s">
        <v>41</v>
      </c>
      <c r="C193" s="1" t="s">
        <v>34</v>
      </c>
      <c r="D193" s="2">
        <v>44566</v>
      </c>
      <c r="E193" s="1">
        <v>1316</v>
      </c>
      <c r="F193" s="1">
        <v>351</v>
      </c>
      <c r="G193" s="4">
        <v>147</v>
      </c>
      <c r="H193" s="12">
        <f>_xlfn.XLOOKUP(data9[[#This Row],[Product]],product[ [ Products] ],product[ [ Cost per box ] ])</f>
        <v>8.11</v>
      </c>
      <c r="I193" s="25">
        <f>N193*data9[[#This Row],[Boxes]]</f>
        <v>1192.1699999999998</v>
      </c>
      <c r="J193" s="25">
        <f>data9[[#This Row],[Amount]]-data9[[#This Row],[Cost]]</f>
        <v>123.83000000000015</v>
      </c>
      <c r="N193">
        <f t="shared" si="2"/>
        <v>8.11</v>
      </c>
    </row>
    <row r="194" spans="1:14" ht="16.5">
      <c r="A194" s="3" t="s">
        <v>60</v>
      </c>
      <c r="B194" s="1" t="s">
        <v>69</v>
      </c>
      <c r="C194" s="1" t="s">
        <v>42</v>
      </c>
      <c r="D194" s="2">
        <v>44574</v>
      </c>
      <c r="E194" s="1">
        <v>924</v>
      </c>
      <c r="F194" s="1">
        <v>27</v>
      </c>
      <c r="G194" s="4">
        <v>66</v>
      </c>
      <c r="H194" s="12">
        <f>_xlfn.XLOOKUP(data9[[#This Row],[Product]],product[ [ Products] ],product[ [ Cost per box ] ])</f>
        <v>12.16</v>
      </c>
      <c r="I194" s="25">
        <f>N194*data9[[#This Row],[Boxes]]</f>
        <v>802.56000000000006</v>
      </c>
      <c r="J194" s="25">
        <f>data9[[#This Row],[Amount]]-data9[[#This Row],[Cost]]</f>
        <v>121.43999999999994</v>
      </c>
      <c r="N194">
        <f t="shared" si="2"/>
        <v>12.16</v>
      </c>
    </row>
    <row r="195" spans="1:14" ht="16.5">
      <c r="A195" s="3" t="s">
        <v>74</v>
      </c>
      <c r="B195" s="1" t="s">
        <v>38</v>
      </c>
      <c r="C195" s="1" t="s">
        <v>34</v>
      </c>
      <c r="D195" s="2">
        <v>44586</v>
      </c>
      <c r="E195" s="1">
        <v>385</v>
      </c>
      <c r="F195" s="1">
        <v>128</v>
      </c>
      <c r="G195" s="4">
        <v>35</v>
      </c>
      <c r="H195" s="12">
        <f>_xlfn.XLOOKUP(data9[[#This Row],[Product]],product[ [ Products] ],product[ [ Cost per box ] ])</f>
        <v>8.11</v>
      </c>
      <c r="I195" s="25">
        <f>N195*data9[[#This Row],[Boxes]]</f>
        <v>283.84999999999997</v>
      </c>
      <c r="J195" s="25">
        <f>data9[[#This Row],[Amount]]-data9[[#This Row],[Cost]]</f>
        <v>101.15000000000003</v>
      </c>
      <c r="N195">
        <f t="shared" si="2"/>
        <v>8.11</v>
      </c>
    </row>
    <row r="196" spans="1:14" ht="16.5">
      <c r="A196" s="3" t="s">
        <v>73</v>
      </c>
      <c r="B196" s="1" t="s">
        <v>28</v>
      </c>
      <c r="C196" s="1" t="s">
        <v>12</v>
      </c>
      <c r="D196" s="2">
        <v>44586</v>
      </c>
      <c r="E196" s="1">
        <v>490</v>
      </c>
      <c r="F196" s="1">
        <v>41</v>
      </c>
      <c r="G196" s="4">
        <v>25</v>
      </c>
      <c r="H196" s="12">
        <f>_xlfn.XLOOKUP(data9[[#This Row],[Product]],product[ [ Products] ],product[ [ Cost per box ] ])</f>
        <v>15.67</v>
      </c>
      <c r="I196" s="25">
        <f>N196*data9[[#This Row],[Boxes]]</f>
        <v>391.75</v>
      </c>
      <c r="J196" s="25">
        <f>data9[[#This Row],[Amount]]-data9[[#This Row],[Cost]]</f>
        <v>98.25</v>
      </c>
      <c r="N196">
        <f t="shared" si="2"/>
        <v>15.67</v>
      </c>
    </row>
    <row r="197" spans="1:14" ht="16.5">
      <c r="A197" s="3" t="s">
        <v>16</v>
      </c>
      <c r="B197" s="1" t="s">
        <v>17</v>
      </c>
      <c r="C197" s="1" t="s">
        <v>12</v>
      </c>
      <c r="D197" s="2">
        <v>44585</v>
      </c>
      <c r="E197" s="1">
        <v>1113</v>
      </c>
      <c r="F197" s="1">
        <v>254</v>
      </c>
      <c r="G197" s="4">
        <v>66</v>
      </c>
      <c r="H197" s="12">
        <f>_xlfn.XLOOKUP(data9[[#This Row],[Product]],product[ [ Products] ],product[ [ Cost per box ] ])</f>
        <v>15.67</v>
      </c>
      <c r="I197" s="25">
        <f>N197*data9[[#This Row],[Boxes]]</f>
        <v>1034.22</v>
      </c>
      <c r="J197" s="25">
        <f>data9[[#This Row],[Amount]]-data9[[#This Row],[Cost]]</f>
        <v>78.779999999999973</v>
      </c>
      <c r="N197">
        <f t="shared" si="2"/>
        <v>15.67</v>
      </c>
    </row>
    <row r="198" spans="1:14" ht="16.5">
      <c r="A198" s="3" t="s">
        <v>50</v>
      </c>
      <c r="B198" s="1" t="s">
        <v>28</v>
      </c>
      <c r="C198" s="1" t="s">
        <v>12</v>
      </c>
      <c r="D198" s="2">
        <v>44579</v>
      </c>
      <c r="E198" s="1">
        <v>3584</v>
      </c>
      <c r="F198" s="1">
        <v>85</v>
      </c>
      <c r="G198" s="4">
        <v>224</v>
      </c>
      <c r="H198" s="12">
        <f>_xlfn.XLOOKUP(data9[[#This Row],[Product]],product[ [ Products] ],product[ [ Cost per box ] ])</f>
        <v>15.67</v>
      </c>
      <c r="I198" s="25">
        <f>N198*data9[[#This Row],[Boxes]]</f>
        <v>3510.08</v>
      </c>
      <c r="J198" s="25">
        <f>data9[[#This Row],[Amount]]-data9[[#This Row],[Cost]]</f>
        <v>73.920000000000073</v>
      </c>
      <c r="N198">
        <f t="shared" si="2"/>
        <v>15.67</v>
      </c>
    </row>
    <row r="199" spans="1:14" ht="16.5">
      <c r="A199" s="3" t="s">
        <v>50</v>
      </c>
      <c r="B199" s="1" t="s">
        <v>8</v>
      </c>
      <c r="C199" s="1" t="s">
        <v>9</v>
      </c>
      <c r="D199" s="2">
        <v>44566</v>
      </c>
      <c r="E199" s="1">
        <v>714</v>
      </c>
      <c r="F199" s="1">
        <v>46</v>
      </c>
      <c r="G199" s="4">
        <v>30</v>
      </c>
      <c r="H199" s="12">
        <f>_xlfn.XLOOKUP(data9[[#This Row],[Product]],product[ [ Products] ],product[ [ Cost per box ] ])</f>
        <v>21.7</v>
      </c>
      <c r="I199" s="25">
        <f>N199*data9[[#This Row],[Boxes]]</f>
        <v>651</v>
      </c>
      <c r="J199" s="25">
        <f>data9[[#This Row],[Amount]]-data9[[#This Row],[Cost]]</f>
        <v>63</v>
      </c>
      <c r="N199">
        <f t="shared" ref="N199:N262" si="3">H199</f>
        <v>21.7</v>
      </c>
    </row>
    <row r="200" spans="1:14" ht="16.5">
      <c r="A200" s="3" t="s">
        <v>52</v>
      </c>
      <c r="B200" s="1" t="s">
        <v>17</v>
      </c>
      <c r="C200" s="1" t="s">
        <v>18</v>
      </c>
      <c r="D200" s="2">
        <v>44585</v>
      </c>
      <c r="E200" s="1">
        <v>315</v>
      </c>
      <c r="F200" s="1">
        <v>7</v>
      </c>
      <c r="G200" s="4">
        <v>20</v>
      </c>
      <c r="H200" s="12">
        <f>_xlfn.XLOOKUP(data9[[#This Row],[Product]],product[ [ Products] ],product[ [ Cost per box ] ])</f>
        <v>12.64</v>
      </c>
      <c r="I200" s="25">
        <f>N200*data9[[#This Row],[Boxes]]</f>
        <v>252.8</v>
      </c>
      <c r="J200" s="25">
        <f>data9[[#This Row],[Amount]]-data9[[#This Row],[Cost]]</f>
        <v>62.199999999999989</v>
      </c>
      <c r="N200">
        <f t="shared" si="3"/>
        <v>12.64</v>
      </c>
    </row>
    <row r="201" spans="1:14" ht="16.5">
      <c r="A201" s="3" t="s">
        <v>52</v>
      </c>
      <c r="B201" s="1" t="s">
        <v>11</v>
      </c>
      <c r="C201" s="1" t="s">
        <v>18</v>
      </c>
      <c r="D201" s="2">
        <v>44567</v>
      </c>
      <c r="E201" s="1">
        <v>1715</v>
      </c>
      <c r="F201" s="1">
        <v>178</v>
      </c>
      <c r="G201" s="4">
        <v>132</v>
      </c>
      <c r="H201" s="12">
        <f>_xlfn.XLOOKUP(data9[[#This Row],[Product]],product[ [ Products] ],product[ [ Cost per box ] ])</f>
        <v>12.64</v>
      </c>
      <c r="I201" s="25">
        <f>N201*data9[[#This Row],[Boxes]]</f>
        <v>1668.48</v>
      </c>
      <c r="J201" s="25">
        <f>data9[[#This Row],[Amount]]-data9[[#This Row],[Cost]]</f>
        <v>46.519999999999982</v>
      </c>
      <c r="N201">
        <f t="shared" si="3"/>
        <v>12.64</v>
      </c>
    </row>
    <row r="202" spans="1:14" ht="16.5">
      <c r="A202" s="3" t="s">
        <v>19</v>
      </c>
      <c r="B202" s="1" t="s">
        <v>56</v>
      </c>
      <c r="C202" s="1" t="s">
        <v>12</v>
      </c>
      <c r="D202" s="2">
        <v>44575</v>
      </c>
      <c r="E202" s="1">
        <v>2786</v>
      </c>
      <c r="F202" s="1">
        <v>26</v>
      </c>
      <c r="G202" s="4">
        <v>175</v>
      </c>
      <c r="H202" s="12">
        <f>_xlfn.XLOOKUP(data9[[#This Row],[Product]],product[ [ Products] ],product[ [ Cost per box ] ])</f>
        <v>15.67</v>
      </c>
      <c r="I202" s="25">
        <f>N202*data9[[#This Row],[Boxes]]</f>
        <v>2742.25</v>
      </c>
      <c r="J202" s="25">
        <f>data9[[#This Row],[Amount]]-data9[[#This Row],[Cost]]</f>
        <v>43.75</v>
      </c>
      <c r="N202">
        <f t="shared" si="3"/>
        <v>15.67</v>
      </c>
    </row>
    <row r="203" spans="1:14" ht="16.5">
      <c r="A203" s="3" t="s">
        <v>35</v>
      </c>
      <c r="B203" s="1" t="s">
        <v>17</v>
      </c>
      <c r="C203" s="1" t="s">
        <v>9</v>
      </c>
      <c r="D203" s="2">
        <v>44572</v>
      </c>
      <c r="E203" s="1">
        <v>210</v>
      </c>
      <c r="F203" s="1">
        <v>110</v>
      </c>
      <c r="G203" s="4">
        <v>8</v>
      </c>
      <c r="H203" s="12">
        <f>_xlfn.XLOOKUP(data9[[#This Row],[Product]],product[ [ Products] ],product[ [ Cost per box ] ])</f>
        <v>21.7</v>
      </c>
      <c r="I203" s="25">
        <f>N203*data9[[#This Row],[Boxes]]</f>
        <v>173.6</v>
      </c>
      <c r="J203" s="25">
        <f>data9[[#This Row],[Amount]]-data9[[#This Row],[Cost]]</f>
        <v>36.400000000000006</v>
      </c>
      <c r="N203">
        <f t="shared" si="3"/>
        <v>21.7</v>
      </c>
    </row>
    <row r="204" spans="1:14" ht="16.5">
      <c r="A204" s="3" t="s">
        <v>30</v>
      </c>
      <c r="B204" s="1" t="s">
        <v>49</v>
      </c>
      <c r="C204" s="1" t="s">
        <v>18</v>
      </c>
      <c r="D204" s="2">
        <v>44565</v>
      </c>
      <c r="E204" s="1">
        <v>1337</v>
      </c>
      <c r="F204" s="1">
        <v>513</v>
      </c>
      <c r="G204" s="4">
        <v>103</v>
      </c>
      <c r="H204" s="12">
        <f>_xlfn.XLOOKUP(data9[[#This Row],[Product]],product[ [ Products] ],product[ [ Cost per box ] ])</f>
        <v>12.64</v>
      </c>
      <c r="I204" s="25">
        <f>N204*data9[[#This Row],[Boxes]]</f>
        <v>1301.92</v>
      </c>
      <c r="J204" s="25">
        <f>data9[[#This Row],[Amount]]-data9[[#This Row],[Cost]]</f>
        <v>35.079999999999927</v>
      </c>
      <c r="N204">
        <f t="shared" si="3"/>
        <v>12.64</v>
      </c>
    </row>
    <row r="205" spans="1:14" ht="16.5">
      <c r="A205" s="3" t="s">
        <v>73</v>
      </c>
      <c r="B205" s="1" t="s">
        <v>48</v>
      </c>
      <c r="C205" s="1" t="s">
        <v>22</v>
      </c>
      <c r="D205" s="2">
        <v>44568</v>
      </c>
      <c r="E205" s="1">
        <v>182</v>
      </c>
      <c r="F205" s="1">
        <v>210</v>
      </c>
      <c r="G205" s="4">
        <v>9</v>
      </c>
      <c r="H205" s="12">
        <f>_xlfn.XLOOKUP(data9[[#This Row],[Product]],product[ [ Products] ],product[ [ Cost per box ] ])</f>
        <v>16.880000000000003</v>
      </c>
      <c r="I205" s="25">
        <f>N205*data9[[#This Row],[Boxes]]</f>
        <v>151.92000000000002</v>
      </c>
      <c r="J205" s="25">
        <f>data9[[#This Row],[Amount]]-data9[[#This Row],[Cost]]</f>
        <v>30.079999999999984</v>
      </c>
      <c r="N205">
        <f t="shared" si="3"/>
        <v>16.880000000000003</v>
      </c>
    </row>
    <row r="206" spans="1:14" ht="16.5">
      <c r="A206" s="3" t="s">
        <v>74</v>
      </c>
      <c r="B206" s="1" t="s">
        <v>69</v>
      </c>
      <c r="C206" s="1" t="s">
        <v>12</v>
      </c>
      <c r="D206" s="2">
        <v>44585</v>
      </c>
      <c r="E206" s="1">
        <v>1113</v>
      </c>
      <c r="F206" s="1">
        <v>258</v>
      </c>
      <c r="G206" s="4">
        <v>70</v>
      </c>
      <c r="H206" s="12">
        <f>_xlfn.XLOOKUP(data9[[#This Row],[Product]],product[ [ Products] ],product[ [ Cost per box ] ])</f>
        <v>15.67</v>
      </c>
      <c r="I206" s="25">
        <f>N206*data9[[#This Row],[Boxes]]</f>
        <v>1096.9000000000001</v>
      </c>
      <c r="J206" s="25">
        <f>data9[[#This Row],[Amount]]-data9[[#This Row],[Cost]]</f>
        <v>16.099999999999909</v>
      </c>
      <c r="N206">
        <f t="shared" si="3"/>
        <v>15.67</v>
      </c>
    </row>
    <row r="207" spans="1:14" ht="16.5">
      <c r="A207" s="3" t="s">
        <v>66</v>
      </c>
      <c r="B207" s="1" t="s">
        <v>56</v>
      </c>
      <c r="C207" s="1" t="s">
        <v>12</v>
      </c>
      <c r="D207" s="2">
        <v>44567</v>
      </c>
      <c r="E207" s="1">
        <v>826</v>
      </c>
      <c r="F207" s="1">
        <v>186</v>
      </c>
      <c r="G207" s="4">
        <v>52</v>
      </c>
      <c r="H207" s="12">
        <f>_xlfn.XLOOKUP(data9[[#This Row],[Product]],product[ [ Products] ],product[ [ Cost per box ] ])</f>
        <v>15.67</v>
      </c>
      <c r="I207" s="25">
        <f>N207*data9[[#This Row],[Boxes]]</f>
        <v>814.84</v>
      </c>
      <c r="J207" s="25">
        <f>data9[[#This Row],[Amount]]-data9[[#This Row],[Cost]]</f>
        <v>11.159999999999968</v>
      </c>
      <c r="N207">
        <f t="shared" si="3"/>
        <v>15.67</v>
      </c>
    </row>
    <row r="208" spans="1:14" ht="16.5">
      <c r="A208" s="3" t="s">
        <v>35</v>
      </c>
      <c r="B208" s="1" t="s">
        <v>44</v>
      </c>
      <c r="C208" s="1" t="s">
        <v>12</v>
      </c>
      <c r="D208" s="2">
        <v>44566</v>
      </c>
      <c r="E208" s="1">
        <v>0</v>
      </c>
      <c r="F208" s="1">
        <v>149</v>
      </c>
      <c r="G208" s="4">
        <v>0</v>
      </c>
      <c r="H208" s="12">
        <f>_xlfn.XLOOKUP(data9[[#This Row],[Product]],product[ [ Products] ],product[ [ Cost per box ] ])</f>
        <v>15.67</v>
      </c>
      <c r="I208" s="25">
        <f>N208*data9[[#This Row],[Boxes]]</f>
        <v>0</v>
      </c>
      <c r="J208" s="25">
        <f>data9[[#This Row],[Amount]]-data9[[#This Row],[Cost]]</f>
        <v>0</v>
      </c>
      <c r="N208">
        <f t="shared" si="3"/>
        <v>15.67</v>
      </c>
    </row>
    <row r="209" spans="1:14" ht="16.5">
      <c r="A209" s="3" t="s">
        <v>72</v>
      </c>
      <c r="B209" s="1" t="s">
        <v>38</v>
      </c>
      <c r="C209" s="1" t="s">
        <v>45</v>
      </c>
      <c r="D209" s="2">
        <v>44575</v>
      </c>
      <c r="E209" s="1">
        <v>98</v>
      </c>
      <c r="F209" s="1">
        <v>64</v>
      </c>
      <c r="G209" s="4">
        <v>6</v>
      </c>
      <c r="H209" s="12">
        <f>_xlfn.XLOOKUP(data9[[#This Row],[Product]],product[ [ Products] ],product[ [ Cost per box ] ])</f>
        <v>19.329999999999998</v>
      </c>
      <c r="I209" s="25">
        <f>N209*data9[[#This Row],[Boxes]]</f>
        <v>115.97999999999999</v>
      </c>
      <c r="J209" s="25">
        <f>data9[[#This Row],[Amount]]-data9[[#This Row],[Cost]]</f>
        <v>-17.97999999999999</v>
      </c>
      <c r="N209">
        <f t="shared" si="3"/>
        <v>19.329999999999998</v>
      </c>
    </row>
    <row r="210" spans="1:14" ht="16.5">
      <c r="A210" s="3" t="s">
        <v>73</v>
      </c>
      <c r="B210" s="1" t="s">
        <v>69</v>
      </c>
      <c r="C210" s="1" t="s">
        <v>34</v>
      </c>
      <c r="D210" s="2">
        <v>44579</v>
      </c>
      <c r="E210" s="1">
        <v>1246</v>
      </c>
      <c r="F210" s="1">
        <v>24</v>
      </c>
      <c r="G210" s="4">
        <v>156</v>
      </c>
      <c r="H210" s="12">
        <f>_xlfn.XLOOKUP(data9[[#This Row],[Product]],product[ [ Products] ],product[ [ Cost per box ] ])</f>
        <v>8.11</v>
      </c>
      <c r="I210" s="25">
        <f>N210*data9[[#This Row],[Boxes]]</f>
        <v>1265.1599999999999</v>
      </c>
      <c r="J210" s="25">
        <f>data9[[#This Row],[Amount]]-data9[[#This Row],[Cost]]</f>
        <v>-19.159999999999854</v>
      </c>
      <c r="N210">
        <f t="shared" si="3"/>
        <v>8.11</v>
      </c>
    </row>
    <row r="211" spans="1:14" ht="16.5">
      <c r="A211" s="3" t="s">
        <v>19</v>
      </c>
      <c r="B211" s="1" t="s">
        <v>36</v>
      </c>
      <c r="C211" s="1" t="s">
        <v>59</v>
      </c>
      <c r="D211" s="2">
        <v>44580</v>
      </c>
      <c r="E211" s="1">
        <v>1134</v>
      </c>
      <c r="F211" s="1">
        <v>302</v>
      </c>
      <c r="G211" s="4">
        <v>54</v>
      </c>
      <c r="H211" s="12">
        <f>_xlfn.XLOOKUP(data9[[#This Row],[Product]],product[ [ Products] ],product[ [ Cost per box ] ])</f>
        <v>21.73</v>
      </c>
      <c r="I211" s="25">
        <f>N211*data9[[#This Row],[Boxes]]</f>
        <v>1173.42</v>
      </c>
      <c r="J211" s="25">
        <f>data9[[#This Row],[Amount]]-data9[[#This Row],[Cost]]</f>
        <v>-39.420000000000073</v>
      </c>
      <c r="N211">
        <f t="shared" si="3"/>
        <v>21.73</v>
      </c>
    </row>
    <row r="212" spans="1:14" ht="16.5">
      <c r="A212" s="3" t="s">
        <v>52</v>
      </c>
      <c r="B212" s="1" t="s">
        <v>36</v>
      </c>
      <c r="C212" s="1" t="s">
        <v>34</v>
      </c>
      <c r="D212" s="2">
        <v>44575</v>
      </c>
      <c r="E212" s="1">
        <v>2989</v>
      </c>
      <c r="F212" s="1">
        <v>114</v>
      </c>
      <c r="G212" s="4">
        <v>374</v>
      </c>
      <c r="H212" s="12">
        <f>_xlfn.XLOOKUP(data9[[#This Row],[Product]],product[ [ Products] ],product[ [ Cost per box ] ])</f>
        <v>8.11</v>
      </c>
      <c r="I212" s="25">
        <f>N212*data9[[#This Row],[Boxes]]</f>
        <v>3033.14</v>
      </c>
      <c r="J212" s="25">
        <f>data9[[#This Row],[Amount]]-data9[[#This Row],[Cost]]</f>
        <v>-44.139999999999873</v>
      </c>
      <c r="N212">
        <f t="shared" si="3"/>
        <v>8.11</v>
      </c>
    </row>
    <row r="213" spans="1:14" ht="16.5">
      <c r="A213" s="3" t="s">
        <v>30</v>
      </c>
      <c r="B213" s="1" t="s">
        <v>44</v>
      </c>
      <c r="C213" s="1" t="s">
        <v>34</v>
      </c>
      <c r="D213" s="2">
        <v>44575</v>
      </c>
      <c r="E213" s="1">
        <v>3752</v>
      </c>
      <c r="F213" s="1">
        <v>7</v>
      </c>
      <c r="G213" s="4">
        <v>469</v>
      </c>
      <c r="H213" s="12">
        <f>_xlfn.XLOOKUP(data9[[#This Row],[Product]],product[ [ Products] ],product[ [ Cost per box ] ])</f>
        <v>8.11</v>
      </c>
      <c r="I213" s="25">
        <f>N213*data9[[#This Row],[Boxes]]</f>
        <v>3803.5899999999997</v>
      </c>
      <c r="J213" s="25">
        <f>data9[[#This Row],[Amount]]-data9[[#This Row],[Cost]]</f>
        <v>-51.589999999999691</v>
      </c>
      <c r="N213">
        <f t="shared" si="3"/>
        <v>8.11</v>
      </c>
    </row>
    <row r="214" spans="1:14" ht="16.5">
      <c r="A214" s="3" t="s">
        <v>71</v>
      </c>
      <c r="B214" s="1" t="s">
        <v>56</v>
      </c>
      <c r="C214" s="1" t="s">
        <v>34</v>
      </c>
      <c r="D214" s="2">
        <v>44568</v>
      </c>
      <c r="E214" s="1">
        <v>3878</v>
      </c>
      <c r="F214" s="1">
        <v>348</v>
      </c>
      <c r="G214" s="4">
        <v>485</v>
      </c>
      <c r="H214" s="12">
        <f>_xlfn.XLOOKUP(data9[[#This Row],[Product]],product[ [ Products] ],product[ [ Cost per box ] ])</f>
        <v>8.11</v>
      </c>
      <c r="I214" s="25">
        <f>N214*data9[[#This Row],[Boxes]]</f>
        <v>3933.35</v>
      </c>
      <c r="J214" s="25">
        <f>data9[[#This Row],[Amount]]-data9[[#This Row],[Cost]]</f>
        <v>-55.349999999999909</v>
      </c>
      <c r="N214">
        <f t="shared" si="3"/>
        <v>8.11</v>
      </c>
    </row>
    <row r="215" spans="1:14" ht="16.5">
      <c r="A215" s="3" t="s">
        <v>73</v>
      </c>
      <c r="B215" s="1" t="s">
        <v>55</v>
      </c>
      <c r="C215" s="1" t="s">
        <v>59</v>
      </c>
      <c r="D215" s="2">
        <v>44582</v>
      </c>
      <c r="E215" s="1">
        <v>861</v>
      </c>
      <c r="F215" s="1">
        <v>105</v>
      </c>
      <c r="G215" s="4">
        <v>44</v>
      </c>
      <c r="H215" s="12">
        <f>_xlfn.XLOOKUP(data9[[#This Row],[Product]],product[ [ Products] ],product[ [ Cost per box ] ])</f>
        <v>21.73</v>
      </c>
      <c r="I215" s="25">
        <f>N215*data9[[#This Row],[Boxes]]</f>
        <v>956.12</v>
      </c>
      <c r="J215" s="25">
        <f>data9[[#This Row],[Amount]]-data9[[#This Row],[Cost]]</f>
        <v>-95.12</v>
      </c>
      <c r="N215">
        <f t="shared" si="3"/>
        <v>21.73</v>
      </c>
    </row>
    <row r="216" spans="1:14" ht="16.5">
      <c r="A216" s="3" t="s">
        <v>30</v>
      </c>
      <c r="B216" s="1" t="s">
        <v>56</v>
      </c>
      <c r="C216" s="1" t="s">
        <v>54</v>
      </c>
      <c r="D216" s="2">
        <v>44564</v>
      </c>
      <c r="E216" s="1">
        <v>70</v>
      </c>
      <c r="F216" s="1">
        <v>347</v>
      </c>
      <c r="G216" s="4">
        <v>12</v>
      </c>
      <c r="H216" s="12">
        <f>_xlfn.XLOOKUP(data9[[#This Row],[Product]],product[ [ Products] ],product[ [ Cost per box ] ])</f>
        <v>13.79</v>
      </c>
      <c r="I216" s="25">
        <f>N216*data9[[#This Row],[Boxes]]</f>
        <v>165.48</v>
      </c>
      <c r="J216" s="25">
        <f>data9[[#This Row],[Amount]]-data9[[#This Row],[Cost]]</f>
        <v>-95.47999999999999</v>
      </c>
      <c r="N216">
        <f t="shared" si="3"/>
        <v>13.79</v>
      </c>
    </row>
    <row r="217" spans="1:14" ht="16.5">
      <c r="A217" s="3" t="s">
        <v>52</v>
      </c>
      <c r="B217" s="1" t="s">
        <v>33</v>
      </c>
      <c r="C217" s="1" t="s">
        <v>59</v>
      </c>
      <c r="D217" s="2">
        <v>44579</v>
      </c>
      <c r="E217" s="1">
        <v>1197</v>
      </c>
      <c r="F217" s="1">
        <v>50</v>
      </c>
      <c r="G217" s="4">
        <v>60</v>
      </c>
      <c r="H217" s="12">
        <f>_xlfn.XLOOKUP(data9[[#This Row],[Product]],product[ [ Products] ],product[ [ Cost per box ] ])</f>
        <v>21.73</v>
      </c>
      <c r="I217" s="25">
        <f>N217*data9[[#This Row],[Boxes]]</f>
        <v>1303.8</v>
      </c>
      <c r="J217" s="25">
        <f>data9[[#This Row],[Amount]]-data9[[#This Row],[Cost]]</f>
        <v>-106.79999999999995</v>
      </c>
      <c r="N217">
        <f t="shared" si="3"/>
        <v>21.73</v>
      </c>
    </row>
    <row r="218" spans="1:14" ht="16.5">
      <c r="A218" s="3" t="s">
        <v>52</v>
      </c>
      <c r="B218" s="1" t="s">
        <v>49</v>
      </c>
      <c r="C218" s="1" t="s">
        <v>75</v>
      </c>
      <c r="D218" s="2">
        <v>44564</v>
      </c>
      <c r="E218" s="1">
        <v>420</v>
      </c>
      <c r="F218" s="1">
        <v>34</v>
      </c>
      <c r="G218" s="4">
        <v>28</v>
      </c>
      <c r="H218" s="12">
        <f>_xlfn.XLOOKUP(data9[[#This Row],[Product]],product[ [ Products] ],product[ [ Cost per box ] ])</f>
        <v>19</v>
      </c>
      <c r="I218" s="25">
        <f>N218*data9[[#This Row],[Boxes]]</f>
        <v>532</v>
      </c>
      <c r="J218" s="25">
        <f>data9[[#This Row],[Amount]]-data9[[#This Row],[Cost]]</f>
        <v>-112</v>
      </c>
      <c r="N218">
        <f t="shared" si="3"/>
        <v>19</v>
      </c>
    </row>
    <row r="219" spans="1:14" ht="16.5">
      <c r="A219" s="3" t="s">
        <v>73</v>
      </c>
      <c r="B219" s="1" t="s">
        <v>41</v>
      </c>
      <c r="C219" s="1" t="s">
        <v>59</v>
      </c>
      <c r="D219" s="2">
        <v>44586</v>
      </c>
      <c r="E219" s="1">
        <v>3248</v>
      </c>
      <c r="F219" s="1">
        <v>74</v>
      </c>
      <c r="G219" s="4">
        <v>155</v>
      </c>
      <c r="H219" s="12">
        <f>_xlfn.XLOOKUP(data9[[#This Row],[Product]],product[ [ Products] ],product[ [ Cost per box ] ])</f>
        <v>21.73</v>
      </c>
      <c r="I219" s="25">
        <f>N219*data9[[#This Row],[Boxes]]</f>
        <v>3368.15</v>
      </c>
      <c r="J219" s="25">
        <f>data9[[#This Row],[Amount]]-data9[[#This Row],[Cost]]</f>
        <v>-120.15000000000009</v>
      </c>
      <c r="N219">
        <f t="shared" si="3"/>
        <v>21.73</v>
      </c>
    </row>
    <row r="220" spans="1:14" ht="16.5">
      <c r="A220" s="3" t="s">
        <v>32</v>
      </c>
      <c r="B220" s="1" t="s">
        <v>41</v>
      </c>
      <c r="C220" s="1" t="s">
        <v>75</v>
      </c>
      <c r="D220" s="2">
        <v>44585</v>
      </c>
      <c r="E220" s="1">
        <v>350</v>
      </c>
      <c r="F220" s="1">
        <v>229</v>
      </c>
      <c r="G220" s="4">
        <v>25</v>
      </c>
      <c r="H220" s="12">
        <f>_xlfn.XLOOKUP(data9[[#This Row],[Product]],product[ [ Products] ],product[ [ Cost per box ] ])</f>
        <v>19</v>
      </c>
      <c r="I220" s="25">
        <f>N220*data9[[#This Row],[Boxes]]</f>
        <v>475</v>
      </c>
      <c r="J220" s="25">
        <f>data9[[#This Row],[Amount]]-data9[[#This Row],[Cost]]</f>
        <v>-125</v>
      </c>
      <c r="N220">
        <f t="shared" si="3"/>
        <v>19</v>
      </c>
    </row>
    <row r="221" spans="1:14" ht="16.5">
      <c r="A221" s="3" t="s">
        <v>40</v>
      </c>
      <c r="B221" s="1" t="s">
        <v>55</v>
      </c>
      <c r="C221" s="1" t="s">
        <v>34</v>
      </c>
      <c r="D221" s="2">
        <v>44573</v>
      </c>
      <c r="E221" s="1">
        <v>9933</v>
      </c>
      <c r="F221" s="1">
        <v>167</v>
      </c>
      <c r="G221" s="4">
        <v>1242</v>
      </c>
      <c r="H221" s="12">
        <f>_xlfn.XLOOKUP(data9[[#This Row],[Product]],product[ [ Products] ],product[ [ Cost per box ] ])</f>
        <v>8.11</v>
      </c>
      <c r="I221" s="25">
        <f>N221*data9[[#This Row],[Boxes]]</f>
        <v>10072.619999999999</v>
      </c>
      <c r="J221" s="25">
        <f>data9[[#This Row],[Amount]]-data9[[#This Row],[Cost]]</f>
        <v>-139.61999999999898</v>
      </c>
      <c r="N221">
        <f t="shared" si="3"/>
        <v>8.11</v>
      </c>
    </row>
    <row r="222" spans="1:14" ht="16.5">
      <c r="A222" s="3" t="s">
        <v>32</v>
      </c>
      <c r="B222" s="1" t="s">
        <v>64</v>
      </c>
      <c r="C222" s="1" t="s">
        <v>45</v>
      </c>
      <c r="D222" s="2">
        <v>44568</v>
      </c>
      <c r="E222" s="1">
        <v>1015</v>
      </c>
      <c r="F222" s="1">
        <v>421</v>
      </c>
      <c r="G222" s="4">
        <v>60</v>
      </c>
      <c r="H222" s="12">
        <f>_xlfn.XLOOKUP(data9[[#This Row],[Product]],product[ [ Products] ],product[ [ Cost per box ] ])</f>
        <v>19.329999999999998</v>
      </c>
      <c r="I222" s="25">
        <f>N222*data9[[#This Row],[Boxes]]</f>
        <v>1159.8</v>
      </c>
      <c r="J222" s="25">
        <f>data9[[#This Row],[Amount]]-data9[[#This Row],[Cost]]</f>
        <v>-144.79999999999995</v>
      </c>
      <c r="N222">
        <f t="shared" si="3"/>
        <v>19.329999999999998</v>
      </c>
    </row>
    <row r="223" spans="1:14" ht="16.5">
      <c r="A223" s="3" t="s">
        <v>50</v>
      </c>
      <c r="B223" s="1" t="s">
        <v>33</v>
      </c>
      <c r="C223" s="1" t="s">
        <v>59</v>
      </c>
      <c r="D223" s="2">
        <v>44580</v>
      </c>
      <c r="E223" s="1">
        <v>3913</v>
      </c>
      <c r="F223" s="1">
        <v>17</v>
      </c>
      <c r="G223" s="4">
        <v>187</v>
      </c>
      <c r="H223" s="12">
        <f>_xlfn.XLOOKUP(data9[[#This Row],[Product]],product[ [ Products] ],product[ [ Cost per box ] ])</f>
        <v>21.73</v>
      </c>
      <c r="I223" s="25">
        <f>N223*data9[[#This Row],[Boxes]]</f>
        <v>4063.51</v>
      </c>
      <c r="J223" s="25">
        <f>data9[[#This Row],[Amount]]-data9[[#This Row],[Cost]]</f>
        <v>-150.51000000000022</v>
      </c>
      <c r="N223">
        <f t="shared" si="3"/>
        <v>21.73</v>
      </c>
    </row>
    <row r="224" spans="1:14" ht="16.5">
      <c r="A224" s="3" t="s">
        <v>30</v>
      </c>
      <c r="B224" s="1" t="s">
        <v>38</v>
      </c>
      <c r="C224" s="1" t="s">
        <v>75</v>
      </c>
      <c r="D224" s="2">
        <v>44580</v>
      </c>
      <c r="E224" s="1">
        <v>252</v>
      </c>
      <c r="F224" s="1">
        <v>203</v>
      </c>
      <c r="G224" s="4">
        <v>23</v>
      </c>
      <c r="H224" s="12">
        <f>_xlfn.XLOOKUP(data9[[#This Row],[Product]],product[ [ Products] ],product[ [ Cost per box ] ])</f>
        <v>19</v>
      </c>
      <c r="I224" s="25">
        <f>N224*data9[[#This Row],[Boxes]]</f>
        <v>437</v>
      </c>
      <c r="J224" s="25">
        <f>data9[[#This Row],[Amount]]-data9[[#This Row],[Cost]]</f>
        <v>-185</v>
      </c>
      <c r="N224">
        <f t="shared" si="3"/>
        <v>19</v>
      </c>
    </row>
    <row r="225" spans="1:14" ht="16.5">
      <c r="A225" s="3" t="s">
        <v>32</v>
      </c>
      <c r="B225" s="1" t="s">
        <v>41</v>
      </c>
      <c r="C225" s="1" t="s">
        <v>67</v>
      </c>
      <c r="D225" s="2">
        <v>44575</v>
      </c>
      <c r="E225" s="1">
        <v>182</v>
      </c>
      <c r="F225" s="1">
        <v>189</v>
      </c>
      <c r="G225" s="4">
        <v>19</v>
      </c>
      <c r="H225" s="12">
        <f>_xlfn.XLOOKUP(data9[[#This Row],[Product]],product[ [ Products] ],product[ [ Cost per box ] ])</f>
        <v>20.52</v>
      </c>
      <c r="I225" s="25">
        <f>N225*data9[[#This Row],[Boxes]]</f>
        <v>389.88</v>
      </c>
      <c r="J225" s="25">
        <f>data9[[#This Row],[Amount]]-data9[[#This Row],[Cost]]</f>
        <v>-207.88</v>
      </c>
      <c r="N225">
        <f t="shared" si="3"/>
        <v>20.52</v>
      </c>
    </row>
    <row r="226" spans="1:14" ht="16.5">
      <c r="A226" s="3" t="s">
        <v>13</v>
      </c>
      <c r="B226" s="1" t="s">
        <v>38</v>
      </c>
      <c r="C226" s="1" t="s">
        <v>45</v>
      </c>
      <c r="D226" s="2">
        <v>44579</v>
      </c>
      <c r="E226" s="1">
        <v>1757</v>
      </c>
      <c r="F226" s="1">
        <v>217</v>
      </c>
      <c r="G226" s="4">
        <v>104</v>
      </c>
      <c r="H226" s="12">
        <f>_xlfn.XLOOKUP(data9[[#This Row],[Product]],product[ [ Products] ],product[ [ Cost per box ] ])</f>
        <v>19.329999999999998</v>
      </c>
      <c r="I226" s="25">
        <f>N226*data9[[#This Row],[Boxes]]</f>
        <v>2010.3199999999997</v>
      </c>
      <c r="J226" s="25">
        <f>data9[[#This Row],[Amount]]-data9[[#This Row],[Cost]]</f>
        <v>-253.31999999999971</v>
      </c>
      <c r="N226">
        <f t="shared" si="3"/>
        <v>19.329999999999998</v>
      </c>
    </row>
    <row r="227" spans="1:14" ht="16.5">
      <c r="A227" s="3" t="s">
        <v>35</v>
      </c>
      <c r="B227" s="1" t="s">
        <v>21</v>
      </c>
      <c r="C227" s="1" t="s">
        <v>31</v>
      </c>
      <c r="D227" s="2">
        <v>44587</v>
      </c>
      <c r="E227" s="1">
        <v>588</v>
      </c>
      <c r="F227" s="1">
        <v>9</v>
      </c>
      <c r="G227" s="4">
        <v>74</v>
      </c>
      <c r="H227" s="12">
        <f>_xlfn.XLOOKUP(data9[[#This Row],[Product]],product[ [ Products] ],product[ [ Cost per box ] ])</f>
        <v>11.469999999999999</v>
      </c>
      <c r="I227" s="25">
        <f>N227*data9[[#This Row],[Boxes]]</f>
        <v>848.78</v>
      </c>
      <c r="J227" s="25">
        <f>data9[[#This Row],[Amount]]-data9[[#This Row],[Cost]]</f>
        <v>-260.77999999999997</v>
      </c>
      <c r="N227">
        <f t="shared" si="3"/>
        <v>11.469999999999999</v>
      </c>
    </row>
    <row r="228" spans="1:14" ht="16.5">
      <c r="A228" s="3" t="s">
        <v>73</v>
      </c>
      <c r="B228" s="1" t="s">
        <v>17</v>
      </c>
      <c r="C228" s="1" t="s">
        <v>57</v>
      </c>
      <c r="D228" s="2">
        <v>44580</v>
      </c>
      <c r="E228" s="1">
        <v>273</v>
      </c>
      <c r="F228" s="1">
        <v>444</v>
      </c>
      <c r="G228" s="4">
        <v>28</v>
      </c>
      <c r="H228" s="12">
        <f>_xlfn.XLOOKUP(data9[[#This Row],[Product]],product[ [ Products] ],product[ [ Cost per box ] ])</f>
        <v>20.619999999999997</v>
      </c>
      <c r="I228" s="25">
        <f>N228*data9[[#This Row],[Boxes]]</f>
        <v>577.3599999999999</v>
      </c>
      <c r="J228" s="25">
        <f>data9[[#This Row],[Amount]]-data9[[#This Row],[Cost]]</f>
        <v>-304.3599999999999</v>
      </c>
      <c r="N228">
        <f t="shared" si="3"/>
        <v>20.619999999999997</v>
      </c>
    </row>
    <row r="229" spans="1:14" ht="16.5">
      <c r="A229" s="3" t="s">
        <v>35</v>
      </c>
      <c r="B229" s="1" t="s">
        <v>8</v>
      </c>
      <c r="C229" s="1" t="s">
        <v>45</v>
      </c>
      <c r="D229" s="2">
        <v>44586</v>
      </c>
      <c r="E229" s="1">
        <v>1008</v>
      </c>
      <c r="F229" s="1">
        <v>212</v>
      </c>
      <c r="G229" s="4">
        <v>68</v>
      </c>
      <c r="H229" s="12">
        <f>_xlfn.XLOOKUP(data9[[#This Row],[Product]],product[ [ Products] ],product[ [ Cost per box ] ])</f>
        <v>19.329999999999998</v>
      </c>
      <c r="I229" s="25">
        <f>N229*data9[[#This Row],[Boxes]]</f>
        <v>1314.4399999999998</v>
      </c>
      <c r="J229" s="25">
        <f>data9[[#This Row],[Amount]]-data9[[#This Row],[Cost]]</f>
        <v>-306.43999999999983</v>
      </c>
      <c r="N229">
        <f t="shared" si="3"/>
        <v>19.329999999999998</v>
      </c>
    </row>
    <row r="230" spans="1:14" ht="16.5">
      <c r="A230" s="3" t="s">
        <v>13</v>
      </c>
      <c r="B230" s="1" t="s">
        <v>63</v>
      </c>
      <c r="C230" s="1" t="s">
        <v>31</v>
      </c>
      <c r="D230" s="2">
        <v>44571</v>
      </c>
      <c r="E230" s="1">
        <v>756</v>
      </c>
      <c r="F230" s="1">
        <v>6</v>
      </c>
      <c r="G230" s="4">
        <v>95</v>
      </c>
      <c r="H230" s="12">
        <f>_xlfn.XLOOKUP(data9[[#This Row],[Product]],product[ [ Products] ],product[ [ Cost per box ] ])</f>
        <v>11.469999999999999</v>
      </c>
      <c r="I230" s="25">
        <f>N230*data9[[#This Row],[Boxes]]</f>
        <v>1089.6499999999999</v>
      </c>
      <c r="J230" s="25">
        <f>data9[[#This Row],[Amount]]-data9[[#This Row],[Cost]]</f>
        <v>-333.64999999999986</v>
      </c>
      <c r="N230">
        <f t="shared" si="3"/>
        <v>11.469999999999999</v>
      </c>
    </row>
    <row r="231" spans="1:14" ht="16.5">
      <c r="A231" s="3" t="s">
        <v>30</v>
      </c>
      <c r="B231" s="1" t="s">
        <v>8</v>
      </c>
      <c r="C231" s="1" t="s">
        <v>20</v>
      </c>
      <c r="D231" s="2">
        <v>44566</v>
      </c>
      <c r="E231" s="1">
        <v>1400</v>
      </c>
      <c r="F231" s="1">
        <v>158</v>
      </c>
      <c r="G231" s="4">
        <v>88</v>
      </c>
      <c r="H231" s="12">
        <f>_xlfn.XLOOKUP(data9[[#This Row],[Product]],product[ [ Products] ],product[ [ Cost per box ] ])</f>
        <v>19.77</v>
      </c>
      <c r="I231" s="25">
        <f>N231*data9[[#This Row],[Boxes]]</f>
        <v>1739.76</v>
      </c>
      <c r="J231" s="25">
        <f>data9[[#This Row],[Amount]]-data9[[#This Row],[Cost]]</f>
        <v>-339.76</v>
      </c>
      <c r="N231">
        <f t="shared" si="3"/>
        <v>19.77</v>
      </c>
    </row>
    <row r="232" spans="1:14" ht="16.5">
      <c r="A232" s="3" t="s">
        <v>47</v>
      </c>
      <c r="B232" s="1" t="s">
        <v>21</v>
      </c>
      <c r="C232" s="1" t="s">
        <v>59</v>
      </c>
      <c r="D232" s="2">
        <v>44571</v>
      </c>
      <c r="E232" s="1">
        <v>4137</v>
      </c>
      <c r="F232" s="1">
        <v>233</v>
      </c>
      <c r="G232" s="4">
        <v>207</v>
      </c>
      <c r="H232" s="12">
        <f>_xlfn.XLOOKUP(data9[[#This Row],[Product]],product[ [ Products] ],product[ [ Cost per box ] ])</f>
        <v>21.73</v>
      </c>
      <c r="I232" s="25">
        <f>N232*data9[[#This Row],[Boxes]]</f>
        <v>4498.1099999999997</v>
      </c>
      <c r="J232" s="25">
        <f>data9[[#This Row],[Amount]]-data9[[#This Row],[Cost]]</f>
        <v>-361.10999999999967</v>
      </c>
      <c r="N232">
        <f t="shared" si="3"/>
        <v>21.73</v>
      </c>
    </row>
    <row r="233" spans="1:14" ht="16.5">
      <c r="A233" s="3" t="s">
        <v>61</v>
      </c>
      <c r="B233" s="1" t="s">
        <v>69</v>
      </c>
      <c r="C233" s="1" t="s">
        <v>59</v>
      </c>
      <c r="D233" s="2">
        <v>44587</v>
      </c>
      <c r="E233" s="1">
        <v>10633</v>
      </c>
      <c r="F233" s="1">
        <v>25</v>
      </c>
      <c r="G233" s="4">
        <v>507</v>
      </c>
      <c r="H233" s="12">
        <f>_xlfn.XLOOKUP(data9[[#This Row],[Product]],product[ [ Products] ],product[ [ Cost per box ] ])</f>
        <v>21.73</v>
      </c>
      <c r="I233" s="25">
        <f>N233*data9[[#This Row],[Boxes]]</f>
        <v>11017.11</v>
      </c>
      <c r="J233" s="25">
        <f>data9[[#This Row],[Amount]]-data9[[#This Row],[Cost]]</f>
        <v>-384.11000000000058</v>
      </c>
      <c r="N233">
        <f t="shared" si="3"/>
        <v>21.73</v>
      </c>
    </row>
    <row r="234" spans="1:14" ht="16.5">
      <c r="A234" s="3" t="s">
        <v>35</v>
      </c>
      <c r="B234" s="1" t="s">
        <v>56</v>
      </c>
      <c r="C234" s="1" t="s">
        <v>70</v>
      </c>
      <c r="D234" s="2">
        <v>44572</v>
      </c>
      <c r="E234" s="1">
        <v>1372</v>
      </c>
      <c r="F234" s="1">
        <v>45</v>
      </c>
      <c r="G234" s="4">
        <v>92</v>
      </c>
      <c r="H234" s="12">
        <f>_xlfn.XLOOKUP(data9[[#This Row],[Product]],product[ [ Products] ],product[ [ Cost per box ] ])</f>
        <v>19.25</v>
      </c>
      <c r="I234" s="25">
        <f>N234*data9[[#This Row],[Boxes]]</f>
        <v>1771</v>
      </c>
      <c r="J234" s="25">
        <f>data9[[#This Row],[Amount]]-data9[[#This Row],[Cost]]</f>
        <v>-399</v>
      </c>
      <c r="N234">
        <f t="shared" si="3"/>
        <v>19.25</v>
      </c>
    </row>
    <row r="235" spans="1:14" ht="16.5">
      <c r="A235" s="3" t="s">
        <v>32</v>
      </c>
      <c r="B235" s="1" t="s">
        <v>33</v>
      </c>
      <c r="C235" s="1" t="s">
        <v>68</v>
      </c>
      <c r="D235" s="2">
        <v>44564</v>
      </c>
      <c r="E235" s="1">
        <v>315</v>
      </c>
      <c r="F235" s="1">
        <v>12</v>
      </c>
      <c r="G235" s="4">
        <v>45</v>
      </c>
      <c r="H235" s="12">
        <f>_xlfn.XLOOKUP(data9[[#This Row],[Product]],product[ [ Products] ],product[ [ Cost per box ] ])</f>
        <v>16.73</v>
      </c>
      <c r="I235" s="25">
        <f>N235*data9[[#This Row],[Boxes]]</f>
        <v>752.85</v>
      </c>
      <c r="J235" s="25">
        <f>data9[[#This Row],[Amount]]-data9[[#This Row],[Cost]]</f>
        <v>-437.85</v>
      </c>
      <c r="N235">
        <f t="shared" si="3"/>
        <v>16.73</v>
      </c>
    </row>
    <row r="236" spans="1:14" ht="16.5">
      <c r="A236" s="3" t="s">
        <v>73</v>
      </c>
      <c r="B236" s="1" t="s">
        <v>64</v>
      </c>
      <c r="C236" s="1" t="s">
        <v>27</v>
      </c>
      <c r="D236" s="2">
        <v>44585</v>
      </c>
      <c r="E236" s="1">
        <v>231</v>
      </c>
      <c r="F236" s="1">
        <v>332</v>
      </c>
      <c r="G236" s="4">
        <v>33</v>
      </c>
      <c r="H236" s="12">
        <f>_xlfn.XLOOKUP(data9[[#This Row],[Product]],product[ [ Products] ],product[ [ Cost per box ] ])</f>
        <v>20.380000000000003</v>
      </c>
      <c r="I236" s="25">
        <f>N236*data9[[#This Row],[Boxes]]</f>
        <v>672.54000000000008</v>
      </c>
      <c r="J236" s="25">
        <f>data9[[#This Row],[Amount]]-data9[[#This Row],[Cost]]</f>
        <v>-441.54000000000008</v>
      </c>
      <c r="N236">
        <f t="shared" si="3"/>
        <v>20.380000000000003</v>
      </c>
    </row>
    <row r="237" spans="1:14" ht="16.5">
      <c r="A237" s="3" t="s">
        <v>23</v>
      </c>
      <c r="B237" s="1" t="s">
        <v>26</v>
      </c>
      <c r="C237" s="1" t="s">
        <v>59</v>
      </c>
      <c r="D237" s="2">
        <v>44575</v>
      </c>
      <c r="E237" s="1">
        <v>2114</v>
      </c>
      <c r="F237" s="1">
        <v>52</v>
      </c>
      <c r="G237" s="4">
        <v>118</v>
      </c>
      <c r="H237" s="12">
        <f>_xlfn.XLOOKUP(data9[[#This Row],[Product]],product[ [ Products] ],product[ [ Cost per box ] ])</f>
        <v>21.73</v>
      </c>
      <c r="I237" s="25">
        <f>N237*data9[[#This Row],[Boxes]]</f>
        <v>2564.14</v>
      </c>
      <c r="J237" s="25">
        <f>data9[[#This Row],[Amount]]-data9[[#This Row],[Cost]]</f>
        <v>-450.13999999999987</v>
      </c>
      <c r="N237">
        <f t="shared" si="3"/>
        <v>21.73</v>
      </c>
    </row>
    <row r="238" spans="1:14" ht="16.5">
      <c r="A238" s="3" t="s">
        <v>72</v>
      </c>
      <c r="B238" s="1" t="s">
        <v>36</v>
      </c>
      <c r="C238" s="1" t="s">
        <v>76</v>
      </c>
      <c r="D238" s="2">
        <v>44568</v>
      </c>
      <c r="E238" s="1">
        <v>546</v>
      </c>
      <c r="F238" s="1">
        <v>288</v>
      </c>
      <c r="G238" s="4">
        <v>55</v>
      </c>
      <c r="H238" s="12">
        <f>_xlfn.XLOOKUP(data9[[#This Row],[Product]],product[ [ Products] ],product[ [ Cost per box ] ])</f>
        <v>18.149999999999999</v>
      </c>
      <c r="I238" s="25">
        <f>N238*data9[[#This Row],[Boxes]]</f>
        <v>998.24999999999989</v>
      </c>
      <c r="J238" s="25">
        <f>data9[[#This Row],[Amount]]-data9[[#This Row],[Cost]]</f>
        <v>-452.24999999999989</v>
      </c>
      <c r="N238">
        <f t="shared" si="3"/>
        <v>18.149999999999999</v>
      </c>
    </row>
    <row r="239" spans="1:14" ht="16.5">
      <c r="A239" s="3" t="s">
        <v>10</v>
      </c>
      <c r="B239" s="1" t="s">
        <v>8</v>
      </c>
      <c r="C239" s="1" t="s">
        <v>20</v>
      </c>
      <c r="D239" s="2">
        <v>44567</v>
      </c>
      <c r="E239" s="1">
        <v>1995</v>
      </c>
      <c r="F239" s="1">
        <v>159</v>
      </c>
      <c r="G239" s="4">
        <v>125</v>
      </c>
      <c r="H239" s="12">
        <f>_xlfn.XLOOKUP(data9[[#This Row],[Product]],product[ [ Products] ],product[ [ Cost per box ] ])</f>
        <v>19.77</v>
      </c>
      <c r="I239" s="25">
        <f>N239*data9[[#This Row],[Boxes]]</f>
        <v>2471.25</v>
      </c>
      <c r="J239" s="25">
        <f>data9[[#This Row],[Amount]]-data9[[#This Row],[Cost]]</f>
        <v>-476.25</v>
      </c>
      <c r="N239">
        <f t="shared" si="3"/>
        <v>19.77</v>
      </c>
    </row>
    <row r="240" spans="1:14" ht="16.5">
      <c r="A240" s="3" t="s">
        <v>32</v>
      </c>
      <c r="B240" s="1" t="s">
        <v>26</v>
      </c>
      <c r="C240" s="1" t="s">
        <v>70</v>
      </c>
      <c r="D240" s="2">
        <v>44587</v>
      </c>
      <c r="E240" s="1">
        <v>980</v>
      </c>
      <c r="F240" s="1">
        <v>123</v>
      </c>
      <c r="G240" s="4">
        <v>76</v>
      </c>
      <c r="H240" s="12">
        <f>_xlfn.XLOOKUP(data9[[#This Row],[Product]],product[ [ Products] ],product[ [ Cost per box ] ])</f>
        <v>19.25</v>
      </c>
      <c r="I240" s="25">
        <f>N240*data9[[#This Row],[Boxes]]</f>
        <v>1463</v>
      </c>
      <c r="J240" s="25">
        <f>data9[[#This Row],[Amount]]-data9[[#This Row],[Cost]]</f>
        <v>-483</v>
      </c>
      <c r="N240">
        <f t="shared" si="3"/>
        <v>19.25</v>
      </c>
    </row>
    <row r="241" spans="1:14" ht="16.5">
      <c r="A241" s="3" t="s">
        <v>10</v>
      </c>
      <c r="B241" s="1" t="s">
        <v>44</v>
      </c>
      <c r="C241" s="1" t="s">
        <v>45</v>
      </c>
      <c r="D241" s="2">
        <v>44579</v>
      </c>
      <c r="E241" s="1">
        <v>2296</v>
      </c>
      <c r="F241" s="1">
        <v>302</v>
      </c>
      <c r="G241" s="4">
        <v>144</v>
      </c>
      <c r="H241" s="12">
        <f>_xlfn.XLOOKUP(data9[[#This Row],[Product]],product[ [ Products] ],product[ [ Cost per box ] ])</f>
        <v>19.329999999999998</v>
      </c>
      <c r="I241" s="25">
        <f>N241*data9[[#This Row],[Boxes]]</f>
        <v>2783.5199999999995</v>
      </c>
      <c r="J241" s="25">
        <f>data9[[#This Row],[Amount]]-data9[[#This Row],[Cost]]</f>
        <v>-487.51999999999953</v>
      </c>
      <c r="N241">
        <f t="shared" si="3"/>
        <v>19.329999999999998</v>
      </c>
    </row>
    <row r="242" spans="1:14" ht="16.5">
      <c r="A242" s="3" t="s">
        <v>66</v>
      </c>
      <c r="B242" s="1" t="s">
        <v>65</v>
      </c>
      <c r="C242" s="1" t="s">
        <v>75</v>
      </c>
      <c r="D242" s="2">
        <v>44575</v>
      </c>
      <c r="E242" s="1">
        <v>840</v>
      </c>
      <c r="F242" s="1">
        <v>308</v>
      </c>
      <c r="G242" s="4">
        <v>70</v>
      </c>
      <c r="H242" s="12">
        <f>_xlfn.XLOOKUP(data9[[#This Row],[Product]],product[ [ Products] ],product[ [ Cost per box ] ])</f>
        <v>19</v>
      </c>
      <c r="I242" s="25">
        <f>N242*data9[[#This Row],[Boxes]]</f>
        <v>1330</v>
      </c>
      <c r="J242" s="25">
        <f>data9[[#This Row],[Amount]]-data9[[#This Row],[Cost]]</f>
        <v>-490</v>
      </c>
      <c r="N242">
        <f t="shared" si="3"/>
        <v>19</v>
      </c>
    </row>
    <row r="243" spans="1:14" ht="16.5">
      <c r="A243" s="3" t="s">
        <v>71</v>
      </c>
      <c r="B243" s="1" t="s">
        <v>53</v>
      </c>
      <c r="C243" s="1" t="s">
        <v>57</v>
      </c>
      <c r="D243" s="2">
        <v>44586</v>
      </c>
      <c r="E243" s="1">
        <v>469</v>
      </c>
      <c r="F243" s="1">
        <v>151</v>
      </c>
      <c r="G243" s="4">
        <v>47</v>
      </c>
      <c r="H243" s="12">
        <f>_xlfn.XLOOKUP(data9[[#This Row],[Product]],product[ [ Products] ],product[ [ Cost per box ] ])</f>
        <v>20.619999999999997</v>
      </c>
      <c r="I243" s="25">
        <f>N243*data9[[#This Row],[Boxes]]</f>
        <v>969.13999999999987</v>
      </c>
      <c r="J243" s="25">
        <f>data9[[#This Row],[Amount]]-data9[[#This Row],[Cost]]</f>
        <v>-500.13999999999987</v>
      </c>
      <c r="N243">
        <f t="shared" si="3"/>
        <v>20.619999999999997</v>
      </c>
    </row>
    <row r="244" spans="1:14" ht="16.5">
      <c r="A244" s="3" t="s">
        <v>16</v>
      </c>
      <c r="B244" s="1" t="s">
        <v>48</v>
      </c>
      <c r="C244" s="1" t="s">
        <v>75</v>
      </c>
      <c r="D244" s="2">
        <v>44579</v>
      </c>
      <c r="E244" s="1">
        <v>1379</v>
      </c>
      <c r="F244" s="1">
        <v>46</v>
      </c>
      <c r="G244" s="4">
        <v>99</v>
      </c>
      <c r="H244" s="12">
        <f>_xlfn.XLOOKUP(data9[[#This Row],[Product]],product[ [ Products] ],product[ [ Cost per box ] ])</f>
        <v>19</v>
      </c>
      <c r="I244" s="25">
        <f>N244*data9[[#This Row],[Boxes]]</f>
        <v>1881</v>
      </c>
      <c r="J244" s="25">
        <f>data9[[#This Row],[Amount]]-data9[[#This Row],[Cost]]</f>
        <v>-502</v>
      </c>
      <c r="N244">
        <f t="shared" si="3"/>
        <v>19</v>
      </c>
    </row>
    <row r="245" spans="1:14" ht="16.5">
      <c r="A245" s="3" t="s">
        <v>52</v>
      </c>
      <c r="B245" s="1" t="s">
        <v>44</v>
      </c>
      <c r="C245" s="1" t="s">
        <v>20</v>
      </c>
      <c r="D245" s="2">
        <v>44579</v>
      </c>
      <c r="E245" s="1">
        <v>2086</v>
      </c>
      <c r="F245" s="1">
        <v>113</v>
      </c>
      <c r="G245" s="4">
        <v>131</v>
      </c>
      <c r="H245" s="12">
        <f>_xlfn.XLOOKUP(data9[[#This Row],[Product]],product[ [ Products] ],product[ [ Cost per box ] ])</f>
        <v>19.77</v>
      </c>
      <c r="I245" s="25">
        <f>N245*data9[[#This Row],[Boxes]]</f>
        <v>2589.87</v>
      </c>
      <c r="J245" s="25">
        <f>data9[[#This Row],[Amount]]-data9[[#This Row],[Cost]]</f>
        <v>-503.86999999999989</v>
      </c>
      <c r="N245">
        <f t="shared" si="3"/>
        <v>19.77</v>
      </c>
    </row>
    <row r="246" spans="1:14" ht="16.5">
      <c r="A246" s="3" t="s">
        <v>73</v>
      </c>
      <c r="B246" s="1" t="s">
        <v>33</v>
      </c>
      <c r="C246" s="1" t="s">
        <v>45</v>
      </c>
      <c r="D246" s="2">
        <v>44574</v>
      </c>
      <c r="E246" s="1">
        <v>6811</v>
      </c>
      <c r="F246" s="1">
        <v>153</v>
      </c>
      <c r="G246" s="4">
        <v>379</v>
      </c>
      <c r="H246" s="12">
        <f>_xlfn.XLOOKUP(data9[[#This Row],[Product]],product[ [ Products] ],product[ [ Cost per box ] ])</f>
        <v>19.329999999999998</v>
      </c>
      <c r="I246" s="25">
        <f>N246*data9[[#This Row],[Boxes]]</f>
        <v>7326.07</v>
      </c>
      <c r="J246" s="25">
        <f>data9[[#This Row],[Amount]]-data9[[#This Row],[Cost]]</f>
        <v>-515.06999999999971</v>
      </c>
      <c r="N246">
        <f t="shared" si="3"/>
        <v>19.329999999999998</v>
      </c>
    </row>
    <row r="247" spans="1:14" ht="16.5">
      <c r="A247" s="3" t="s">
        <v>37</v>
      </c>
      <c r="B247" s="1" t="s">
        <v>48</v>
      </c>
      <c r="C247" s="1" t="s">
        <v>68</v>
      </c>
      <c r="D247" s="2">
        <v>44589</v>
      </c>
      <c r="E247" s="1">
        <v>378</v>
      </c>
      <c r="F247" s="1">
        <v>113</v>
      </c>
      <c r="G247" s="4">
        <v>54</v>
      </c>
      <c r="H247" s="12">
        <f>_xlfn.XLOOKUP(data9[[#This Row],[Product]],product[ [ Products] ],product[ [ Cost per box ] ])</f>
        <v>16.73</v>
      </c>
      <c r="I247" s="25">
        <f>N247*data9[[#This Row],[Boxes]]</f>
        <v>903.42000000000007</v>
      </c>
      <c r="J247" s="25">
        <f>data9[[#This Row],[Amount]]-data9[[#This Row],[Cost]]</f>
        <v>-525.42000000000007</v>
      </c>
      <c r="N247">
        <f t="shared" si="3"/>
        <v>16.73</v>
      </c>
    </row>
    <row r="248" spans="1:14" ht="16.5">
      <c r="A248" s="3" t="s">
        <v>43</v>
      </c>
      <c r="B248" s="1" t="s">
        <v>24</v>
      </c>
      <c r="C248" s="1" t="s">
        <v>45</v>
      </c>
      <c r="D248" s="2">
        <v>44573</v>
      </c>
      <c r="E248" s="1">
        <v>4039</v>
      </c>
      <c r="F248" s="1">
        <v>17</v>
      </c>
      <c r="G248" s="4">
        <v>238</v>
      </c>
      <c r="H248" s="12">
        <f>_xlfn.XLOOKUP(data9[[#This Row],[Product]],product[ [ Products] ],product[ [ Cost per box ] ])</f>
        <v>19.329999999999998</v>
      </c>
      <c r="I248" s="25">
        <f>N248*data9[[#This Row],[Boxes]]</f>
        <v>4600.54</v>
      </c>
      <c r="J248" s="25">
        <f>data9[[#This Row],[Amount]]-data9[[#This Row],[Cost]]</f>
        <v>-561.54</v>
      </c>
      <c r="N248">
        <f t="shared" si="3"/>
        <v>19.329999999999998</v>
      </c>
    </row>
    <row r="249" spans="1:14" ht="16.5">
      <c r="A249" s="3" t="s">
        <v>7</v>
      </c>
      <c r="B249" s="1" t="s">
        <v>64</v>
      </c>
      <c r="C249" s="1" t="s">
        <v>59</v>
      </c>
      <c r="D249" s="2">
        <v>44568</v>
      </c>
      <c r="E249" s="1">
        <v>18011</v>
      </c>
      <c r="F249" s="1">
        <v>222</v>
      </c>
      <c r="G249" s="4">
        <v>858</v>
      </c>
      <c r="H249" s="12">
        <f>_xlfn.XLOOKUP(data9[[#This Row],[Product]],product[ [ Products] ],product[ [ Cost per box ] ])</f>
        <v>21.73</v>
      </c>
      <c r="I249" s="25">
        <f>N249*data9[[#This Row],[Boxes]]</f>
        <v>18644.34</v>
      </c>
      <c r="J249" s="25">
        <f>data9[[#This Row],[Amount]]-data9[[#This Row],[Cost]]</f>
        <v>-633.34000000000015</v>
      </c>
      <c r="N249">
        <f t="shared" si="3"/>
        <v>21.73</v>
      </c>
    </row>
    <row r="250" spans="1:14" ht="16.5">
      <c r="A250" s="3" t="s">
        <v>40</v>
      </c>
      <c r="B250" s="1" t="s">
        <v>64</v>
      </c>
      <c r="C250" s="1" t="s">
        <v>20</v>
      </c>
      <c r="D250" s="2">
        <v>44589</v>
      </c>
      <c r="E250" s="1">
        <v>2674</v>
      </c>
      <c r="F250" s="1">
        <v>60</v>
      </c>
      <c r="G250" s="4">
        <v>168</v>
      </c>
      <c r="H250" s="12">
        <f>_xlfn.XLOOKUP(data9[[#This Row],[Product]],product[ [ Products] ],product[ [ Cost per box ] ])</f>
        <v>19.77</v>
      </c>
      <c r="I250" s="25">
        <f>N250*data9[[#This Row],[Boxes]]</f>
        <v>3321.36</v>
      </c>
      <c r="J250" s="25">
        <f>data9[[#This Row],[Amount]]-data9[[#This Row],[Cost]]</f>
        <v>-647.36000000000013</v>
      </c>
      <c r="N250">
        <f t="shared" si="3"/>
        <v>19.77</v>
      </c>
    </row>
    <row r="251" spans="1:14" ht="16.5">
      <c r="A251" s="3" t="s">
        <v>74</v>
      </c>
      <c r="B251" s="1" t="s">
        <v>49</v>
      </c>
      <c r="C251" s="1" t="s">
        <v>18</v>
      </c>
      <c r="D251" s="2">
        <v>44582</v>
      </c>
      <c r="E251" s="1">
        <v>12341</v>
      </c>
      <c r="F251" s="1">
        <v>127</v>
      </c>
      <c r="G251" s="4">
        <v>1029</v>
      </c>
      <c r="H251" s="12">
        <f>_xlfn.XLOOKUP(data9[[#This Row],[Product]],product[ [ Products] ],product[ [ Cost per box ] ])</f>
        <v>12.64</v>
      </c>
      <c r="I251" s="25">
        <f>N251*data9[[#This Row],[Boxes]]</f>
        <v>13006.560000000001</v>
      </c>
      <c r="J251" s="25">
        <f>data9[[#This Row],[Amount]]-data9[[#This Row],[Cost]]</f>
        <v>-665.56000000000131</v>
      </c>
      <c r="N251">
        <f t="shared" si="3"/>
        <v>12.64</v>
      </c>
    </row>
    <row r="252" spans="1:14" ht="16.5">
      <c r="A252" s="3" t="s">
        <v>58</v>
      </c>
      <c r="B252" s="1" t="s">
        <v>33</v>
      </c>
      <c r="C252" s="1" t="s">
        <v>59</v>
      </c>
      <c r="D252" s="2">
        <v>44571</v>
      </c>
      <c r="E252" s="1">
        <v>2331</v>
      </c>
      <c r="F252" s="1">
        <v>47</v>
      </c>
      <c r="G252" s="4">
        <v>138</v>
      </c>
      <c r="H252" s="12">
        <f>_xlfn.XLOOKUP(data9[[#This Row],[Product]],product[ [ Products] ],product[ [ Cost per box ] ])</f>
        <v>21.73</v>
      </c>
      <c r="I252" s="25">
        <f>N252*data9[[#This Row],[Boxes]]</f>
        <v>2998.7400000000002</v>
      </c>
      <c r="J252" s="25">
        <f>data9[[#This Row],[Amount]]-data9[[#This Row],[Cost]]</f>
        <v>-667.74000000000024</v>
      </c>
      <c r="N252">
        <f t="shared" si="3"/>
        <v>21.73</v>
      </c>
    </row>
    <row r="253" spans="1:14" ht="16.5">
      <c r="A253" s="3" t="s">
        <v>61</v>
      </c>
      <c r="B253" s="1" t="s">
        <v>41</v>
      </c>
      <c r="C253" s="1" t="s">
        <v>70</v>
      </c>
      <c r="D253" s="2">
        <v>44565</v>
      </c>
      <c r="E253" s="1">
        <v>2373</v>
      </c>
      <c r="F253" s="1">
        <v>342</v>
      </c>
      <c r="G253" s="4">
        <v>159</v>
      </c>
      <c r="H253" s="12">
        <f>_xlfn.XLOOKUP(data9[[#This Row],[Product]],product[ [ Products] ],product[ [ Cost per box ] ])</f>
        <v>19.25</v>
      </c>
      <c r="I253" s="25">
        <f>N253*data9[[#This Row],[Boxes]]</f>
        <v>3060.75</v>
      </c>
      <c r="J253" s="25">
        <f>data9[[#This Row],[Amount]]-data9[[#This Row],[Cost]]</f>
        <v>-687.75</v>
      </c>
      <c r="N253">
        <f t="shared" si="3"/>
        <v>19.25</v>
      </c>
    </row>
    <row r="254" spans="1:14" ht="16.5">
      <c r="A254" s="3" t="s">
        <v>43</v>
      </c>
      <c r="B254" s="1" t="s">
        <v>44</v>
      </c>
      <c r="C254" s="1" t="s">
        <v>70</v>
      </c>
      <c r="D254" s="2">
        <v>44567</v>
      </c>
      <c r="E254" s="1">
        <v>2401</v>
      </c>
      <c r="F254" s="1">
        <v>153</v>
      </c>
      <c r="G254" s="4">
        <v>161</v>
      </c>
      <c r="H254" s="12">
        <f>_xlfn.XLOOKUP(data9[[#This Row],[Product]],product[ [ Products] ],product[ [ Cost per box ] ])</f>
        <v>19.25</v>
      </c>
      <c r="I254" s="25">
        <f>N254*data9[[#This Row],[Boxes]]</f>
        <v>3099.25</v>
      </c>
      <c r="J254" s="25">
        <f>data9[[#This Row],[Amount]]-data9[[#This Row],[Cost]]</f>
        <v>-698.25</v>
      </c>
      <c r="N254">
        <f t="shared" si="3"/>
        <v>19.25</v>
      </c>
    </row>
    <row r="255" spans="1:14" ht="16.5">
      <c r="A255" s="3" t="s">
        <v>50</v>
      </c>
      <c r="B255" s="1" t="s">
        <v>36</v>
      </c>
      <c r="C255" s="1" t="s">
        <v>75</v>
      </c>
      <c r="D255" s="2">
        <v>44564</v>
      </c>
      <c r="E255" s="1">
        <v>1260</v>
      </c>
      <c r="F255" s="1">
        <v>336</v>
      </c>
      <c r="G255" s="4">
        <v>105</v>
      </c>
      <c r="H255" s="12">
        <f>_xlfn.XLOOKUP(data9[[#This Row],[Product]],product[ [ Products] ],product[ [ Cost per box ] ])</f>
        <v>19</v>
      </c>
      <c r="I255" s="25">
        <f>N255*data9[[#This Row],[Boxes]]</f>
        <v>1995</v>
      </c>
      <c r="J255" s="25">
        <f>data9[[#This Row],[Amount]]-data9[[#This Row],[Cost]]</f>
        <v>-735</v>
      </c>
      <c r="N255">
        <f t="shared" si="3"/>
        <v>19</v>
      </c>
    </row>
    <row r="256" spans="1:14" ht="16.5">
      <c r="A256" s="3" t="s">
        <v>58</v>
      </c>
      <c r="B256" s="1" t="s">
        <v>21</v>
      </c>
      <c r="C256" s="1" t="s">
        <v>45</v>
      </c>
      <c r="D256" s="2">
        <v>44565</v>
      </c>
      <c r="E256" s="1">
        <v>10171</v>
      </c>
      <c r="F256" s="1">
        <v>63</v>
      </c>
      <c r="G256" s="4">
        <v>566</v>
      </c>
      <c r="H256" s="12">
        <f>_xlfn.XLOOKUP(data9[[#This Row],[Product]],product[ [ Products] ],product[ [ Cost per box ] ])</f>
        <v>19.329999999999998</v>
      </c>
      <c r="I256" s="25">
        <f>N256*data9[[#This Row],[Boxes]]</f>
        <v>10940.779999999999</v>
      </c>
      <c r="J256" s="25">
        <f>data9[[#This Row],[Amount]]-data9[[#This Row],[Cost]]</f>
        <v>-769.77999999999884</v>
      </c>
      <c r="N256">
        <f t="shared" si="3"/>
        <v>19.329999999999998</v>
      </c>
    </row>
    <row r="257" spans="1:14" ht="16.5">
      <c r="A257" s="3" t="s">
        <v>43</v>
      </c>
      <c r="B257" s="1" t="s">
        <v>8</v>
      </c>
      <c r="C257" s="1" t="s">
        <v>68</v>
      </c>
      <c r="D257" s="2">
        <v>44564</v>
      </c>
      <c r="E257" s="1">
        <v>329</v>
      </c>
      <c r="F257" s="1">
        <v>158</v>
      </c>
      <c r="G257" s="4">
        <v>66</v>
      </c>
      <c r="H257" s="12">
        <f>_xlfn.XLOOKUP(data9[[#This Row],[Product]],product[ [ Products] ],product[ [ Cost per box ] ])</f>
        <v>16.73</v>
      </c>
      <c r="I257" s="25">
        <f>N257*data9[[#This Row],[Boxes]]</f>
        <v>1104.18</v>
      </c>
      <c r="J257" s="25">
        <f>data9[[#This Row],[Amount]]-data9[[#This Row],[Cost]]</f>
        <v>-775.18000000000006</v>
      </c>
      <c r="N257">
        <f t="shared" si="3"/>
        <v>16.73</v>
      </c>
    </row>
    <row r="258" spans="1:14" ht="16.5">
      <c r="A258" s="3" t="s">
        <v>10</v>
      </c>
      <c r="B258" s="1" t="s">
        <v>55</v>
      </c>
      <c r="C258" s="1" t="s">
        <v>20</v>
      </c>
      <c r="D258" s="2">
        <v>44585</v>
      </c>
      <c r="E258" s="1">
        <v>1918</v>
      </c>
      <c r="F258" s="1">
        <v>172</v>
      </c>
      <c r="G258" s="4">
        <v>137</v>
      </c>
      <c r="H258" s="12">
        <f>_xlfn.XLOOKUP(data9[[#This Row],[Product]],product[ [ Products] ],product[ [ Cost per box ] ])</f>
        <v>19.77</v>
      </c>
      <c r="I258" s="25">
        <f>N258*data9[[#This Row],[Boxes]]</f>
        <v>2708.49</v>
      </c>
      <c r="J258" s="25">
        <f>data9[[#This Row],[Amount]]-data9[[#This Row],[Cost]]</f>
        <v>-790.48999999999978</v>
      </c>
      <c r="N258">
        <f t="shared" si="3"/>
        <v>19.77</v>
      </c>
    </row>
    <row r="259" spans="1:14" ht="16.5">
      <c r="A259" s="3" t="s">
        <v>61</v>
      </c>
      <c r="B259" s="1" t="s">
        <v>56</v>
      </c>
      <c r="C259" s="1" t="s">
        <v>45</v>
      </c>
      <c r="D259" s="2">
        <v>44575</v>
      </c>
      <c r="E259" s="1">
        <v>2765</v>
      </c>
      <c r="F259" s="1">
        <v>127</v>
      </c>
      <c r="G259" s="4">
        <v>185</v>
      </c>
      <c r="H259" s="12">
        <f>_xlfn.XLOOKUP(data9[[#This Row],[Product]],product[ [ Products] ],product[ [ Cost per box ] ])</f>
        <v>19.329999999999998</v>
      </c>
      <c r="I259" s="25">
        <f>N259*data9[[#This Row],[Boxes]]</f>
        <v>3576.0499999999997</v>
      </c>
      <c r="J259" s="25">
        <f>data9[[#This Row],[Amount]]-data9[[#This Row],[Cost]]</f>
        <v>-811.04999999999973</v>
      </c>
      <c r="N259">
        <f t="shared" si="3"/>
        <v>19.329999999999998</v>
      </c>
    </row>
    <row r="260" spans="1:14" ht="16.5">
      <c r="A260" s="3" t="s">
        <v>7</v>
      </c>
      <c r="B260" s="1" t="s">
        <v>28</v>
      </c>
      <c r="C260" s="1" t="s">
        <v>31</v>
      </c>
      <c r="D260" s="2">
        <v>44574</v>
      </c>
      <c r="E260" s="1">
        <v>2947</v>
      </c>
      <c r="F260" s="1">
        <v>62</v>
      </c>
      <c r="G260" s="4">
        <v>328</v>
      </c>
      <c r="H260" s="12">
        <f>_xlfn.XLOOKUP(data9[[#This Row],[Product]],product[ [ Products] ],product[ [ Cost per box ] ])</f>
        <v>11.469999999999999</v>
      </c>
      <c r="I260" s="25">
        <f>N260*data9[[#This Row],[Boxes]]</f>
        <v>3762.16</v>
      </c>
      <c r="J260" s="25">
        <f>data9[[#This Row],[Amount]]-data9[[#This Row],[Cost]]</f>
        <v>-815.15999999999985</v>
      </c>
      <c r="N260">
        <f t="shared" si="3"/>
        <v>11.469999999999999</v>
      </c>
    </row>
    <row r="261" spans="1:14" ht="16.5">
      <c r="A261" s="3" t="s">
        <v>50</v>
      </c>
      <c r="B261" s="1" t="s">
        <v>17</v>
      </c>
      <c r="C261" s="1" t="s">
        <v>75</v>
      </c>
      <c r="D261" s="2">
        <v>44587</v>
      </c>
      <c r="E261" s="1">
        <v>3059</v>
      </c>
      <c r="F261" s="1">
        <v>218</v>
      </c>
      <c r="G261" s="4">
        <v>204</v>
      </c>
      <c r="H261" s="12">
        <f>_xlfn.XLOOKUP(data9[[#This Row],[Product]],product[ [ Products] ],product[ [ Cost per box ] ])</f>
        <v>19</v>
      </c>
      <c r="I261" s="25">
        <f>N261*data9[[#This Row],[Boxes]]</f>
        <v>3876</v>
      </c>
      <c r="J261" s="25">
        <f>data9[[#This Row],[Amount]]-data9[[#This Row],[Cost]]</f>
        <v>-817</v>
      </c>
      <c r="N261">
        <f t="shared" si="3"/>
        <v>19</v>
      </c>
    </row>
    <row r="262" spans="1:14" ht="16.5">
      <c r="A262" s="3" t="s">
        <v>10</v>
      </c>
      <c r="B262" s="1" t="s">
        <v>56</v>
      </c>
      <c r="C262" s="1" t="s">
        <v>75</v>
      </c>
      <c r="D262" s="2">
        <v>44582</v>
      </c>
      <c r="E262" s="1">
        <v>3073</v>
      </c>
      <c r="F262" s="1">
        <v>9</v>
      </c>
      <c r="G262" s="4">
        <v>205</v>
      </c>
      <c r="H262" s="12">
        <f>_xlfn.XLOOKUP(data9[[#This Row],[Product]],product[ [ Products] ],product[ [ Cost per box ] ])</f>
        <v>19</v>
      </c>
      <c r="I262" s="25">
        <f>N262*data9[[#This Row],[Boxes]]</f>
        <v>3895</v>
      </c>
      <c r="J262" s="25">
        <f>data9[[#This Row],[Amount]]-data9[[#This Row],[Cost]]</f>
        <v>-822</v>
      </c>
      <c r="N262">
        <f t="shared" si="3"/>
        <v>19</v>
      </c>
    </row>
    <row r="263" spans="1:14" ht="16.5">
      <c r="A263" s="3" t="s">
        <v>77</v>
      </c>
      <c r="B263" s="1" t="s">
        <v>38</v>
      </c>
      <c r="C263" s="1" t="s">
        <v>45</v>
      </c>
      <c r="D263" s="2">
        <v>44580</v>
      </c>
      <c r="E263" s="1">
        <v>6307</v>
      </c>
      <c r="F263" s="1">
        <v>35</v>
      </c>
      <c r="G263" s="4">
        <v>371</v>
      </c>
      <c r="H263" s="12">
        <f>_xlfn.XLOOKUP(data9[[#This Row],[Product]],product[ [ Products] ],product[ [ Cost per box ] ])</f>
        <v>19.329999999999998</v>
      </c>
      <c r="I263" s="25">
        <f>N263*data9[[#This Row],[Boxes]]</f>
        <v>7171.4299999999994</v>
      </c>
      <c r="J263" s="25">
        <f>data9[[#This Row],[Amount]]-data9[[#This Row],[Cost]]</f>
        <v>-864.42999999999938</v>
      </c>
      <c r="N263">
        <f t="shared" ref="N263:N326" si="4">H263</f>
        <v>19.329999999999998</v>
      </c>
    </row>
    <row r="264" spans="1:14" ht="16.5">
      <c r="A264" s="3" t="s">
        <v>50</v>
      </c>
      <c r="B264" s="1" t="s">
        <v>64</v>
      </c>
      <c r="C264" s="1" t="s">
        <v>59</v>
      </c>
      <c r="D264" s="2">
        <v>44572</v>
      </c>
      <c r="E264" s="1">
        <v>4130</v>
      </c>
      <c r="F264" s="1">
        <v>395</v>
      </c>
      <c r="G264" s="4">
        <v>230</v>
      </c>
      <c r="H264" s="12">
        <f>_xlfn.XLOOKUP(data9[[#This Row],[Product]],product[ [ Products] ],product[ [ Cost per box ] ])</f>
        <v>21.73</v>
      </c>
      <c r="I264" s="25">
        <f>N264*data9[[#This Row],[Boxes]]</f>
        <v>4997.9000000000005</v>
      </c>
      <c r="J264" s="25">
        <f>data9[[#This Row],[Amount]]-data9[[#This Row],[Cost]]</f>
        <v>-867.90000000000055</v>
      </c>
      <c r="N264">
        <f t="shared" si="4"/>
        <v>21.73</v>
      </c>
    </row>
    <row r="265" spans="1:14" ht="16.5">
      <c r="A265" s="3" t="s">
        <v>46</v>
      </c>
      <c r="B265" s="1" t="s">
        <v>8</v>
      </c>
      <c r="C265" s="1" t="s">
        <v>45</v>
      </c>
      <c r="D265" s="2">
        <v>44572</v>
      </c>
      <c r="E265" s="1">
        <v>2282</v>
      </c>
      <c r="F265" s="1">
        <v>37</v>
      </c>
      <c r="G265" s="4">
        <v>163</v>
      </c>
      <c r="H265" s="12">
        <f>_xlfn.XLOOKUP(data9[[#This Row],[Product]],product[ [ Products] ],product[ [ Cost per box ] ])</f>
        <v>19.329999999999998</v>
      </c>
      <c r="I265" s="25">
        <f>N265*data9[[#This Row],[Boxes]]</f>
        <v>3150.7899999999995</v>
      </c>
      <c r="J265" s="25">
        <f>data9[[#This Row],[Amount]]-data9[[#This Row],[Cost]]</f>
        <v>-868.78999999999951</v>
      </c>
      <c r="N265">
        <f t="shared" si="4"/>
        <v>19.329999999999998</v>
      </c>
    </row>
    <row r="266" spans="1:14" ht="16.5">
      <c r="A266" s="3" t="s">
        <v>46</v>
      </c>
      <c r="B266" s="1" t="s">
        <v>65</v>
      </c>
      <c r="C266" s="1" t="s">
        <v>76</v>
      </c>
      <c r="D266" s="2">
        <v>44575</v>
      </c>
      <c r="E266" s="1">
        <v>2205</v>
      </c>
      <c r="F266" s="1">
        <v>259</v>
      </c>
      <c r="G266" s="4">
        <v>170</v>
      </c>
      <c r="H266" s="12">
        <f>_xlfn.XLOOKUP(data9[[#This Row],[Product]],product[ [ Products] ],product[ [ Cost per box ] ])</f>
        <v>18.149999999999999</v>
      </c>
      <c r="I266" s="25">
        <f>N266*data9[[#This Row],[Boxes]]</f>
        <v>3085.4999999999995</v>
      </c>
      <c r="J266" s="25">
        <f>data9[[#This Row],[Amount]]-data9[[#This Row],[Cost]]</f>
        <v>-880.49999999999955</v>
      </c>
      <c r="N266">
        <f t="shared" si="4"/>
        <v>18.149999999999999</v>
      </c>
    </row>
    <row r="267" spans="1:14" ht="16.5">
      <c r="A267" s="3" t="s">
        <v>37</v>
      </c>
      <c r="B267" s="1" t="s">
        <v>49</v>
      </c>
      <c r="C267" s="1" t="s">
        <v>57</v>
      </c>
      <c r="D267" s="2">
        <v>44574</v>
      </c>
      <c r="E267" s="1">
        <v>1484</v>
      </c>
      <c r="F267" s="1">
        <v>174</v>
      </c>
      <c r="G267" s="4">
        <v>115</v>
      </c>
      <c r="H267" s="12">
        <f>_xlfn.XLOOKUP(data9[[#This Row],[Product]],product[ [ Products] ],product[ [ Cost per box ] ])</f>
        <v>20.619999999999997</v>
      </c>
      <c r="I267" s="25">
        <f>N267*data9[[#This Row],[Boxes]]</f>
        <v>2371.2999999999997</v>
      </c>
      <c r="J267" s="25">
        <f>data9[[#This Row],[Amount]]-data9[[#This Row],[Cost]]</f>
        <v>-887.29999999999973</v>
      </c>
      <c r="N267">
        <f t="shared" si="4"/>
        <v>20.619999999999997</v>
      </c>
    </row>
    <row r="268" spans="1:14" ht="16.5">
      <c r="A268" s="3" t="s">
        <v>61</v>
      </c>
      <c r="B268" s="1" t="s">
        <v>36</v>
      </c>
      <c r="C268" s="1" t="s">
        <v>59</v>
      </c>
      <c r="D268" s="2">
        <v>44573</v>
      </c>
      <c r="E268" s="1">
        <v>3339</v>
      </c>
      <c r="F268" s="1">
        <v>225</v>
      </c>
      <c r="G268" s="4">
        <v>197</v>
      </c>
      <c r="H268" s="12">
        <f>_xlfn.XLOOKUP(data9[[#This Row],[Product]],product[ [ Products] ],product[ [ Cost per box ] ])</f>
        <v>21.73</v>
      </c>
      <c r="I268" s="25">
        <f>N268*data9[[#This Row],[Boxes]]</f>
        <v>4280.8100000000004</v>
      </c>
      <c r="J268" s="25">
        <f>data9[[#This Row],[Amount]]-data9[[#This Row],[Cost]]</f>
        <v>-941.8100000000004</v>
      </c>
      <c r="N268">
        <f t="shared" si="4"/>
        <v>21.73</v>
      </c>
    </row>
    <row r="269" spans="1:14" ht="16.5">
      <c r="A269" s="3" t="s">
        <v>74</v>
      </c>
      <c r="B269" s="1" t="s">
        <v>17</v>
      </c>
      <c r="C269" s="1" t="s">
        <v>59</v>
      </c>
      <c r="D269" s="2">
        <v>44567</v>
      </c>
      <c r="E269" s="1">
        <v>6552</v>
      </c>
      <c r="F269" s="1">
        <v>51</v>
      </c>
      <c r="G269" s="4">
        <v>345</v>
      </c>
      <c r="H269" s="12">
        <f>_xlfn.XLOOKUP(data9[[#This Row],[Product]],product[ [ Products] ],product[ [ Cost per box ] ])</f>
        <v>21.73</v>
      </c>
      <c r="I269" s="25">
        <f>N269*data9[[#This Row],[Boxes]]</f>
        <v>7496.85</v>
      </c>
      <c r="J269" s="25">
        <f>data9[[#This Row],[Amount]]-data9[[#This Row],[Cost]]</f>
        <v>-944.85000000000036</v>
      </c>
      <c r="N269">
        <f t="shared" si="4"/>
        <v>21.73</v>
      </c>
    </row>
    <row r="270" spans="1:14" ht="16.5">
      <c r="A270" s="3" t="s">
        <v>19</v>
      </c>
      <c r="B270" s="1" t="s">
        <v>17</v>
      </c>
      <c r="C270" s="1" t="s">
        <v>31</v>
      </c>
      <c r="D270" s="2">
        <v>44589</v>
      </c>
      <c r="E270" s="1">
        <v>735</v>
      </c>
      <c r="F270" s="1">
        <v>106</v>
      </c>
      <c r="G270" s="4">
        <v>147</v>
      </c>
      <c r="H270" s="12">
        <f>_xlfn.XLOOKUP(data9[[#This Row],[Product]],product[ [ Products] ],product[ [ Cost per box ] ])</f>
        <v>11.469999999999999</v>
      </c>
      <c r="I270" s="25">
        <f>N270*data9[[#This Row],[Boxes]]</f>
        <v>1686.09</v>
      </c>
      <c r="J270" s="25">
        <f>data9[[#This Row],[Amount]]-data9[[#This Row],[Cost]]</f>
        <v>-951.08999999999992</v>
      </c>
      <c r="N270">
        <f t="shared" si="4"/>
        <v>11.469999999999999</v>
      </c>
    </row>
    <row r="271" spans="1:14" ht="16.5">
      <c r="A271" s="3" t="s">
        <v>47</v>
      </c>
      <c r="B271" s="1" t="s">
        <v>33</v>
      </c>
      <c r="C271" s="1" t="s">
        <v>75</v>
      </c>
      <c r="D271" s="2">
        <v>44588</v>
      </c>
      <c r="E271" s="1">
        <v>2716</v>
      </c>
      <c r="F271" s="1">
        <v>29</v>
      </c>
      <c r="G271" s="4">
        <v>194</v>
      </c>
      <c r="H271" s="12">
        <f>_xlfn.XLOOKUP(data9[[#This Row],[Product]],product[ [ Products] ],product[ [ Cost per box ] ])</f>
        <v>19</v>
      </c>
      <c r="I271" s="25">
        <f>N271*data9[[#This Row],[Boxes]]</f>
        <v>3686</v>
      </c>
      <c r="J271" s="25">
        <f>data9[[#This Row],[Amount]]-data9[[#This Row],[Cost]]</f>
        <v>-970</v>
      </c>
      <c r="N271">
        <f t="shared" si="4"/>
        <v>19</v>
      </c>
    </row>
    <row r="272" spans="1:14" ht="16.5">
      <c r="A272" s="3" t="s">
        <v>74</v>
      </c>
      <c r="B272" s="1" t="s">
        <v>48</v>
      </c>
      <c r="C272" s="1" t="s">
        <v>45</v>
      </c>
      <c r="D272" s="2">
        <v>44575</v>
      </c>
      <c r="E272" s="1">
        <v>7189</v>
      </c>
      <c r="F272" s="1">
        <v>359</v>
      </c>
      <c r="G272" s="4">
        <v>423</v>
      </c>
      <c r="H272" s="12">
        <f>_xlfn.XLOOKUP(data9[[#This Row],[Product]],product[ [ Products] ],product[ [ Cost per box ] ])</f>
        <v>19.329999999999998</v>
      </c>
      <c r="I272" s="25">
        <f>N272*data9[[#This Row],[Boxes]]</f>
        <v>8176.5899999999992</v>
      </c>
      <c r="J272" s="25">
        <f>data9[[#This Row],[Amount]]-data9[[#This Row],[Cost]]</f>
        <v>-987.58999999999924</v>
      </c>
      <c r="N272">
        <f t="shared" si="4"/>
        <v>19.329999999999998</v>
      </c>
    </row>
    <row r="273" spans="1:14" ht="16.5">
      <c r="A273" s="3" t="s">
        <v>71</v>
      </c>
      <c r="B273" s="1" t="s">
        <v>21</v>
      </c>
      <c r="C273" s="1" t="s">
        <v>57</v>
      </c>
      <c r="D273" s="2">
        <v>44579</v>
      </c>
      <c r="E273" s="1">
        <v>1666</v>
      </c>
      <c r="F273" s="1">
        <v>156</v>
      </c>
      <c r="G273" s="4">
        <v>129</v>
      </c>
      <c r="H273" s="12">
        <f>_xlfn.XLOOKUP(data9[[#This Row],[Product]],product[ [ Products] ],product[ [ Cost per box ] ])</f>
        <v>20.619999999999997</v>
      </c>
      <c r="I273" s="25">
        <f>N273*data9[[#This Row],[Boxes]]</f>
        <v>2659.9799999999996</v>
      </c>
      <c r="J273" s="25">
        <f>data9[[#This Row],[Amount]]-data9[[#This Row],[Cost]]</f>
        <v>-993.97999999999956</v>
      </c>
      <c r="N273">
        <f t="shared" si="4"/>
        <v>20.619999999999997</v>
      </c>
    </row>
    <row r="274" spans="1:14" ht="16.5">
      <c r="A274" s="3" t="s">
        <v>32</v>
      </c>
      <c r="B274" s="1" t="s">
        <v>55</v>
      </c>
      <c r="C274" s="1" t="s">
        <v>75</v>
      </c>
      <c r="D274" s="2">
        <v>44586</v>
      </c>
      <c r="E274" s="1">
        <v>3724</v>
      </c>
      <c r="F274" s="1">
        <v>293</v>
      </c>
      <c r="G274" s="4">
        <v>249</v>
      </c>
      <c r="H274" s="12">
        <f>_xlfn.XLOOKUP(data9[[#This Row],[Product]],product[ [ Products] ],product[ [ Cost per box ] ])</f>
        <v>19</v>
      </c>
      <c r="I274" s="25">
        <f>N274*data9[[#This Row],[Boxes]]</f>
        <v>4731</v>
      </c>
      <c r="J274" s="25">
        <f>data9[[#This Row],[Amount]]-data9[[#This Row],[Cost]]</f>
        <v>-1007</v>
      </c>
      <c r="N274">
        <f t="shared" si="4"/>
        <v>19</v>
      </c>
    </row>
    <row r="275" spans="1:14" ht="16.5">
      <c r="A275" s="3" t="s">
        <v>72</v>
      </c>
      <c r="B275" s="1" t="s">
        <v>49</v>
      </c>
      <c r="C275" s="1" t="s">
        <v>45</v>
      </c>
      <c r="D275" s="2">
        <v>44564</v>
      </c>
      <c r="E275" s="1">
        <v>7609</v>
      </c>
      <c r="F275" s="1">
        <v>393</v>
      </c>
      <c r="G275" s="4">
        <v>448</v>
      </c>
      <c r="H275" s="12">
        <f>_xlfn.XLOOKUP(data9[[#This Row],[Product]],product[ [ Products] ],product[ [ Cost per box ] ])</f>
        <v>19.329999999999998</v>
      </c>
      <c r="I275" s="25">
        <f>N275*data9[[#This Row],[Boxes]]</f>
        <v>8659.84</v>
      </c>
      <c r="J275" s="25">
        <f>data9[[#This Row],[Amount]]-data9[[#This Row],[Cost]]</f>
        <v>-1050.8400000000001</v>
      </c>
      <c r="N275">
        <f t="shared" si="4"/>
        <v>19.329999999999998</v>
      </c>
    </row>
    <row r="276" spans="1:14" ht="16.5">
      <c r="A276" s="3" t="s">
        <v>46</v>
      </c>
      <c r="B276" s="1" t="s">
        <v>24</v>
      </c>
      <c r="C276" s="1" t="s">
        <v>57</v>
      </c>
      <c r="D276" s="2">
        <v>44566</v>
      </c>
      <c r="E276" s="1">
        <v>1792</v>
      </c>
      <c r="F276" s="1">
        <v>225</v>
      </c>
      <c r="G276" s="4">
        <v>138</v>
      </c>
      <c r="H276" s="12">
        <f>_xlfn.XLOOKUP(data9[[#This Row],[Product]],product[ [ Products] ],product[ [ Cost per box ] ])</f>
        <v>20.619999999999997</v>
      </c>
      <c r="I276" s="25">
        <f>N276*data9[[#This Row],[Boxes]]</f>
        <v>2845.5599999999995</v>
      </c>
      <c r="J276" s="25">
        <f>data9[[#This Row],[Amount]]-data9[[#This Row],[Cost]]</f>
        <v>-1053.5599999999995</v>
      </c>
      <c r="N276">
        <f t="shared" si="4"/>
        <v>20.619999999999997</v>
      </c>
    </row>
    <row r="277" spans="1:14" ht="16.5">
      <c r="A277" s="3" t="s">
        <v>71</v>
      </c>
      <c r="B277" s="1" t="s">
        <v>55</v>
      </c>
      <c r="C277" s="1" t="s">
        <v>68</v>
      </c>
      <c r="D277" s="2">
        <v>44579</v>
      </c>
      <c r="E277" s="1">
        <v>973</v>
      </c>
      <c r="F277" s="1">
        <v>155</v>
      </c>
      <c r="G277" s="4">
        <v>122</v>
      </c>
      <c r="H277" s="12">
        <f>_xlfn.XLOOKUP(data9[[#This Row],[Product]],product[ [ Products] ],product[ [ Cost per box ] ])</f>
        <v>16.73</v>
      </c>
      <c r="I277" s="25">
        <f>N277*data9[[#This Row],[Boxes]]</f>
        <v>2041.06</v>
      </c>
      <c r="J277" s="25">
        <f>data9[[#This Row],[Amount]]-data9[[#This Row],[Cost]]</f>
        <v>-1068.06</v>
      </c>
      <c r="N277">
        <f t="shared" si="4"/>
        <v>16.73</v>
      </c>
    </row>
    <row r="278" spans="1:14" ht="16.5">
      <c r="A278" s="3" t="s">
        <v>46</v>
      </c>
      <c r="B278" s="1" t="s">
        <v>62</v>
      </c>
      <c r="C278" s="1" t="s">
        <v>31</v>
      </c>
      <c r="D278" s="2">
        <v>44568</v>
      </c>
      <c r="E278" s="1">
        <v>3871</v>
      </c>
      <c r="F278" s="1">
        <v>338</v>
      </c>
      <c r="G278" s="4">
        <v>431</v>
      </c>
      <c r="H278" s="12">
        <f>_xlfn.XLOOKUP(data9[[#This Row],[Product]],product[ [ Products] ],product[ [ Cost per box ] ])</f>
        <v>11.469999999999999</v>
      </c>
      <c r="I278" s="25">
        <f>N278*data9[[#This Row],[Boxes]]</f>
        <v>4943.57</v>
      </c>
      <c r="J278" s="25">
        <f>data9[[#This Row],[Amount]]-data9[[#This Row],[Cost]]</f>
        <v>-1072.5699999999997</v>
      </c>
      <c r="N278">
        <f t="shared" si="4"/>
        <v>11.469999999999999</v>
      </c>
    </row>
    <row r="279" spans="1:14" ht="16.5">
      <c r="A279" s="3" t="s">
        <v>47</v>
      </c>
      <c r="B279" s="1" t="s">
        <v>24</v>
      </c>
      <c r="C279" s="1" t="s">
        <v>54</v>
      </c>
      <c r="D279" s="2">
        <v>44575</v>
      </c>
      <c r="E279" s="1">
        <v>868</v>
      </c>
      <c r="F279" s="1">
        <v>500</v>
      </c>
      <c r="G279" s="4">
        <v>145</v>
      </c>
      <c r="H279" s="12">
        <f>_xlfn.XLOOKUP(data9[[#This Row],[Product]],product[ [ Products] ],product[ [ Cost per box ] ])</f>
        <v>13.79</v>
      </c>
      <c r="I279" s="25">
        <f>N279*data9[[#This Row],[Boxes]]</f>
        <v>1999.55</v>
      </c>
      <c r="J279" s="25">
        <f>data9[[#This Row],[Amount]]-data9[[#This Row],[Cost]]</f>
        <v>-1131.55</v>
      </c>
      <c r="N279">
        <f t="shared" si="4"/>
        <v>13.79</v>
      </c>
    </row>
    <row r="280" spans="1:14" ht="16.5">
      <c r="A280" s="3" t="s">
        <v>58</v>
      </c>
      <c r="B280" s="1" t="s">
        <v>65</v>
      </c>
      <c r="C280" s="1" t="s">
        <v>45</v>
      </c>
      <c r="D280" s="2">
        <v>44579</v>
      </c>
      <c r="E280" s="1">
        <v>8260</v>
      </c>
      <c r="F280" s="1">
        <v>101</v>
      </c>
      <c r="G280" s="4">
        <v>486</v>
      </c>
      <c r="H280" s="12">
        <f>_xlfn.XLOOKUP(data9[[#This Row],[Product]],product[ [ Products] ],product[ [ Cost per box ] ])</f>
        <v>19.329999999999998</v>
      </c>
      <c r="I280" s="25">
        <f>N280*data9[[#This Row],[Boxes]]</f>
        <v>9394.3799999999992</v>
      </c>
      <c r="J280" s="25">
        <f>data9[[#This Row],[Amount]]-data9[[#This Row],[Cost]]</f>
        <v>-1134.3799999999992</v>
      </c>
      <c r="N280">
        <f t="shared" si="4"/>
        <v>19.329999999999998</v>
      </c>
    </row>
    <row r="281" spans="1:14" ht="16.5">
      <c r="A281" s="3" t="s">
        <v>58</v>
      </c>
      <c r="B281" s="1" t="s">
        <v>48</v>
      </c>
      <c r="C281" s="1" t="s">
        <v>59</v>
      </c>
      <c r="D281" s="2">
        <v>44564</v>
      </c>
      <c r="E281" s="1">
        <v>13048</v>
      </c>
      <c r="F281" s="1">
        <v>154</v>
      </c>
      <c r="G281" s="4">
        <v>653</v>
      </c>
      <c r="H281" s="12">
        <f>_xlfn.XLOOKUP(data9[[#This Row],[Product]],product[ [ Products] ],product[ [ Cost per box ] ])</f>
        <v>21.73</v>
      </c>
      <c r="I281" s="25">
        <f>N281*data9[[#This Row],[Boxes]]</f>
        <v>14189.69</v>
      </c>
      <c r="J281" s="25">
        <f>data9[[#This Row],[Amount]]-data9[[#This Row],[Cost]]</f>
        <v>-1141.6900000000005</v>
      </c>
      <c r="N281">
        <f t="shared" si="4"/>
        <v>21.73</v>
      </c>
    </row>
    <row r="282" spans="1:14" ht="16.5">
      <c r="A282" s="3" t="s">
        <v>13</v>
      </c>
      <c r="B282" s="1" t="s">
        <v>56</v>
      </c>
      <c r="C282" s="1" t="s">
        <v>31</v>
      </c>
      <c r="D282" s="2">
        <v>44565</v>
      </c>
      <c r="E282" s="1">
        <v>4221</v>
      </c>
      <c r="F282" s="1">
        <v>38</v>
      </c>
      <c r="G282" s="4">
        <v>469</v>
      </c>
      <c r="H282" s="12">
        <f>_xlfn.XLOOKUP(data9[[#This Row],[Product]],product[ [ Products] ],product[ [ Cost per box ] ])</f>
        <v>11.469999999999999</v>
      </c>
      <c r="I282" s="25">
        <f>N282*data9[[#This Row],[Boxes]]</f>
        <v>5379.4299999999994</v>
      </c>
      <c r="J282" s="25">
        <f>data9[[#This Row],[Amount]]-data9[[#This Row],[Cost]]</f>
        <v>-1158.4299999999994</v>
      </c>
      <c r="N282">
        <f t="shared" si="4"/>
        <v>11.469999999999999</v>
      </c>
    </row>
    <row r="283" spans="1:14" ht="16.5">
      <c r="A283" s="3" t="s">
        <v>23</v>
      </c>
      <c r="B283" s="1" t="s">
        <v>11</v>
      </c>
      <c r="C283" s="1" t="s">
        <v>57</v>
      </c>
      <c r="D283" s="2">
        <v>44567</v>
      </c>
      <c r="E283" s="1">
        <v>2471</v>
      </c>
      <c r="F283" s="1">
        <v>543</v>
      </c>
      <c r="G283" s="4">
        <v>177</v>
      </c>
      <c r="H283" s="12">
        <f>_xlfn.XLOOKUP(data9[[#This Row],[Product]],product[ [ Products] ],product[ [ Cost per box ] ])</f>
        <v>20.619999999999997</v>
      </c>
      <c r="I283" s="25">
        <f>N283*data9[[#This Row],[Boxes]]</f>
        <v>3649.7399999999993</v>
      </c>
      <c r="J283" s="25">
        <f>data9[[#This Row],[Amount]]-data9[[#This Row],[Cost]]</f>
        <v>-1178.7399999999993</v>
      </c>
      <c r="N283">
        <f t="shared" si="4"/>
        <v>20.619999999999997</v>
      </c>
    </row>
    <row r="284" spans="1:14" ht="16.5">
      <c r="A284" s="3" t="s">
        <v>47</v>
      </c>
      <c r="B284" s="1" t="s">
        <v>63</v>
      </c>
      <c r="C284" s="1" t="s">
        <v>59</v>
      </c>
      <c r="D284" s="2">
        <v>44580</v>
      </c>
      <c r="E284" s="1">
        <v>8225</v>
      </c>
      <c r="F284" s="1">
        <v>275</v>
      </c>
      <c r="G284" s="4">
        <v>433</v>
      </c>
      <c r="H284" s="12">
        <f>_xlfn.XLOOKUP(data9[[#This Row],[Product]],product[ [ Products] ],product[ [ Cost per box ] ])</f>
        <v>21.73</v>
      </c>
      <c r="I284" s="25">
        <f>N284*data9[[#This Row],[Boxes]]</f>
        <v>9409.09</v>
      </c>
      <c r="J284" s="25">
        <f>data9[[#This Row],[Amount]]-data9[[#This Row],[Cost]]</f>
        <v>-1184.0900000000001</v>
      </c>
      <c r="N284">
        <f t="shared" si="4"/>
        <v>21.73</v>
      </c>
    </row>
    <row r="285" spans="1:14" ht="16.5">
      <c r="A285" s="3" t="s">
        <v>60</v>
      </c>
      <c r="B285" s="1" t="s">
        <v>28</v>
      </c>
      <c r="C285" s="1" t="s">
        <v>45</v>
      </c>
      <c r="D285" s="2">
        <v>44571</v>
      </c>
      <c r="E285" s="1">
        <v>16121</v>
      </c>
      <c r="F285" s="1">
        <v>55</v>
      </c>
      <c r="G285" s="4">
        <v>896</v>
      </c>
      <c r="H285" s="12">
        <f>_xlfn.XLOOKUP(data9[[#This Row],[Product]],product[ [ Products] ],product[ [ Cost per box ] ])</f>
        <v>19.329999999999998</v>
      </c>
      <c r="I285" s="25">
        <f>N285*data9[[#This Row],[Boxes]]</f>
        <v>17319.68</v>
      </c>
      <c r="J285" s="25">
        <f>data9[[#This Row],[Amount]]-data9[[#This Row],[Cost]]</f>
        <v>-1198.6800000000003</v>
      </c>
      <c r="N285">
        <f t="shared" si="4"/>
        <v>19.329999999999998</v>
      </c>
    </row>
    <row r="286" spans="1:14" ht="16.5">
      <c r="A286" s="3" t="s">
        <v>40</v>
      </c>
      <c r="B286" s="1" t="s">
        <v>38</v>
      </c>
      <c r="C286" s="1" t="s">
        <v>70</v>
      </c>
      <c r="D286" s="2">
        <v>44586</v>
      </c>
      <c r="E286" s="1">
        <v>2527</v>
      </c>
      <c r="F286" s="1">
        <v>143</v>
      </c>
      <c r="G286" s="4">
        <v>195</v>
      </c>
      <c r="H286" s="12">
        <f>_xlfn.XLOOKUP(data9[[#This Row],[Product]],product[ [ Products] ],product[ [ Cost per box ] ])</f>
        <v>19.25</v>
      </c>
      <c r="I286" s="25">
        <f>N286*data9[[#This Row],[Boxes]]</f>
        <v>3753.75</v>
      </c>
      <c r="J286" s="25">
        <f>data9[[#This Row],[Amount]]-data9[[#This Row],[Cost]]</f>
        <v>-1226.75</v>
      </c>
      <c r="N286">
        <f t="shared" si="4"/>
        <v>19.25</v>
      </c>
    </row>
    <row r="287" spans="1:14" ht="16.5">
      <c r="A287" s="3" t="s">
        <v>13</v>
      </c>
      <c r="B287" s="1" t="s">
        <v>51</v>
      </c>
      <c r="C287" s="1" t="s">
        <v>68</v>
      </c>
      <c r="D287" s="2">
        <v>44587</v>
      </c>
      <c r="E287" s="1">
        <v>1183</v>
      </c>
      <c r="F287" s="1">
        <v>16</v>
      </c>
      <c r="G287" s="4">
        <v>148</v>
      </c>
      <c r="H287" s="12">
        <f>_xlfn.XLOOKUP(data9[[#This Row],[Product]],product[ [ Products] ],product[ [ Cost per box ] ])</f>
        <v>16.73</v>
      </c>
      <c r="I287" s="25">
        <f>N287*data9[[#This Row],[Boxes]]</f>
        <v>2476.04</v>
      </c>
      <c r="J287" s="25">
        <f>data9[[#This Row],[Amount]]-data9[[#This Row],[Cost]]</f>
        <v>-1293.04</v>
      </c>
      <c r="N287">
        <f t="shared" si="4"/>
        <v>16.73</v>
      </c>
    </row>
    <row r="288" spans="1:14" ht="16.5">
      <c r="A288" s="3" t="s">
        <v>47</v>
      </c>
      <c r="B288" s="1" t="s">
        <v>53</v>
      </c>
      <c r="C288" s="1" t="s">
        <v>75</v>
      </c>
      <c r="D288" s="2">
        <v>44580</v>
      </c>
      <c r="E288" s="1">
        <v>4872</v>
      </c>
      <c r="F288" s="1">
        <v>293</v>
      </c>
      <c r="G288" s="4">
        <v>325</v>
      </c>
      <c r="H288" s="12">
        <f>_xlfn.XLOOKUP(data9[[#This Row],[Product]],product[ [ Products] ],product[ [ Cost per box ] ])</f>
        <v>19</v>
      </c>
      <c r="I288" s="25">
        <f>N288*data9[[#This Row],[Boxes]]</f>
        <v>6175</v>
      </c>
      <c r="J288" s="25">
        <f>data9[[#This Row],[Amount]]-data9[[#This Row],[Cost]]</f>
        <v>-1303</v>
      </c>
      <c r="N288">
        <f t="shared" si="4"/>
        <v>19</v>
      </c>
    </row>
    <row r="289" spans="1:14" ht="16.5">
      <c r="A289" s="3" t="s">
        <v>10</v>
      </c>
      <c r="B289" s="1" t="s">
        <v>8</v>
      </c>
      <c r="C289" s="1" t="s">
        <v>45</v>
      </c>
      <c r="D289" s="2">
        <v>44580</v>
      </c>
      <c r="E289" s="1">
        <v>3409</v>
      </c>
      <c r="F289" s="1">
        <v>487</v>
      </c>
      <c r="G289" s="4">
        <v>244</v>
      </c>
      <c r="H289" s="12">
        <f>_xlfn.XLOOKUP(data9[[#This Row],[Product]],product[ [ Products] ],product[ [ Cost per box ] ])</f>
        <v>19.329999999999998</v>
      </c>
      <c r="I289" s="25">
        <f>N289*data9[[#This Row],[Boxes]]</f>
        <v>4716.5199999999995</v>
      </c>
      <c r="J289" s="25">
        <f>data9[[#This Row],[Amount]]-data9[[#This Row],[Cost]]</f>
        <v>-1307.5199999999995</v>
      </c>
      <c r="N289">
        <f t="shared" si="4"/>
        <v>19.329999999999998</v>
      </c>
    </row>
    <row r="290" spans="1:14" ht="16.5">
      <c r="A290" s="3" t="s">
        <v>61</v>
      </c>
      <c r="B290" s="1" t="s">
        <v>53</v>
      </c>
      <c r="C290" s="1" t="s">
        <v>57</v>
      </c>
      <c r="D290" s="2">
        <v>44568</v>
      </c>
      <c r="E290" s="1">
        <v>1491</v>
      </c>
      <c r="F290" s="1">
        <v>29</v>
      </c>
      <c r="G290" s="4">
        <v>136</v>
      </c>
      <c r="H290" s="12">
        <f>_xlfn.XLOOKUP(data9[[#This Row],[Product]],product[ [ Products] ],product[ [ Cost per box ] ])</f>
        <v>20.619999999999997</v>
      </c>
      <c r="I290" s="25">
        <f>N290*data9[[#This Row],[Boxes]]</f>
        <v>2804.3199999999997</v>
      </c>
      <c r="J290" s="25">
        <f>data9[[#This Row],[Amount]]-data9[[#This Row],[Cost]]</f>
        <v>-1313.3199999999997</v>
      </c>
      <c r="N290">
        <f t="shared" si="4"/>
        <v>20.619999999999997</v>
      </c>
    </row>
    <row r="291" spans="1:14" ht="16.5">
      <c r="A291" s="3" t="s">
        <v>16</v>
      </c>
      <c r="B291" s="1" t="s">
        <v>17</v>
      </c>
      <c r="C291" s="1" t="s">
        <v>75</v>
      </c>
      <c r="D291" s="2">
        <v>44572</v>
      </c>
      <c r="E291" s="1">
        <v>1799</v>
      </c>
      <c r="F291" s="1">
        <v>37</v>
      </c>
      <c r="G291" s="4">
        <v>164</v>
      </c>
      <c r="H291" s="12">
        <f>_xlfn.XLOOKUP(data9[[#This Row],[Product]],product[ [ Products] ],product[ [ Cost per box ] ])</f>
        <v>19</v>
      </c>
      <c r="I291" s="25">
        <f>N291*data9[[#This Row],[Boxes]]</f>
        <v>3116</v>
      </c>
      <c r="J291" s="25">
        <f>data9[[#This Row],[Amount]]-data9[[#This Row],[Cost]]</f>
        <v>-1317</v>
      </c>
      <c r="N291">
        <f t="shared" si="4"/>
        <v>19</v>
      </c>
    </row>
    <row r="292" spans="1:14" ht="16.5">
      <c r="A292" s="3" t="s">
        <v>46</v>
      </c>
      <c r="B292" s="1" t="s">
        <v>44</v>
      </c>
      <c r="C292" s="1" t="s">
        <v>45</v>
      </c>
      <c r="D292" s="2">
        <v>44568</v>
      </c>
      <c r="E292" s="1">
        <v>18130</v>
      </c>
      <c r="F292" s="1">
        <v>24</v>
      </c>
      <c r="G292" s="4">
        <v>1008</v>
      </c>
      <c r="H292" s="12">
        <f>_xlfn.XLOOKUP(data9[[#This Row],[Product]],product[ [ Products] ],product[ [ Cost per box ] ])</f>
        <v>19.329999999999998</v>
      </c>
      <c r="I292" s="25">
        <f>N292*data9[[#This Row],[Boxes]]</f>
        <v>19484.64</v>
      </c>
      <c r="J292" s="25">
        <f>data9[[#This Row],[Amount]]-data9[[#This Row],[Cost]]</f>
        <v>-1354.6399999999994</v>
      </c>
      <c r="N292">
        <f t="shared" si="4"/>
        <v>19.329999999999998</v>
      </c>
    </row>
    <row r="293" spans="1:14" ht="16.5">
      <c r="A293" s="3" t="s">
        <v>60</v>
      </c>
      <c r="B293" s="1" t="s">
        <v>33</v>
      </c>
      <c r="C293" s="1" t="s">
        <v>20</v>
      </c>
      <c r="D293" s="2">
        <v>44571</v>
      </c>
      <c r="E293" s="1">
        <v>3381</v>
      </c>
      <c r="F293" s="1">
        <v>240</v>
      </c>
      <c r="G293" s="4">
        <v>242</v>
      </c>
      <c r="H293" s="12">
        <f>_xlfn.XLOOKUP(data9[[#This Row],[Product]],product[ [ Products] ],product[ [ Cost per box ] ])</f>
        <v>19.77</v>
      </c>
      <c r="I293" s="25">
        <f>N293*data9[[#This Row],[Boxes]]</f>
        <v>4784.34</v>
      </c>
      <c r="J293" s="25">
        <f>data9[[#This Row],[Amount]]-data9[[#This Row],[Cost]]</f>
        <v>-1403.3400000000001</v>
      </c>
      <c r="N293">
        <f t="shared" si="4"/>
        <v>19.77</v>
      </c>
    </row>
    <row r="294" spans="1:14" ht="16.5">
      <c r="A294" s="3" t="s">
        <v>58</v>
      </c>
      <c r="B294" s="1" t="s">
        <v>24</v>
      </c>
      <c r="C294" s="1" t="s">
        <v>27</v>
      </c>
      <c r="D294" s="2">
        <v>44571</v>
      </c>
      <c r="E294" s="1">
        <v>735</v>
      </c>
      <c r="F294" s="1">
        <v>8</v>
      </c>
      <c r="G294" s="4">
        <v>105</v>
      </c>
      <c r="H294" s="12">
        <f>_xlfn.XLOOKUP(data9[[#This Row],[Product]],product[ [ Products] ],product[ [ Cost per box ] ])</f>
        <v>20.380000000000003</v>
      </c>
      <c r="I294" s="25">
        <f>N294*data9[[#This Row],[Boxes]]</f>
        <v>2139.9</v>
      </c>
      <c r="J294" s="25">
        <f>data9[[#This Row],[Amount]]-data9[[#This Row],[Cost]]</f>
        <v>-1404.9</v>
      </c>
      <c r="N294">
        <f t="shared" si="4"/>
        <v>20.380000000000003</v>
      </c>
    </row>
    <row r="295" spans="1:14" ht="16.5">
      <c r="A295" s="3" t="s">
        <v>7</v>
      </c>
      <c r="B295" s="1" t="s">
        <v>14</v>
      </c>
      <c r="C295" s="1" t="s">
        <v>31</v>
      </c>
      <c r="D295" s="2">
        <v>44589</v>
      </c>
      <c r="E295" s="1">
        <v>5138</v>
      </c>
      <c r="F295" s="1">
        <v>203</v>
      </c>
      <c r="G295" s="4">
        <v>571</v>
      </c>
      <c r="H295" s="12">
        <f>_xlfn.XLOOKUP(data9[[#This Row],[Product]],product[ [ Products] ],product[ [ Cost per box ] ])</f>
        <v>11.469999999999999</v>
      </c>
      <c r="I295" s="25">
        <f>N295*data9[[#This Row],[Boxes]]</f>
        <v>6549.369999999999</v>
      </c>
      <c r="J295" s="25">
        <f>data9[[#This Row],[Amount]]-data9[[#This Row],[Cost]]</f>
        <v>-1411.369999999999</v>
      </c>
      <c r="N295">
        <f t="shared" si="4"/>
        <v>11.469999999999999</v>
      </c>
    </row>
    <row r="296" spans="1:14" ht="16.5">
      <c r="A296" s="3" t="s">
        <v>47</v>
      </c>
      <c r="B296" s="1" t="s">
        <v>56</v>
      </c>
      <c r="C296" s="1" t="s">
        <v>20</v>
      </c>
      <c r="D296" s="2">
        <v>44589</v>
      </c>
      <c r="E296" s="1">
        <v>2765</v>
      </c>
      <c r="F296" s="1">
        <v>229</v>
      </c>
      <c r="G296" s="4">
        <v>213</v>
      </c>
      <c r="H296" s="12">
        <f>_xlfn.XLOOKUP(data9[[#This Row],[Product]],product[ [ Products] ],product[ [ Cost per box ] ])</f>
        <v>19.77</v>
      </c>
      <c r="I296" s="25">
        <f>N296*data9[[#This Row],[Boxes]]</f>
        <v>4211.01</v>
      </c>
      <c r="J296" s="25">
        <f>data9[[#This Row],[Amount]]-data9[[#This Row],[Cost]]</f>
        <v>-1446.0100000000002</v>
      </c>
      <c r="N296">
        <f t="shared" si="4"/>
        <v>19.77</v>
      </c>
    </row>
    <row r="297" spans="1:14" ht="16.5">
      <c r="A297" s="3" t="s">
        <v>52</v>
      </c>
      <c r="B297" s="1" t="s">
        <v>51</v>
      </c>
      <c r="C297" s="1" t="s">
        <v>70</v>
      </c>
      <c r="D297" s="2">
        <v>44568</v>
      </c>
      <c r="E297" s="1">
        <v>3843</v>
      </c>
      <c r="F297" s="1">
        <v>54</v>
      </c>
      <c r="G297" s="4">
        <v>275</v>
      </c>
      <c r="H297" s="12">
        <f>_xlfn.XLOOKUP(data9[[#This Row],[Product]],product[ [ Products] ],product[ [ Cost per box ] ])</f>
        <v>19.25</v>
      </c>
      <c r="I297" s="25">
        <f>N297*data9[[#This Row],[Boxes]]</f>
        <v>5293.75</v>
      </c>
      <c r="J297" s="25">
        <f>data9[[#This Row],[Amount]]-data9[[#This Row],[Cost]]</f>
        <v>-1450.75</v>
      </c>
      <c r="N297">
        <f t="shared" si="4"/>
        <v>19.25</v>
      </c>
    </row>
    <row r="298" spans="1:14" ht="16.5">
      <c r="A298" s="3" t="s">
        <v>35</v>
      </c>
      <c r="B298" s="1" t="s">
        <v>38</v>
      </c>
      <c r="C298" s="1" t="s">
        <v>70</v>
      </c>
      <c r="D298" s="2">
        <v>44586</v>
      </c>
      <c r="E298" s="1">
        <v>3878</v>
      </c>
      <c r="F298" s="1">
        <v>322</v>
      </c>
      <c r="G298" s="4">
        <v>277</v>
      </c>
      <c r="H298" s="12">
        <f>_xlfn.XLOOKUP(data9[[#This Row],[Product]],product[ [ Products] ],product[ [ Cost per box ] ])</f>
        <v>19.25</v>
      </c>
      <c r="I298" s="25">
        <f>N298*data9[[#This Row],[Boxes]]</f>
        <v>5332.25</v>
      </c>
      <c r="J298" s="25">
        <f>data9[[#This Row],[Amount]]-data9[[#This Row],[Cost]]</f>
        <v>-1454.25</v>
      </c>
      <c r="N298">
        <f t="shared" si="4"/>
        <v>19.25</v>
      </c>
    </row>
    <row r="299" spans="1:14" ht="16.5">
      <c r="A299" s="3" t="s">
        <v>58</v>
      </c>
      <c r="B299" s="1" t="s">
        <v>55</v>
      </c>
      <c r="C299" s="1" t="s">
        <v>59</v>
      </c>
      <c r="D299" s="2">
        <v>44589</v>
      </c>
      <c r="E299" s="1">
        <v>7217</v>
      </c>
      <c r="F299" s="1">
        <v>245</v>
      </c>
      <c r="G299" s="4">
        <v>401</v>
      </c>
      <c r="H299" s="12">
        <f>_xlfn.XLOOKUP(data9[[#This Row],[Product]],product[ [ Products] ],product[ [ Cost per box ] ])</f>
        <v>21.73</v>
      </c>
      <c r="I299" s="25">
        <f>N299*data9[[#This Row],[Boxes]]</f>
        <v>8713.73</v>
      </c>
      <c r="J299" s="25">
        <f>data9[[#This Row],[Amount]]-data9[[#This Row],[Cost]]</f>
        <v>-1496.7299999999996</v>
      </c>
      <c r="N299">
        <f t="shared" si="4"/>
        <v>21.73</v>
      </c>
    </row>
    <row r="300" spans="1:14" ht="16.5">
      <c r="A300" s="3" t="s">
        <v>13</v>
      </c>
      <c r="B300" s="1" t="s">
        <v>11</v>
      </c>
      <c r="C300" s="1" t="s">
        <v>57</v>
      </c>
      <c r="D300" s="2">
        <v>44588</v>
      </c>
      <c r="E300" s="1">
        <v>2065</v>
      </c>
      <c r="F300" s="1">
        <v>158</v>
      </c>
      <c r="G300" s="4">
        <v>173</v>
      </c>
      <c r="H300" s="12">
        <f>_xlfn.XLOOKUP(data9[[#This Row],[Product]],product[ [ Products] ],product[ [ Cost per box ] ])</f>
        <v>20.619999999999997</v>
      </c>
      <c r="I300" s="25">
        <f>N300*data9[[#This Row],[Boxes]]</f>
        <v>3567.2599999999998</v>
      </c>
      <c r="J300" s="25">
        <f>data9[[#This Row],[Amount]]-data9[[#This Row],[Cost]]</f>
        <v>-1502.2599999999998</v>
      </c>
      <c r="N300">
        <f t="shared" si="4"/>
        <v>20.619999999999997</v>
      </c>
    </row>
    <row r="301" spans="1:14" ht="16.5">
      <c r="A301" s="3" t="s">
        <v>66</v>
      </c>
      <c r="B301" s="1" t="s">
        <v>48</v>
      </c>
      <c r="C301" s="1" t="s">
        <v>27</v>
      </c>
      <c r="D301" s="2">
        <v>44579</v>
      </c>
      <c r="E301" s="1">
        <v>812</v>
      </c>
      <c r="F301" s="1">
        <v>147</v>
      </c>
      <c r="G301" s="4">
        <v>116</v>
      </c>
      <c r="H301" s="12">
        <f>_xlfn.XLOOKUP(data9[[#This Row],[Product]],product[ [ Products] ],product[ [ Cost per box ] ])</f>
        <v>20.380000000000003</v>
      </c>
      <c r="I301" s="25">
        <f>N301*data9[[#This Row],[Boxes]]</f>
        <v>2364.0800000000004</v>
      </c>
      <c r="J301" s="25">
        <f>data9[[#This Row],[Amount]]-data9[[#This Row],[Cost]]</f>
        <v>-1552.0800000000004</v>
      </c>
      <c r="N301">
        <f t="shared" si="4"/>
        <v>20.380000000000003</v>
      </c>
    </row>
    <row r="302" spans="1:14" ht="16.5">
      <c r="A302" s="3" t="s">
        <v>52</v>
      </c>
      <c r="B302" s="1" t="s">
        <v>17</v>
      </c>
      <c r="C302" s="1" t="s">
        <v>27</v>
      </c>
      <c r="D302" s="2">
        <v>44574</v>
      </c>
      <c r="E302" s="1">
        <v>1043</v>
      </c>
      <c r="F302" s="1">
        <v>209</v>
      </c>
      <c r="G302" s="4">
        <v>131</v>
      </c>
      <c r="H302" s="12">
        <f>_xlfn.XLOOKUP(data9[[#This Row],[Product]],product[ [ Products] ],product[ [ Cost per box ] ])</f>
        <v>20.380000000000003</v>
      </c>
      <c r="I302" s="25">
        <f>N302*data9[[#This Row],[Boxes]]</f>
        <v>2669.78</v>
      </c>
      <c r="J302" s="25">
        <f>data9[[#This Row],[Amount]]-data9[[#This Row],[Cost]]</f>
        <v>-1626.7800000000002</v>
      </c>
      <c r="N302">
        <f t="shared" si="4"/>
        <v>20.380000000000003</v>
      </c>
    </row>
    <row r="303" spans="1:14" ht="16.5">
      <c r="A303" s="3" t="s">
        <v>35</v>
      </c>
      <c r="B303" s="1" t="s">
        <v>36</v>
      </c>
      <c r="C303" s="1" t="s">
        <v>20</v>
      </c>
      <c r="D303" s="2">
        <v>44585</v>
      </c>
      <c r="E303" s="1">
        <v>5089</v>
      </c>
      <c r="F303" s="1">
        <v>156</v>
      </c>
      <c r="G303" s="4">
        <v>340</v>
      </c>
      <c r="H303" s="12">
        <f>_xlfn.XLOOKUP(data9[[#This Row],[Product]],product[ [ Products] ],product[ [ Cost per box ] ])</f>
        <v>19.77</v>
      </c>
      <c r="I303" s="25">
        <f>N303*data9[[#This Row],[Boxes]]</f>
        <v>6721.8</v>
      </c>
      <c r="J303" s="25">
        <f>data9[[#This Row],[Amount]]-data9[[#This Row],[Cost]]</f>
        <v>-1632.8000000000002</v>
      </c>
      <c r="N303">
        <f t="shared" si="4"/>
        <v>19.77</v>
      </c>
    </row>
    <row r="304" spans="1:14" ht="16.5">
      <c r="A304" s="3" t="s">
        <v>58</v>
      </c>
      <c r="B304" s="1" t="s">
        <v>51</v>
      </c>
      <c r="C304" s="1" t="s">
        <v>70</v>
      </c>
      <c r="D304" s="2">
        <v>44589</v>
      </c>
      <c r="E304" s="1">
        <v>2247</v>
      </c>
      <c r="F304" s="1">
        <v>190</v>
      </c>
      <c r="G304" s="4">
        <v>205</v>
      </c>
      <c r="H304" s="12">
        <f>_xlfn.XLOOKUP(data9[[#This Row],[Product]],product[ [ Products] ],product[ [ Cost per box ] ])</f>
        <v>19.25</v>
      </c>
      <c r="I304" s="25">
        <f>N304*data9[[#This Row],[Boxes]]</f>
        <v>3946.25</v>
      </c>
      <c r="J304" s="25">
        <f>data9[[#This Row],[Amount]]-data9[[#This Row],[Cost]]</f>
        <v>-1699.25</v>
      </c>
      <c r="N304">
        <f t="shared" si="4"/>
        <v>19.25</v>
      </c>
    </row>
    <row r="305" spans="1:14" ht="16.5">
      <c r="A305" s="3" t="s">
        <v>40</v>
      </c>
      <c r="B305" s="1" t="s">
        <v>62</v>
      </c>
      <c r="C305" s="1" t="s">
        <v>68</v>
      </c>
      <c r="D305" s="2">
        <v>44574</v>
      </c>
      <c r="E305" s="1">
        <v>959</v>
      </c>
      <c r="F305" s="1">
        <v>28</v>
      </c>
      <c r="G305" s="4">
        <v>160</v>
      </c>
      <c r="H305" s="12">
        <f>_xlfn.XLOOKUP(data9[[#This Row],[Product]],product[ [ Products] ],product[ [ Cost per box ] ])</f>
        <v>16.73</v>
      </c>
      <c r="I305" s="25">
        <f>N305*data9[[#This Row],[Boxes]]</f>
        <v>2676.8</v>
      </c>
      <c r="J305" s="25">
        <f>data9[[#This Row],[Amount]]-data9[[#This Row],[Cost]]</f>
        <v>-1717.8000000000002</v>
      </c>
      <c r="N305">
        <f t="shared" si="4"/>
        <v>16.73</v>
      </c>
    </row>
    <row r="306" spans="1:14" ht="16.5">
      <c r="A306" s="3" t="s">
        <v>35</v>
      </c>
      <c r="B306" s="1" t="s">
        <v>51</v>
      </c>
      <c r="C306" s="1" t="s">
        <v>70</v>
      </c>
      <c r="D306" s="2">
        <v>44580</v>
      </c>
      <c r="E306" s="1">
        <v>3598</v>
      </c>
      <c r="F306" s="1">
        <v>447</v>
      </c>
      <c r="G306" s="4">
        <v>277</v>
      </c>
      <c r="H306" s="12">
        <f>_xlfn.XLOOKUP(data9[[#This Row],[Product]],product[ [ Products] ],product[ [ Cost per box ] ])</f>
        <v>19.25</v>
      </c>
      <c r="I306" s="25">
        <f>N306*data9[[#This Row],[Boxes]]</f>
        <v>5332.25</v>
      </c>
      <c r="J306" s="25">
        <f>data9[[#This Row],[Amount]]-data9[[#This Row],[Cost]]</f>
        <v>-1734.25</v>
      </c>
      <c r="N306">
        <f t="shared" si="4"/>
        <v>19.25</v>
      </c>
    </row>
    <row r="307" spans="1:14" ht="16.5">
      <c r="A307" s="3" t="s">
        <v>13</v>
      </c>
      <c r="B307" s="1" t="s">
        <v>44</v>
      </c>
      <c r="C307" s="1" t="s">
        <v>75</v>
      </c>
      <c r="D307" s="2">
        <v>44587</v>
      </c>
      <c r="E307" s="1">
        <v>6517</v>
      </c>
      <c r="F307" s="1">
        <v>74</v>
      </c>
      <c r="G307" s="4">
        <v>435</v>
      </c>
      <c r="H307" s="12">
        <f>_xlfn.XLOOKUP(data9[[#This Row],[Product]],product[ [ Products] ],product[ [ Cost per box ] ])</f>
        <v>19</v>
      </c>
      <c r="I307" s="25">
        <f>N307*data9[[#This Row],[Boxes]]</f>
        <v>8265</v>
      </c>
      <c r="J307" s="25">
        <f>data9[[#This Row],[Amount]]-data9[[#This Row],[Cost]]</f>
        <v>-1748</v>
      </c>
      <c r="N307">
        <f t="shared" si="4"/>
        <v>19</v>
      </c>
    </row>
    <row r="308" spans="1:14" ht="16.5">
      <c r="A308" s="3" t="s">
        <v>32</v>
      </c>
      <c r="B308" s="1" t="s">
        <v>28</v>
      </c>
      <c r="C308" s="1" t="s">
        <v>20</v>
      </c>
      <c r="D308" s="2">
        <v>44567</v>
      </c>
      <c r="E308" s="1">
        <v>5530</v>
      </c>
      <c r="F308" s="1">
        <v>200</v>
      </c>
      <c r="G308" s="4">
        <v>369</v>
      </c>
      <c r="H308" s="12">
        <f>_xlfn.XLOOKUP(data9[[#This Row],[Product]],product[ [ Products] ],product[ [ Cost per box ] ])</f>
        <v>19.77</v>
      </c>
      <c r="I308" s="25">
        <f>N308*data9[[#This Row],[Boxes]]</f>
        <v>7295.13</v>
      </c>
      <c r="J308" s="25">
        <f>data9[[#This Row],[Amount]]-data9[[#This Row],[Cost]]</f>
        <v>-1765.13</v>
      </c>
      <c r="N308">
        <f t="shared" si="4"/>
        <v>19.77</v>
      </c>
    </row>
    <row r="309" spans="1:14" ht="16.5">
      <c r="A309" s="3" t="s">
        <v>66</v>
      </c>
      <c r="B309" s="1" t="s">
        <v>56</v>
      </c>
      <c r="C309" s="1" t="s">
        <v>70</v>
      </c>
      <c r="D309" s="2">
        <v>44585</v>
      </c>
      <c r="E309" s="1">
        <v>6363</v>
      </c>
      <c r="F309" s="1">
        <v>104</v>
      </c>
      <c r="G309" s="4">
        <v>425</v>
      </c>
      <c r="H309" s="12">
        <f>_xlfn.XLOOKUP(data9[[#This Row],[Product]],product[ [ Products] ],product[ [ Cost per box ] ])</f>
        <v>19.25</v>
      </c>
      <c r="I309" s="25">
        <f>N309*data9[[#This Row],[Boxes]]</f>
        <v>8181.25</v>
      </c>
      <c r="J309" s="25">
        <f>data9[[#This Row],[Amount]]-data9[[#This Row],[Cost]]</f>
        <v>-1818.25</v>
      </c>
      <c r="N309">
        <f t="shared" si="4"/>
        <v>19.25</v>
      </c>
    </row>
    <row r="310" spans="1:14" ht="16.5">
      <c r="A310" s="3" t="s">
        <v>10</v>
      </c>
      <c r="B310" s="1" t="s">
        <v>64</v>
      </c>
      <c r="C310" s="1" t="s">
        <v>67</v>
      </c>
      <c r="D310" s="2">
        <v>44565</v>
      </c>
      <c r="E310" s="1">
        <v>945</v>
      </c>
      <c r="F310" s="1">
        <v>49</v>
      </c>
      <c r="G310" s="4">
        <v>135</v>
      </c>
      <c r="H310" s="12">
        <f>_xlfn.XLOOKUP(data9[[#This Row],[Product]],product[ [ Products] ],product[ [ Cost per box ] ])</f>
        <v>20.52</v>
      </c>
      <c r="I310" s="25">
        <f>N310*data9[[#This Row],[Boxes]]</f>
        <v>2770.2</v>
      </c>
      <c r="J310" s="25">
        <f>data9[[#This Row],[Amount]]-data9[[#This Row],[Cost]]</f>
        <v>-1825.1999999999998</v>
      </c>
      <c r="N310">
        <f t="shared" si="4"/>
        <v>20.52</v>
      </c>
    </row>
    <row r="311" spans="1:14" ht="16.5">
      <c r="A311" s="3" t="s">
        <v>16</v>
      </c>
      <c r="B311" s="1" t="s">
        <v>53</v>
      </c>
      <c r="C311" s="1" t="s">
        <v>59</v>
      </c>
      <c r="D311" s="2">
        <v>44586</v>
      </c>
      <c r="E311" s="1">
        <v>9156</v>
      </c>
      <c r="F311" s="1">
        <v>375</v>
      </c>
      <c r="G311" s="4">
        <v>509</v>
      </c>
      <c r="H311" s="12">
        <f>_xlfn.XLOOKUP(data9[[#This Row],[Product]],product[ [ Products] ],product[ [ Cost per box ] ])</f>
        <v>21.73</v>
      </c>
      <c r="I311" s="25">
        <f>N311*data9[[#This Row],[Boxes]]</f>
        <v>11060.57</v>
      </c>
      <c r="J311" s="25">
        <f>data9[[#This Row],[Amount]]-data9[[#This Row],[Cost]]</f>
        <v>-1904.5699999999997</v>
      </c>
      <c r="N311">
        <f t="shared" si="4"/>
        <v>21.73</v>
      </c>
    </row>
    <row r="312" spans="1:14" ht="16.5">
      <c r="A312" s="3" t="s">
        <v>47</v>
      </c>
      <c r="B312" s="1" t="s">
        <v>8</v>
      </c>
      <c r="C312" s="1" t="s">
        <v>70</v>
      </c>
      <c r="D312" s="2">
        <v>44587</v>
      </c>
      <c r="E312" s="1">
        <v>4053</v>
      </c>
      <c r="F312" s="1">
        <v>276</v>
      </c>
      <c r="G312" s="4">
        <v>312</v>
      </c>
      <c r="H312" s="12">
        <f>_xlfn.XLOOKUP(data9[[#This Row],[Product]],product[ [ Products] ],product[ [ Cost per box ] ])</f>
        <v>19.25</v>
      </c>
      <c r="I312" s="25">
        <f>N312*data9[[#This Row],[Boxes]]</f>
        <v>6006</v>
      </c>
      <c r="J312" s="25">
        <f>data9[[#This Row],[Amount]]-data9[[#This Row],[Cost]]</f>
        <v>-1953</v>
      </c>
      <c r="N312">
        <f t="shared" si="4"/>
        <v>19.25</v>
      </c>
    </row>
    <row r="313" spans="1:14" ht="16.5">
      <c r="A313" s="3" t="s">
        <v>32</v>
      </c>
      <c r="B313" s="1" t="s">
        <v>55</v>
      </c>
      <c r="C313" s="1" t="s">
        <v>59</v>
      </c>
      <c r="D313" s="2">
        <v>44582</v>
      </c>
      <c r="E313" s="1">
        <v>9366</v>
      </c>
      <c r="F313" s="1">
        <v>74</v>
      </c>
      <c r="G313" s="4">
        <v>521</v>
      </c>
      <c r="H313" s="12">
        <f>_xlfn.XLOOKUP(data9[[#This Row],[Product]],product[ [ Products] ],product[ [ Cost per box ] ])</f>
        <v>21.73</v>
      </c>
      <c r="I313" s="25">
        <f>N313*data9[[#This Row],[Boxes]]</f>
        <v>11321.33</v>
      </c>
      <c r="J313" s="25">
        <f>data9[[#This Row],[Amount]]-data9[[#This Row],[Cost]]</f>
        <v>-1955.33</v>
      </c>
      <c r="N313">
        <f t="shared" si="4"/>
        <v>21.73</v>
      </c>
    </row>
    <row r="314" spans="1:14" ht="16.5">
      <c r="A314" s="3" t="s">
        <v>43</v>
      </c>
      <c r="B314" s="1" t="s">
        <v>62</v>
      </c>
      <c r="C314" s="1" t="s">
        <v>76</v>
      </c>
      <c r="D314" s="2">
        <v>44589</v>
      </c>
      <c r="E314" s="1">
        <v>3150</v>
      </c>
      <c r="F314" s="1">
        <v>53</v>
      </c>
      <c r="G314" s="4">
        <v>287</v>
      </c>
      <c r="H314" s="12">
        <f>_xlfn.XLOOKUP(data9[[#This Row],[Product]],product[ [ Products] ],product[ [ Cost per box ] ])</f>
        <v>18.149999999999999</v>
      </c>
      <c r="I314" s="25">
        <f>N314*data9[[#This Row],[Boxes]]</f>
        <v>5209.0499999999993</v>
      </c>
      <c r="J314" s="25">
        <f>data9[[#This Row],[Amount]]-data9[[#This Row],[Cost]]</f>
        <v>-2059.0499999999993</v>
      </c>
      <c r="N314">
        <f t="shared" si="4"/>
        <v>18.149999999999999</v>
      </c>
    </row>
    <row r="315" spans="1:14" ht="16.5">
      <c r="A315" s="3" t="s">
        <v>60</v>
      </c>
      <c r="B315" s="1" t="s">
        <v>65</v>
      </c>
      <c r="C315" s="1" t="s">
        <v>76</v>
      </c>
      <c r="D315" s="2">
        <v>44587</v>
      </c>
      <c r="E315" s="1">
        <v>5306</v>
      </c>
      <c r="F315" s="1">
        <v>59</v>
      </c>
      <c r="G315" s="4">
        <v>409</v>
      </c>
      <c r="H315" s="12">
        <f>_xlfn.XLOOKUP(data9[[#This Row],[Product]],product[ [ Products] ],product[ [ Cost per box ] ])</f>
        <v>18.149999999999999</v>
      </c>
      <c r="I315" s="25">
        <f>N315*data9[[#This Row],[Boxes]]</f>
        <v>7423.3499999999995</v>
      </c>
      <c r="J315" s="25">
        <f>data9[[#This Row],[Amount]]-data9[[#This Row],[Cost]]</f>
        <v>-2117.3499999999995</v>
      </c>
      <c r="N315">
        <f t="shared" si="4"/>
        <v>18.149999999999999</v>
      </c>
    </row>
    <row r="316" spans="1:14" ht="16.5">
      <c r="A316" s="3" t="s">
        <v>10</v>
      </c>
      <c r="B316" s="1" t="s">
        <v>51</v>
      </c>
      <c r="C316" s="1" t="s">
        <v>76</v>
      </c>
      <c r="D316" s="2">
        <v>44587</v>
      </c>
      <c r="E316" s="1">
        <v>5355</v>
      </c>
      <c r="F316" s="1">
        <v>59</v>
      </c>
      <c r="G316" s="4">
        <v>412</v>
      </c>
      <c r="H316" s="12">
        <f>_xlfn.XLOOKUP(data9[[#This Row],[Product]],product[ [ Products] ],product[ [ Cost per box ] ])</f>
        <v>18.149999999999999</v>
      </c>
      <c r="I316" s="25">
        <f>N316*data9[[#This Row],[Boxes]]</f>
        <v>7477.7999999999993</v>
      </c>
      <c r="J316" s="25">
        <f>data9[[#This Row],[Amount]]-data9[[#This Row],[Cost]]</f>
        <v>-2122.7999999999993</v>
      </c>
      <c r="N316">
        <f t="shared" si="4"/>
        <v>18.149999999999999</v>
      </c>
    </row>
    <row r="317" spans="1:14" ht="16.5">
      <c r="A317" s="3" t="s">
        <v>52</v>
      </c>
      <c r="B317" s="1" t="s">
        <v>36</v>
      </c>
      <c r="C317" s="1" t="s">
        <v>76</v>
      </c>
      <c r="D317" s="2">
        <v>44571</v>
      </c>
      <c r="E317" s="1">
        <v>3276</v>
      </c>
      <c r="F317" s="1">
        <v>50</v>
      </c>
      <c r="G317" s="4">
        <v>298</v>
      </c>
      <c r="H317" s="12">
        <f>_xlfn.XLOOKUP(data9[[#This Row],[Product]],product[ [ Products] ],product[ [ Cost per box ] ])</f>
        <v>18.149999999999999</v>
      </c>
      <c r="I317" s="25">
        <f>N317*data9[[#This Row],[Boxes]]</f>
        <v>5408.7</v>
      </c>
      <c r="J317" s="25">
        <f>data9[[#This Row],[Amount]]-data9[[#This Row],[Cost]]</f>
        <v>-2132.6999999999998</v>
      </c>
      <c r="N317">
        <f t="shared" si="4"/>
        <v>18.149999999999999</v>
      </c>
    </row>
    <row r="318" spans="1:14" ht="16.5">
      <c r="A318" s="3" t="s">
        <v>52</v>
      </c>
      <c r="B318" s="1" t="s">
        <v>53</v>
      </c>
      <c r="C318" s="1" t="s">
        <v>45</v>
      </c>
      <c r="D318" s="2">
        <v>44572</v>
      </c>
      <c r="E318" s="1">
        <v>5670</v>
      </c>
      <c r="F318" s="1">
        <v>113</v>
      </c>
      <c r="G318" s="4">
        <v>405</v>
      </c>
      <c r="H318" s="12">
        <f>_xlfn.XLOOKUP(data9[[#This Row],[Product]],product[ [ Products] ],product[ [ Cost per box ] ])</f>
        <v>19.329999999999998</v>
      </c>
      <c r="I318" s="25">
        <f>N318*data9[[#This Row],[Boxes]]</f>
        <v>7828.65</v>
      </c>
      <c r="J318" s="25">
        <f>data9[[#This Row],[Amount]]-data9[[#This Row],[Cost]]</f>
        <v>-2158.6499999999996</v>
      </c>
      <c r="N318">
        <f t="shared" si="4"/>
        <v>19.329999999999998</v>
      </c>
    </row>
    <row r="319" spans="1:14" ht="16.5">
      <c r="A319" s="3" t="s">
        <v>43</v>
      </c>
      <c r="B319" s="1" t="s">
        <v>38</v>
      </c>
      <c r="C319" s="1" t="s">
        <v>20</v>
      </c>
      <c r="D319" s="2">
        <v>44589</v>
      </c>
      <c r="E319" s="1">
        <v>9247</v>
      </c>
      <c r="F319" s="1">
        <v>18</v>
      </c>
      <c r="G319" s="4">
        <v>578</v>
      </c>
      <c r="H319" s="12">
        <f>_xlfn.XLOOKUP(data9[[#This Row],[Product]],product[ [ Products] ],product[ [ Cost per box ] ])</f>
        <v>19.77</v>
      </c>
      <c r="I319" s="25">
        <f>N319*data9[[#This Row],[Boxes]]</f>
        <v>11427.06</v>
      </c>
      <c r="J319" s="25">
        <f>data9[[#This Row],[Amount]]-data9[[#This Row],[Cost]]</f>
        <v>-2180.0599999999995</v>
      </c>
      <c r="N319">
        <f t="shared" si="4"/>
        <v>19.77</v>
      </c>
    </row>
    <row r="320" spans="1:14" ht="16.5">
      <c r="A320" s="3" t="s">
        <v>71</v>
      </c>
      <c r="B320" s="1" t="s">
        <v>65</v>
      </c>
      <c r="C320" s="1" t="s">
        <v>59</v>
      </c>
      <c r="D320" s="2">
        <v>44574</v>
      </c>
      <c r="E320" s="1">
        <v>10598</v>
      </c>
      <c r="F320" s="1">
        <v>336</v>
      </c>
      <c r="G320" s="4">
        <v>589</v>
      </c>
      <c r="H320" s="12">
        <f>_xlfn.XLOOKUP(data9[[#This Row],[Product]],product[ [ Products] ],product[ [ Cost per box ] ])</f>
        <v>21.73</v>
      </c>
      <c r="I320" s="25">
        <f>N320*data9[[#This Row],[Boxes]]</f>
        <v>12798.97</v>
      </c>
      <c r="J320" s="25">
        <f>data9[[#This Row],[Amount]]-data9[[#This Row],[Cost]]</f>
        <v>-2200.9699999999993</v>
      </c>
      <c r="N320">
        <f t="shared" si="4"/>
        <v>21.73</v>
      </c>
    </row>
    <row r="321" spans="1:14" ht="16.5">
      <c r="A321" s="3" t="s">
        <v>61</v>
      </c>
      <c r="B321" s="1" t="s">
        <v>65</v>
      </c>
      <c r="C321" s="1" t="s">
        <v>57</v>
      </c>
      <c r="D321" s="2">
        <v>44568</v>
      </c>
      <c r="E321" s="1">
        <v>3094</v>
      </c>
      <c r="F321" s="1">
        <v>184</v>
      </c>
      <c r="G321" s="4">
        <v>258</v>
      </c>
      <c r="H321" s="12">
        <f>_xlfn.XLOOKUP(data9[[#This Row],[Product]],product[ [ Products] ],product[ [ Cost per box ] ])</f>
        <v>20.619999999999997</v>
      </c>
      <c r="I321" s="25">
        <f>N321*data9[[#This Row],[Boxes]]</f>
        <v>5319.9599999999991</v>
      </c>
      <c r="J321" s="25">
        <f>data9[[#This Row],[Amount]]-data9[[#This Row],[Cost]]</f>
        <v>-2225.9599999999991</v>
      </c>
      <c r="N321">
        <f t="shared" si="4"/>
        <v>20.619999999999997</v>
      </c>
    </row>
    <row r="322" spans="1:14" ht="16.5">
      <c r="A322" s="3" t="s">
        <v>66</v>
      </c>
      <c r="B322" s="1" t="s">
        <v>53</v>
      </c>
      <c r="C322" s="1" t="s">
        <v>67</v>
      </c>
      <c r="D322" s="2">
        <v>44572</v>
      </c>
      <c r="E322" s="1">
        <v>2639</v>
      </c>
      <c r="F322" s="1">
        <v>135</v>
      </c>
      <c r="G322" s="4">
        <v>240</v>
      </c>
      <c r="H322" s="12">
        <f>_xlfn.XLOOKUP(data9[[#This Row],[Product]],product[ [ Products] ],product[ [ Cost per box ] ])</f>
        <v>20.52</v>
      </c>
      <c r="I322" s="25">
        <f>N322*data9[[#This Row],[Boxes]]</f>
        <v>4924.8</v>
      </c>
      <c r="J322" s="25">
        <f>data9[[#This Row],[Amount]]-data9[[#This Row],[Cost]]</f>
        <v>-2285.8000000000002</v>
      </c>
      <c r="N322">
        <f t="shared" si="4"/>
        <v>20.52</v>
      </c>
    </row>
    <row r="323" spans="1:14" ht="16.5">
      <c r="A323" s="3" t="s">
        <v>7</v>
      </c>
      <c r="B323" s="1" t="s">
        <v>28</v>
      </c>
      <c r="C323" s="1" t="s">
        <v>76</v>
      </c>
      <c r="D323" s="2">
        <v>44571</v>
      </c>
      <c r="E323" s="1">
        <v>2814</v>
      </c>
      <c r="F323" s="1">
        <v>15</v>
      </c>
      <c r="G323" s="4">
        <v>282</v>
      </c>
      <c r="H323" s="12">
        <f>_xlfn.XLOOKUP(data9[[#This Row],[Product]],product[ [ Products] ],product[ [ Cost per box ] ])</f>
        <v>18.149999999999999</v>
      </c>
      <c r="I323" s="25">
        <f>N323*data9[[#This Row],[Boxes]]</f>
        <v>5118.2999999999993</v>
      </c>
      <c r="J323" s="25">
        <f>data9[[#This Row],[Amount]]-data9[[#This Row],[Cost]]</f>
        <v>-2304.2999999999993</v>
      </c>
      <c r="N323">
        <f t="shared" si="4"/>
        <v>18.149999999999999</v>
      </c>
    </row>
    <row r="324" spans="1:14" ht="16.5">
      <c r="A324" s="3" t="s">
        <v>32</v>
      </c>
      <c r="B324" s="1" t="s">
        <v>62</v>
      </c>
      <c r="C324" s="1" t="s">
        <v>57</v>
      </c>
      <c r="D324" s="2">
        <v>44585</v>
      </c>
      <c r="E324" s="1">
        <v>3227</v>
      </c>
      <c r="F324" s="1">
        <v>31</v>
      </c>
      <c r="G324" s="4">
        <v>269</v>
      </c>
      <c r="H324" s="12">
        <f>_xlfn.XLOOKUP(data9[[#This Row],[Product]],product[ [ Products] ],product[ [ Cost per box ] ])</f>
        <v>20.619999999999997</v>
      </c>
      <c r="I324" s="25">
        <f>N324*data9[[#This Row],[Boxes]]</f>
        <v>5546.78</v>
      </c>
      <c r="J324" s="25">
        <f>data9[[#This Row],[Amount]]-data9[[#This Row],[Cost]]</f>
        <v>-2319.7799999999997</v>
      </c>
      <c r="N324">
        <f t="shared" si="4"/>
        <v>20.619999999999997</v>
      </c>
    </row>
    <row r="325" spans="1:14" ht="16.5">
      <c r="A325" s="3" t="s">
        <v>37</v>
      </c>
      <c r="B325" s="1" t="s">
        <v>63</v>
      </c>
      <c r="C325" s="1" t="s">
        <v>59</v>
      </c>
      <c r="D325" s="2">
        <v>44575</v>
      </c>
      <c r="E325" s="1">
        <v>11403</v>
      </c>
      <c r="F325" s="1">
        <v>367</v>
      </c>
      <c r="G325" s="4">
        <v>634</v>
      </c>
      <c r="H325" s="12">
        <f>_xlfn.XLOOKUP(data9[[#This Row],[Product]],product[ [ Products] ],product[ [ Cost per box ] ])</f>
        <v>21.73</v>
      </c>
      <c r="I325" s="25">
        <f>N325*data9[[#This Row],[Boxes]]</f>
        <v>13776.82</v>
      </c>
      <c r="J325" s="25">
        <f>data9[[#This Row],[Amount]]-data9[[#This Row],[Cost]]</f>
        <v>-2373.8199999999997</v>
      </c>
      <c r="N325">
        <f t="shared" si="4"/>
        <v>21.73</v>
      </c>
    </row>
    <row r="326" spans="1:14" ht="16.5">
      <c r="A326" s="3" t="s">
        <v>30</v>
      </c>
      <c r="B326" s="1" t="s">
        <v>11</v>
      </c>
      <c r="C326" s="1" t="s">
        <v>68</v>
      </c>
      <c r="D326" s="2">
        <v>44580</v>
      </c>
      <c r="E326" s="1">
        <v>2758</v>
      </c>
      <c r="F326" s="1">
        <v>362</v>
      </c>
      <c r="G326" s="4">
        <v>307</v>
      </c>
      <c r="H326" s="12">
        <f>_xlfn.XLOOKUP(data9[[#This Row],[Product]],product[ [ Products] ],product[ [ Cost per box ] ])</f>
        <v>16.73</v>
      </c>
      <c r="I326" s="25">
        <f>N326*data9[[#This Row],[Boxes]]</f>
        <v>5136.1100000000006</v>
      </c>
      <c r="J326" s="25">
        <f>data9[[#This Row],[Amount]]-data9[[#This Row],[Cost]]</f>
        <v>-2378.1100000000006</v>
      </c>
      <c r="N326">
        <f t="shared" si="4"/>
        <v>16.73</v>
      </c>
    </row>
    <row r="327" spans="1:14" ht="16.5">
      <c r="A327" s="3" t="s">
        <v>66</v>
      </c>
      <c r="B327" s="1" t="s">
        <v>38</v>
      </c>
      <c r="C327" s="1" t="s">
        <v>45</v>
      </c>
      <c r="D327" s="2">
        <v>44568</v>
      </c>
      <c r="E327" s="1">
        <v>6237</v>
      </c>
      <c r="F327" s="1">
        <v>220</v>
      </c>
      <c r="G327" s="4">
        <v>446</v>
      </c>
      <c r="H327" s="12">
        <f>_xlfn.XLOOKUP(data9[[#This Row],[Product]],product[ [ Products] ],product[ [ Cost per box ] ])</f>
        <v>19.329999999999998</v>
      </c>
      <c r="I327" s="25">
        <f>N327*data9[[#This Row],[Boxes]]</f>
        <v>8621.1799999999985</v>
      </c>
      <c r="J327" s="25">
        <f>data9[[#This Row],[Amount]]-data9[[#This Row],[Cost]]</f>
        <v>-2384.1799999999985</v>
      </c>
      <c r="N327">
        <f t="shared" ref="N327:N390" si="5">H327</f>
        <v>19.329999999999998</v>
      </c>
    </row>
    <row r="328" spans="1:14" ht="16.5">
      <c r="A328" s="3" t="s">
        <v>13</v>
      </c>
      <c r="B328" s="1" t="s">
        <v>33</v>
      </c>
      <c r="C328" s="1" t="s">
        <v>75</v>
      </c>
      <c r="D328" s="2">
        <v>44578</v>
      </c>
      <c r="E328" s="1">
        <v>5152</v>
      </c>
      <c r="F328" s="1">
        <v>41</v>
      </c>
      <c r="G328" s="4">
        <v>397</v>
      </c>
      <c r="H328" s="12">
        <f>_xlfn.XLOOKUP(data9[[#This Row],[Product]],product[ [ Products] ],product[ [ Cost per box ] ])</f>
        <v>19</v>
      </c>
      <c r="I328" s="25">
        <f>N328*data9[[#This Row],[Boxes]]</f>
        <v>7543</v>
      </c>
      <c r="J328" s="25">
        <f>data9[[#This Row],[Amount]]-data9[[#This Row],[Cost]]</f>
        <v>-2391</v>
      </c>
      <c r="N328">
        <f t="shared" si="5"/>
        <v>19</v>
      </c>
    </row>
    <row r="329" spans="1:14" ht="16.5">
      <c r="A329" s="3" t="s">
        <v>37</v>
      </c>
      <c r="B329" s="1" t="s">
        <v>63</v>
      </c>
      <c r="C329" s="1" t="s">
        <v>68</v>
      </c>
      <c r="D329" s="2">
        <v>44580</v>
      </c>
      <c r="E329" s="1">
        <v>2786</v>
      </c>
      <c r="F329" s="1">
        <v>107</v>
      </c>
      <c r="G329" s="4">
        <v>310</v>
      </c>
      <c r="H329" s="12">
        <f>_xlfn.XLOOKUP(data9[[#This Row],[Product]],product[ [ Products] ],product[ [ Cost per box ] ])</f>
        <v>16.73</v>
      </c>
      <c r="I329" s="25">
        <f>N329*data9[[#This Row],[Boxes]]</f>
        <v>5186.3</v>
      </c>
      <c r="J329" s="25">
        <f>data9[[#This Row],[Amount]]-data9[[#This Row],[Cost]]</f>
        <v>-2400.3000000000002</v>
      </c>
      <c r="N329">
        <f t="shared" si="5"/>
        <v>16.73</v>
      </c>
    </row>
    <row r="330" spans="1:14" ht="16.5">
      <c r="A330" s="3" t="s">
        <v>37</v>
      </c>
      <c r="B330" s="1" t="s">
        <v>53</v>
      </c>
      <c r="C330" s="1" t="s">
        <v>67</v>
      </c>
      <c r="D330" s="2">
        <v>44588</v>
      </c>
      <c r="E330" s="1">
        <v>1897</v>
      </c>
      <c r="F330" s="1">
        <v>445</v>
      </c>
      <c r="G330" s="4">
        <v>211</v>
      </c>
      <c r="H330" s="12">
        <f>_xlfn.XLOOKUP(data9[[#This Row],[Product]],product[ [ Products] ],product[ [ Cost per box ] ])</f>
        <v>20.52</v>
      </c>
      <c r="I330" s="25">
        <f>N330*data9[[#This Row],[Boxes]]</f>
        <v>4329.72</v>
      </c>
      <c r="J330" s="25">
        <f>data9[[#This Row],[Amount]]-data9[[#This Row],[Cost]]</f>
        <v>-2432.7200000000003</v>
      </c>
      <c r="N330">
        <f t="shared" si="5"/>
        <v>20.52</v>
      </c>
    </row>
    <row r="331" spans="1:14" ht="16.5">
      <c r="A331" s="3" t="s">
        <v>52</v>
      </c>
      <c r="B331" s="1" t="s">
        <v>53</v>
      </c>
      <c r="C331" s="1" t="s">
        <v>20</v>
      </c>
      <c r="D331" s="2">
        <v>44572</v>
      </c>
      <c r="E331" s="1">
        <v>5922</v>
      </c>
      <c r="F331" s="1">
        <v>169</v>
      </c>
      <c r="G331" s="4">
        <v>423</v>
      </c>
      <c r="H331" s="12">
        <f>_xlfn.XLOOKUP(data9[[#This Row],[Product]],product[ [ Products] ],product[ [ Cost per box ] ])</f>
        <v>19.77</v>
      </c>
      <c r="I331" s="25">
        <f>N331*data9[[#This Row],[Boxes]]</f>
        <v>8362.7099999999991</v>
      </c>
      <c r="J331" s="25">
        <f>data9[[#This Row],[Amount]]-data9[[#This Row],[Cost]]</f>
        <v>-2440.7099999999991</v>
      </c>
      <c r="N331">
        <f t="shared" si="5"/>
        <v>19.77</v>
      </c>
    </row>
    <row r="332" spans="1:14" ht="16.5">
      <c r="A332" s="3" t="s">
        <v>19</v>
      </c>
      <c r="B332" s="1" t="s">
        <v>48</v>
      </c>
      <c r="C332" s="1" t="s">
        <v>70</v>
      </c>
      <c r="D332" s="2">
        <v>44571</v>
      </c>
      <c r="E332" s="1">
        <v>4039</v>
      </c>
      <c r="F332" s="1">
        <v>182</v>
      </c>
      <c r="G332" s="4">
        <v>337</v>
      </c>
      <c r="H332" s="12">
        <f>_xlfn.XLOOKUP(data9[[#This Row],[Product]],product[ [ Products] ],product[ [ Cost per box ] ])</f>
        <v>19.25</v>
      </c>
      <c r="I332" s="25">
        <f>N332*data9[[#This Row],[Boxes]]</f>
        <v>6487.25</v>
      </c>
      <c r="J332" s="25">
        <f>data9[[#This Row],[Amount]]-data9[[#This Row],[Cost]]</f>
        <v>-2448.25</v>
      </c>
      <c r="N332">
        <f t="shared" si="5"/>
        <v>19.25</v>
      </c>
    </row>
    <row r="333" spans="1:14" ht="16.5">
      <c r="A333" s="3" t="s">
        <v>52</v>
      </c>
      <c r="B333" s="1" t="s">
        <v>64</v>
      </c>
      <c r="C333" s="1" t="s">
        <v>20</v>
      </c>
      <c r="D333" s="2">
        <v>44572</v>
      </c>
      <c r="E333" s="1">
        <v>6020</v>
      </c>
      <c r="F333" s="1">
        <v>329</v>
      </c>
      <c r="G333" s="4">
        <v>430</v>
      </c>
      <c r="H333" s="12">
        <f>_xlfn.XLOOKUP(data9[[#This Row],[Product]],product[ [ Products] ],product[ [ Cost per box ] ])</f>
        <v>19.77</v>
      </c>
      <c r="I333" s="25">
        <f>N333*data9[[#This Row],[Boxes]]</f>
        <v>8501.1</v>
      </c>
      <c r="J333" s="25">
        <f>data9[[#This Row],[Amount]]-data9[[#This Row],[Cost]]</f>
        <v>-2481.1000000000004</v>
      </c>
      <c r="N333">
        <f t="shared" si="5"/>
        <v>19.77</v>
      </c>
    </row>
    <row r="334" spans="1:14" ht="16.5">
      <c r="A334" s="3" t="s">
        <v>7</v>
      </c>
      <c r="B334" s="1" t="s">
        <v>69</v>
      </c>
      <c r="C334" s="1" t="s">
        <v>75</v>
      </c>
      <c r="D334" s="2">
        <v>44564</v>
      </c>
      <c r="E334" s="1">
        <v>9394</v>
      </c>
      <c r="F334" s="1">
        <v>222</v>
      </c>
      <c r="G334" s="4">
        <v>627</v>
      </c>
      <c r="H334" s="12">
        <f>_xlfn.XLOOKUP(data9[[#This Row],[Product]],product[ [ Products] ],product[ [ Cost per box ] ])</f>
        <v>19</v>
      </c>
      <c r="I334" s="25">
        <f>N334*data9[[#This Row],[Boxes]]</f>
        <v>11913</v>
      </c>
      <c r="J334" s="25">
        <f>data9[[#This Row],[Amount]]-data9[[#This Row],[Cost]]</f>
        <v>-2519</v>
      </c>
      <c r="N334">
        <f t="shared" si="5"/>
        <v>19</v>
      </c>
    </row>
    <row r="335" spans="1:14" ht="16.5">
      <c r="A335" s="3" t="s">
        <v>40</v>
      </c>
      <c r="B335" s="1" t="s">
        <v>51</v>
      </c>
      <c r="C335" s="1" t="s">
        <v>75</v>
      </c>
      <c r="D335" s="2">
        <v>44571</v>
      </c>
      <c r="E335" s="1">
        <v>4389</v>
      </c>
      <c r="F335" s="1">
        <v>94</v>
      </c>
      <c r="G335" s="4">
        <v>366</v>
      </c>
      <c r="H335" s="12">
        <f>_xlfn.XLOOKUP(data9[[#This Row],[Product]],product[ [ Products] ],product[ [ Cost per box ] ])</f>
        <v>19</v>
      </c>
      <c r="I335" s="25">
        <f>N335*data9[[#This Row],[Boxes]]</f>
        <v>6954</v>
      </c>
      <c r="J335" s="25">
        <f>data9[[#This Row],[Amount]]-data9[[#This Row],[Cost]]</f>
        <v>-2565</v>
      </c>
      <c r="N335">
        <f t="shared" si="5"/>
        <v>19</v>
      </c>
    </row>
    <row r="336" spans="1:14" ht="16.5">
      <c r="A336" s="3" t="s">
        <v>32</v>
      </c>
      <c r="B336" s="1" t="s">
        <v>38</v>
      </c>
      <c r="C336" s="1" t="s">
        <v>57</v>
      </c>
      <c r="D336" s="2">
        <v>44571</v>
      </c>
      <c r="E336" s="1">
        <v>5495</v>
      </c>
      <c r="F336" s="1">
        <v>251</v>
      </c>
      <c r="G336" s="4">
        <v>393</v>
      </c>
      <c r="H336" s="12">
        <f>_xlfn.XLOOKUP(data9[[#This Row],[Product]],product[ [ Products] ],product[ [ Cost per box ] ])</f>
        <v>20.619999999999997</v>
      </c>
      <c r="I336" s="25">
        <f>N336*data9[[#This Row],[Boxes]]</f>
        <v>8103.6599999999989</v>
      </c>
      <c r="J336" s="25">
        <f>data9[[#This Row],[Amount]]-data9[[#This Row],[Cost]]</f>
        <v>-2608.6599999999989</v>
      </c>
      <c r="N336">
        <f t="shared" si="5"/>
        <v>20.619999999999997</v>
      </c>
    </row>
    <row r="337" spans="1:14" ht="16.5">
      <c r="A337" s="3" t="s">
        <v>23</v>
      </c>
      <c r="B337" s="1" t="s">
        <v>64</v>
      </c>
      <c r="C337" s="1" t="s">
        <v>20</v>
      </c>
      <c r="D337" s="2">
        <v>44568</v>
      </c>
      <c r="E337" s="1">
        <v>8204</v>
      </c>
      <c r="F337" s="1">
        <v>14</v>
      </c>
      <c r="G337" s="4">
        <v>547</v>
      </c>
      <c r="H337" s="12">
        <f>_xlfn.XLOOKUP(data9[[#This Row],[Product]],product[ [ Products] ],product[ [ Cost per box ] ])</f>
        <v>19.77</v>
      </c>
      <c r="I337" s="25">
        <f>N337*data9[[#This Row],[Boxes]]</f>
        <v>10814.19</v>
      </c>
      <c r="J337" s="25">
        <f>data9[[#This Row],[Amount]]-data9[[#This Row],[Cost]]</f>
        <v>-2610.1900000000005</v>
      </c>
      <c r="N337">
        <f t="shared" si="5"/>
        <v>19.77</v>
      </c>
    </row>
    <row r="338" spans="1:14" ht="16.5">
      <c r="A338" s="3" t="s">
        <v>30</v>
      </c>
      <c r="B338" s="1" t="s">
        <v>33</v>
      </c>
      <c r="C338" s="1" t="s">
        <v>57</v>
      </c>
      <c r="D338" s="2">
        <v>44586</v>
      </c>
      <c r="E338" s="1">
        <v>3087</v>
      </c>
      <c r="F338" s="1">
        <v>112</v>
      </c>
      <c r="G338" s="4">
        <v>281</v>
      </c>
      <c r="H338" s="12">
        <f>_xlfn.XLOOKUP(data9[[#This Row],[Product]],product[ [ Products] ],product[ [ Cost per box ] ])</f>
        <v>20.619999999999997</v>
      </c>
      <c r="I338" s="25">
        <f>N338*data9[[#This Row],[Boxes]]</f>
        <v>5794.2199999999993</v>
      </c>
      <c r="J338" s="25">
        <f>data9[[#This Row],[Amount]]-data9[[#This Row],[Cost]]</f>
        <v>-2707.2199999999993</v>
      </c>
      <c r="N338">
        <f t="shared" si="5"/>
        <v>20.619999999999997</v>
      </c>
    </row>
    <row r="339" spans="1:14" ht="16.5">
      <c r="A339" s="3" t="s">
        <v>74</v>
      </c>
      <c r="B339" s="1" t="s">
        <v>26</v>
      </c>
      <c r="C339" s="1" t="s">
        <v>75</v>
      </c>
      <c r="D339" s="2">
        <v>44587</v>
      </c>
      <c r="E339" s="1">
        <v>4676</v>
      </c>
      <c r="F339" s="1">
        <v>72</v>
      </c>
      <c r="G339" s="4">
        <v>390</v>
      </c>
      <c r="H339" s="12">
        <f>_xlfn.XLOOKUP(data9[[#This Row],[Product]],product[ [ Products] ],product[ [ Cost per box ] ])</f>
        <v>19</v>
      </c>
      <c r="I339" s="25">
        <f>N339*data9[[#This Row],[Boxes]]</f>
        <v>7410</v>
      </c>
      <c r="J339" s="25">
        <f>data9[[#This Row],[Amount]]-data9[[#This Row],[Cost]]</f>
        <v>-2734</v>
      </c>
      <c r="N339">
        <f t="shared" si="5"/>
        <v>19</v>
      </c>
    </row>
    <row r="340" spans="1:14" ht="16.5">
      <c r="A340" s="3" t="s">
        <v>30</v>
      </c>
      <c r="B340" s="1" t="s">
        <v>24</v>
      </c>
      <c r="C340" s="1" t="s">
        <v>54</v>
      </c>
      <c r="D340" s="2">
        <v>44565</v>
      </c>
      <c r="E340" s="1">
        <v>3787</v>
      </c>
      <c r="F340" s="1">
        <v>321</v>
      </c>
      <c r="G340" s="4">
        <v>474</v>
      </c>
      <c r="H340" s="12">
        <f>_xlfn.XLOOKUP(data9[[#This Row],[Product]],product[ [ Products] ],product[ [ Cost per box ] ])</f>
        <v>13.79</v>
      </c>
      <c r="I340" s="25">
        <f>N340*data9[[#This Row],[Boxes]]</f>
        <v>6536.46</v>
      </c>
      <c r="J340" s="25">
        <f>data9[[#This Row],[Amount]]-data9[[#This Row],[Cost]]</f>
        <v>-2749.46</v>
      </c>
      <c r="N340">
        <f t="shared" si="5"/>
        <v>13.79</v>
      </c>
    </row>
    <row r="341" spans="1:14" ht="16.5">
      <c r="A341" s="3" t="s">
        <v>23</v>
      </c>
      <c r="B341" s="1" t="s">
        <v>28</v>
      </c>
      <c r="C341" s="1" t="s">
        <v>75</v>
      </c>
      <c r="D341" s="2">
        <v>44589</v>
      </c>
      <c r="E341" s="1">
        <v>3787</v>
      </c>
      <c r="F341" s="1">
        <v>678</v>
      </c>
      <c r="G341" s="4">
        <v>345</v>
      </c>
      <c r="H341" s="12">
        <f>_xlfn.XLOOKUP(data9[[#This Row],[Product]],product[ [ Products] ],product[ [ Cost per box ] ])</f>
        <v>19</v>
      </c>
      <c r="I341" s="25">
        <f>N341*data9[[#This Row],[Boxes]]</f>
        <v>6555</v>
      </c>
      <c r="J341" s="25">
        <f>data9[[#This Row],[Amount]]-data9[[#This Row],[Cost]]</f>
        <v>-2768</v>
      </c>
      <c r="N341">
        <f t="shared" si="5"/>
        <v>19</v>
      </c>
    </row>
    <row r="342" spans="1:14" ht="16.5">
      <c r="A342" s="3" t="s">
        <v>40</v>
      </c>
      <c r="B342" s="1" t="s">
        <v>33</v>
      </c>
      <c r="C342" s="1" t="s">
        <v>68</v>
      </c>
      <c r="D342" s="2">
        <v>44589</v>
      </c>
      <c r="E342" s="1">
        <v>1547</v>
      </c>
      <c r="F342" s="1">
        <v>27</v>
      </c>
      <c r="G342" s="4">
        <v>258</v>
      </c>
      <c r="H342" s="12">
        <f>_xlfn.XLOOKUP(data9[[#This Row],[Product]],product[ [ Products] ],product[ [ Cost per box ] ])</f>
        <v>16.73</v>
      </c>
      <c r="I342" s="25">
        <f>N342*data9[[#This Row],[Boxes]]</f>
        <v>4316.34</v>
      </c>
      <c r="J342" s="25">
        <f>data9[[#This Row],[Amount]]-data9[[#This Row],[Cost]]</f>
        <v>-2769.34</v>
      </c>
      <c r="N342">
        <f t="shared" si="5"/>
        <v>16.73</v>
      </c>
    </row>
    <row r="343" spans="1:14" ht="16.5">
      <c r="A343" s="3" t="s">
        <v>61</v>
      </c>
      <c r="B343" s="1" t="s">
        <v>62</v>
      </c>
      <c r="C343" s="1" t="s">
        <v>57</v>
      </c>
      <c r="D343" s="2">
        <v>44580</v>
      </c>
      <c r="E343" s="1">
        <v>3857</v>
      </c>
      <c r="F343" s="1">
        <v>42</v>
      </c>
      <c r="G343" s="4">
        <v>322</v>
      </c>
      <c r="H343" s="12">
        <f>_xlfn.XLOOKUP(data9[[#This Row],[Product]],product[ [ Products] ],product[ [ Cost per box ] ])</f>
        <v>20.619999999999997</v>
      </c>
      <c r="I343" s="25">
        <f>N343*data9[[#This Row],[Boxes]]</f>
        <v>6639.6399999999994</v>
      </c>
      <c r="J343" s="25">
        <f>data9[[#This Row],[Amount]]-data9[[#This Row],[Cost]]</f>
        <v>-2782.6399999999994</v>
      </c>
      <c r="N343">
        <f t="shared" si="5"/>
        <v>20.619999999999997</v>
      </c>
    </row>
    <row r="344" spans="1:14" ht="16.5">
      <c r="A344" s="3" t="s">
        <v>73</v>
      </c>
      <c r="B344" s="1" t="s">
        <v>53</v>
      </c>
      <c r="C344" s="1" t="s">
        <v>20</v>
      </c>
      <c r="D344" s="2">
        <v>44586</v>
      </c>
      <c r="E344" s="1">
        <v>5334</v>
      </c>
      <c r="F344" s="1">
        <v>184</v>
      </c>
      <c r="G344" s="4">
        <v>411</v>
      </c>
      <c r="H344" s="12">
        <f>_xlfn.XLOOKUP(data9[[#This Row],[Product]],product[ [ Products] ],product[ [ Cost per box ] ])</f>
        <v>19.77</v>
      </c>
      <c r="I344" s="25">
        <f>N344*data9[[#This Row],[Boxes]]</f>
        <v>8125.47</v>
      </c>
      <c r="J344" s="25">
        <f>data9[[#This Row],[Amount]]-data9[[#This Row],[Cost]]</f>
        <v>-2791.4700000000003</v>
      </c>
      <c r="N344">
        <f t="shared" si="5"/>
        <v>19.77</v>
      </c>
    </row>
    <row r="345" spans="1:14" ht="16.5">
      <c r="A345" s="3" t="s">
        <v>71</v>
      </c>
      <c r="B345" s="1" t="s">
        <v>55</v>
      </c>
      <c r="C345" s="1" t="s">
        <v>27</v>
      </c>
      <c r="D345" s="2">
        <v>44573</v>
      </c>
      <c r="E345" s="1">
        <v>1526</v>
      </c>
      <c r="F345" s="1">
        <v>238</v>
      </c>
      <c r="G345" s="4">
        <v>218</v>
      </c>
      <c r="H345" s="12">
        <f>_xlfn.XLOOKUP(data9[[#This Row],[Product]],product[ [ Products] ],product[ [ Cost per box ] ])</f>
        <v>20.380000000000003</v>
      </c>
      <c r="I345" s="25">
        <f>N345*data9[[#This Row],[Boxes]]</f>
        <v>4442.84</v>
      </c>
      <c r="J345" s="25">
        <f>data9[[#This Row],[Amount]]-data9[[#This Row],[Cost]]</f>
        <v>-2916.84</v>
      </c>
      <c r="N345">
        <f t="shared" si="5"/>
        <v>20.380000000000003</v>
      </c>
    </row>
    <row r="346" spans="1:14" ht="16.5">
      <c r="A346" s="3" t="s">
        <v>66</v>
      </c>
      <c r="B346" s="1" t="s">
        <v>49</v>
      </c>
      <c r="C346" s="1" t="s">
        <v>20</v>
      </c>
      <c r="D346" s="2">
        <v>44568</v>
      </c>
      <c r="E346" s="1">
        <v>9219</v>
      </c>
      <c r="F346" s="1">
        <v>129</v>
      </c>
      <c r="G346" s="4">
        <v>615</v>
      </c>
      <c r="H346" s="12">
        <f>_xlfn.XLOOKUP(data9[[#This Row],[Product]],product[ [ Products] ],product[ [ Cost per box ] ])</f>
        <v>19.77</v>
      </c>
      <c r="I346" s="25">
        <f>N346*data9[[#This Row],[Boxes]]</f>
        <v>12158.55</v>
      </c>
      <c r="J346" s="25">
        <f>data9[[#This Row],[Amount]]-data9[[#This Row],[Cost]]</f>
        <v>-2939.5499999999993</v>
      </c>
      <c r="N346">
        <f t="shared" si="5"/>
        <v>19.77</v>
      </c>
    </row>
    <row r="347" spans="1:14" ht="16.5">
      <c r="A347" s="3" t="s">
        <v>60</v>
      </c>
      <c r="B347" s="1" t="s">
        <v>36</v>
      </c>
      <c r="C347" s="1" t="s">
        <v>59</v>
      </c>
      <c r="D347" s="2">
        <v>44582</v>
      </c>
      <c r="E347" s="1">
        <v>20720</v>
      </c>
      <c r="F347" s="1">
        <v>78</v>
      </c>
      <c r="G347" s="4">
        <v>1091</v>
      </c>
      <c r="H347" s="12">
        <f>_xlfn.XLOOKUP(data9[[#This Row],[Product]],product[ [ Products] ],product[ [ Cost per box ] ])</f>
        <v>21.73</v>
      </c>
      <c r="I347" s="25">
        <f>N347*data9[[#This Row],[Boxes]]</f>
        <v>23707.43</v>
      </c>
      <c r="J347" s="25">
        <f>data9[[#This Row],[Amount]]-data9[[#This Row],[Cost]]</f>
        <v>-2987.4300000000003</v>
      </c>
      <c r="N347">
        <f t="shared" si="5"/>
        <v>21.73</v>
      </c>
    </row>
    <row r="348" spans="1:14" ht="16.5">
      <c r="A348" s="3" t="s">
        <v>40</v>
      </c>
      <c r="B348" s="1" t="s">
        <v>8</v>
      </c>
      <c r="C348" s="1" t="s">
        <v>76</v>
      </c>
      <c r="D348" s="2">
        <v>44582</v>
      </c>
      <c r="E348" s="1">
        <v>3731</v>
      </c>
      <c r="F348" s="1">
        <v>428</v>
      </c>
      <c r="G348" s="4">
        <v>374</v>
      </c>
      <c r="H348" s="12">
        <f>_xlfn.XLOOKUP(data9[[#This Row],[Product]],product[ [ Products] ],product[ [ Cost per box ] ])</f>
        <v>18.149999999999999</v>
      </c>
      <c r="I348" s="25">
        <f>N348*data9[[#This Row],[Boxes]]</f>
        <v>6788.0999999999995</v>
      </c>
      <c r="J348" s="25">
        <f>data9[[#This Row],[Amount]]-data9[[#This Row],[Cost]]</f>
        <v>-3057.0999999999995</v>
      </c>
      <c r="N348">
        <f t="shared" si="5"/>
        <v>18.149999999999999</v>
      </c>
    </row>
    <row r="349" spans="1:14" ht="16.5">
      <c r="A349" s="3" t="s">
        <v>66</v>
      </c>
      <c r="B349" s="1" t="s">
        <v>63</v>
      </c>
      <c r="C349" s="1" t="s">
        <v>70</v>
      </c>
      <c r="D349" s="2">
        <v>44571</v>
      </c>
      <c r="E349" s="1">
        <v>6363</v>
      </c>
      <c r="F349" s="1">
        <v>281</v>
      </c>
      <c r="G349" s="4">
        <v>490</v>
      </c>
      <c r="H349" s="12">
        <f>_xlfn.XLOOKUP(data9[[#This Row],[Product]],product[ [ Products] ],product[ [ Cost per box ] ])</f>
        <v>19.25</v>
      </c>
      <c r="I349" s="25">
        <f>N349*data9[[#This Row],[Boxes]]</f>
        <v>9432.5</v>
      </c>
      <c r="J349" s="25">
        <f>data9[[#This Row],[Amount]]-data9[[#This Row],[Cost]]</f>
        <v>-3069.5</v>
      </c>
      <c r="N349">
        <f t="shared" si="5"/>
        <v>19.25</v>
      </c>
    </row>
    <row r="350" spans="1:14" ht="16.5">
      <c r="A350" s="3" t="s">
        <v>50</v>
      </c>
      <c r="B350" s="1" t="s">
        <v>21</v>
      </c>
      <c r="C350" s="1" t="s">
        <v>59</v>
      </c>
      <c r="D350" s="2">
        <v>44574</v>
      </c>
      <c r="E350" s="1">
        <v>21490</v>
      </c>
      <c r="F350" s="1">
        <v>334</v>
      </c>
      <c r="G350" s="4">
        <v>1132</v>
      </c>
      <c r="H350" s="12">
        <f>_xlfn.XLOOKUP(data9[[#This Row],[Product]],product[ [ Products] ],product[ [ Cost per box ] ])</f>
        <v>21.73</v>
      </c>
      <c r="I350" s="25">
        <f>N350*data9[[#This Row],[Boxes]]</f>
        <v>24598.36</v>
      </c>
      <c r="J350" s="25">
        <f>data9[[#This Row],[Amount]]-data9[[#This Row],[Cost]]</f>
        <v>-3108.3600000000006</v>
      </c>
      <c r="N350">
        <f t="shared" si="5"/>
        <v>21.73</v>
      </c>
    </row>
    <row r="351" spans="1:14" ht="16.5">
      <c r="A351" s="3" t="s">
        <v>7</v>
      </c>
      <c r="B351" s="1" t="s">
        <v>21</v>
      </c>
      <c r="C351" s="1" t="s">
        <v>76</v>
      </c>
      <c r="D351" s="2">
        <v>44568</v>
      </c>
      <c r="E351" s="1">
        <v>3052</v>
      </c>
      <c r="F351" s="1">
        <v>119</v>
      </c>
      <c r="G351" s="4">
        <v>340</v>
      </c>
      <c r="H351" s="12">
        <f>_xlfn.XLOOKUP(data9[[#This Row],[Product]],product[ [ Products] ],product[ [ Cost per box ] ])</f>
        <v>18.149999999999999</v>
      </c>
      <c r="I351" s="25">
        <f>N351*data9[[#This Row],[Boxes]]</f>
        <v>6170.9999999999991</v>
      </c>
      <c r="J351" s="25">
        <f>data9[[#This Row],[Amount]]-data9[[#This Row],[Cost]]</f>
        <v>-3118.9999999999991</v>
      </c>
      <c r="N351">
        <f t="shared" si="5"/>
        <v>18.149999999999999</v>
      </c>
    </row>
    <row r="352" spans="1:14" ht="16.5">
      <c r="A352" s="3" t="s">
        <v>47</v>
      </c>
      <c r="B352" s="1" t="s">
        <v>36</v>
      </c>
      <c r="C352" s="1" t="s">
        <v>20</v>
      </c>
      <c r="D352" s="2">
        <v>44579</v>
      </c>
      <c r="E352" s="1">
        <v>5985</v>
      </c>
      <c r="F352" s="1">
        <v>194</v>
      </c>
      <c r="G352" s="4">
        <v>461</v>
      </c>
      <c r="H352" s="12">
        <f>_xlfn.XLOOKUP(data9[[#This Row],[Product]],product[ [ Products] ],product[ [ Cost per box ] ])</f>
        <v>19.77</v>
      </c>
      <c r="I352" s="25">
        <f>N352*data9[[#This Row],[Boxes]]</f>
        <v>9113.9699999999993</v>
      </c>
      <c r="J352" s="25">
        <f>data9[[#This Row],[Amount]]-data9[[#This Row],[Cost]]</f>
        <v>-3128.9699999999993</v>
      </c>
      <c r="N352">
        <f t="shared" si="5"/>
        <v>19.77</v>
      </c>
    </row>
    <row r="353" spans="1:14" ht="16.5">
      <c r="A353" s="3" t="s">
        <v>35</v>
      </c>
      <c r="B353" s="1" t="s">
        <v>41</v>
      </c>
      <c r="C353" s="1" t="s">
        <v>31</v>
      </c>
      <c r="D353" s="2">
        <v>44586</v>
      </c>
      <c r="E353" s="1">
        <v>4900</v>
      </c>
      <c r="F353" s="1">
        <v>167</v>
      </c>
      <c r="G353" s="4">
        <v>700</v>
      </c>
      <c r="H353" s="12">
        <f>_xlfn.XLOOKUP(data9[[#This Row],[Product]],product[ [ Products] ],product[ [ Cost per box ] ])</f>
        <v>11.469999999999999</v>
      </c>
      <c r="I353" s="25">
        <f>N353*data9[[#This Row],[Boxes]]</f>
        <v>8028.9999999999991</v>
      </c>
      <c r="J353" s="25">
        <f>data9[[#This Row],[Amount]]-data9[[#This Row],[Cost]]</f>
        <v>-3128.9999999999991</v>
      </c>
      <c r="N353">
        <f t="shared" si="5"/>
        <v>11.469999999999999</v>
      </c>
    </row>
    <row r="354" spans="1:14" ht="16.5">
      <c r="A354" s="3" t="s">
        <v>71</v>
      </c>
      <c r="B354" s="1" t="s">
        <v>14</v>
      </c>
      <c r="C354" s="1" t="s">
        <v>31</v>
      </c>
      <c r="D354" s="2">
        <v>44579</v>
      </c>
      <c r="E354" s="1">
        <v>7245</v>
      </c>
      <c r="F354" s="1">
        <v>7</v>
      </c>
      <c r="G354" s="4">
        <v>906</v>
      </c>
      <c r="H354" s="12">
        <f>_xlfn.XLOOKUP(data9[[#This Row],[Product]],product[ [ Products] ],product[ [ Cost per box ] ])</f>
        <v>11.469999999999999</v>
      </c>
      <c r="I354" s="25">
        <f>N354*data9[[#This Row],[Boxes]]</f>
        <v>10391.82</v>
      </c>
      <c r="J354" s="25">
        <f>data9[[#This Row],[Amount]]-data9[[#This Row],[Cost]]</f>
        <v>-3146.8199999999997</v>
      </c>
      <c r="N354">
        <f t="shared" si="5"/>
        <v>11.469999999999999</v>
      </c>
    </row>
    <row r="355" spans="1:14" ht="16.5">
      <c r="A355" s="3" t="s">
        <v>40</v>
      </c>
      <c r="B355" s="1" t="s">
        <v>36</v>
      </c>
      <c r="C355" s="1" t="s">
        <v>70</v>
      </c>
      <c r="D355" s="2">
        <v>44564</v>
      </c>
      <c r="E355" s="1">
        <v>5292</v>
      </c>
      <c r="F355" s="1">
        <v>99</v>
      </c>
      <c r="G355" s="4">
        <v>441</v>
      </c>
      <c r="H355" s="12">
        <f>_xlfn.XLOOKUP(data9[[#This Row],[Product]],product[ [ Products] ],product[ [ Cost per box ] ])</f>
        <v>19.25</v>
      </c>
      <c r="I355" s="25">
        <f>N355*data9[[#This Row],[Boxes]]</f>
        <v>8489.25</v>
      </c>
      <c r="J355" s="25">
        <f>data9[[#This Row],[Amount]]-data9[[#This Row],[Cost]]</f>
        <v>-3197.25</v>
      </c>
      <c r="N355">
        <f t="shared" si="5"/>
        <v>19.25</v>
      </c>
    </row>
    <row r="356" spans="1:14" ht="16.5">
      <c r="A356" s="3" t="s">
        <v>77</v>
      </c>
      <c r="B356" s="1" t="s">
        <v>63</v>
      </c>
      <c r="C356" s="1" t="s">
        <v>67</v>
      </c>
      <c r="D356" s="2">
        <v>44575</v>
      </c>
      <c r="E356" s="1">
        <v>2485</v>
      </c>
      <c r="F356" s="1">
        <v>55</v>
      </c>
      <c r="G356" s="4">
        <v>277</v>
      </c>
      <c r="H356" s="12">
        <f>_xlfn.XLOOKUP(data9[[#This Row],[Product]],product[ [ Products] ],product[ [ Cost per box ] ])</f>
        <v>20.52</v>
      </c>
      <c r="I356" s="25">
        <f>N356*data9[[#This Row],[Boxes]]</f>
        <v>5684.04</v>
      </c>
      <c r="J356" s="25">
        <f>data9[[#This Row],[Amount]]-data9[[#This Row],[Cost]]</f>
        <v>-3199.04</v>
      </c>
      <c r="N356">
        <f t="shared" si="5"/>
        <v>20.52</v>
      </c>
    </row>
    <row r="357" spans="1:14" ht="16.5">
      <c r="A357" s="3" t="s">
        <v>37</v>
      </c>
      <c r="B357" s="1" t="s">
        <v>44</v>
      </c>
      <c r="C357" s="1" t="s">
        <v>68</v>
      </c>
      <c r="D357" s="2">
        <v>44587</v>
      </c>
      <c r="E357" s="1">
        <v>2933</v>
      </c>
      <c r="F357" s="1">
        <v>181</v>
      </c>
      <c r="G357" s="4">
        <v>367</v>
      </c>
      <c r="H357" s="12">
        <f>_xlfn.XLOOKUP(data9[[#This Row],[Product]],product[ [ Products] ],product[ [ Cost per box ] ])</f>
        <v>16.73</v>
      </c>
      <c r="I357" s="25">
        <f>N357*data9[[#This Row],[Boxes]]</f>
        <v>6139.91</v>
      </c>
      <c r="J357" s="25">
        <f>data9[[#This Row],[Amount]]-data9[[#This Row],[Cost]]</f>
        <v>-3206.91</v>
      </c>
      <c r="N357">
        <f t="shared" si="5"/>
        <v>16.73</v>
      </c>
    </row>
    <row r="358" spans="1:14" ht="16.5">
      <c r="A358" s="3" t="s">
        <v>16</v>
      </c>
      <c r="B358" s="1" t="s">
        <v>41</v>
      </c>
      <c r="C358" s="1" t="s">
        <v>31</v>
      </c>
      <c r="D358" s="2">
        <v>44568</v>
      </c>
      <c r="E358" s="1">
        <v>11907</v>
      </c>
      <c r="F358" s="1">
        <v>186</v>
      </c>
      <c r="G358" s="4">
        <v>1323</v>
      </c>
      <c r="H358" s="12">
        <f>_xlfn.XLOOKUP(data9[[#This Row],[Product]],product[ [ Products] ],product[ [ Cost per box ] ])</f>
        <v>11.469999999999999</v>
      </c>
      <c r="I358" s="25">
        <f>N358*data9[[#This Row],[Boxes]]</f>
        <v>15174.809999999998</v>
      </c>
      <c r="J358" s="25">
        <f>data9[[#This Row],[Amount]]-data9[[#This Row],[Cost]]</f>
        <v>-3267.8099999999977</v>
      </c>
      <c r="N358">
        <f t="shared" si="5"/>
        <v>11.469999999999999</v>
      </c>
    </row>
    <row r="359" spans="1:14" ht="16.5">
      <c r="A359" s="3" t="s">
        <v>10</v>
      </c>
      <c r="B359" s="1" t="s">
        <v>26</v>
      </c>
      <c r="C359" s="1" t="s">
        <v>70</v>
      </c>
      <c r="D359" s="2">
        <v>44588</v>
      </c>
      <c r="E359" s="1">
        <v>6776</v>
      </c>
      <c r="F359" s="1">
        <v>374</v>
      </c>
      <c r="G359" s="4">
        <v>522</v>
      </c>
      <c r="H359" s="12">
        <f>_xlfn.XLOOKUP(data9[[#This Row],[Product]],product[ [ Products] ],product[ [ Cost per box ] ])</f>
        <v>19.25</v>
      </c>
      <c r="I359" s="25">
        <f>N359*data9[[#This Row],[Boxes]]</f>
        <v>10048.5</v>
      </c>
      <c r="J359" s="25">
        <f>data9[[#This Row],[Amount]]-data9[[#This Row],[Cost]]</f>
        <v>-3272.5</v>
      </c>
      <c r="N359">
        <f t="shared" si="5"/>
        <v>19.25</v>
      </c>
    </row>
    <row r="360" spans="1:14" ht="16.5">
      <c r="A360" s="3" t="s">
        <v>66</v>
      </c>
      <c r="B360" s="1" t="s">
        <v>33</v>
      </c>
      <c r="C360" s="1" t="s">
        <v>57</v>
      </c>
      <c r="D360" s="2">
        <v>44572</v>
      </c>
      <c r="E360" s="1">
        <v>4613</v>
      </c>
      <c r="F360" s="1">
        <v>70</v>
      </c>
      <c r="G360" s="4">
        <v>385</v>
      </c>
      <c r="H360" s="12">
        <f>_xlfn.XLOOKUP(data9[[#This Row],[Product]],product[ [ Products] ],product[ [ Cost per box ] ])</f>
        <v>20.619999999999997</v>
      </c>
      <c r="I360" s="25">
        <f>N360*data9[[#This Row],[Boxes]]</f>
        <v>7938.6999999999989</v>
      </c>
      <c r="J360" s="25">
        <f>data9[[#This Row],[Amount]]-data9[[#This Row],[Cost]]</f>
        <v>-3325.6999999999989</v>
      </c>
      <c r="N360">
        <f t="shared" si="5"/>
        <v>20.619999999999997</v>
      </c>
    </row>
    <row r="361" spans="1:14" ht="16.5">
      <c r="A361" s="3" t="s">
        <v>19</v>
      </c>
      <c r="B361" s="1" t="s">
        <v>41</v>
      </c>
      <c r="C361" s="1" t="s">
        <v>45</v>
      </c>
      <c r="D361" s="2">
        <v>44579</v>
      </c>
      <c r="E361" s="1">
        <v>11564</v>
      </c>
      <c r="F361" s="1">
        <v>13</v>
      </c>
      <c r="G361" s="4">
        <v>771</v>
      </c>
      <c r="H361" s="12">
        <f>_xlfn.XLOOKUP(data9[[#This Row],[Product]],product[ [ Products] ],product[ [ Cost per box ] ])</f>
        <v>19.329999999999998</v>
      </c>
      <c r="I361" s="25">
        <f>N361*data9[[#This Row],[Boxes]]</f>
        <v>14903.429999999998</v>
      </c>
      <c r="J361" s="25">
        <f>data9[[#This Row],[Amount]]-data9[[#This Row],[Cost]]</f>
        <v>-3339.4299999999985</v>
      </c>
      <c r="N361">
        <f t="shared" si="5"/>
        <v>19.329999999999998</v>
      </c>
    </row>
    <row r="362" spans="1:14" ht="16.5">
      <c r="A362" s="3" t="s">
        <v>13</v>
      </c>
      <c r="B362" s="1" t="s">
        <v>53</v>
      </c>
      <c r="C362" s="1" t="s">
        <v>20</v>
      </c>
      <c r="D362" s="2">
        <v>44582</v>
      </c>
      <c r="E362" s="1">
        <v>5243</v>
      </c>
      <c r="F362" s="1">
        <v>35</v>
      </c>
      <c r="G362" s="4">
        <v>437</v>
      </c>
      <c r="H362" s="12">
        <f>_xlfn.XLOOKUP(data9[[#This Row],[Product]],product[ [ Products] ],product[ [ Cost per box ] ])</f>
        <v>19.77</v>
      </c>
      <c r="I362" s="25">
        <f>N362*data9[[#This Row],[Boxes]]</f>
        <v>8639.49</v>
      </c>
      <c r="J362" s="25">
        <f>data9[[#This Row],[Amount]]-data9[[#This Row],[Cost]]</f>
        <v>-3396.49</v>
      </c>
      <c r="N362">
        <f t="shared" si="5"/>
        <v>19.77</v>
      </c>
    </row>
    <row r="363" spans="1:14" ht="16.5">
      <c r="A363" s="3" t="s">
        <v>71</v>
      </c>
      <c r="B363" s="1" t="s">
        <v>11</v>
      </c>
      <c r="C363" s="1" t="s">
        <v>68</v>
      </c>
      <c r="D363" s="2">
        <v>44580</v>
      </c>
      <c r="E363" s="1">
        <v>3108</v>
      </c>
      <c r="F363" s="1">
        <v>26</v>
      </c>
      <c r="G363" s="4">
        <v>389</v>
      </c>
      <c r="H363" s="12">
        <f>_xlfn.XLOOKUP(data9[[#This Row],[Product]],product[ [ Products] ],product[ [ Cost per box ] ])</f>
        <v>16.73</v>
      </c>
      <c r="I363" s="25">
        <f>N363*data9[[#This Row],[Boxes]]</f>
        <v>6507.97</v>
      </c>
      <c r="J363" s="25">
        <f>data9[[#This Row],[Amount]]-data9[[#This Row],[Cost]]</f>
        <v>-3399.9700000000003</v>
      </c>
      <c r="N363">
        <f t="shared" si="5"/>
        <v>16.73</v>
      </c>
    </row>
    <row r="364" spans="1:14" ht="16.5">
      <c r="A364" s="3" t="s">
        <v>46</v>
      </c>
      <c r="B364" s="1" t="s">
        <v>55</v>
      </c>
      <c r="C364" s="1" t="s">
        <v>75</v>
      </c>
      <c r="D364" s="2">
        <v>44589</v>
      </c>
      <c r="E364" s="1">
        <v>4690</v>
      </c>
      <c r="F364" s="1">
        <v>213</v>
      </c>
      <c r="G364" s="4">
        <v>427</v>
      </c>
      <c r="H364" s="12">
        <f>_xlfn.XLOOKUP(data9[[#This Row],[Product]],product[ [ Products] ],product[ [ Cost per box ] ])</f>
        <v>19</v>
      </c>
      <c r="I364" s="25">
        <f>N364*data9[[#This Row],[Boxes]]</f>
        <v>8113</v>
      </c>
      <c r="J364" s="25">
        <f>data9[[#This Row],[Amount]]-data9[[#This Row],[Cost]]</f>
        <v>-3423</v>
      </c>
      <c r="N364">
        <f t="shared" si="5"/>
        <v>19</v>
      </c>
    </row>
    <row r="365" spans="1:14" ht="16.5">
      <c r="A365" s="3" t="s">
        <v>7</v>
      </c>
      <c r="B365" s="1" t="s">
        <v>65</v>
      </c>
      <c r="C365" s="1" t="s">
        <v>68</v>
      </c>
      <c r="D365" s="2">
        <v>44592</v>
      </c>
      <c r="E365" s="1">
        <v>2485</v>
      </c>
      <c r="F365" s="1">
        <v>48</v>
      </c>
      <c r="G365" s="4">
        <v>355</v>
      </c>
      <c r="H365" s="12">
        <f>_xlfn.XLOOKUP(data9[[#This Row],[Product]],product[ [ Products] ],product[ [ Cost per box ] ])</f>
        <v>16.73</v>
      </c>
      <c r="I365" s="25">
        <f>N365*data9[[#This Row],[Boxes]]</f>
        <v>5939.1500000000005</v>
      </c>
      <c r="J365" s="25">
        <f>data9[[#This Row],[Amount]]-data9[[#This Row],[Cost]]</f>
        <v>-3454.1500000000005</v>
      </c>
      <c r="N365">
        <f t="shared" si="5"/>
        <v>16.73</v>
      </c>
    </row>
    <row r="366" spans="1:14" ht="16.5">
      <c r="A366" s="3" t="s">
        <v>61</v>
      </c>
      <c r="B366" s="1" t="s">
        <v>28</v>
      </c>
      <c r="C366" s="1" t="s">
        <v>70</v>
      </c>
      <c r="D366" s="2">
        <v>44586</v>
      </c>
      <c r="E366" s="1">
        <v>4599</v>
      </c>
      <c r="F366" s="1">
        <v>33</v>
      </c>
      <c r="G366" s="4">
        <v>419</v>
      </c>
      <c r="H366" s="12">
        <f>_xlfn.XLOOKUP(data9[[#This Row],[Product]],product[ [ Products] ],product[ [ Cost per box ] ])</f>
        <v>19.25</v>
      </c>
      <c r="I366" s="25">
        <f>N366*data9[[#This Row],[Boxes]]</f>
        <v>8065.75</v>
      </c>
      <c r="J366" s="25">
        <f>data9[[#This Row],[Amount]]-data9[[#This Row],[Cost]]</f>
        <v>-3466.75</v>
      </c>
      <c r="N366">
        <f t="shared" si="5"/>
        <v>19.25</v>
      </c>
    </row>
    <row r="367" spans="1:14" ht="16.5">
      <c r="A367" s="3" t="s">
        <v>66</v>
      </c>
      <c r="B367" s="1" t="s">
        <v>41</v>
      </c>
      <c r="C367" s="1" t="s">
        <v>76</v>
      </c>
      <c r="D367" s="2">
        <v>44566</v>
      </c>
      <c r="E367" s="1">
        <v>6769</v>
      </c>
      <c r="F367" s="1">
        <v>196</v>
      </c>
      <c r="G367" s="4">
        <v>565</v>
      </c>
      <c r="H367" s="12">
        <f>_xlfn.XLOOKUP(data9[[#This Row],[Product]],product[ [ Products] ],product[ [ Cost per box ] ])</f>
        <v>18.149999999999999</v>
      </c>
      <c r="I367" s="25">
        <f>N367*data9[[#This Row],[Boxes]]</f>
        <v>10254.75</v>
      </c>
      <c r="J367" s="25">
        <f>data9[[#This Row],[Amount]]-data9[[#This Row],[Cost]]</f>
        <v>-3485.75</v>
      </c>
      <c r="N367">
        <f t="shared" si="5"/>
        <v>18.149999999999999</v>
      </c>
    </row>
    <row r="368" spans="1:14" ht="16.5">
      <c r="A368" s="3" t="s">
        <v>23</v>
      </c>
      <c r="B368" s="1" t="s">
        <v>8</v>
      </c>
      <c r="C368" s="1" t="s">
        <v>75</v>
      </c>
      <c r="D368" s="2">
        <v>44564</v>
      </c>
      <c r="E368" s="1">
        <v>13202</v>
      </c>
      <c r="F368" s="1">
        <v>233</v>
      </c>
      <c r="G368" s="4">
        <v>881</v>
      </c>
      <c r="H368" s="12">
        <f>_xlfn.XLOOKUP(data9[[#This Row],[Product]],product[ [ Products] ],product[ [ Cost per box ] ])</f>
        <v>19</v>
      </c>
      <c r="I368" s="25">
        <f>N368*data9[[#This Row],[Boxes]]</f>
        <v>16739</v>
      </c>
      <c r="J368" s="25">
        <f>data9[[#This Row],[Amount]]-data9[[#This Row],[Cost]]</f>
        <v>-3537</v>
      </c>
      <c r="N368">
        <f t="shared" si="5"/>
        <v>19</v>
      </c>
    </row>
    <row r="369" spans="1:14" ht="16.5">
      <c r="A369" s="3" t="s">
        <v>77</v>
      </c>
      <c r="B369" s="1" t="s">
        <v>36</v>
      </c>
      <c r="C369" s="1" t="s">
        <v>20</v>
      </c>
      <c r="D369" s="2">
        <v>44568</v>
      </c>
      <c r="E369" s="1">
        <v>8729</v>
      </c>
      <c r="F369" s="1">
        <v>133</v>
      </c>
      <c r="G369" s="4">
        <v>624</v>
      </c>
      <c r="H369" s="12">
        <f>_xlfn.XLOOKUP(data9[[#This Row],[Product]],product[ [ Products] ],product[ [ Cost per box ] ])</f>
        <v>19.77</v>
      </c>
      <c r="I369" s="25">
        <f>N369*data9[[#This Row],[Boxes]]</f>
        <v>12336.48</v>
      </c>
      <c r="J369" s="25">
        <f>data9[[#This Row],[Amount]]-data9[[#This Row],[Cost]]</f>
        <v>-3607.4799999999996</v>
      </c>
      <c r="N369">
        <f t="shared" si="5"/>
        <v>19.77</v>
      </c>
    </row>
    <row r="370" spans="1:14" ht="16.5">
      <c r="A370" s="3" t="s">
        <v>60</v>
      </c>
      <c r="B370" s="1" t="s">
        <v>62</v>
      </c>
      <c r="C370" s="1" t="s">
        <v>20</v>
      </c>
      <c r="D370" s="2">
        <v>44579</v>
      </c>
      <c r="E370" s="1">
        <v>15253</v>
      </c>
      <c r="F370" s="1">
        <v>48</v>
      </c>
      <c r="G370" s="4">
        <v>954</v>
      </c>
      <c r="H370" s="12">
        <f>_xlfn.XLOOKUP(data9[[#This Row],[Product]],product[ [ Products] ],product[ [ Cost per box ] ])</f>
        <v>19.77</v>
      </c>
      <c r="I370" s="25">
        <f>N370*data9[[#This Row],[Boxes]]</f>
        <v>18860.579999999998</v>
      </c>
      <c r="J370" s="25">
        <f>data9[[#This Row],[Amount]]-data9[[#This Row],[Cost]]</f>
        <v>-3607.5799999999981</v>
      </c>
      <c r="N370">
        <f t="shared" si="5"/>
        <v>19.77</v>
      </c>
    </row>
    <row r="371" spans="1:14" ht="16.5">
      <c r="A371" s="3" t="s">
        <v>72</v>
      </c>
      <c r="B371" s="1" t="s">
        <v>24</v>
      </c>
      <c r="C371" s="1" t="s">
        <v>68</v>
      </c>
      <c r="D371" s="2">
        <v>44581</v>
      </c>
      <c r="E371" s="1">
        <v>2611</v>
      </c>
      <c r="F371" s="1">
        <v>92</v>
      </c>
      <c r="G371" s="4">
        <v>373</v>
      </c>
      <c r="H371" s="12">
        <f>_xlfn.XLOOKUP(data9[[#This Row],[Product]],product[ [ Products] ],product[ [ Cost per box ] ])</f>
        <v>16.73</v>
      </c>
      <c r="I371" s="25">
        <f>N371*data9[[#This Row],[Boxes]]</f>
        <v>6240.29</v>
      </c>
      <c r="J371" s="25">
        <f>data9[[#This Row],[Amount]]-data9[[#This Row],[Cost]]</f>
        <v>-3629.29</v>
      </c>
      <c r="N371">
        <f t="shared" si="5"/>
        <v>16.73</v>
      </c>
    </row>
    <row r="372" spans="1:14" ht="16.5">
      <c r="A372" s="3" t="s">
        <v>61</v>
      </c>
      <c r="B372" s="1" t="s">
        <v>11</v>
      </c>
      <c r="C372" s="1" t="s">
        <v>70</v>
      </c>
      <c r="D372" s="2">
        <v>44566</v>
      </c>
      <c r="E372" s="1">
        <v>7651</v>
      </c>
      <c r="F372" s="1">
        <v>106</v>
      </c>
      <c r="G372" s="4">
        <v>589</v>
      </c>
      <c r="H372" s="12">
        <f>_xlfn.XLOOKUP(data9[[#This Row],[Product]],product[ [ Products] ],product[ [ Cost per box ] ])</f>
        <v>19.25</v>
      </c>
      <c r="I372" s="25">
        <f>N372*data9[[#This Row],[Boxes]]</f>
        <v>11338.25</v>
      </c>
      <c r="J372" s="25">
        <f>data9[[#This Row],[Amount]]-data9[[#This Row],[Cost]]</f>
        <v>-3687.25</v>
      </c>
      <c r="N372">
        <f t="shared" si="5"/>
        <v>19.25</v>
      </c>
    </row>
    <row r="373" spans="1:14" ht="16.5">
      <c r="A373" s="3" t="s">
        <v>40</v>
      </c>
      <c r="B373" s="1" t="s">
        <v>69</v>
      </c>
      <c r="C373" s="1" t="s">
        <v>59</v>
      </c>
      <c r="D373" s="2">
        <v>44572</v>
      </c>
      <c r="E373" s="1">
        <v>17773</v>
      </c>
      <c r="F373" s="1">
        <v>67</v>
      </c>
      <c r="G373" s="4">
        <v>988</v>
      </c>
      <c r="H373" s="12">
        <f>_xlfn.XLOOKUP(data9[[#This Row],[Product]],product[ [ Products] ],product[ [ Cost per box ] ])</f>
        <v>21.73</v>
      </c>
      <c r="I373" s="25">
        <f>N373*data9[[#This Row],[Boxes]]</f>
        <v>21469.24</v>
      </c>
      <c r="J373" s="25">
        <f>data9[[#This Row],[Amount]]-data9[[#This Row],[Cost]]</f>
        <v>-3696.2400000000016</v>
      </c>
      <c r="N373">
        <f t="shared" si="5"/>
        <v>21.73</v>
      </c>
    </row>
    <row r="374" spans="1:14" ht="16.5">
      <c r="A374" s="3" t="s">
        <v>72</v>
      </c>
      <c r="B374" s="1" t="s">
        <v>11</v>
      </c>
      <c r="C374" s="1" t="s">
        <v>70</v>
      </c>
      <c r="D374" s="2">
        <v>44564</v>
      </c>
      <c r="E374" s="1">
        <v>7721</v>
      </c>
      <c r="F374" s="1">
        <v>241</v>
      </c>
      <c r="G374" s="4">
        <v>594</v>
      </c>
      <c r="H374" s="12">
        <f>_xlfn.XLOOKUP(data9[[#This Row],[Product]],product[ [ Products] ],product[ [ Cost per box ] ])</f>
        <v>19.25</v>
      </c>
      <c r="I374" s="25">
        <f>N374*data9[[#This Row],[Boxes]]</f>
        <v>11434.5</v>
      </c>
      <c r="J374" s="25">
        <f>data9[[#This Row],[Amount]]-data9[[#This Row],[Cost]]</f>
        <v>-3713.5</v>
      </c>
      <c r="N374">
        <f t="shared" si="5"/>
        <v>19.25</v>
      </c>
    </row>
    <row r="375" spans="1:14" ht="16.5">
      <c r="A375" s="3" t="s">
        <v>71</v>
      </c>
      <c r="B375" s="1" t="s">
        <v>28</v>
      </c>
      <c r="C375" s="1" t="s">
        <v>67</v>
      </c>
      <c r="D375" s="2">
        <v>44565</v>
      </c>
      <c r="E375" s="1">
        <v>2387</v>
      </c>
      <c r="F375" s="1">
        <v>172</v>
      </c>
      <c r="G375" s="4">
        <v>299</v>
      </c>
      <c r="H375" s="12">
        <f>_xlfn.XLOOKUP(data9[[#This Row],[Product]],product[ [ Products] ],product[ [ Cost per box ] ])</f>
        <v>20.52</v>
      </c>
      <c r="I375" s="25">
        <f>N375*data9[[#This Row],[Boxes]]</f>
        <v>6135.48</v>
      </c>
      <c r="J375" s="25">
        <f>data9[[#This Row],[Amount]]-data9[[#This Row],[Cost]]</f>
        <v>-3748.4799999999996</v>
      </c>
      <c r="N375">
        <f t="shared" si="5"/>
        <v>20.52</v>
      </c>
    </row>
    <row r="376" spans="1:14" ht="16.5">
      <c r="A376" s="3" t="s">
        <v>58</v>
      </c>
      <c r="B376" s="1" t="s">
        <v>17</v>
      </c>
      <c r="C376" s="1" t="s">
        <v>57</v>
      </c>
      <c r="D376" s="2">
        <v>44589</v>
      </c>
      <c r="E376" s="1">
        <v>8008</v>
      </c>
      <c r="F376" s="1">
        <v>261</v>
      </c>
      <c r="G376" s="4">
        <v>572</v>
      </c>
      <c r="H376" s="12">
        <f>_xlfn.XLOOKUP(data9[[#This Row],[Product]],product[ [ Products] ],product[ [ Cost per box ] ])</f>
        <v>20.619999999999997</v>
      </c>
      <c r="I376" s="25">
        <f>N376*data9[[#This Row],[Boxes]]</f>
        <v>11794.64</v>
      </c>
      <c r="J376" s="25">
        <f>data9[[#This Row],[Amount]]-data9[[#This Row],[Cost]]</f>
        <v>-3786.6399999999994</v>
      </c>
      <c r="N376">
        <f t="shared" si="5"/>
        <v>20.619999999999997</v>
      </c>
    </row>
    <row r="377" spans="1:14" ht="16.5">
      <c r="A377" s="3" t="s">
        <v>60</v>
      </c>
      <c r="B377" s="1" t="s">
        <v>44</v>
      </c>
      <c r="C377" s="1" t="s">
        <v>20</v>
      </c>
      <c r="D377" s="2">
        <v>44582</v>
      </c>
      <c r="E377" s="1">
        <v>16072</v>
      </c>
      <c r="F377" s="1">
        <v>342</v>
      </c>
      <c r="G377" s="4">
        <v>1005</v>
      </c>
      <c r="H377" s="12">
        <f>_xlfn.XLOOKUP(data9[[#This Row],[Product]],product[ [ Products] ],product[ [ Cost per box ] ])</f>
        <v>19.77</v>
      </c>
      <c r="I377" s="25">
        <f>N377*data9[[#This Row],[Boxes]]</f>
        <v>19868.849999999999</v>
      </c>
      <c r="J377" s="25">
        <f>data9[[#This Row],[Amount]]-data9[[#This Row],[Cost]]</f>
        <v>-3796.8499999999985</v>
      </c>
      <c r="N377">
        <f t="shared" si="5"/>
        <v>19.77</v>
      </c>
    </row>
    <row r="378" spans="1:14" ht="16.5">
      <c r="A378" s="3" t="s">
        <v>30</v>
      </c>
      <c r="B378" s="1" t="s">
        <v>63</v>
      </c>
      <c r="C378" s="1" t="s">
        <v>76</v>
      </c>
      <c r="D378" s="2">
        <v>44567</v>
      </c>
      <c r="E378" s="1">
        <v>3731</v>
      </c>
      <c r="F378" s="1">
        <v>85</v>
      </c>
      <c r="G378" s="4">
        <v>415</v>
      </c>
      <c r="H378" s="12">
        <f>_xlfn.XLOOKUP(data9[[#This Row],[Product]],product[ [ Products] ],product[ [ Cost per box ] ])</f>
        <v>18.149999999999999</v>
      </c>
      <c r="I378" s="25">
        <f>N378*data9[[#This Row],[Boxes]]</f>
        <v>7532.2499999999991</v>
      </c>
      <c r="J378" s="25">
        <f>data9[[#This Row],[Amount]]-data9[[#This Row],[Cost]]</f>
        <v>-3801.2499999999991</v>
      </c>
      <c r="N378">
        <f t="shared" si="5"/>
        <v>18.149999999999999</v>
      </c>
    </row>
    <row r="379" spans="1:14" ht="16.5">
      <c r="A379" s="3" t="s">
        <v>30</v>
      </c>
      <c r="B379" s="1" t="s">
        <v>56</v>
      </c>
      <c r="C379" s="1" t="s">
        <v>68</v>
      </c>
      <c r="D379" s="2">
        <v>44566</v>
      </c>
      <c r="E379" s="1">
        <v>2177</v>
      </c>
      <c r="F379" s="1">
        <v>214</v>
      </c>
      <c r="G379" s="4">
        <v>363</v>
      </c>
      <c r="H379" s="12">
        <f>_xlfn.XLOOKUP(data9[[#This Row],[Product]],product[ [ Products] ],product[ [ Cost per box ] ])</f>
        <v>16.73</v>
      </c>
      <c r="I379" s="25">
        <f>N379*data9[[#This Row],[Boxes]]</f>
        <v>6072.99</v>
      </c>
      <c r="J379" s="25">
        <f>data9[[#This Row],[Amount]]-data9[[#This Row],[Cost]]</f>
        <v>-3895.99</v>
      </c>
      <c r="N379">
        <f t="shared" si="5"/>
        <v>16.73</v>
      </c>
    </row>
    <row r="380" spans="1:14" ht="16.5">
      <c r="A380" s="3" t="s">
        <v>35</v>
      </c>
      <c r="B380" s="1" t="s">
        <v>28</v>
      </c>
      <c r="C380" s="1" t="s">
        <v>76</v>
      </c>
      <c r="D380" s="2">
        <v>44573</v>
      </c>
      <c r="E380" s="1">
        <v>10045</v>
      </c>
      <c r="F380" s="1">
        <v>7</v>
      </c>
      <c r="G380" s="4">
        <v>773</v>
      </c>
      <c r="H380" s="12">
        <f>_xlfn.XLOOKUP(data9[[#This Row],[Product]],product[ [ Products] ],product[ [ Cost per box ] ])</f>
        <v>18.149999999999999</v>
      </c>
      <c r="I380" s="25">
        <f>N380*data9[[#This Row],[Boxes]]</f>
        <v>14029.949999999999</v>
      </c>
      <c r="J380" s="25">
        <f>data9[[#This Row],[Amount]]-data9[[#This Row],[Cost]]</f>
        <v>-3984.9499999999989</v>
      </c>
      <c r="N380">
        <f t="shared" si="5"/>
        <v>18.149999999999999</v>
      </c>
    </row>
    <row r="381" spans="1:14" ht="16.5">
      <c r="A381" s="3" t="s">
        <v>72</v>
      </c>
      <c r="B381" s="1" t="s">
        <v>8</v>
      </c>
      <c r="C381" s="1" t="s">
        <v>75</v>
      </c>
      <c r="D381" s="2">
        <v>44575</v>
      </c>
      <c r="E381" s="1">
        <v>11137</v>
      </c>
      <c r="F381" s="1">
        <v>187</v>
      </c>
      <c r="G381" s="4">
        <v>796</v>
      </c>
      <c r="H381" s="12">
        <f>_xlfn.XLOOKUP(data9[[#This Row],[Product]],product[ [ Products] ],product[ [ Cost per box ] ])</f>
        <v>19</v>
      </c>
      <c r="I381" s="25">
        <f>N381*data9[[#This Row],[Boxes]]</f>
        <v>15124</v>
      </c>
      <c r="J381" s="25">
        <f>data9[[#This Row],[Amount]]-data9[[#This Row],[Cost]]</f>
        <v>-3987</v>
      </c>
      <c r="N381">
        <f t="shared" si="5"/>
        <v>19</v>
      </c>
    </row>
    <row r="382" spans="1:14" ht="16.5">
      <c r="A382" s="3" t="s">
        <v>73</v>
      </c>
      <c r="B382" s="1" t="s">
        <v>65</v>
      </c>
      <c r="C382" s="1" t="s">
        <v>70</v>
      </c>
      <c r="D382" s="2">
        <v>44573</v>
      </c>
      <c r="E382" s="1">
        <v>6608</v>
      </c>
      <c r="F382" s="1">
        <v>216</v>
      </c>
      <c r="G382" s="4">
        <v>551</v>
      </c>
      <c r="H382" s="12">
        <f>_xlfn.XLOOKUP(data9[[#This Row],[Product]],product[ [ Products] ],product[ [ Cost per box ] ])</f>
        <v>19.25</v>
      </c>
      <c r="I382" s="25">
        <f>N382*data9[[#This Row],[Boxes]]</f>
        <v>10606.75</v>
      </c>
      <c r="J382" s="25">
        <f>data9[[#This Row],[Amount]]-data9[[#This Row],[Cost]]</f>
        <v>-3998.75</v>
      </c>
      <c r="N382">
        <f t="shared" si="5"/>
        <v>19.25</v>
      </c>
    </row>
    <row r="383" spans="1:14" ht="16.5">
      <c r="A383" s="3" t="s">
        <v>32</v>
      </c>
      <c r="B383" s="1" t="s">
        <v>38</v>
      </c>
      <c r="C383" s="1" t="s">
        <v>67</v>
      </c>
      <c r="D383" s="2">
        <v>44586</v>
      </c>
      <c r="E383" s="1">
        <v>3815</v>
      </c>
      <c r="F383" s="1">
        <v>221</v>
      </c>
      <c r="G383" s="4">
        <v>382</v>
      </c>
      <c r="H383" s="12">
        <f>_xlfn.XLOOKUP(data9[[#This Row],[Product]],product[ [ Products] ],product[ [ Cost per box ] ])</f>
        <v>20.52</v>
      </c>
      <c r="I383" s="25">
        <f>N383*data9[[#This Row],[Boxes]]</f>
        <v>7838.6399999999994</v>
      </c>
      <c r="J383" s="25">
        <f>data9[[#This Row],[Amount]]-data9[[#This Row],[Cost]]</f>
        <v>-4023.6399999999994</v>
      </c>
      <c r="N383">
        <f t="shared" si="5"/>
        <v>20.52</v>
      </c>
    </row>
    <row r="384" spans="1:14" ht="16.5">
      <c r="A384" s="3" t="s">
        <v>58</v>
      </c>
      <c r="B384" s="1" t="s">
        <v>33</v>
      </c>
      <c r="C384" s="1" t="s">
        <v>70</v>
      </c>
      <c r="D384" s="2">
        <v>44565</v>
      </c>
      <c r="E384" s="1">
        <v>5376</v>
      </c>
      <c r="F384" s="1">
        <v>353</v>
      </c>
      <c r="G384" s="4">
        <v>489</v>
      </c>
      <c r="H384" s="12">
        <f>_xlfn.XLOOKUP(data9[[#This Row],[Product]],product[ [ Products] ],product[ [ Cost per box ] ])</f>
        <v>19.25</v>
      </c>
      <c r="I384" s="25">
        <f>N384*data9[[#This Row],[Boxes]]</f>
        <v>9413.25</v>
      </c>
      <c r="J384" s="25">
        <f>data9[[#This Row],[Amount]]-data9[[#This Row],[Cost]]</f>
        <v>-4037.25</v>
      </c>
      <c r="N384">
        <f t="shared" si="5"/>
        <v>19.25</v>
      </c>
    </row>
    <row r="385" spans="1:14" ht="16.5">
      <c r="A385" s="3" t="s">
        <v>77</v>
      </c>
      <c r="B385" s="1" t="s">
        <v>65</v>
      </c>
      <c r="C385" s="1" t="s">
        <v>67</v>
      </c>
      <c r="D385" s="2">
        <v>44574</v>
      </c>
      <c r="E385" s="1">
        <v>3157</v>
      </c>
      <c r="F385" s="1">
        <v>344</v>
      </c>
      <c r="G385" s="4">
        <v>351</v>
      </c>
      <c r="H385" s="12">
        <f>_xlfn.XLOOKUP(data9[[#This Row],[Product]],product[ [ Products] ],product[ [ Cost per box ] ])</f>
        <v>20.52</v>
      </c>
      <c r="I385" s="25">
        <f>N385*data9[[#This Row],[Boxes]]</f>
        <v>7202.5199999999995</v>
      </c>
      <c r="J385" s="25">
        <f>data9[[#This Row],[Amount]]-data9[[#This Row],[Cost]]</f>
        <v>-4045.5199999999995</v>
      </c>
      <c r="N385">
        <f t="shared" si="5"/>
        <v>20.52</v>
      </c>
    </row>
    <row r="386" spans="1:14" ht="16.5">
      <c r="A386" s="3" t="s">
        <v>16</v>
      </c>
      <c r="B386" s="1" t="s">
        <v>64</v>
      </c>
      <c r="C386" s="1" t="s">
        <v>67</v>
      </c>
      <c r="D386" s="2">
        <v>44567</v>
      </c>
      <c r="E386" s="1">
        <v>3192</v>
      </c>
      <c r="F386" s="1">
        <v>174</v>
      </c>
      <c r="G386" s="4">
        <v>355</v>
      </c>
      <c r="H386" s="12">
        <f>_xlfn.XLOOKUP(data9[[#This Row],[Product]],product[ [ Products] ],product[ [ Cost per box ] ])</f>
        <v>20.52</v>
      </c>
      <c r="I386" s="25">
        <f>N386*data9[[#This Row],[Boxes]]</f>
        <v>7284.5999999999995</v>
      </c>
      <c r="J386" s="25">
        <f>data9[[#This Row],[Amount]]-data9[[#This Row],[Cost]]</f>
        <v>-4092.5999999999995</v>
      </c>
      <c r="N386">
        <f t="shared" si="5"/>
        <v>20.52</v>
      </c>
    </row>
    <row r="387" spans="1:14" ht="16.5">
      <c r="A387" s="3" t="s">
        <v>32</v>
      </c>
      <c r="B387" s="1" t="s">
        <v>24</v>
      </c>
      <c r="C387" s="1" t="s">
        <v>67</v>
      </c>
      <c r="D387" s="2">
        <v>44585</v>
      </c>
      <c r="E387" s="1">
        <v>3213</v>
      </c>
      <c r="F387" s="1">
        <v>245</v>
      </c>
      <c r="G387" s="4">
        <v>357</v>
      </c>
      <c r="H387" s="12">
        <f>_xlfn.XLOOKUP(data9[[#This Row],[Product]],product[ [ Products] ],product[ [ Cost per box ] ])</f>
        <v>20.52</v>
      </c>
      <c r="I387" s="25">
        <f>N387*data9[[#This Row],[Boxes]]</f>
        <v>7325.6399999999994</v>
      </c>
      <c r="J387" s="25">
        <f>data9[[#This Row],[Amount]]-data9[[#This Row],[Cost]]</f>
        <v>-4112.6399999999994</v>
      </c>
      <c r="N387">
        <f t="shared" si="5"/>
        <v>20.52</v>
      </c>
    </row>
    <row r="388" spans="1:14" ht="16.5">
      <c r="A388" s="3" t="s">
        <v>35</v>
      </c>
      <c r="B388" s="1" t="s">
        <v>51</v>
      </c>
      <c r="C388" s="1" t="s">
        <v>67</v>
      </c>
      <c r="D388" s="2">
        <v>44587</v>
      </c>
      <c r="E388" s="1">
        <v>3920</v>
      </c>
      <c r="F388" s="1">
        <v>77</v>
      </c>
      <c r="G388" s="4">
        <v>392</v>
      </c>
      <c r="H388" s="12">
        <f>_xlfn.XLOOKUP(data9[[#This Row],[Product]],product[ [ Products] ],product[ [ Cost per box ] ])</f>
        <v>20.52</v>
      </c>
      <c r="I388" s="25">
        <f>N388*data9[[#This Row],[Boxes]]</f>
        <v>8043.84</v>
      </c>
      <c r="J388" s="25">
        <f>data9[[#This Row],[Amount]]-data9[[#This Row],[Cost]]</f>
        <v>-4123.84</v>
      </c>
      <c r="N388">
        <f t="shared" si="5"/>
        <v>20.52</v>
      </c>
    </row>
    <row r="389" spans="1:14" ht="16.5">
      <c r="A389" s="3" t="s">
        <v>30</v>
      </c>
      <c r="B389" s="1" t="s">
        <v>36</v>
      </c>
      <c r="C389" s="1" t="s">
        <v>67</v>
      </c>
      <c r="D389" s="2">
        <v>44587</v>
      </c>
      <c r="E389" s="1">
        <v>3976</v>
      </c>
      <c r="F389" s="1">
        <v>210</v>
      </c>
      <c r="G389" s="4">
        <v>398</v>
      </c>
      <c r="H389" s="12">
        <f>_xlfn.XLOOKUP(data9[[#This Row],[Product]],product[ [ Products] ],product[ [ Cost per box ] ])</f>
        <v>20.52</v>
      </c>
      <c r="I389" s="25">
        <f>N389*data9[[#This Row],[Boxes]]</f>
        <v>8166.96</v>
      </c>
      <c r="J389" s="25">
        <f>data9[[#This Row],[Amount]]-data9[[#This Row],[Cost]]</f>
        <v>-4190.96</v>
      </c>
      <c r="N389">
        <f t="shared" si="5"/>
        <v>20.52</v>
      </c>
    </row>
    <row r="390" spans="1:14" ht="16.5">
      <c r="A390" s="3" t="s">
        <v>37</v>
      </c>
      <c r="B390" s="1" t="s">
        <v>51</v>
      </c>
      <c r="C390" s="1" t="s">
        <v>75</v>
      </c>
      <c r="D390" s="2">
        <v>44587</v>
      </c>
      <c r="E390" s="1">
        <v>9065</v>
      </c>
      <c r="F390" s="1">
        <v>192</v>
      </c>
      <c r="G390" s="4">
        <v>698</v>
      </c>
      <c r="H390" s="12">
        <f>_xlfn.XLOOKUP(data9[[#This Row],[Product]],product[ [ Products] ],product[ [ Cost per box ] ])</f>
        <v>19</v>
      </c>
      <c r="I390" s="25">
        <f>N390*data9[[#This Row],[Boxes]]</f>
        <v>13262</v>
      </c>
      <c r="J390" s="25">
        <f>data9[[#This Row],[Amount]]-data9[[#This Row],[Cost]]</f>
        <v>-4197</v>
      </c>
      <c r="N390">
        <f t="shared" si="5"/>
        <v>19</v>
      </c>
    </row>
    <row r="391" spans="1:14" ht="16.5">
      <c r="A391" s="3" t="s">
        <v>19</v>
      </c>
      <c r="B391" s="1" t="s">
        <v>8</v>
      </c>
      <c r="C391" s="1" t="s">
        <v>20</v>
      </c>
      <c r="D391" s="2">
        <v>44589</v>
      </c>
      <c r="E391" s="1">
        <v>10255</v>
      </c>
      <c r="F391" s="1">
        <v>53</v>
      </c>
      <c r="G391" s="4">
        <v>733</v>
      </c>
      <c r="H391" s="12">
        <f>_xlfn.XLOOKUP(data9[[#This Row],[Product]],product[ [ Products] ],product[ [ Cost per box ] ])</f>
        <v>19.77</v>
      </c>
      <c r="I391" s="25">
        <f>N391*data9[[#This Row],[Boxes]]</f>
        <v>14491.41</v>
      </c>
      <c r="J391" s="25">
        <f>data9[[#This Row],[Amount]]-data9[[#This Row],[Cost]]</f>
        <v>-4236.41</v>
      </c>
      <c r="N391">
        <f t="shared" ref="N391:N454" si="6">H391</f>
        <v>19.77</v>
      </c>
    </row>
    <row r="392" spans="1:14" ht="16.5">
      <c r="A392" s="3" t="s">
        <v>16</v>
      </c>
      <c r="B392" s="1" t="s">
        <v>36</v>
      </c>
      <c r="C392" s="1" t="s">
        <v>54</v>
      </c>
      <c r="D392" s="2">
        <v>44568</v>
      </c>
      <c r="E392" s="1">
        <v>4424</v>
      </c>
      <c r="F392" s="1">
        <v>1</v>
      </c>
      <c r="G392" s="4">
        <v>632</v>
      </c>
      <c r="H392" s="12">
        <f>_xlfn.XLOOKUP(data9[[#This Row],[Product]],product[ [ Products] ],product[ [ Cost per box ] ])</f>
        <v>13.79</v>
      </c>
      <c r="I392" s="25">
        <f>N392*data9[[#This Row],[Boxes]]</f>
        <v>8715.2799999999988</v>
      </c>
      <c r="J392" s="25">
        <f>data9[[#This Row],[Amount]]-data9[[#This Row],[Cost]]</f>
        <v>-4291.2799999999988</v>
      </c>
      <c r="N392">
        <f t="shared" si="6"/>
        <v>13.79</v>
      </c>
    </row>
    <row r="393" spans="1:14" ht="16.5">
      <c r="A393" s="3" t="s">
        <v>47</v>
      </c>
      <c r="B393" s="1" t="s">
        <v>44</v>
      </c>
      <c r="C393" s="1" t="s">
        <v>75</v>
      </c>
      <c r="D393" s="2">
        <v>44572</v>
      </c>
      <c r="E393" s="1">
        <v>7406</v>
      </c>
      <c r="F393" s="1">
        <v>163</v>
      </c>
      <c r="G393" s="4">
        <v>618</v>
      </c>
      <c r="H393" s="12">
        <f>_xlfn.XLOOKUP(data9[[#This Row],[Product]],product[ [ Products] ],product[ [ Cost per box ] ])</f>
        <v>19</v>
      </c>
      <c r="I393" s="25">
        <f>N393*data9[[#This Row],[Boxes]]</f>
        <v>11742</v>
      </c>
      <c r="J393" s="25">
        <f>data9[[#This Row],[Amount]]-data9[[#This Row],[Cost]]</f>
        <v>-4336</v>
      </c>
      <c r="N393">
        <f t="shared" si="6"/>
        <v>19</v>
      </c>
    </row>
    <row r="394" spans="1:14" ht="16.5">
      <c r="A394" s="3" t="s">
        <v>46</v>
      </c>
      <c r="B394" s="1" t="s">
        <v>48</v>
      </c>
      <c r="C394" s="1" t="s">
        <v>31</v>
      </c>
      <c r="D394" s="2">
        <v>44588</v>
      </c>
      <c r="E394" s="1">
        <v>4809</v>
      </c>
      <c r="F394" s="1">
        <v>28</v>
      </c>
      <c r="G394" s="4">
        <v>802</v>
      </c>
      <c r="H394" s="12">
        <f>_xlfn.XLOOKUP(data9[[#This Row],[Product]],product[ [ Products] ],product[ [ Cost per box ] ])</f>
        <v>11.469999999999999</v>
      </c>
      <c r="I394" s="25">
        <f>N394*data9[[#This Row],[Boxes]]</f>
        <v>9198.9399999999987</v>
      </c>
      <c r="J394" s="25">
        <f>data9[[#This Row],[Amount]]-data9[[#This Row],[Cost]]</f>
        <v>-4389.9399999999987</v>
      </c>
      <c r="N394">
        <f t="shared" si="6"/>
        <v>11.469999999999999</v>
      </c>
    </row>
    <row r="395" spans="1:14" ht="16.5">
      <c r="A395" s="3" t="s">
        <v>72</v>
      </c>
      <c r="B395" s="1" t="s">
        <v>41</v>
      </c>
      <c r="C395" s="1" t="s">
        <v>31</v>
      </c>
      <c r="D395" s="2">
        <v>44587</v>
      </c>
      <c r="E395" s="1">
        <v>10115</v>
      </c>
      <c r="F395" s="1">
        <v>51</v>
      </c>
      <c r="G395" s="4">
        <v>1265</v>
      </c>
      <c r="H395" s="12">
        <f>_xlfn.XLOOKUP(data9[[#This Row],[Product]],product[ [ Products] ],product[ [ Cost per box ] ])</f>
        <v>11.469999999999999</v>
      </c>
      <c r="I395" s="25">
        <f>N395*data9[[#This Row],[Boxes]]</f>
        <v>14509.55</v>
      </c>
      <c r="J395" s="25">
        <f>data9[[#This Row],[Amount]]-data9[[#This Row],[Cost]]</f>
        <v>-4394.5499999999993</v>
      </c>
      <c r="N395">
        <f t="shared" si="6"/>
        <v>11.469999999999999</v>
      </c>
    </row>
    <row r="396" spans="1:14" ht="16.5">
      <c r="A396" s="3" t="s">
        <v>19</v>
      </c>
      <c r="B396" s="1" t="s">
        <v>55</v>
      </c>
      <c r="C396" s="1" t="s">
        <v>54</v>
      </c>
      <c r="D396" s="2">
        <v>44568</v>
      </c>
      <c r="E396" s="1">
        <v>3402</v>
      </c>
      <c r="F396" s="1">
        <v>143</v>
      </c>
      <c r="G396" s="4">
        <v>567</v>
      </c>
      <c r="H396" s="12">
        <f>_xlfn.XLOOKUP(data9[[#This Row],[Product]],product[ [ Products] ],product[ [ Cost per box ] ])</f>
        <v>13.79</v>
      </c>
      <c r="I396" s="25">
        <f>N396*data9[[#This Row],[Boxes]]</f>
        <v>7818.9299999999994</v>
      </c>
      <c r="J396" s="25">
        <f>data9[[#This Row],[Amount]]-data9[[#This Row],[Cost]]</f>
        <v>-4416.9299999999994</v>
      </c>
      <c r="N396">
        <f t="shared" si="6"/>
        <v>13.79</v>
      </c>
    </row>
    <row r="397" spans="1:14" ht="16.5">
      <c r="A397" s="3" t="s">
        <v>7</v>
      </c>
      <c r="B397" s="1" t="s">
        <v>33</v>
      </c>
      <c r="C397" s="1" t="s">
        <v>20</v>
      </c>
      <c r="D397" s="2">
        <v>44588</v>
      </c>
      <c r="E397" s="1">
        <v>6811</v>
      </c>
      <c r="F397" s="1">
        <v>219</v>
      </c>
      <c r="G397" s="4">
        <v>568</v>
      </c>
      <c r="H397" s="12">
        <f>_xlfn.XLOOKUP(data9[[#This Row],[Product]],product[ [ Products] ],product[ [ Cost per box ] ])</f>
        <v>19.77</v>
      </c>
      <c r="I397" s="25">
        <f>N397*data9[[#This Row],[Boxes]]</f>
        <v>11229.36</v>
      </c>
      <c r="J397" s="25">
        <f>data9[[#This Row],[Amount]]-data9[[#This Row],[Cost]]</f>
        <v>-4418.3600000000006</v>
      </c>
      <c r="N397">
        <f t="shared" si="6"/>
        <v>19.77</v>
      </c>
    </row>
    <row r="398" spans="1:14" ht="16.5">
      <c r="A398" s="3" t="s">
        <v>32</v>
      </c>
      <c r="B398" s="1" t="s">
        <v>24</v>
      </c>
      <c r="C398" s="1" t="s">
        <v>54</v>
      </c>
      <c r="D398" s="2">
        <v>44567</v>
      </c>
      <c r="E398" s="1">
        <v>6328</v>
      </c>
      <c r="F398" s="1">
        <v>255</v>
      </c>
      <c r="G398" s="4">
        <v>791</v>
      </c>
      <c r="H398" s="12">
        <f>_xlfn.XLOOKUP(data9[[#This Row],[Product]],product[ [ Products] ],product[ [ Cost per box ] ])</f>
        <v>13.79</v>
      </c>
      <c r="I398" s="25">
        <f>N398*data9[[#This Row],[Boxes]]</f>
        <v>10907.89</v>
      </c>
      <c r="J398" s="25">
        <f>data9[[#This Row],[Amount]]-data9[[#This Row],[Cost]]</f>
        <v>-4579.8899999999994</v>
      </c>
      <c r="N398">
        <f t="shared" si="6"/>
        <v>13.79</v>
      </c>
    </row>
    <row r="399" spans="1:14" ht="16.5">
      <c r="A399" s="3" t="s">
        <v>7</v>
      </c>
      <c r="B399" s="1" t="s">
        <v>64</v>
      </c>
      <c r="C399" s="1" t="s">
        <v>75</v>
      </c>
      <c r="D399" s="2">
        <v>44575</v>
      </c>
      <c r="E399" s="1">
        <v>6321</v>
      </c>
      <c r="F399" s="1">
        <v>270</v>
      </c>
      <c r="G399" s="4">
        <v>575</v>
      </c>
      <c r="H399" s="12">
        <f>_xlfn.XLOOKUP(data9[[#This Row],[Product]],product[ [ Products] ],product[ [ Cost per box ] ])</f>
        <v>19</v>
      </c>
      <c r="I399" s="25">
        <f>N399*data9[[#This Row],[Boxes]]</f>
        <v>10925</v>
      </c>
      <c r="J399" s="25">
        <f>data9[[#This Row],[Amount]]-data9[[#This Row],[Cost]]</f>
        <v>-4604</v>
      </c>
      <c r="N399">
        <f t="shared" si="6"/>
        <v>19</v>
      </c>
    </row>
    <row r="400" spans="1:14" ht="16.5">
      <c r="A400" s="3" t="s">
        <v>52</v>
      </c>
      <c r="B400" s="1" t="s">
        <v>14</v>
      </c>
      <c r="C400" s="1" t="s">
        <v>31</v>
      </c>
      <c r="D400" s="2">
        <v>44565</v>
      </c>
      <c r="E400" s="1">
        <v>10710</v>
      </c>
      <c r="F400" s="1">
        <v>327</v>
      </c>
      <c r="G400" s="4">
        <v>1339</v>
      </c>
      <c r="H400" s="12">
        <f>_xlfn.XLOOKUP(data9[[#This Row],[Product]],product[ [ Products] ],product[ [ Cost per box ] ])</f>
        <v>11.469999999999999</v>
      </c>
      <c r="I400" s="25">
        <f>N400*data9[[#This Row],[Boxes]]</f>
        <v>15358.329999999998</v>
      </c>
      <c r="J400" s="25">
        <f>data9[[#This Row],[Amount]]-data9[[#This Row],[Cost]]</f>
        <v>-4648.3299999999981</v>
      </c>
      <c r="N400">
        <f t="shared" si="6"/>
        <v>11.469999999999999</v>
      </c>
    </row>
    <row r="401" spans="1:14" ht="16.5">
      <c r="A401" s="3" t="s">
        <v>71</v>
      </c>
      <c r="B401" s="1" t="s">
        <v>8</v>
      </c>
      <c r="C401" s="1" t="s">
        <v>57</v>
      </c>
      <c r="D401" s="2">
        <v>44580</v>
      </c>
      <c r="E401" s="1">
        <v>9975</v>
      </c>
      <c r="F401" s="1">
        <v>169</v>
      </c>
      <c r="G401" s="4">
        <v>713</v>
      </c>
      <c r="H401" s="12">
        <f>_xlfn.XLOOKUP(data9[[#This Row],[Product]],product[ [ Products] ],product[ [ Cost per box ] ])</f>
        <v>20.619999999999997</v>
      </c>
      <c r="I401" s="25">
        <f>N401*data9[[#This Row],[Boxes]]</f>
        <v>14702.059999999998</v>
      </c>
      <c r="J401" s="25">
        <f>data9[[#This Row],[Amount]]-data9[[#This Row],[Cost]]</f>
        <v>-4727.0599999999977</v>
      </c>
      <c r="N401">
        <f t="shared" si="6"/>
        <v>20.619999999999997</v>
      </c>
    </row>
    <row r="402" spans="1:14" ht="16.5">
      <c r="A402" s="3" t="s">
        <v>52</v>
      </c>
      <c r="B402" s="1" t="s">
        <v>14</v>
      </c>
      <c r="C402" s="1" t="s">
        <v>70</v>
      </c>
      <c r="D402" s="2">
        <v>44579</v>
      </c>
      <c r="E402" s="1">
        <v>9849</v>
      </c>
      <c r="F402" s="1">
        <v>8</v>
      </c>
      <c r="G402" s="4">
        <v>758</v>
      </c>
      <c r="H402" s="12">
        <f>_xlfn.XLOOKUP(data9[[#This Row],[Product]],product[ [ Products] ],product[ [ Cost per box ] ])</f>
        <v>19.25</v>
      </c>
      <c r="I402" s="25">
        <f>N402*data9[[#This Row],[Boxes]]</f>
        <v>14591.5</v>
      </c>
      <c r="J402" s="25">
        <f>data9[[#This Row],[Amount]]-data9[[#This Row],[Cost]]</f>
        <v>-4742.5</v>
      </c>
      <c r="N402">
        <f t="shared" si="6"/>
        <v>19.25</v>
      </c>
    </row>
    <row r="403" spans="1:14" ht="16.5">
      <c r="A403" s="3" t="s">
        <v>32</v>
      </c>
      <c r="B403" s="1" t="s">
        <v>17</v>
      </c>
      <c r="C403" s="1" t="s">
        <v>27</v>
      </c>
      <c r="D403" s="2">
        <v>44580</v>
      </c>
      <c r="E403" s="1">
        <v>1981</v>
      </c>
      <c r="F403" s="1">
        <v>70</v>
      </c>
      <c r="G403" s="4">
        <v>331</v>
      </c>
      <c r="H403" s="12">
        <f>_xlfn.XLOOKUP(data9[[#This Row],[Product]],product[ [ Products] ],product[ [ Cost per box ] ])</f>
        <v>20.380000000000003</v>
      </c>
      <c r="I403" s="25">
        <f>N403*data9[[#This Row],[Boxes]]</f>
        <v>6745.7800000000007</v>
      </c>
      <c r="J403" s="25">
        <f>data9[[#This Row],[Amount]]-data9[[#This Row],[Cost]]</f>
        <v>-4764.7800000000007</v>
      </c>
      <c r="N403">
        <f t="shared" si="6"/>
        <v>20.380000000000003</v>
      </c>
    </row>
    <row r="404" spans="1:14" ht="16.5">
      <c r="A404" s="3" t="s">
        <v>40</v>
      </c>
      <c r="B404" s="1" t="s">
        <v>64</v>
      </c>
      <c r="C404" s="1" t="s">
        <v>31</v>
      </c>
      <c r="D404" s="2">
        <v>44567</v>
      </c>
      <c r="E404" s="1">
        <v>7539</v>
      </c>
      <c r="F404" s="1">
        <v>373</v>
      </c>
      <c r="G404" s="4">
        <v>1077</v>
      </c>
      <c r="H404" s="12">
        <f>_xlfn.XLOOKUP(data9[[#This Row],[Product]],product[ [ Products] ],product[ [ Cost per box ] ])</f>
        <v>11.469999999999999</v>
      </c>
      <c r="I404" s="25">
        <f>N404*data9[[#This Row],[Boxes]]</f>
        <v>12353.189999999999</v>
      </c>
      <c r="J404" s="25">
        <f>data9[[#This Row],[Amount]]-data9[[#This Row],[Cost]]</f>
        <v>-4814.1899999999987</v>
      </c>
      <c r="N404">
        <f t="shared" si="6"/>
        <v>11.469999999999999</v>
      </c>
    </row>
    <row r="405" spans="1:14" ht="16.5">
      <c r="A405" s="3" t="s">
        <v>43</v>
      </c>
      <c r="B405" s="1" t="s">
        <v>36</v>
      </c>
      <c r="C405" s="1" t="s">
        <v>76</v>
      </c>
      <c r="D405" s="2">
        <v>44586</v>
      </c>
      <c r="E405" s="1">
        <v>7588</v>
      </c>
      <c r="F405" s="1">
        <v>108</v>
      </c>
      <c r="G405" s="4">
        <v>690</v>
      </c>
      <c r="H405" s="12">
        <f>_xlfn.XLOOKUP(data9[[#This Row],[Product]],product[ [ Products] ],product[ [ Cost per box ] ])</f>
        <v>18.149999999999999</v>
      </c>
      <c r="I405" s="25">
        <f>N405*data9[[#This Row],[Boxes]]</f>
        <v>12523.499999999998</v>
      </c>
      <c r="J405" s="25">
        <f>data9[[#This Row],[Amount]]-data9[[#This Row],[Cost]]</f>
        <v>-4935.4999999999982</v>
      </c>
      <c r="N405">
        <f t="shared" si="6"/>
        <v>18.149999999999999</v>
      </c>
    </row>
    <row r="406" spans="1:14" ht="16.5">
      <c r="A406" s="3" t="s">
        <v>66</v>
      </c>
      <c r="B406" s="1" t="s">
        <v>69</v>
      </c>
      <c r="C406" s="1" t="s">
        <v>70</v>
      </c>
      <c r="D406" s="2">
        <v>44572</v>
      </c>
      <c r="E406" s="1">
        <v>13139</v>
      </c>
      <c r="F406" s="1">
        <v>371</v>
      </c>
      <c r="G406" s="4">
        <v>939</v>
      </c>
      <c r="H406" s="12">
        <f>_xlfn.XLOOKUP(data9[[#This Row],[Product]],product[ [ Products] ],product[ [ Cost per box ] ])</f>
        <v>19.25</v>
      </c>
      <c r="I406" s="25">
        <f>N406*data9[[#This Row],[Boxes]]</f>
        <v>18075.75</v>
      </c>
      <c r="J406" s="25">
        <f>data9[[#This Row],[Amount]]-data9[[#This Row],[Cost]]</f>
        <v>-4936.75</v>
      </c>
      <c r="N406">
        <f t="shared" si="6"/>
        <v>19.25</v>
      </c>
    </row>
    <row r="407" spans="1:14" ht="16.5">
      <c r="A407" s="3" t="s">
        <v>10</v>
      </c>
      <c r="B407" s="1" t="s">
        <v>17</v>
      </c>
      <c r="C407" s="1" t="s">
        <v>31</v>
      </c>
      <c r="D407" s="2">
        <v>44572</v>
      </c>
      <c r="E407" s="1">
        <v>8134</v>
      </c>
      <c r="F407" s="1">
        <v>244</v>
      </c>
      <c r="G407" s="4">
        <v>1162</v>
      </c>
      <c r="H407" s="12">
        <f>_xlfn.XLOOKUP(data9[[#This Row],[Product]],product[ [ Products] ],product[ [ Cost per box ] ])</f>
        <v>11.469999999999999</v>
      </c>
      <c r="I407" s="25">
        <f>N407*data9[[#This Row],[Boxes]]</f>
        <v>13328.14</v>
      </c>
      <c r="J407" s="25">
        <f>data9[[#This Row],[Amount]]-data9[[#This Row],[Cost]]</f>
        <v>-5194.1399999999994</v>
      </c>
      <c r="N407">
        <f t="shared" si="6"/>
        <v>11.469999999999999</v>
      </c>
    </row>
    <row r="408" spans="1:14" ht="16.5">
      <c r="A408" s="3" t="s">
        <v>50</v>
      </c>
      <c r="B408" s="1" t="s">
        <v>33</v>
      </c>
      <c r="C408" s="1" t="s">
        <v>75</v>
      </c>
      <c r="D408" s="2">
        <v>44589</v>
      </c>
      <c r="E408" s="1">
        <v>7161</v>
      </c>
      <c r="F408" s="1">
        <v>209</v>
      </c>
      <c r="G408" s="4">
        <v>651</v>
      </c>
      <c r="H408" s="12">
        <f>_xlfn.XLOOKUP(data9[[#This Row],[Product]],product[ [ Products] ],product[ [ Cost per box ] ])</f>
        <v>19</v>
      </c>
      <c r="I408" s="25">
        <f>N408*data9[[#This Row],[Boxes]]</f>
        <v>12369</v>
      </c>
      <c r="J408" s="25">
        <f>data9[[#This Row],[Amount]]-data9[[#This Row],[Cost]]</f>
        <v>-5208</v>
      </c>
      <c r="N408">
        <f t="shared" si="6"/>
        <v>19</v>
      </c>
    </row>
    <row r="409" spans="1:14" ht="16.5">
      <c r="A409" s="3" t="s">
        <v>16</v>
      </c>
      <c r="B409" s="1" t="s">
        <v>26</v>
      </c>
      <c r="C409" s="1" t="s">
        <v>68</v>
      </c>
      <c r="D409" s="2">
        <v>44586</v>
      </c>
      <c r="E409" s="1">
        <v>6146</v>
      </c>
      <c r="F409" s="1">
        <v>418</v>
      </c>
      <c r="G409" s="4">
        <v>683</v>
      </c>
      <c r="H409" s="12">
        <f>_xlfn.XLOOKUP(data9[[#This Row],[Product]],product[ [ Products] ],product[ [ Cost per box ] ])</f>
        <v>16.73</v>
      </c>
      <c r="I409" s="25">
        <f>N409*data9[[#This Row],[Boxes]]</f>
        <v>11426.59</v>
      </c>
      <c r="J409" s="25">
        <f>data9[[#This Row],[Amount]]-data9[[#This Row],[Cost]]</f>
        <v>-5280.59</v>
      </c>
      <c r="N409">
        <f t="shared" si="6"/>
        <v>16.73</v>
      </c>
    </row>
    <row r="410" spans="1:14" ht="16.5">
      <c r="A410" s="3" t="s">
        <v>37</v>
      </c>
      <c r="B410" s="1" t="s">
        <v>8</v>
      </c>
      <c r="C410" s="1" t="s">
        <v>75</v>
      </c>
      <c r="D410" s="2">
        <v>44574</v>
      </c>
      <c r="E410" s="1">
        <v>9065</v>
      </c>
      <c r="F410" s="1">
        <v>11</v>
      </c>
      <c r="G410" s="4">
        <v>756</v>
      </c>
      <c r="H410" s="12">
        <f>_xlfn.XLOOKUP(data9[[#This Row],[Product]],product[ [ Products] ],product[ [ Cost per box ] ])</f>
        <v>19</v>
      </c>
      <c r="I410" s="25">
        <f>N410*data9[[#This Row],[Boxes]]</f>
        <v>14364</v>
      </c>
      <c r="J410" s="25">
        <f>data9[[#This Row],[Amount]]-data9[[#This Row],[Cost]]</f>
        <v>-5299</v>
      </c>
      <c r="N410">
        <f t="shared" si="6"/>
        <v>19</v>
      </c>
    </row>
    <row r="411" spans="1:14" ht="16.5">
      <c r="A411" s="3" t="s">
        <v>73</v>
      </c>
      <c r="B411" s="1" t="s">
        <v>26</v>
      </c>
      <c r="C411" s="1" t="s">
        <v>76</v>
      </c>
      <c r="D411" s="2">
        <v>44582</v>
      </c>
      <c r="E411" s="1">
        <v>13867</v>
      </c>
      <c r="F411" s="1">
        <v>34</v>
      </c>
      <c r="G411" s="4">
        <v>1067</v>
      </c>
      <c r="H411" s="12">
        <f>_xlfn.XLOOKUP(data9[[#This Row],[Product]],product[ [ Products] ],product[ [ Cost per box ] ])</f>
        <v>18.149999999999999</v>
      </c>
      <c r="I411" s="25">
        <f>N411*data9[[#This Row],[Boxes]]</f>
        <v>19366.05</v>
      </c>
      <c r="J411" s="25">
        <f>data9[[#This Row],[Amount]]-data9[[#This Row],[Cost]]</f>
        <v>-5499.0499999999993</v>
      </c>
      <c r="N411">
        <f t="shared" si="6"/>
        <v>18.149999999999999</v>
      </c>
    </row>
    <row r="412" spans="1:14" ht="16.5">
      <c r="A412" s="3" t="s">
        <v>40</v>
      </c>
      <c r="B412" s="1" t="s">
        <v>56</v>
      </c>
      <c r="C412" s="1" t="s">
        <v>27</v>
      </c>
      <c r="D412" s="2">
        <v>44580</v>
      </c>
      <c r="E412" s="1">
        <v>3556</v>
      </c>
      <c r="F412" s="1">
        <v>96</v>
      </c>
      <c r="G412" s="4">
        <v>445</v>
      </c>
      <c r="H412" s="12">
        <f>_xlfn.XLOOKUP(data9[[#This Row],[Product]],product[ [ Products] ],product[ [ Cost per box ] ])</f>
        <v>20.380000000000003</v>
      </c>
      <c r="I412" s="25">
        <f>N412*data9[[#This Row],[Boxes]]</f>
        <v>9069.1</v>
      </c>
      <c r="J412" s="25">
        <f>data9[[#This Row],[Amount]]-data9[[#This Row],[Cost]]</f>
        <v>-5513.1</v>
      </c>
      <c r="N412">
        <f t="shared" si="6"/>
        <v>20.380000000000003</v>
      </c>
    </row>
    <row r="413" spans="1:14" ht="16.5">
      <c r="A413" s="3" t="s">
        <v>52</v>
      </c>
      <c r="B413" s="1" t="s">
        <v>17</v>
      </c>
      <c r="C413" s="1" t="s">
        <v>57</v>
      </c>
      <c r="D413" s="2">
        <v>44575</v>
      </c>
      <c r="E413" s="1">
        <v>6307</v>
      </c>
      <c r="F413" s="1">
        <v>110</v>
      </c>
      <c r="G413" s="4">
        <v>574</v>
      </c>
      <c r="H413" s="12">
        <f>_xlfn.XLOOKUP(data9[[#This Row],[Product]],product[ [ Products] ],product[ [ Cost per box ] ])</f>
        <v>20.619999999999997</v>
      </c>
      <c r="I413" s="25">
        <f>N413*data9[[#This Row],[Boxes]]</f>
        <v>11835.88</v>
      </c>
      <c r="J413" s="25">
        <f>data9[[#This Row],[Amount]]-data9[[#This Row],[Cost]]</f>
        <v>-5528.8799999999992</v>
      </c>
      <c r="N413">
        <f t="shared" si="6"/>
        <v>20.619999999999997</v>
      </c>
    </row>
    <row r="414" spans="1:14" ht="16.5">
      <c r="A414" s="3" t="s">
        <v>74</v>
      </c>
      <c r="B414" s="1" t="s">
        <v>21</v>
      </c>
      <c r="C414" s="1" t="s">
        <v>57</v>
      </c>
      <c r="D414" s="2">
        <v>44586</v>
      </c>
      <c r="E414" s="1">
        <v>7693</v>
      </c>
      <c r="F414" s="1">
        <v>16</v>
      </c>
      <c r="G414" s="4">
        <v>642</v>
      </c>
      <c r="H414" s="12">
        <f>_xlfn.XLOOKUP(data9[[#This Row],[Product]],product[ [ Products] ],product[ [ Cost per box ] ])</f>
        <v>20.619999999999997</v>
      </c>
      <c r="I414" s="25">
        <f>N414*data9[[#This Row],[Boxes]]</f>
        <v>13238.039999999999</v>
      </c>
      <c r="J414" s="25">
        <f>data9[[#This Row],[Amount]]-data9[[#This Row],[Cost]]</f>
        <v>-5545.0399999999991</v>
      </c>
      <c r="N414">
        <f t="shared" si="6"/>
        <v>20.619999999999997</v>
      </c>
    </row>
    <row r="415" spans="1:14" ht="16.5">
      <c r="A415" s="3" t="s">
        <v>30</v>
      </c>
      <c r="B415" s="1" t="s">
        <v>53</v>
      </c>
      <c r="C415" s="1" t="s">
        <v>75</v>
      </c>
      <c r="D415" s="2">
        <v>44568</v>
      </c>
      <c r="E415" s="1">
        <v>9527</v>
      </c>
      <c r="F415" s="1">
        <v>384</v>
      </c>
      <c r="G415" s="4">
        <v>794</v>
      </c>
      <c r="H415" s="12">
        <f>_xlfn.XLOOKUP(data9[[#This Row],[Product]],product[ [ Products] ],product[ [ Cost per box ] ])</f>
        <v>19</v>
      </c>
      <c r="I415" s="25">
        <f>N415*data9[[#This Row],[Boxes]]</f>
        <v>15086</v>
      </c>
      <c r="J415" s="25">
        <f>data9[[#This Row],[Amount]]-data9[[#This Row],[Cost]]</f>
        <v>-5559</v>
      </c>
      <c r="N415">
        <f t="shared" si="6"/>
        <v>19</v>
      </c>
    </row>
    <row r="416" spans="1:14" ht="16.5">
      <c r="A416" s="3" t="s">
        <v>72</v>
      </c>
      <c r="B416" s="1" t="s">
        <v>56</v>
      </c>
      <c r="C416" s="1" t="s">
        <v>67</v>
      </c>
      <c r="D416" s="2">
        <v>44587</v>
      </c>
      <c r="E416" s="1">
        <v>3549</v>
      </c>
      <c r="F416" s="1">
        <v>184</v>
      </c>
      <c r="G416" s="4">
        <v>444</v>
      </c>
      <c r="H416" s="12">
        <f>_xlfn.XLOOKUP(data9[[#This Row],[Product]],product[ [ Products] ],product[ [ Cost per box ] ])</f>
        <v>20.52</v>
      </c>
      <c r="I416" s="25">
        <f>N416*data9[[#This Row],[Boxes]]</f>
        <v>9110.8799999999992</v>
      </c>
      <c r="J416" s="25">
        <f>data9[[#This Row],[Amount]]-data9[[#This Row],[Cost]]</f>
        <v>-5561.8799999999992</v>
      </c>
      <c r="N416">
        <f t="shared" si="6"/>
        <v>20.52</v>
      </c>
    </row>
    <row r="417" spans="1:14" ht="16.5">
      <c r="A417" s="3" t="s">
        <v>50</v>
      </c>
      <c r="B417" s="1" t="s">
        <v>8</v>
      </c>
      <c r="C417" s="1" t="s">
        <v>20</v>
      </c>
      <c r="D417" s="2">
        <v>44589</v>
      </c>
      <c r="E417" s="1">
        <v>10731</v>
      </c>
      <c r="F417" s="1">
        <v>332</v>
      </c>
      <c r="G417" s="4">
        <v>826</v>
      </c>
      <c r="H417" s="12">
        <f>_xlfn.XLOOKUP(data9[[#This Row],[Product]],product[ [ Products] ],product[ [ Cost per box ] ])</f>
        <v>19.77</v>
      </c>
      <c r="I417" s="25">
        <f>N417*data9[[#This Row],[Boxes]]</f>
        <v>16330.02</v>
      </c>
      <c r="J417" s="25">
        <f>data9[[#This Row],[Amount]]-data9[[#This Row],[Cost]]</f>
        <v>-5599.02</v>
      </c>
      <c r="N417">
        <f t="shared" si="6"/>
        <v>19.77</v>
      </c>
    </row>
    <row r="418" spans="1:14" ht="16.5">
      <c r="A418" s="3" t="s">
        <v>58</v>
      </c>
      <c r="B418" s="1" t="s">
        <v>64</v>
      </c>
      <c r="C418" s="1" t="s">
        <v>70</v>
      </c>
      <c r="D418" s="2">
        <v>44566</v>
      </c>
      <c r="E418" s="1">
        <v>14959</v>
      </c>
      <c r="F418" s="1">
        <v>313</v>
      </c>
      <c r="G418" s="4">
        <v>1069</v>
      </c>
      <c r="H418" s="12">
        <f>_xlfn.XLOOKUP(data9[[#This Row],[Product]],product[ [ Products] ],product[ [ Cost per box ] ])</f>
        <v>19.25</v>
      </c>
      <c r="I418" s="25">
        <f>N418*data9[[#This Row],[Boxes]]</f>
        <v>20578.25</v>
      </c>
      <c r="J418" s="25">
        <f>data9[[#This Row],[Amount]]-data9[[#This Row],[Cost]]</f>
        <v>-5619.25</v>
      </c>
      <c r="N418">
        <f t="shared" si="6"/>
        <v>19.25</v>
      </c>
    </row>
    <row r="419" spans="1:14" ht="16.5">
      <c r="A419" s="3" t="s">
        <v>74</v>
      </c>
      <c r="B419" s="1" t="s">
        <v>28</v>
      </c>
      <c r="C419" s="1" t="s">
        <v>27</v>
      </c>
      <c r="D419" s="2">
        <v>44574</v>
      </c>
      <c r="E419" s="1">
        <v>4452</v>
      </c>
      <c r="F419" s="1">
        <v>246</v>
      </c>
      <c r="G419" s="4">
        <v>495</v>
      </c>
      <c r="H419" s="12">
        <f>_xlfn.XLOOKUP(data9[[#This Row],[Product]],product[ [ Products] ],product[ [ Cost per box ] ])</f>
        <v>20.380000000000003</v>
      </c>
      <c r="I419" s="25">
        <f>N419*data9[[#This Row],[Boxes]]</f>
        <v>10088.1</v>
      </c>
      <c r="J419" s="25">
        <f>data9[[#This Row],[Amount]]-data9[[#This Row],[Cost]]</f>
        <v>-5636.1</v>
      </c>
      <c r="N419">
        <f t="shared" si="6"/>
        <v>20.380000000000003</v>
      </c>
    </row>
    <row r="420" spans="1:14" ht="16.5">
      <c r="A420" s="3" t="s">
        <v>30</v>
      </c>
      <c r="B420" s="1" t="s">
        <v>49</v>
      </c>
      <c r="C420" s="1" t="s">
        <v>76</v>
      </c>
      <c r="D420" s="2">
        <v>44580</v>
      </c>
      <c r="E420" s="1">
        <v>5558</v>
      </c>
      <c r="F420" s="1">
        <v>150</v>
      </c>
      <c r="G420" s="4">
        <v>618</v>
      </c>
      <c r="H420" s="12">
        <f>_xlfn.XLOOKUP(data9[[#This Row],[Product]],product[ [ Products] ],product[ [ Cost per box ] ])</f>
        <v>18.149999999999999</v>
      </c>
      <c r="I420" s="25">
        <f>N420*data9[[#This Row],[Boxes]]</f>
        <v>11216.699999999999</v>
      </c>
      <c r="J420" s="25">
        <f>data9[[#This Row],[Amount]]-data9[[#This Row],[Cost]]</f>
        <v>-5658.6999999999989</v>
      </c>
      <c r="N420">
        <f t="shared" si="6"/>
        <v>18.149999999999999</v>
      </c>
    </row>
    <row r="421" spans="1:14" ht="16.5">
      <c r="A421" s="3" t="s">
        <v>32</v>
      </c>
      <c r="B421" s="1" t="s">
        <v>26</v>
      </c>
      <c r="C421" s="1" t="s">
        <v>67</v>
      </c>
      <c r="D421" s="2">
        <v>44589</v>
      </c>
      <c r="E421" s="1">
        <v>6573</v>
      </c>
      <c r="F421" s="1">
        <v>480</v>
      </c>
      <c r="G421" s="4">
        <v>598</v>
      </c>
      <c r="H421" s="12">
        <f>_xlfn.XLOOKUP(data9[[#This Row],[Product]],product[ [ Products] ],product[ [ Cost per box ] ])</f>
        <v>20.52</v>
      </c>
      <c r="I421" s="25">
        <f>N421*data9[[#This Row],[Boxes]]</f>
        <v>12270.96</v>
      </c>
      <c r="J421" s="25">
        <f>data9[[#This Row],[Amount]]-data9[[#This Row],[Cost]]</f>
        <v>-5697.9599999999991</v>
      </c>
      <c r="N421">
        <f t="shared" si="6"/>
        <v>20.52</v>
      </c>
    </row>
    <row r="422" spans="1:14" ht="16.5">
      <c r="A422" s="3" t="s">
        <v>16</v>
      </c>
      <c r="B422" s="1" t="s">
        <v>26</v>
      </c>
      <c r="C422" s="1" t="s">
        <v>27</v>
      </c>
      <c r="D422" s="2">
        <v>44571</v>
      </c>
      <c r="E422" s="1">
        <v>2996</v>
      </c>
      <c r="F422" s="1">
        <v>134</v>
      </c>
      <c r="G422" s="4">
        <v>428</v>
      </c>
      <c r="H422" s="12">
        <f>_xlfn.XLOOKUP(data9[[#This Row],[Product]],product[ [ Products] ],product[ [ Cost per box ] ])</f>
        <v>20.380000000000003</v>
      </c>
      <c r="I422" s="25">
        <f>N422*data9[[#This Row],[Boxes]]</f>
        <v>8722.6400000000012</v>
      </c>
      <c r="J422" s="25">
        <f>data9[[#This Row],[Amount]]-data9[[#This Row],[Cost]]</f>
        <v>-5726.6400000000012</v>
      </c>
      <c r="N422">
        <f t="shared" si="6"/>
        <v>20.380000000000003</v>
      </c>
    </row>
    <row r="423" spans="1:14" ht="16.5">
      <c r="A423" s="3" t="s">
        <v>23</v>
      </c>
      <c r="B423" s="1" t="s">
        <v>48</v>
      </c>
      <c r="C423" s="1" t="s">
        <v>68</v>
      </c>
      <c r="D423" s="2">
        <v>44575</v>
      </c>
      <c r="E423" s="1">
        <v>3220</v>
      </c>
      <c r="F423" s="1">
        <v>65</v>
      </c>
      <c r="G423" s="4">
        <v>537</v>
      </c>
      <c r="H423" s="12">
        <f>_xlfn.XLOOKUP(data9[[#This Row],[Product]],product[ [ Products] ],product[ [ Cost per box ] ])</f>
        <v>16.73</v>
      </c>
      <c r="I423" s="25">
        <f>N423*data9[[#This Row],[Boxes]]</f>
        <v>8984.01</v>
      </c>
      <c r="J423" s="25">
        <f>data9[[#This Row],[Amount]]-data9[[#This Row],[Cost]]</f>
        <v>-5764.01</v>
      </c>
      <c r="N423">
        <f t="shared" si="6"/>
        <v>16.73</v>
      </c>
    </row>
    <row r="424" spans="1:14" ht="16.5">
      <c r="A424" s="3" t="s">
        <v>23</v>
      </c>
      <c r="B424" s="1" t="s">
        <v>62</v>
      </c>
      <c r="C424" s="1" t="s">
        <v>31</v>
      </c>
      <c r="D424" s="2">
        <v>44588</v>
      </c>
      <c r="E424" s="1">
        <v>9072</v>
      </c>
      <c r="F424" s="1">
        <v>68</v>
      </c>
      <c r="G424" s="4">
        <v>1296</v>
      </c>
      <c r="H424" s="12">
        <f>_xlfn.XLOOKUP(data9[[#This Row],[Product]],product[ [ Products] ],product[ [ Cost per box ] ])</f>
        <v>11.469999999999999</v>
      </c>
      <c r="I424" s="25">
        <f>N424*data9[[#This Row],[Boxes]]</f>
        <v>14865.119999999999</v>
      </c>
      <c r="J424" s="25">
        <f>data9[[#This Row],[Amount]]-data9[[#This Row],[Cost]]</f>
        <v>-5793.119999999999</v>
      </c>
      <c r="N424">
        <f t="shared" si="6"/>
        <v>11.469999999999999</v>
      </c>
    </row>
    <row r="425" spans="1:14" ht="16.5">
      <c r="A425" s="3" t="s">
        <v>35</v>
      </c>
      <c r="B425" s="1" t="s">
        <v>62</v>
      </c>
      <c r="C425" s="1" t="s">
        <v>68</v>
      </c>
      <c r="D425" s="2">
        <v>44568</v>
      </c>
      <c r="E425" s="1">
        <v>3241</v>
      </c>
      <c r="F425" s="1">
        <v>226</v>
      </c>
      <c r="G425" s="4">
        <v>541</v>
      </c>
      <c r="H425" s="12">
        <f>_xlfn.XLOOKUP(data9[[#This Row],[Product]],product[ [ Products] ],product[ [ Cost per box ] ])</f>
        <v>16.73</v>
      </c>
      <c r="I425" s="25">
        <f>N425*data9[[#This Row],[Boxes]]</f>
        <v>9050.93</v>
      </c>
      <c r="J425" s="25">
        <f>data9[[#This Row],[Amount]]-data9[[#This Row],[Cost]]</f>
        <v>-5809.93</v>
      </c>
      <c r="N425">
        <f t="shared" si="6"/>
        <v>16.73</v>
      </c>
    </row>
    <row r="426" spans="1:14" ht="16.5">
      <c r="A426" s="3" t="s">
        <v>16</v>
      </c>
      <c r="B426" s="1" t="s">
        <v>64</v>
      </c>
      <c r="C426" s="1" t="s">
        <v>57</v>
      </c>
      <c r="D426" s="2">
        <v>44588</v>
      </c>
      <c r="E426" s="1">
        <v>12376</v>
      </c>
      <c r="F426" s="1">
        <v>15</v>
      </c>
      <c r="G426" s="4">
        <v>884</v>
      </c>
      <c r="H426" s="12">
        <f>_xlfn.XLOOKUP(data9[[#This Row],[Product]],product[ [ Products] ],product[ [ Cost per box ] ])</f>
        <v>20.619999999999997</v>
      </c>
      <c r="I426" s="25">
        <f>N426*data9[[#This Row],[Boxes]]</f>
        <v>18228.079999999998</v>
      </c>
      <c r="J426" s="25">
        <f>data9[[#This Row],[Amount]]-data9[[#This Row],[Cost]]</f>
        <v>-5852.0799999999981</v>
      </c>
      <c r="N426">
        <f t="shared" si="6"/>
        <v>20.619999999999997</v>
      </c>
    </row>
    <row r="427" spans="1:14" ht="16.5">
      <c r="A427" s="3" t="s">
        <v>50</v>
      </c>
      <c r="B427" s="1" t="s">
        <v>53</v>
      </c>
      <c r="C427" s="1" t="s">
        <v>57</v>
      </c>
      <c r="D427" s="2">
        <v>44572</v>
      </c>
      <c r="E427" s="1">
        <v>6699</v>
      </c>
      <c r="F427" s="1">
        <v>185</v>
      </c>
      <c r="G427" s="4">
        <v>609</v>
      </c>
      <c r="H427" s="12">
        <f>_xlfn.XLOOKUP(data9[[#This Row],[Product]],product[ [ Products] ],product[ [ Cost per box ] ])</f>
        <v>20.619999999999997</v>
      </c>
      <c r="I427" s="25">
        <f>N427*data9[[#This Row],[Boxes]]</f>
        <v>12557.579999999998</v>
      </c>
      <c r="J427" s="25">
        <f>data9[[#This Row],[Amount]]-data9[[#This Row],[Cost]]</f>
        <v>-5858.5799999999981</v>
      </c>
      <c r="N427">
        <f t="shared" si="6"/>
        <v>20.619999999999997</v>
      </c>
    </row>
    <row r="428" spans="1:14" ht="16.5">
      <c r="A428" s="3" t="s">
        <v>58</v>
      </c>
      <c r="B428" s="1" t="s">
        <v>21</v>
      </c>
      <c r="C428" s="1" t="s">
        <v>76</v>
      </c>
      <c r="D428" s="2">
        <v>44582</v>
      </c>
      <c r="E428" s="1">
        <v>11417</v>
      </c>
      <c r="F428" s="1">
        <v>26</v>
      </c>
      <c r="G428" s="4">
        <v>952</v>
      </c>
      <c r="H428" s="12">
        <f>_xlfn.XLOOKUP(data9[[#This Row],[Product]],product[ [ Products] ],product[ [ Cost per box ] ])</f>
        <v>18.149999999999999</v>
      </c>
      <c r="I428" s="25">
        <f>N428*data9[[#This Row],[Boxes]]</f>
        <v>17278.8</v>
      </c>
      <c r="J428" s="25">
        <f>data9[[#This Row],[Amount]]-data9[[#This Row],[Cost]]</f>
        <v>-5861.7999999999993</v>
      </c>
      <c r="N428">
        <f t="shared" si="6"/>
        <v>18.149999999999999</v>
      </c>
    </row>
    <row r="429" spans="1:14" ht="16.5">
      <c r="A429" s="3" t="s">
        <v>71</v>
      </c>
      <c r="B429" s="1" t="s">
        <v>64</v>
      </c>
      <c r="C429" s="1" t="s">
        <v>70</v>
      </c>
      <c r="D429" s="2">
        <v>44580</v>
      </c>
      <c r="E429" s="1">
        <v>9751</v>
      </c>
      <c r="F429" s="1">
        <v>120</v>
      </c>
      <c r="G429" s="4">
        <v>813</v>
      </c>
      <c r="H429" s="12">
        <f>_xlfn.XLOOKUP(data9[[#This Row],[Product]],product[ [ Products] ],product[ [ Cost per box ] ])</f>
        <v>19.25</v>
      </c>
      <c r="I429" s="25">
        <f>N429*data9[[#This Row],[Boxes]]</f>
        <v>15650.25</v>
      </c>
      <c r="J429" s="25">
        <f>data9[[#This Row],[Amount]]-data9[[#This Row],[Cost]]</f>
        <v>-5899.25</v>
      </c>
      <c r="N429">
        <f t="shared" si="6"/>
        <v>19.25</v>
      </c>
    </row>
    <row r="430" spans="1:14" ht="16.5">
      <c r="A430" s="3" t="s">
        <v>71</v>
      </c>
      <c r="B430" s="1" t="s">
        <v>62</v>
      </c>
      <c r="C430" s="1" t="s">
        <v>27</v>
      </c>
      <c r="D430" s="2">
        <v>44579</v>
      </c>
      <c r="E430" s="1">
        <v>4774</v>
      </c>
      <c r="F430" s="1">
        <v>257</v>
      </c>
      <c r="G430" s="4">
        <v>531</v>
      </c>
      <c r="H430" s="12">
        <f>_xlfn.XLOOKUP(data9[[#This Row],[Product]],product[ [ Products] ],product[ [ Cost per box ] ])</f>
        <v>20.380000000000003</v>
      </c>
      <c r="I430" s="25">
        <f>N430*data9[[#This Row],[Boxes]]</f>
        <v>10821.78</v>
      </c>
      <c r="J430" s="25">
        <f>data9[[#This Row],[Amount]]-data9[[#This Row],[Cost]]</f>
        <v>-6047.7800000000007</v>
      </c>
      <c r="N430">
        <f t="shared" si="6"/>
        <v>20.380000000000003</v>
      </c>
    </row>
    <row r="431" spans="1:14" ht="16.5">
      <c r="A431" s="3" t="s">
        <v>58</v>
      </c>
      <c r="B431" s="1" t="s">
        <v>36</v>
      </c>
      <c r="C431" s="1" t="s">
        <v>57</v>
      </c>
      <c r="D431" s="2">
        <v>44568</v>
      </c>
      <c r="E431" s="1">
        <v>8477</v>
      </c>
      <c r="F431" s="1">
        <v>156</v>
      </c>
      <c r="G431" s="4">
        <v>707</v>
      </c>
      <c r="H431" s="12">
        <f>_xlfn.XLOOKUP(data9[[#This Row],[Product]],product[ [ Products] ],product[ [ Cost per box ] ])</f>
        <v>20.619999999999997</v>
      </c>
      <c r="I431" s="25">
        <f>N431*data9[[#This Row],[Boxes]]</f>
        <v>14578.339999999998</v>
      </c>
      <c r="J431" s="25">
        <f>data9[[#This Row],[Amount]]-data9[[#This Row],[Cost]]</f>
        <v>-6101.3399999999983</v>
      </c>
      <c r="N431">
        <f t="shared" si="6"/>
        <v>20.619999999999997</v>
      </c>
    </row>
    <row r="432" spans="1:14" ht="16.5">
      <c r="A432" s="3" t="s">
        <v>30</v>
      </c>
      <c r="B432" s="1" t="s">
        <v>49</v>
      </c>
      <c r="C432" s="1" t="s">
        <v>31</v>
      </c>
      <c r="D432" s="2">
        <v>44571</v>
      </c>
      <c r="E432" s="1">
        <v>14119</v>
      </c>
      <c r="F432" s="1">
        <v>213</v>
      </c>
      <c r="G432" s="4">
        <v>1765</v>
      </c>
      <c r="H432" s="12">
        <f>_xlfn.XLOOKUP(data9[[#This Row],[Product]],product[ [ Products] ],product[ [ Cost per box ] ])</f>
        <v>11.469999999999999</v>
      </c>
      <c r="I432" s="25">
        <f>N432*data9[[#This Row],[Boxes]]</f>
        <v>20244.55</v>
      </c>
      <c r="J432" s="25">
        <f>data9[[#This Row],[Amount]]-data9[[#This Row],[Cost]]</f>
        <v>-6125.5499999999993</v>
      </c>
      <c r="N432">
        <f t="shared" si="6"/>
        <v>11.469999999999999</v>
      </c>
    </row>
    <row r="433" spans="1:14" ht="16.5">
      <c r="A433" s="3" t="s">
        <v>37</v>
      </c>
      <c r="B433" s="1" t="s">
        <v>17</v>
      </c>
      <c r="C433" s="1" t="s">
        <v>70</v>
      </c>
      <c r="D433" s="2">
        <v>44578</v>
      </c>
      <c r="E433" s="1">
        <v>10206</v>
      </c>
      <c r="F433" s="1">
        <v>190</v>
      </c>
      <c r="G433" s="4">
        <v>851</v>
      </c>
      <c r="H433" s="12">
        <f>_xlfn.XLOOKUP(data9[[#This Row],[Product]],product[ [ Products] ],product[ [ Cost per box ] ])</f>
        <v>19.25</v>
      </c>
      <c r="I433" s="25">
        <f>N433*data9[[#This Row],[Boxes]]</f>
        <v>16381.75</v>
      </c>
      <c r="J433" s="25">
        <f>data9[[#This Row],[Amount]]-data9[[#This Row],[Cost]]</f>
        <v>-6175.75</v>
      </c>
      <c r="N433">
        <f t="shared" si="6"/>
        <v>19.25</v>
      </c>
    </row>
    <row r="434" spans="1:14" ht="16.5">
      <c r="A434" s="3" t="s">
        <v>60</v>
      </c>
      <c r="B434" s="1" t="s">
        <v>33</v>
      </c>
      <c r="C434" s="1" t="s">
        <v>70</v>
      </c>
      <c r="D434" s="2">
        <v>44589</v>
      </c>
      <c r="E434" s="1">
        <v>12901</v>
      </c>
      <c r="F434" s="1">
        <v>96</v>
      </c>
      <c r="G434" s="4">
        <v>993</v>
      </c>
      <c r="H434" s="12">
        <f>_xlfn.XLOOKUP(data9[[#This Row],[Product]],product[ [ Products] ],product[ [ Cost per box ] ])</f>
        <v>19.25</v>
      </c>
      <c r="I434" s="25">
        <f>N434*data9[[#This Row],[Boxes]]</f>
        <v>19115.25</v>
      </c>
      <c r="J434" s="25">
        <f>data9[[#This Row],[Amount]]-data9[[#This Row],[Cost]]</f>
        <v>-6214.25</v>
      </c>
      <c r="N434">
        <f t="shared" si="6"/>
        <v>19.25</v>
      </c>
    </row>
    <row r="435" spans="1:14" ht="16.5">
      <c r="A435" s="3" t="s">
        <v>13</v>
      </c>
      <c r="B435" s="1" t="s">
        <v>21</v>
      </c>
      <c r="C435" s="1" t="s">
        <v>76</v>
      </c>
      <c r="D435" s="2">
        <v>44564</v>
      </c>
      <c r="E435" s="1">
        <v>7749</v>
      </c>
      <c r="F435" s="1">
        <v>15</v>
      </c>
      <c r="G435" s="4">
        <v>775</v>
      </c>
      <c r="H435" s="12">
        <f>_xlfn.XLOOKUP(data9[[#This Row],[Product]],product[ [ Products] ],product[ [ Cost per box ] ])</f>
        <v>18.149999999999999</v>
      </c>
      <c r="I435" s="25">
        <f>N435*data9[[#This Row],[Boxes]]</f>
        <v>14066.249999999998</v>
      </c>
      <c r="J435" s="25">
        <f>data9[[#This Row],[Amount]]-data9[[#This Row],[Cost]]</f>
        <v>-6317.2499999999982</v>
      </c>
      <c r="N435">
        <f t="shared" si="6"/>
        <v>18.149999999999999</v>
      </c>
    </row>
    <row r="436" spans="1:14" ht="16.5">
      <c r="A436" s="3" t="s">
        <v>47</v>
      </c>
      <c r="B436" s="1" t="s">
        <v>21</v>
      </c>
      <c r="C436" s="1" t="s">
        <v>70</v>
      </c>
      <c r="D436" s="2">
        <v>44564</v>
      </c>
      <c r="E436" s="1">
        <v>13426</v>
      </c>
      <c r="F436" s="1">
        <v>46</v>
      </c>
      <c r="G436" s="4">
        <v>1033</v>
      </c>
      <c r="H436" s="12">
        <f>_xlfn.XLOOKUP(data9[[#This Row],[Product]],product[ [ Products] ],product[ [ Cost per box ] ])</f>
        <v>19.25</v>
      </c>
      <c r="I436" s="25">
        <f>N436*data9[[#This Row],[Boxes]]</f>
        <v>19885.25</v>
      </c>
      <c r="J436" s="25">
        <f>data9[[#This Row],[Amount]]-data9[[#This Row],[Cost]]</f>
        <v>-6459.25</v>
      </c>
      <c r="N436">
        <f t="shared" si="6"/>
        <v>19.25</v>
      </c>
    </row>
    <row r="437" spans="1:14" ht="16.5">
      <c r="A437" s="3" t="s">
        <v>19</v>
      </c>
      <c r="B437" s="1" t="s">
        <v>69</v>
      </c>
      <c r="C437" s="1" t="s">
        <v>76</v>
      </c>
      <c r="D437" s="2">
        <v>44566</v>
      </c>
      <c r="E437" s="1">
        <v>6643</v>
      </c>
      <c r="F437" s="1">
        <v>65</v>
      </c>
      <c r="G437" s="4">
        <v>739</v>
      </c>
      <c r="H437" s="12">
        <f>_xlfn.XLOOKUP(data9[[#This Row],[Product]],product[ [ Products] ],product[ [ Cost per box ] ])</f>
        <v>18.149999999999999</v>
      </c>
      <c r="I437" s="25">
        <f>N437*data9[[#This Row],[Boxes]]</f>
        <v>13412.849999999999</v>
      </c>
      <c r="J437" s="25">
        <f>data9[[#This Row],[Amount]]-data9[[#This Row],[Cost]]</f>
        <v>-6769.8499999999985</v>
      </c>
      <c r="N437">
        <f t="shared" si="6"/>
        <v>18.149999999999999</v>
      </c>
    </row>
    <row r="438" spans="1:14" ht="16.5">
      <c r="A438" s="3" t="s">
        <v>50</v>
      </c>
      <c r="B438" s="1" t="s">
        <v>48</v>
      </c>
      <c r="C438" s="1" t="s">
        <v>68</v>
      </c>
      <c r="D438" s="2">
        <v>44579</v>
      </c>
      <c r="E438" s="1">
        <v>4928</v>
      </c>
      <c r="F438" s="1">
        <v>71</v>
      </c>
      <c r="G438" s="4">
        <v>704</v>
      </c>
      <c r="H438" s="12">
        <f>_xlfn.XLOOKUP(data9[[#This Row],[Product]],product[ [ Products] ],product[ [ Cost per box ] ])</f>
        <v>16.73</v>
      </c>
      <c r="I438" s="25">
        <f>N438*data9[[#This Row],[Boxes]]</f>
        <v>11777.92</v>
      </c>
      <c r="J438" s="25">
        <f>data9[[#This Row],[Amount]]-data9[[#This Row],[Cost]]</f>
        <v>-6849.92</v>
      </c>
      <c r="N438">
        <f t="shared" si="6"/>
        <v>16.73</v>
      </c>
    </row>
    <row r="439" spans="1:14" ht="16.5">
      <c r="A439" s="3" t="s">
        <v>19</v>
      </c>
      <c r="B439" s="1" t="s">
        <v>28</v>
      </c>
      <c r="C439" s="1" t="s">
        <v>76</v>
      </c>
      <c r="D439" s="2">
        <v>44574</v>
      </c>
      <c r="E439" s="1">
        <v>8687</v>
      </c>
      <c r="F439" s="1">
        <v>121</v>
      </c>
      <c r="G439" s="4">
        <v>869</v>
      </c>
      <c r="H439" s="12">
        <f>_xlfn.XLOOKUP(data9[[#This Row],[Product]],product[ [ Products] ],product[ [ Cost per box ] ])</f>
        <v>18.149999999999999</v>
      </c>
      <c r="I439" s="25">
        <f>N439*data9[[#This Row],[Boxes]]</f>
        <v>15772.349999999999</v>
      </c>
      <c r="J439" s="25">
        <f>data9[[#This Row],[Amount]]-data9[[#This Row],[Cost]]</f>
        <v>-7085.3499999999985</v>
      </c>
      <c r="N439">
        <f t="shared" si="6"/>
        <v>18.149999999999999</v>
      </c>
    </row>
    <row r="440" spans="1:14" ht="16.5">
      <c r="A440" s="3" t="s">
        <v>40</v>
      </c>
      <c r="B440" s="1" t="s">
        <v>51</v>
      </c>
      <c r="C440" s="1" t="s">
        <v>54</v>
      </c>
      <c r="D440" s="2">
        <v>44573</v>
      </c>
      <c r="E440" s="1">
        <v>13363</v>
      </c>
      <c r="F440" s="1">
        <v>96</v>
      </c>
      <c r="G440" s="4">
        <v>1485</v>
      </c>
      <c r="H440" s="12">
        <f>_xlfn.XLOOKUP(data9[[#This Row],[Product]],product[ [ Products] ],product[ [ Cost per box ] ])</f>
        <v>13.79</v>
      </c>
      <c r="I440" s="25">
        <f>N440*data9[[#This Row],[Boxes]]</f>
        <v>20478.149999999998</v>
      </c>
      <c r="J440" s="25">
        <f>data9[[#This Row],[Amount]]-data9[[#This Row],[Cost]]</f>
        <v>-7115.1499999999978</v>
      </c>
      <c r="N440">
        <f t="shared" si="6"/>
        <v>13.79</v>
      </c>
    </row>
    <row r="441" spans="1:14" ht="16.5">
      <c r="A441" s="3" t="s">
        <v>37</v>
      </c>
      <c r="B441" s="1" t="s">
        <v>11</v>
      </c>
      <c r="C441" s="1" t="s">
        <v>57</v>
      </c>
      <c r="D441" s="2">
        <v>44592</v>
      </c>
      <c r="E441" s="1">
        <v>8162</v>
      </c>
      <c r="F441" s="1">
        <v>489</v>
      </c>
      <c r="G441" s="4">
        <v>742</v>
      </c>
      <c r="H441" s="12">
        <f>_xlfn.XLOOKUP(data9[[#This Row],[Product]],product[ [ Products] ],product[ [ Cost per box ] ])</f>
        <v>20.619999999999997</v>
      </c>
      <c r="I441" s="25">
        <f>N441*data9[[#This Row],[Boxes]]</f>
        <v>15300.039999999997</v>
      </c>
      <c r="J441" s="25">
        <f>data9[[#This Row],[Amount]]-data9[[#This Row],[Cost]]</f>
        <v>-7138.0399999999972</v>
      </c>
      <c r="N441">
        <f t="shared" si="6"/>
        <v>20.619999999999997</v>
      </c>
    </row>
    <row r="442" spans="1:14" ht="16.5">
      <c r="A442" s="3" t="s">
        <v>43</v>
      </c>
      <c r="B442" s="1" t="s">
        <v>41</v>
      </c>
      <c r="C442" s="1" t="s">
        <v>57</v>
      </c>
      <c r="D442" s="2">
        <v>44567</v>
      </c>
      <c r="E442" s="1">
        <v>6727</v>
      </c>
      <c r="F442" s="1">
        <v>330</v>
      </c>
      <c r="G442" s="4">
        <v>673</v>
      </c>
      <c r="H442" s="12">
        <f>_xlfn.XLOOKUP(data9[[#This Row],[Product]],product[ [ Products] ],product[ [ Cost per box ] ])</f>
        <v>20.619999999999997</v>
      </c>
      <c r="I442" s="25">
        <f>N442*data9[[#This Row],[Boxes]]</f>
        <v>13877.259999999998</v>
      </c>
      <c r="J442" s="25">
        <f>data9[[#This Row],[Amount]]-data9[[#This Row],[Cost]]</f>
        <v>-7150.2599999999984</v>
      </c>
      <c r="N442">
        <f t="shared" si="6"/>
        <v>20.619999999999997</v>
      </c>
    </row>
    <row r="443" spans="1:14" ht="16.5">
      <c r="A443" s="3" t="s">
        <v>43</v>
      </c>
      <c r="B443" s="1" t="s">
        <v>24</v>
      </c>
      <c r="C443" s="1" t="s">
        <v>68</v>
      </c>
      <c r="D443" s="2">
        <v>44565</v>
      </c>
      <c r="E443" s="1">
        <v>5306</v>
      </c>
      <c r="F443" s="1">
        <v>85</v>
      </c>
      <c r="G443" s="4">
        <v>758</v>
      </c>
      <c r="H443" s="12">
        <f>_xlfn.XLOOKUP(data9[[#This Row],[Product]],product[ [ Products] ],product[ [ Cost per box ] ])</f>
        <v>16.73</v>
      </c>
      <c r="I443" s="25">
        <f>N443*data9[[#This Row],[Boxes]]</f>
        <v>12681.34</v>
      </c>
      <c r="J443" s="25">
        <f>data9[[#This Row],[Amount]]-data9[[#This Row],[Cost]]</f>
        <v>-7375.34</v>
      </c>
      <c r="N443">
        <f t="shared" si="6"/>
        <v>16.73</v>
      </c>
    </row>
    <row r="444" spans="1:14" ht="16.5">
      <c r="A444" s="3" t="s">
        <v>10</v>
      </c>
      <c r="B444" s="1" t="s">
        <v>56</v>
      </c>
      <c r="C444" s="1" t="s">
        <v>67</v>
      </c>
      <c r="D444" s="2">
        <v>44581</v>
      </c>
      <c r="E444" s="1">
        <v>7497</v>
      </c>
      <c r="F444" s="1">
        <v>40</v>
      </c>
      <c r="G444" s="4">
        <v>750</v>
      </c>
      <c r="H444" s="12">
        <f>_xlfn.XLOOKUP(data9[[#This Row],[Product]],product[ [ Products] ],product[ [ Cost per box ] ])</f>
        <v>20.52</v>
      </c>
      <c r="I444" s="25">
        <f>N444*data9[[#This Row],[Boxes]]</f>
        <v>15390</v>
      </c>
      <c r="J444" s="25">
        <f>data9[[#This Row],[Amount]]-data9[[#This Row],[Cost]]</f>
        <v>-7893</v>
      </c>
      <c r="N444">
        <f t="shared" si="6"/>
        <v>20.52</v>
      </c>
    </row>
    <row r="445" spans="1:14" ht="16.5">
      <c r="A445" s="3" t="s">
        <v>10</v>
      </c>
      <c r="B445" s="1" t="s">
        <v>48</v>
      </c>
      <c r="C445" s="1" t="s">
        <v>31</v>
      </c>
      <c r="D445" s="2">
        <v>44564</v>
      </c>
      <c r="E445" s="1">
        <v>8862</v>
      </c>
      <c r="F445" s="1">
        <v>182</v>
      </c>
      <c r="G445" s="4">
        <v>1477</v>
      </c>
      <c r="H445" s="12">
        <f>_xlfn.XLOOKUP(data9[[#This Row],[Product]],product[ [ Products] ],product[ [ Cost per box ] ])</f>
        <v>11.469999999999999</v>
      </c>
      <c r="I445" s="25">
        <f>N445*data9[[#This Row],[Boxes]]</f>
        <v>16941.189999999999</v>
      </c>
      <c r="J445" s="25">
        <f>data9[[#This Row],[Amount]]-data9[[#This Row],[Cost]]</f>
        <v>-8079.1899999999987</v>
      </c>
      <c r="N445">
        <f t="shared" si="6"/>
        <v>11.469999999999999</v>
      </c>
    </row>
    <row r="446" spans="1:14" ht="16.5">
      <c r="A446" s="3" t="s">
        <v>46</v>
      </c>
      <c r="B446" s="1" t="s">
        <v>26</v>
      </c>
      <c r="C446" s="1" t="s">
        <v>20</v>
      </c>
      <c r="D446" s="2">
        <v>44572</v>
      </c>
      <c r="E446" s="1">
        <v>12481</v>
      </c>
      <c r="F446" s="1">
        <v>177</v>
      </c>
      <c r="G446" s="4">
        <v>1041</v>
      </c>
      <c r="H446" s="12">
        <f>_xlfn.XLOOKUP(data9[[#This Row],[Product]],product[ [ Products] ],product[ [ Cost per box ] ])</f>
        <v>19.77</v>
      </c>
      <c r="I446" s="25">
        <f>N446*data9[[#This Row],[Boxes]]</f>
        <v>20580.57</v>
      </c>
      <c r="J446" s="25">
        <f>data9[[#This Row],[Amount]]-data9[[#This Row],[Cost]]</f>
        <v>-8099.57</v>
      </c>
      <c r="N446">
        <f t="shared" si="6"/>
        <v>19.77</v>
      </c>
    </row>
    <row r="447" spans="1:14" ht="16.5">
      <c r="A447" s="3" t="s">
        <v>16</v>
      </c>
      <c r="B447" s="1" t="s">
        <v>64</v>
      </c>
      <c r="C447" s="1" t="s">
        <v>31</v>
      </c>
      <c r="D447" s="2">
        <v>44588</v>
      </c>
      <c r="E447" s="1">
        <v>8890</v>
      </c>
      <c r="F447" s="1">
        <v>343</v>
      </c>
      <c r="G447" s="4">
        <v>1482</v>
      </c>
      <c r="H447" s="12">
        <f>_xlfn.XLOOKUP(data9[[#This Row],[Product]],product[ [ Products] ],product[ [ Cost per box ] ])</f>
        <v>11.469999999999999</v>
      </c>
      <c r="I447" s="25">
        <f>N447*data9[[#This Row],[Boxes]]</f>
        <v>16998.539999999997</v>
      </c>
      <c r="J447" s="25">
        <f>data9[[#This Row],[Amount]]-data9[[#This Row],[Cost]]</f>
        <v>-8108.5399999999972</v>
      </c>
      <c r="N447">
        <f t="shared" si="6"/>
        <v>11.469999999999999</v>
      </c>
    </row>
    <row r="448" spans="1:14" ht="16.5">
      <c r="A448" s="3" t="s">
        <v>72</v>
      </c>
      <c r="B448" s="1" t="s">
        <v>64</v>
      </c>
      <c r="C448" s="1" t="s">
        <v>54</v>
      </c>
      <c r="D448" s="2">
        <v>44571</v>
      </c>
      <c r="E448" s="1">
        <v>11438</v>
      </c>
      <c r="F448" s="1">
        <v>21</v>
      </c>
      <c r="G448" s="4">
        <v>1430</v>
      </c>
      <c r="H448" s="12">
        <f>_xlfn.XLOOKUP(data9[[#This Row],[Product]],product[ [ Products] ],product[ [ Cost per box ] ])</f>
        <v>13.79</v>
      </c>
      <c r="I448" s="25">
        <f>N448*data9[[#This Row],[Boxes]]</f>
        <v>19719.699999999997</v>
      </c>
      <c r="J448" s="25">
        <f>data9[[#This Row],[Amount]]-data9[[#This Row],[Cost]]</f>
        <v>-8281.6999999999971</v>
      </c>
      <c r="N448">
        <f t="shared" si="6"/>
        <v>13.79</v>
      </c>
    </row>
    <row r="449" spans="1:14" ht="16.5">
      <c r="A449" s="3" t="s">
        <v>52</v>
      </c>
      <c r="B449" s="1" t="s">
        <v>14</v>
      </c>
      <c r="C449" s="1" t="s">
        <v>20</v>
      </c>
      <c r="D449" s="2">
        <v>44585</v>
      </c>
      <c r="E449" s="1">
        <v>12894</v>
      </c>
      <c r="F449" s="1">
        <v>253</v>
      </c>
      <c r="G449" s="4">
        <v>1075</v>
      </c>
      <c r="H449" s="12">
        <f>_xlfn.XLOOKUP(data9[[#This Row],[Product]],product[ [ Products] ],product[ [ Cost per box ] ])</f>
        <v>19.77</v>
      </c>
      <c r="I449" s="25">
        <f>N449*data9[[#This Row],[Boxes]]</f>
        <v>21252.75</v>
      </c>
      <c r="J449" s="25">
        <f>data9[[#This Row],[Amount]]-data9[[#This Row],[Cost]]</f>
        <v>-8358.75</v>
      </c>
      <c r="N449">
        <f t="shared" si="6"/>
        <v>19.77</v>
      </c>
    </row>
    <row r="450" spans="1:14" ht="16.5">
      <c r="A450" s="3" t="s">
        <v>37</v>
      </c>
      <c r="B450" s="1" t="s">
        <v>38</v>
      </c>
      <c r="C450" s="1" t="s">
        <v>54</v>
      </c>
      <c r="D450" s="2">
        <v>44575</v>
      </c>
      <c r="E450" s="1">
        <v>4774</v>
      </c>
      <c r="F450" s="1">
        <v>273</v>
      </c>
      <c r="G450" s="4">
        <v>955</v>
      </c>
      <c r="H450" s="12">
        <f>_xlfn.XLOOKUP(data9[[#This Row],[Product]],product[ [ Products] ],product[ [ Cost per box ] ])</f>
        <v>13.79</v>
      </c>
      <c r="I450" s="25">
        <f>N450*data9[[#This Row],[Boxes]]</f>
        <v>13169.449999999999</v>
      </c>
      <c r="J450" s="25">
        <f>data9[[#This Row],[Amount]]-data9[[#This Row],[Cost]]</f>
        <v>-8395.4499999999989</v>
      </c>
      <c r="N450">
        <f t="shared" si="6"/>
        <v>13.79</v>
      </c>
    </row>
    <row r="451" spans="1:14" ht="16.5">
      <c r="A451" s="3" t="s">
        <v>19</v>
      </c>
      <c r="B451" s="1" t="s">
        <v>64</v>
      </c>
      <c r="C451" s="1" t="s">
        <v>20</v>
      </c>
      <c r="D451" s="2">
        <v>44568</v>
      </c>
      <c r="E451" s="1">
        <v>13153</v>
      </c>
      <c r="F451" s="1">
        <v>86</v>
      </c>
      <c r="G451" s="4">
        <v>1097</v>
      </c>
      <c r="H451" s="12">
        <f>_xlfn.XLOOKUP(data9[[#This Row],[Product]],product[ [ Products] ],product[ [ Cost per box ] ])</f>
        <v>19.77</v>
      </c>
      <c r="I451" s="25">
        <f>N451*data9[[#This Row],[Boxes]]</f>
        <v>21687.69</v>
      </c>
      <c r="J451" s="25">
        <f>data9[[#This Row],[Amount]]-data9[[#This Row],[Cost]]</f>
        <v>-8534.6899999999987</v>
      </c>
      <c r="N451">
        <f t="shared" si="6"/>
        <v>19.77</v>
      </c>
    </row>
    <row r="452" spans="1:14" ht="16.5">
      <c r="A452" s="3" t="s">
        <v>66</v>
      </c>
      <c r="B452" s="1" t="s">
        <v>11</v>
      </c>
      <c r="C452" s="1" t="s">
        <v>67</v>
      </c>
      <c r="D452" s="2">
        <v>44586</v>
      </c>
      <c r="E452" s="1">
        <v>8218</v>
      </c>
      <c r="F452" s="1">
        <v>117</v>
      </c>
      <c r="G452" s="4">
        <v>822</v>
      </c>
      <c r="H452" s="12">
        <f>_xlfn.XLOOKUP(data9[[#This Row],[Product]],product[ [ Products] ],product[ [ Cost per box ] ])</f>
        <v>20.52</v>
      </c>
      <c r="I452" s="25">
        <f>N452*data9[[#This Row],[Boxes]]</f>
        <v>16867.439999999999</v>
      </c>
      <c r="J452" s="25">
        <f>data9[[#This Row],[Amount]]-data9[[#This Row],[Cost]]</f>
        <v>-8649.4399999999987</v>
      </c>
      <c r="N452">
        <f t="shared" si="6"/>
        <v>20.52</v>
      </c>
    </row>
    <row r="453" spans="1:14" ht="16.5">
      <c r="A453" s="3" t="s">
        <v>71</v>
      </c>
      <c r="B453" s="1" t="s">
        <v>24</v>
      </c>
      <c r="C453" s="1" t="s">
        <v>57</v>
      </c>
      <c r="D453" s="2">
        <v>44582</v>
      </c>
      <c r="E453" s="1">
        <v>9968</v>
      </c>
      <c r="F453" s="1">
        <v>135</v>
      </c>
      <c r="G453" s="4">
        <v>907</v>
      </c>
      <c r="H453" s="12">
        <f>_xlfn.XLOOKUP(data9[[#This Row],[Product]],product[ [ Products] ],product[ [ Cost per box ] ])</f>
        <v>20.619999999999997</v>
      </c>
      <c r="I453" s="25">
        <f>N453*data9[[#This Row],[Boxes]]</f>
        <v>18702.339999999997</v>
      </c>
      <c r="J453" s="25">
        <f>data9[[#This Row],[Amount]]-data9[[#This Row],[Cost]]</f>
        <v>-8734.3399999999965</v>
      </c>
      <c r="N453">
        <f t="shared" si="6"/>
        <v>20.619999999999997</v>
      </c>
    </row>
    <row r="454" spans="1:14" ht="16.5">
      <c r="A454" s="3" t="s">
        <v>30</v>
      </c>
      <c r="B454" s="1" t="s">
        <v>36</v>
      </c>
      <c r="C454" s="1" t="s">
        <v>68</v>
      </c>
      <c r="D454" s="2">
        <v>44565</v>
      </c>
      <c r="E454" s="1">
        <v>3808</v>
      </c>
      <c r="F454" s="1">
        <v>219</v>
      </c>
      <c r="G454" s="4">
        <v>762</v>
      </c>
      <c r="H454" s="12">
        <f>_xlfn.XLOOKUP(data9[[#This Row],[Product]],product[ [ Products] ],product[ [ Cost per box ] ])</f>
        <v>16.73</v>
      </c>
      <c r="I454" s="25">
        <f>N454*data9[[#This Row],[Boxes]]</f>
        <v>12748.26</v>
      </c>
      <c r="J454" s="25">
        <f>data9[[#This Row],[Amount]]-data9[[#This Row],[Cost]]</f>
        <v>-8940.26</v>
      </c>
      <c r="N454">
        <f t="shared" si="6"/>
        <v>16.73</v>
      </c>
    </row>
    <row r="455" spans="1:14" ht="16.5">
      <c r="A455" s="3" t="s">
        <v>61</v>
      </c>
      <c r="B455" s="1" t="s">
        <v>69</v>
      </c>
      <c r="C455" s="1" t="s">
        <v>31</v>
      </c>
      <c r="D455" s="2">
        <v>44572</v>
      </c>
      <c r="E455" s="1">
        <v>14105</v>
      </c>
      <c r="F455" s="1">
        <v>133</v>
      </c>
      <c r="G455" s="4">
        <v>2015</v>
      </c>
      <c r="H455" s="12">
        <f>_xlfn.XLOOKUP(data9[[#This Row],[Product]],product[ [ Products] ],product[ [ Cost per box ] ])</f>
        <v>11.469999999999999</v>
      </c>
      <c r="I455" s="25">
        <f>N455*data9[[#This Row],[Boxes]]</f>
        <v>23112.05</v>
      </c>
      <c r="J455" s="25">
        <f>data9[[#This Row],[Amount]]-data9[[#This Row],[Cost]]</f>
        <v>-9007.0499999999993</v>
      </c>
      <c r="N455">
        <f>H455</f>
        <v>11.469999999999999</v>
      </c>
    </row>
    <row r="456" spans="1:14" ht="16.5">
      <c r="A456" s="3" t="s">
        <v>60</v>
      </c>
      <c r="B456" s="1" t="s">
        <v>28</v>
      </c>
      <c r="C456" s="1" t="s">
        <v>54</v>
      </c>
      <c r="D456" s="2">
        <v>44565</v>
      </c>
      <c r="E456" s="1">
        <v>9576</v>
      </c>
      <c r="F456" s="1">
        <v>13</v>
      </c>
      <c r="G456" s="4">
        <v>1368</v>
      </c>
      <c r="H456" s="12">
        <f>_xlfn.XLOOKUP(data9[[#This Row],[Product]],product[ [ Products] ],product[ [ Cost per box ] ])</f>
        <v>13.79</v>
      </c>
      <c r="I456" s="25">
        <f>N456*data9[[#This Row],[Boxes]]</f>
        <v>18864.719999999998</v>
      </c>
      <c r="J456" s="25">
        <f>data9[[#This Row],[Amount]]-data9[[#This Row],[Cost]]</f>
        <v>-9288.7199999999975</v>
      </c>
      <c r="N456">
        <f>H456</f>
        <v>13.79</v>
      </c>
    </row>
    <row r="457" spans="1:14" ht="16.5">
      <c r="A457" s="3" t="s">
        <v>37</v>
      </c>
      <c r="B457" s="1" t="s">
        <v>17</v>
      </c>
      <c r="C457" s="1" t="s">
        <v>57</v>
      </c>
      <c r="D457" s="2">
        <v>44582</v>
      </c>
      <c r="E457" s="1">
        <v>8785</v>
      </c>
      <c r="F457" s="1">
        <v>328</v>
      </c>
      <c r="G457" s="4">
        <v>879</v>
      </c>
      <c r="H457" s="12">
        <f>_xlfn.XLOOKUP(data9[[#This Row],[Product]],product[ [ Products] ],product[ [ Cost per box ] ])</f>
        <v>20.619999999999997</v>
      </c>
      <c r="I457" s="25">
        <f>N457*data9[[#This Row],[Boxes]]</f>
        <v>18124.98</v>
      </c>
      <c r="J457" s="25">
        <f>data9[[#This Row],[Amount]]-data9[[#This Row],[Cost]]</f>
        <v>-9339.98</v>
      </c>
      <c r="N457">
        <f>H457</f>
        <v>20.619999999999997</v>
      </c>
    </row>
    <row r="458" spans="1:14" ht="16.5">
      <c r="A458" s="3" t="s">
        <v>60</v>
      </c>
      <c r="B458" s="1" t="s">
        <v>11</v>
      </c>
      <c r="C458" s="1" t="s">
        <v>27</v>
      </c>
      <c r="D458" s="2">
        <v>44580</v>
      </c>
      <c r="E458" s="1">
        <v>3052</v>
      </c>
      <c r="F458" s="1">
        <v>226</v>
      </c>
      <c r="G458" s="4">
        <v>611</v>
      </c>
      <c r="H458" s="12">
        <f>_xlfn.XLOOKUP(data9[[#This Row],[Product]],product[ [ Products] ],product[ [ Cost per box ] ])</f>
        <v>20.380000000000003</v>
      </c>
      <c r="I458" s="25">
        <f>N458*data9[[#This Row],[Boxes]]</f>
        <v>12452.180000000002</v>
      </c>
      <c r="J458" s="25">
        <f>data9[[#This Row],[Amount]]-data9[[#This Row],[Cost]]</f>
        <v>-9400.1800000000021</v>
      </c>
      <c r="N458">
        <f>H458</f>
        <v>20.380000000000003</v>
      </c>
    </row>
    <row r="459" spans="1:14" ht="16.5">
      <c r="A459" s="3" t="s">
        <v>43</v>
      </c>
      <c r="B459" s="1" t="s">
        <v>44</v>
      </c>
      <c r="C459" s="1" t="s">
        <v>75</v>
      </c>
      <c r="D459" s="2">
        <v>44578</v>
      </c>
      <c r="E459" s="1">
        <v>20741</v>
      </c>
      <c r="F459" s="1">
        <v>101</v>
      </c>
      <c r="G459" s="4">
        <v>1596</v>
      </c>
      <c r="H459" s="12">
        <f>_xlfn.XLOOKUP(data9[[#This Row],[Product]],product[ [ Products] ],product[ [ Cost per box ] ])</f>
        <v>19</v>
      </c>
      <c r="I459" s="25">
        <f>N459*data9[[#This Row],[Boxes]]</f>
        <v>30324</v>
      </c>
      <c r="J459" s="25">
        <f>data9[[#This Row],[Amount]]-data9[[#This Row],[Cost]]</f>
        <v>-9583</v>
      </c>
      <c r="N459">
        <f>H459</f>
        <v>19</v>
      </c>
    </row>
    <row r="460" spans="1:14" ht="16.5">
      <c r="A460" s="3" t="s">
        <v>58</v>
      </c>
      <c r="B460" s="1" t="s">
        <v>62</v>
      </c>
      <c r="C460" s="1" t="s">
        <v>68</v>
      </c>
      <c r="D460" s="2">
        <v>44568</v>
      </c>
      <c r="E460" s="1">
        <v>5425</v>
      </c>
      <c r="F460" s="1">
        <v>48</v>
      </c>
      <c r="G460" s="4">
        <v>905</v>
      </c>
      <c r="H460" s="12">
        <f>_xlfn.XLOOKUP(data9[[#This Row],[Product]],product[ [ Products] ],product[ [ Cost per box ] ])</f>
        <v>16.73</v>
      </c>
      <c r="I460" s="25">
        <f>N460*data9[[#This Row],[Boxes]]</f>
        <v>15140.65</v>
      </c>
      <c r="J460" s="25">
        <f>data9[[#This Row],[Amount]]-data9[[#This Row],[Cost]]</f>
        <v>-9715.65</v>
      </c>
      <c r="N460">
        <f>H460</f>
        <v>16.73</v>
      </c>
    </row>
    <row r="461" spans="1:14" ht="16.5">
      <c r="A461" s="3" t="s">
        <v>46</v>
      </c>
      <c r="B461" s="1" t="s">
        <v>24</v>
      </c>
      <c r="C461" s="1" t="s">
        <v>68</v>
      </c>
      <c r="D461" s="2">
        <v>44568</v>
      </c>
      <c r="E461" s="1">
        <v>11949</v>
      </c>
      <c r="F461" s="1">
        <v>175</v>
      </c>
      <c r="G461" s="4">
        <v>1328</v>
      </c>
      <c r="H461" s="12">
        <f>_xlfn.XLOOKUP(data9[[#This Row],[Product]],product[ [ Products] ],product[ [ Cost per box ] ])</f>
        <v>16.73</v>
      </c>
      <c r="I461" s="25">
        <f>N461*data9[[#This Row],[Boxes]]</f>
        <v>22217.440000000002</v>
      </c>
      <c r="J461" s="25">
        <f>data9[[#This Row],[Amount]]-data9[[#This Row],[Cost]]</f>
        <v>-10268.440000000002</v>
      </c>
      <c r="N461">
        <f>H461</f>
        <v>16.73</v>
      </c>
    </row>
    <row r="462" spans="1:14" ht="16.5">
      <c r="A462" s="3" t="s">
        <v>30</v>
      </c>
      <c r="B462" s="1" t="s">
        <v>28</v>
      </c>
      <c r="C462" s="1" t="s">
        <v>54</v>
      </c>
      <c r="D462" s="2">
        <v>44580</v>
      </c>
      <c r="E462" s="1">
        <v>10682</v>
      </c>
      <c r="F462" s="1">
        <v>100</v>
      </c>
      <c r="G462" s="4">
        <v>1526</v>
      </c>
      <c r="H462" s="12">
        <f>_xlfn.XLOOKUP(data9[[#This Row],[Product]],product[ [ Products] ],product[ [ Cost per box ] ])</f>
        <v>13.79</v>
      </c>
      <c r="I462" s="25">
        <f>N462*data9[[#This Row],[Boxes]]</f>
        <v>21043.539999999997</v>
      </c>
      <c r="J462" s="25">
        <f>data9[[#This Row],[Amount]]-data9[[#This Row],[Cost]]</f>
        <v>-10361.539999999997</v>
      </c>
      <c r="N462">
        <f>H462</f>
        <v>13.79</v>
      </c>
    </row>
    <row r="463" spans="1:14" ht="16.5">
      <c r="A463" s="3" t="s">
        <v>35</v>
      </c>
      <c r="B463" s="1" t="s">
        <v>56</v>
      </c>
      <c r="C463" s="1" t="s">
        <v>68</v>
      </c>
      <c r="D463" s="2">
        <v>44566</v>
      </c>
      <c r="E463" s="1">
        <v>7469</v>
      </c>
      <c r="F463" s="1">
        <v>11</v>
      </c>
      <c r="G463" s="4">
        <v>1067</v>
      </c>
      <c r="H463" s="12">
        <f>_xlfn.XLOOKUP(data9[[#This Row],[Product]],product[ [ Products] ],product[ [ Cost per box ] ])</f>
        <v>16.73</v>
      </c>
      <c r="I463" s="25">
        <f>N463*data9[[#This Row],[Boxes]]</f>
        <v>17850.91</v>
      </c>
      <c r="J463" s="25">
        <f>data9[[#This Row],[Amount]]-data9[[#This Row],[Cost]]</f>
        <v>-10381.91</v>
      </c>
      <c r="N463">
        <f>H463</f>
        <v>16.73</v>
      </c>
    </row>
    <row r="464" spans="1:14" ht="16.5">
      <c r="A464" s="3" t="s">
        <v>66</v>
      </c>
      <c r="B464" s="1" t="s">
        <v>21</v>
      </c>
      <c r="C464" s="1" t="s">
        <v>54</v>
      </c>
      <c r="D464" s="2">
        <v>44589</v>
      </c>
      <c r="E464" s="1">
        <v>14413</v>
      </c>
      <c r="F464" s="1">
        <v>154</v>
      </c>
      <c r="G464" s="4">
        <v>1802</v>
      </c>
      <c r="H464" s="12">
        <f>_xlfn.XLOOKUP(data9[[#This Row],[Product]],product[ [ Products] ],product[ [ Cost per box ] ])</f>
        <v>13.79</v>
      </c>
      <c r="I464" s="25">
        <f>N464*data9[[#This Row],[Boxes]]</f>
        <v>24849.579999999998</v>
      </c>
      <c r="J464" s="25">
        <f>data9[[#This Row],[Amount]]-data9[[#This Row],[Cost]]</f>
        <v>-10436.579999999998</v>
      </c>
      <c r="N464">
        <f>H464</f>
        <v>13.79</v>
      </c>
    </row>
    <row r="465" spans="1:14" ht="16.5">
      <c r="A465" s="3" t="s">
        <v>7</v>
      </c>
      <c r="B465" s="1" t="s">
        <v>38</v>
      </c>
      <c r="C465" s="1" t="s">
        <v>27</v>
      </c>
      <c r="D465" s="2">
        <v>44574</v>
      </c>
      <c r="E465" s="1">
        <v>6769</v>
      </c>
      <c r="F465" s="1">
        <v>359</v>
      </c>
      <c r="G465" s="4">
        <v>847</v>
      </c>
      <c r="H465" s="12">
        <f>_xlfn.XLOOKUP(data9[[#This Row],[Product]],product[ [ Products] ],product[ [ Cost per box ] ])</f>
        <v>20.380000000000003</v>
      </c>
      <c r="I465" s="25">
        <f>N465*data9[[#This Row],[Boxes]]</f>
        <v>17261.86</v>
      </c>
      <c r="J465" s="25">
        <f>data9[[#This Row],[Amount]]-data9[[#This Row],[Cost]]</f>
        <v>-10492.86</v>
      </c>
      <c r="N465">
        <f>H465</f>
        <v>20.380000000000003</v>
      </c>
    </row>
    <row r="466" spans="1:14" ht="16.5">
      <c r="A466" s="3" t="s">
        <v>52</v>
      </c>
      <c r="B466" s="1" t="s">
        <v>53</v>
      </c>
      <c r="C466" s="1" t="s">
        <v>54</v>
      </c>
      <c r="D466" s="2">
        <v>44581</v>
      </c>
      <c r="E466" s="1">
        <v>8113</v>
      </c>
      <c r="F466" s="1">
        <v>73</v>
      </c>
      <c r="G466" s="4">
        <v>1353</v>
      </c>
      <c r="H466" s="12">
        <f>_xlfn.XLOOKUP(data9[[#This Row],[Product]],product[ [ Products] ],product[ [ Cost per box ] ])</f>
        <v>13.79</v>
      </c>
      <c r="I466" s="25">
        <f>N466*data9[[#This Row],[Boxes]]</f>
        <v>18657.87</v>
      </c>
      <c r="J466" s="25">
        <f>data9[[#This Row],[Amount]]-data9[[#This Row],[Cost]]</f>
        <v>-10544.869999999999</v>
      </c>
      <c r="N466">
        <f>H466</f>
        <v>13.79</v>
      </c>
    </row>
    <row r="467" spans="1:14" ht="16.5">
      <c r="A467" s="3" t="s">
        <v>77</v>
      </c>
      <c r="B467" s="1" t="s">
        <v>49</v>
      </c>
      <c r="C467" s="1" t="s">
        <v>70</v>
      </c>
      <c r="D467" s="2">
        <v>44588</v>
      </c>
      <c r="E467" s="1">
        <v>14070</v>
      </c>
      <c r="F467" s="1">
        <v>365</v>
      </c>
      <c r="G467" s="4">
        <v>1280</v>
      </c>
      <c r="H467" s="12">
        <f>_xlfn.XLOOKUP(data9[[#This Row],[Product]],product[ [ Products] ],product[ [ Cost per box ] ])</f>
        <v>19.25</v>
      </c>
      <c r="I467" s="25">
        <f>N467*data9[[#This Row],[Boxes]]</f>
        <v>24640</v>
      </c>
      <c r="J467" s="25">
        <f>data9[[#This Row],[Amount]]-data9[[#This Row],[Cost]]</f>
        <v>-10570</v>
      </c>
      <c r="N467">
        <f>H467</f>
        <v>19.25</v>
      </c>
    </row>
    <row r="468" spans="1:14" ht="16.5">
      <c r="A468" s="3" t="s">
        <v>73</v>
      </c>
      <c r="B468" s="1" t="s">
        <v>33</v>
      </c>
      <c r="C468" s="1" t="s">
        <v>54</v>
      </c>
      <c r="D468" s="2">
        <v>44580</v>
      </c>
      <c r="E468" s="1">
        <v>6041</v>
      </c>
      <c r="F468" s="1">
        <v>16</v>
      </c>
      <c r="G468" s="4">
        <v>1209</v>
      </c>
      <c r="H468" s="12">
        <f>_xlfn.XLOOKUP(data9[[#This Row],[Product]],product[ [ Products] ],product[ [ Cost per box ] ])</f>
        <v>13.79</v>
      </c>
      <c r="I468" s="25">
        <f>N468*data9[[#This Row],[Boxes]]</f>
        <v>16672.11</v>
      </c>
      <c r="J468" s="25">
        <f>data9[[#This Row],[Amount]]-data9[[#This Row],[Cost]]</f>
        <v>-10631.11</v>
      </c>
      <c r="N468">
        <f>H468</f>
        <v>13.79</v>
      </c>
    </row>
    <row r="469" spans="1:14" ht="16.5">
      <c r="A469" s="3" t="s">
        <v>46</v>
      </c>
      <c r="B469" s="1" t="s">
        <v>36</v>
      </c>
      <c r="C469" s="1" t="s">
        <v>27</v>
      </c>
      <c r="D469" s="2">
        <v>44571</v>
      </c>
      <c r="E469" s="1">
        <v>8512</v>
      </c>
      <c r="F469" s="1">
        <v>10</v>
      </c>
      <c r="G469" s="4">
        <v>946</v>
      </c>
      <c r="H469" s="12">
        <f>_xlfn.XLOOKUP(data9[[#This Row],[Product]],product[ [ Products] ],product[ [ Cost per box ] ])</f>
        <v>20.380000000000003</v>
      </c>
      <c r="I469" s="25">
        <f>N469*data9[[#This Row],[Boxes]]</f>
        <v>19279.480000000003</v>
      </c>
      <c r="J469" s="25">
        <f>data9[[#This Row],[Amount]]-data9[[#This Row],[Cost]]</f>
        <v>-10767.480000000003</v>
      </c>
      <c r="N469">
        <f>H469</f>
        <v>20.380000000000003</v>
      </c>
    </row>
    <row r="470" spans="1:14" ht="16.5">
      <c r="A470" s="3" t="s">
        <v>37</v>
      </c>
      <c r="B470" s="1" t="s">
        <v>56</v>
      </c>
      <c r="C470" s="1" t="s">
        <v>54</v>
      </c>
      <c r="D470" s="2">
        <v>44587</v>
      </c>
      <c r="E470" s="1">
        <v>8421</v>
      </c>
      <c r="F470" s="1">
        <v>42</v>
      </c>
      <c r="G470" s="4">
        <v>1404</v>
      </c>
      <c r="H470" s="12">
        <f>_xlfn.XLOOKUP(data9[[#This Row],[Product]],product[ [ Products] ],product[ [ Cost per box ] ])</f>
        <v>13.79</v>
      </c>
      <c r="I470" s="25">
        <f>N470*data9[[#This Row],[Boxes]]</f>
        <v>19361.16</v>
      </c>
      <c r="J470" s="25">
        <f>data9[[#This Row],[Amount]]-data9[[#This Row],[Cost]]</f>
        <v>-10940.16</v>
      </c>
      <c r="N470">
        <f>H470</f>
        <v>13.79</v>
      </c>
    </row>
    <row r="471" spans="1:14" ht="16.5">
      <c r="A471" s="3" t="s">
        <v>13</v>
      </c>
      <c r="B471" s="1" t="s">
        <v>8</v>
      </c>
      <c r="C471" s="1" t="s">
        <v>76</v>
      </c>
      <c r="D471" s="2">
        <v>44574</v>
      </c>
      <c r="E471" s="1">
        <v>11130</v>
      </c>
      <c r="F471" s="1">
        <v>83</v>
      </c>
      <c r="G471" s="4">
        <v>1237</v>
      </c>
      <c r="H471" s="12">
        <f>_xlfn.XLOOKUP(data9[[#This Row],[Product]],product[ [ Products] ],product[ [ Cost per box ] ])</f>
        <v>18.149999999999999</v>
      </c>
      <c r="I471" s="25">
        <f>N471*data9[[#This Row],[Boxes]]</f>
        <v>22451.55</v>
      </c>
      <c r="J471" s="25">
        <f>data9[[#This Row],[Amount]]-data9[[#This Row],[Cost]]</f>
        <v>-11321.55</v>
      </c>
      <c r="N471">
        <f>H471</f>
        <v>18.149999999999999</v>
      </c>
    </row>
    <row r="472" spans="1:14" ht="16.5">
      <c r="A472" s="3" t="s">
        <v>37</v>
      </c>
      <c r="B472" s="1" t="s">
        <v>38</v>
      </c>
      <c r="C472" s="1" t="s">
        <v>67</v>
      </c>
      <c r="D472" s="2">
        <v>44586</v>
      </c>
      <c r="E472" s="1">
        <v>7266</v>
      </c>
      <c r="F472" s="1">
        <v>243</v>
      </c>
      <c r="G472" s="4">
        <v>909</v>
      </c>
      <c r="H472" s="12">
        <f>_xlfn.XLOOKUP(data9[[#This Row],[Product]],product[ [ Products] ],product[ [ Cost per box ] ])</f>
        <v>20.52</v>
      </c>
      <c r="I472" s="25">
        <f>N472*data9[[#This Row],[Boxes]]</f>
        <v>18652.68</v>
      </c>
      <c r="J472" s="25">
        <f>data9[[#This Row],[Amount]]-data9[[#This Row],[Cost]]</f>
        <v>-11386.68</v>
      </c>
      <c r="N472">
        <f>H472</f>
        <v>20.52</v>
      </c>
    </row>
    <row r="473" spans="1:14" ht="16.5">
      <c r="A473" s="3" t="s">
        <v>35</v>
      </c>
      <c r="B473" s="1" t="s">
        <v>48</v>
      </c>
      <c r="C473" s="1" t="s">
        <v>70</v>
      </c>
      <c r="D473" s="2">
        <v>44573</v>
      </c>
      <c r="E473" s="1">
        <v>15302</v>
      </c>
      <c r="F473" s="1">
        <v>258</v>
      </c>
      <c r="G473" s="4">
        <v>1392</v>
      </c>
      <c r="H473" s="12">
        <f>_xlfn.XLOOKUP(data9[[#This Row],[Product]],product[ [ Products] ],product[ [ Cost per box ] ])</f>
        <v>19.25</v>
      </c>
      <c r="I473" s="25">
        <f>N473*data9[[#This Row],[Boxes]]</f>
        <v>26796</v>
      </c>
      <c r="J473" s="25">
        <f>data9[[#This Row],[Amount]]-data9[[#This Row],[Cost]]</f>
        <v>-11494</v>
      </c>
      <c r="N473">
        <f>H473</f>
        <v>19.25</v>
      </c>
    </row>
    <row r="474" spans="1:14" ht="16.5">
      <c r="A474" s="3" t="s">
        <v>30</v>
      </c>
      <c r="B474" s="1" t="s">
        <v>38</v>
      </c>
      <c r="C474" s="1" t="s">
        <v>68</v>
      </c>
      <c r="D474" s="2">
        <v>44580</v>
      </c>
      <c r="E474" s="1">
        <v>5369</v>
      </c>
      <c r="F474" s="1">
        <v>277</v>
      </c>
      <c r="G474" s="4">
        <v>1074</v>
      </c>
      <c r="H474" s="12">
        <f>_xlfn.XLOOKUP(data9[[#This Row],[Product]],product[ [ Products] ],product[ [ Cost per box ] ])</f>
        <v>16.73</v>
      </c>
      <c r="I474" s="25">
        <f>N474*data9[[#This Row],[Boxes]]</f>
        <v>17968.02</v>
      </c>
      <c r="J474" s="25">
        <f>data9[[#This Row],[Amount]]-data9[[#This Row],[Cost]]</f>
        <v>-12599.02</v>
      </c>
      <c r="N474">
        <f>H474</f>
        <v>16.73</v>
      </c>
    </row>
    <row r="475" spans="1:14" ht="16.5">
      <c r="A475" s="3" t="s">
        <v>61</v>
      </c>
      <c r="B475" s="1" t="s">
        <v>65</v>
      </c>
      <c r="C475" s="1" t="s">
        <v>67</v>
      </c>
      <c r="D475" s="2">
        <v>44564</v>
      </c>
      <c r="E475" s="1">
        <v>15204</v>
      </c>
      <c r="F475" s="1">
        <v>7</v>
      </c>
      <c r="G475" s="4">
        <v>1383</v>
      </c>
      <c r="H475" s="12">
        <f>_xlfn.XLOOKUP(data9[[#This Row],[Product]],product[ [ Products] ],product[ [ Cost per box ] ])</f>
        <v>20.52</v>
      </c>
      <c r="I475" s="25">
        <f>N475*data9[[#This Row],[Boxes]]</f>
        <v>28379.16</v>
      </c>
      <c r="J475" s="25">
        <f>data9[[#This Row],[Amount]]-data9[[#This Row],[Cost]]</f>
        <v>-13175.16</v>
      </c>
      <c r="N475">
        <f>H475</f>
        <v>20.52</v>
      </c>
    </row>
    <row r="476" spans="1:14" ht="16.5">
      <c r="A476" s="3" t="s">
        <v>32</v>
      </c>
      <c r="B476" s="1" t="s">
        <v>11</v>
      </c>
      <c r="C476" s="1" t="s">
        <v>27</v>
      </c>
      <c r="D476" s="2">
        <v>44578</v>
      </c>
      <c r="E476" s="1">
        <v>4319</v>
      </c>
      <c r="F476" s="1">
        <v>129</v>
      </c>
      <c r="G476" s="4">
        <v>864</v>
      </c>
      <c r="H476" s="12">
        <f>_xlfn.XLOOKUP(data9[[#This Row],[Product]],product[ [ Products] ],product[ [ Cost per box ] ])</f>
        <v>20.380000000000003</v>
      </c>
      <c r="I476" s="25">
        <f>N476*data9[[#This Row],[Boxes]]</f>
        <v>17608.320000000003</v>
      </c>
      <c r="J476" s="25">
        <f>data9[[#This Row],[Amount]]-data9[[#This Row],[Cost]]</f>
        <v>-13289.320000000003</v>
      </c>
      <c r="N476">
        <f>H476</f>
        <v>20.380000000000003</v>
      </c>
    </row>
    <row r="477" spans="1:14" ht="16.5">
      <c r="A477" s="3" t="s">
        <v>52</v>
      </c>
      <c r="B477" s="1" t="s">
        <v>8</v>
      </c>
      <c r="C477" s="1" t="s">
        <v>67</v>
      </c>
      <c r="D477" s="2">
        <v>44575</v>
      </c>
      <c r="E477" s="1">
        <v>8974</v>
      </c>
      <c r="F477" s="1">
        <v>420</v>
      </c>
      <c r="G477" s="4">
        <v>1122</v>
      </c>
      <c r="H477" s="12">
        <f>_xlfn.XLOOKUP(data9[[#This Row],[Product]],product[ [ Products] ],product[ [ Cost per box ] ])</f>
        <v>20.52</v>
      </c>
      <c r="I477" s="25">
        <f>N477*data9[[#This Row],[Boxes]]</f>
        <v>23023.439999999999</v>
      </c>
      <c r="J477" s="25">
        <f>data9[[#This Row],[Amount]]-data9[[#This Row],[Cost]]</f>
        <v>-14049.439999999999</v>
      </c>
      <c r="N477">
        <f>H477</f>
        <v>20.52</v>
      </c>
    </row>
    <row r="478" spans="1:14" ht="16.5">
      <c r="A478" s="3" t="s">
        <v>61</v>
      </c>
      <c r="B478" s="1" t="s">
        <v>14</v>
      </c>
      <c r="C478" s="1" t="s">
        <v>54</v>
      </c>
      <c r="D478" s="2">
        <v>44565</v>
      </c>
      <c r="E478" s="1">
        <v>8099</v>
      </c>
      <c r="F478" s="1">
        <v>86</v>
      </c>
      <c r="G478" s="4">
        <v>1620</v>
      </c>
      <c r="H478" s="12">
        <f>_xlfn.XLOOKUP(data9[[#This Row],[Product]],product[ [ Products] ],product[ [ Cost per box ] ])</f>
        <v>13.79</v>
      </c>
      <c r="I478" s="25">
        <f>N478*data9[[#This Row],[Boxes]]</f>
        <v>22339.8</v>
      </c>
      <c r="J478" s="25">
        <f>data9[[#This Row],[Amount]]-data9[[#This Row],[Cost]]</f>
        <v>-14240.8</v>
      </c>
      <c r="N478">
        <f>H478</f>
        <v>13.79</v>
      </c>
    </row>
    <row r="479" spans="1:14" ht="16.5">
      <c r="A479" s="3" t="s">
        <v>71</v>
      </c>
      <c r="B479" s="1" t="s">
        <v>24</v>
      </c>
      <c r="C479" s="1" t="s">
        <v>68</v>
      </c>
      <c r="D479" s="2">
        <v>44567</v>
      </c>
      <c r="E479" s="1">
        <v>8288</v>
      </c>
      <c r="F479" s="1">
        <v>133</v>
      </c>
      <c r="G479" s="4">
        <v>1382</v>
      </c>
      <c r="H479" s="12">
        <f>_xlfn.XLOOKUP(data9[[#This Row],[Product]],product[ [ Products] ],product[ [ Cost per box ] ])</f>
        <v>16.73</v>
      </c>
      <c r="I479" s="25">
        <f>N479*data9[[#This Row],[Boxes]]</f>
        <v>23120.86</v>
      </c>
      <c r="J479" s="25">
        <f>data9[[#This Row],[Amount]]-data9[[#This Row],[Cost]]</f>
        <v>-14832.86</v>
      </c>
      <c r="N479">
        <f>H479</f>
        <v>16.73</v>
      </c>
    </row>
    <row r="480" spans="1:14" ht="16.5">
      <c r="A480" s="3" t="s">
        <v>60</v>
      </c>
      <c r="B480" s="1" t="s">
        <v>21</v>
      </c>
      <c r="C480" s="1" t="s">
        <v>27</v>
      </c>
      <c r="D480" s="2">
        <v>44579</v>
      </c>
      <c r="E480" s="1">
        <v>10192</v>
      </c>
      <c r="F480" s="1">
        <v>228</v>
      </c>
      <c r="G480" s="4">
        <v>1274</v>
      </c>
      <c r="H480" s="12">
        <f>_xlfn.XLOOKUP(data9[[#This Row],[Product]],product[ [ Products] ],product[ [ Cost per box ] ])</f>
        <v>20.380000000000003</v>
      </c>
      <c r="I480" s="25">
        <f>N480*data9[[#This Row],[Boxes]]</f>
        <v>25964.120000000003</v>
      </c>
      <c r="J480" s="25">
        <f>data9[[#This Row],[Amount]]-data9[[#This Row],[Cost]]</f>
        <v>-15772.120000000003</v>
      </c>
      <c r="N480">
        <f>H480</f>
        <v>20.380000000000003</v>
      </c>
    </row>
    <row r="481" spans="1:14" ht="16.5">
      <c r="A481" s="3" t="s">
        <v>23</v>
      </c>
      <c r="B481" s="1" t="s">
        <v>65</v>
      </c>
      <c r="C481" s="1" t="s">
        <v>31</v>
      </c>
      <c r="D481" s="2">
        <v>44589</v>
      </c>
      <c r="E481" s="1">
        <v>12586</v>
      </c>
      <c r="F481" s="1">
        <v>145</v>
      </c>
      <c r="G481" s="4">
        <v>2518</v>
      </c>
      <c r="H481" s="12">
        <f>_xlfn.XLOOKUP(data9[[#This Row],[Product]],product[ [ Products] ],product[ [ Cost per box ] ])</f>
        <v>11.469999999999999</v>
      </c>
      <c r="I481" s="25">
        <f>N481*data9[[#This Row],[Boxes]]</f>
        <v>28881.459999999995</v>
      </c>
      <c r="J481" s="25">
        <f>data9[[#This Row],[Amount]]-data9[[#This Row],[Cost]]</f>
        <v>-16295.459999999995</v>
      </c>
      <c r="N481">
        <f>H481</f>
        <v>11.469999999999999</v>
      </c>
    </row>
    <row r="482" spans="1:14" ht="16.5">
      <c r="A482" s="3" t="s">
        <v>32</v>
      </c>
      <c r="B482" s="1" t="s">
        <v>69</v>
      </c>
      <c r="C482" s="1" t="s">
        <v>27</v>
      </c>
      <c r="D482" s="2">
        <v>44568</v>
      </c>
      <c r="E482" s="1">
        <v>6853</v>
      </c>
      <c r="F482" s="1">
        <v>107</v>
      </c>
      <c r="G482" s="4">
        <v>1143</v>
      </c>
      <c r="H482" s="12">
        <f>_xlfn.XLOOKUP(data9[[#This Row],[Product]],product[ [ Products] ],product[ [ Cost per box ] ])</f>
        <v>20.380000000000003</v>
      </c>
      <c r="I482" s="25">
        <f>N482*data9[[#This Row],[Boxes]]</f>
        <v>23294.340000000004</v>
      </c>
      <c r="J482" s="25">
        <f>data9[[#This Row],[Amount]]-data9[[#This Row],[Cost]]</f>
        <v>-16441.340000000004</v>
      </c>
      <c r="N482">
        <f>H482</f>
        <v>20.380000000000003</v>
      </c>
    </row>
    <row r="483" spans="1:14" ht="16.5">
      <c r="A483" s="3" t="s">
        <v>74</v>
      </c>
      <c r="B483" s="1" t="s">
        <v>49</v>
      </c>
      <c r="C483" s="1" t="s">
        <v>68</v>
      </c>
      <c r="D483" s="2">
        <v>44575</v>
      </c>
      <c r="E483" s="1">
        <v>13328</v>
      </c>
      <c r="F483" s="1">
        <v>389</v>
      </c>
      <c r="G483" s="4">
        <v>1904</v>
      </c>
      <c r="H483" s="12">
        <f>_xlfn.XLOOKUP(data9[[#This Row],[Product]],product[ [ Products] ],product[ [ Cost per box ] ])</f>
        <v>16.73</v>
      </c>
      <c r="I483" s="25">
        <f>N483*data9[[#This Row],[Boxes]]</f>
        <v>31853.920000000002</v>
      </c>
      <c r="J483" s="25">
        <f>data9[[#This Row],[Amount]]-data9[[#This Row],[Cost]]</f>
        <v>-18525.920000000002</v>
      </c>
      <c r="N483">
        <f>H483</f>
        <v>16.73</v>
      </c>
    </row>
    <row r="484" spans="1:14" ht="16.5">
      <c r="A484" s="3" t="s">
        <v>43</v>
      </c>
      <c r="B484" s="1" t="s">
        <v>55</v>
      </c>
      <c r="C484" s="1" t="s">
        <v>67</v>
      </c>
      <c r="D484" s="2">
        <v>44589</v>
      </c>
      <c r="E484" s="1">
        <v>11935</v>
      </c>
      <c r="F484" s="1">
        <v>138</v>
      </c>
      <c r="G484" s="4">
        <v>1492</v>
      </c>
      <c r="H484" s="12">
        <f>_xlfn.XLOOKUP(data9[[#This Row],[Product]],product[ [ Products] ],product[ [ Cost per box ] ])</f>
        <v>20.52</v>
      </c>
      <c r="I484" s="25">
        <f>N484*data9[[#This Row],[Boxes]]</f>
        <v>30615.84</v>
      </c>
      <c r="J484" s="25">
        <f>data9[[#This Row],[Amount]]-data9[[#This Row],[Cost]]</f>
        <v>-18680.84</v>
      </c>
      <c r="N484">
        <f>H484</f>
        <v>20.52</v>
      </c>
    </row>
    <row r="485" spans="1:14" ht="16.5">
      <c r="A485" s="3" t="s">
        <v>47</v>
      </c>
      <c r="B485" s="1" t="s">
        <v>8</v>
      </c>
      <c r="C485" s="1" t="s">
        <v>27</v>
      </c>
      <c r="D485" s="2">
        <v>44568</v>
      </c>
      <c r="E485" s="1">
        <v>8225</v>
      </c>
      <c r="F485" s="1">
        <v>283</v>
      </c>
      <c r="G485" s="4">
        <v>1371</v>
      </c>
      <c r="H485" s="12">
        <f>_xlfn.XLOOKUP(data9[[#This Row],[Product]],product[ [ Products] ],product[ [ Cost per box ] ])</f>
        <v>20.380000000000003</v>
      </c>
      <c r="I485" s="25">
        <f>N485*data9[[#This Row],[Boxes]]</f>
        <v>27940.980000000003</v>
      </c>
      <c r="J485" s="25">
        <f>data9[[#This Row],[Amount]]-data9[[#This Row],[Cost]]</f>
        <v>-19715.980000000003</v>
      </c>
      <c r="N485">
        <f>H485</f>
        <v>20.380000000000003</v>
      </c>
    </row>
    <row r="486" spans="1:14" ht="16.5">
      <c r="A486" s="3" t="s">
        <v>58</v>
      </c>
      <c r="B486" s="1" t="s">
        <v>41</v>
      </c>
      <c r="C486" s="1" t="s">
        <v>27</v>
      </c>
      <c r="D486" s="2">
        <v>44586</v>
      </c>
      <c r="E486" s="1">
        <v>6580</v>
      </c>
      <c r="F486" s="1">
        <v>15</v>
      </c>
      <c r="G486" s="4">
        <v>1316</v>
      </c>
      <c r="H486" s="12">
        <f>_xlfn.XLOOKUP(data9[[#This Row],[Product]],product[ [ Products] ],product[ [ Cost per box ] ])</f>
        <v>20.380000000000003</v>
      </c>
      <c r="I486" s="25">
        <f>N486*data9[[#This Row],[Boxes]]</f>
        <v>26820.080000000002</v>
      </c>
      <c r="J486" s="25">
        <f>data9[[#This Row],[Amount]]-data9[[#This Row],[Cost]]</f>
        <v>-20240.080000000002</v>
      </c>
      <c r="N486">
        <f>H486</f>
        <v>20.380000000000003</v>
      </c>
    </row>
    <row r="487" spans="1:14" ht="16.5">
      <c r="A487" s="3" t="s">
        <v>13</v>
      </c>
      <c r="B487" s="1" t="s">
        <v>28</v>
      </c>
      <c r="C487" s="1" t="s">
        <v>27</v>
      </c>
      <c r="D487" s="2">
        <v>44582</v>
      </c>
      <c r="E487" s="1">
        <v>10850</v>
      </c>
      <c r="F487" s="1">
        <v>362</v>
      </c>
      <c r="G487" s="4">
        <v>1550</v>
      </c>
      <c r="H487" s="12">
        <f>_xlfn.XLOOKUP(data9[[#This Row],[Product]],product[ [ Products] ],product[ [ Cost per box ] ])</f>
        <v>20.380000000000003</v>
      </c>
      <c r="I487" s="25">
        <f>N487*data9[[#This Row],[Boxes]]</f>
        <v>31589.000000000004</v>
      </c>
      <c r="J487" s="25">
        <f>data9[[#This Row],[Amount]]-data9[[#This Row],[Cost]]</f>
        <v>-20739.000000000004</v>
      </c>
      <c r="N487">
        <f>H487</f>
        <v>20.380000000000003</v>
      </c>
    </row>
    <row r="488" spans="1:14" ht="16.5">
      <c r="A488" s="3" t="s">
        <v>46</v>
      </c>
      <c r="B488" s="1" t="s">
        <v>44</v>
      </c>
      <c r="C488" s="1" t="s">
        <v>27</v>
      </c>
      <c r="D488" s="2">
        <v>44585</v>
      </c>
      <c r="E488" s="1">
        <v>11249</v>
      </c>
      <c r="F488" s="1">
        <v>150</v>
      </c>
      <c r="G488" s="4">
        <v>1607</v>
      </c>
      <c r="H488" s="12">
        <f>_xlfn.XLOOKUP(data9[[#This Row],[Product]],product[ [ Products] ],product[ [ Cost per box ] ])</f>
        <v>20.380000000000003</v>
      </c>
      <c r="I488" s="25">
        <f>N488*data9[[#This Row],[Boxes]]</f>
        <v>32750.660000000003</v>
      </c>
      <c r="J488" s="25">
        <f>data9[[#This Row],[Amount]]-data9[[#This Row],[Cost]]</f>
        <v>-21501.660000000003</v>
      </c>
      <c r="N488">
        <f>H488</f>
        <v>20.380000000000003</v>
      </c>
    </row>
    <row r="489" spans="1:14" ht="16.5">
      <c r="A489" s="3" t="s">
        <v>73</v>
      </c>
      <c r="B489" s="1" t="s">
        <v>26</v>
      </c>
      <c r="C489" s="1" t="s">
        <v>27</v>
      </c>
      <c r="D489" s="2">
        <v>44587</v>
      </c>
      <c r="E489" s="1">
        <v>11984</v>
      </c>
      <c r="F489" s="1">
        <v>181</v>
      </c>
      <c r="G489" s="4">
        <v>1712</v>
      </c>
      <c r="H489" s="12">
        <f>_xlfn.XLOOKUP(data9[[#This Row],[Product]],product[ [ Products] ],product[ [ Cost per box ] ])</f>
        <v>20.380000000000003</v>
      </c>
      <c r="I489" s="25">
        <f>N489*data9[[#This Row],[Boxes]]</f>
        <v>34890.560000000005</v>
      </c>
      <c r="J489" s="25">
        <f>data9[[#This Row],[Amount]]-data9[[#This Row],[Cost]]</f>
        <v>-22906.560000000005</v>
      </c>
      <c r="N489">
        <f>H489</f>
        <v>20.380000000000003</v>
      </c>
    </row>
    <row r="490" spans="1:14" ht="16.5">
      <c r="A490" s="3" t="s">
        <v>58</v>
      </c>
      <c r="B490" s="1" t="s">
        <v>33</v>
      </c>
      <c r="C490" s="1" t="s">
        <v>67</v>
      </c>
      <c r="D490" s="2">
        <v>44585</v>
      </c>
      <c r="E490" s="1">
        <v>11900</v>
      </c>
      <c r="F490" s="1">
        <v>13</v>
      </c>
      <c r="G490" s="4">
        <v>1700</v>
      </c>
      <c r="H490" s="12">
        <f>_xlfn.XLOOKUP(data9[[#This Row],[Product]],product[ [ Products] ],product[ [ Cost per box ] ])</f>
        <v>20.52</v>
      </c>
      <c r="I490" s="25">
        <f>N490*data9[[#This Row],[Boxes]]</f>
        <v>34884</v>
      </c>
      <c r="J490" s="25">
        <f>data9[[#This Row],[Amount]]-data9[[#This Row],[Cost]]</f>
        <v>-22984</v>
      </c>
      <c r="N490">
        <f>H490</f>
        <v>20.52</v>
      </c>
    </row>
    <row r="491" spans="1:14" ht="16.5">
      <c r="A491" s="3" t="s">
        <v>60</v>
      </c>
      <c r="B491" s="1" t="s">
        <v>62</v>
      </c>
      <c r="C491" s="1" t="s">
        <v>27</v>
      </c>
      <c r="D491" s="2">
        <v>44580</v>
      </c>
      <c r="E491" s="1">
        <v>8064</v>
      </c>
      <c r="F491" s="1">
        <v>96</v>
      </c>
      <c r="G491" s="4">
        <v>1613</v>
      </c>
      <c r="H491" s="12">
        <f>_xlfn.XLOOKUP(data9[[#This Row],[Product]],product[ [ Products] ],product[ [ Cost per box ] ])</f>
        <v>20.380000000000003</v>
      </c>
      <c r="I491" s="25">
        <f>N491*data9[[#This Row],[Boxes]]</f>
        <v>32872.94</v>
      </c>
      <c r="J491" s="25">
        <f>data9[[#This Row],[Amount]]-data9[[#This Row],[Cost]]</f>
        <v>-24808.940000000002</v>
      </c>
      <c r="N491">
        <f>H491</f>
        <v>20.380000000000003</v>
      </c>
    </row>
    <row r="492" spans="1:14" ht="16.5">
      <c r="A492" s="3" t="s">
        <v>35</v>
      </c>
      <c r="B492" s="1" t="s">
        <v>63</v>
      </c>
      <c r="C492" s="1" t="s">
        <v>67</v>
      </c>
      <c r="D492" s="2">
        <v>44588</v>
      </c>
      <c r="E492" s="1">
        <v>13160</v>
      </c>
      <c r="F492" s="1">
        <v>138</v>
      </c>
      <c r="G492" s="4">
        <v>1880</v>
      </c>
      <c r="H492" s="12">
        <f>_xlfn.XLOOKUP(data9[[#This Row],[Product]],product[ [ Products] ],product[ [ Cost per box ] ])</f>
        <v>20.52</v>
      </c>
      <c r="I492" s="25">
        <f>N492*data9[[#This Row],[Boxes]]</f>
        <v>38577.599999999999</v>
      </c>
      <c r="J492" s="25">
        <f>data9[[#This Row],[Amount]]-data9[[#This Row],[Cost]]</f>
        <v>-25417.599999999999</v>
      </c>
      <c r="N492">
        <f>H492</f>
        <v>20.52</v>
      </c>
    </row>
    <row r="493" spans="1:14" ht="16.5">
      <c r="A493" s="3" t="s">
        <v>61</v>
      </c>
      <c r="B493" s="1" t="s">
        <v>49</v>
      </c>
      <c r="C493" s="1" t="s">
        <v>68</v>
      </c>
      <c r="D493" s="2">
        <v>44567</v>
      </c>
      <c r="E493" s="1">
        <v>14777</v>
      </c>
      <c r="F493" s="1">
        <v>110</v>
      </c>
      <c r="G493" s="4">
        <v>2463</v>
      </c>
      <c r="H493" s="12">
        <f>_xlfn.XLOOKUP(data9[[#This Row],[Product]],product[ [ Products] ],product[ [ Cost per box ] ])</f>
        <v>16.73</v>
      </c>
      <c r="I493" s="25">
        <f>N493*data9[[#This Row],[Boxes]]</f>
        <v>41205.99</v>
      </c>
      <c r="J493" s="25">
        <f>data9[[#This Row],[Amount]]-data9[[#This Row],[Cost]]</f>
        <v>-26428.989999999998</v>
      </c>
      <c r="N493">
        <f>H493</f>
        <v>16.73</v>
      </c>
    </row>
    <row r="494" spans="1:14" ht="16.5">
      <c r="A494" s="3" t="s">
        <v>10</v>
      </c>
      <c r="B494" s="1" t="s">
        <v>69</v>
      </c>
      <c r="C494" s="1" t="s">
        <v>54</v>
      </c>
      <c r="D494" s="2">
        <v>44565</v>
      </c>
      <c r="E494" s="1">
        <v>15372</v>
      </c>
      <c r="F494" s="1">
        <v>215</v>
      </c>
      <c r="G494" s="4">
        <v>3075</v>
      </c>
      <c r="H494" s="12">
        <f>_xlfn.XLOOKUP(data9[[#This Row],[Product]],product[ [ Products] ],product[ [ Cost per box ] ])</f>
        <v>13.79</v>
      </c>
      <c r="I494" s="25">
        <f>N494*data9[[#This Row],[Boxes]]</f>
        <v>42404.25</v>
      </c>
      <c r="J494" s="25">
        <f>data9[[#This Row],[Amount]]-data9[[#This Row],[Cost]]</f>
        <v>-27032.25</v>
      </c>
      <c r="N494">
        <f>H494</f>
        <v>13.79</v>
      </c>
    </row>
    <row r="495" spans="1:14" ht="16.5">
      <c r="A495" s="3" t="s">
        <v>19</v>
      </c>
      <c r="B495" s="1" t="s">
        <v>28</v>
      </c>
      <c r="C495" s="1" t="s">
        <v>27</v>
      </c>
      <c r="D495" s="2">
        <v>44579</v>
      </c>
      <c r="E495" s="1">
        <v>8855</v>
      </c>
      <c r="F495" s="1">
        <v>275</v>
      </c>
      <c r="G495" s="4">
        <v>1771</v>
      </c>
      <c r="H495" s="12">
        <f>_xlfn.XLOOKUP(data9[[#This Row],[Product]],product[ [ Products] ],product[ [ Cost per box ] ])</f>
        <v>20.380000000000003</v>
      </c>
      <c r="I495" s="25">
        <f>N495*data9[[#This Row],[Boxes]]</f>
        <v>36092.980000000003</v>
      </c>
      <c r="J495" s="25">
        <f>data9[[#This Row],[Amount]]-data9[[#This Row],[Cost]]</f>
        <v>-27237.980000000003</v>
      </c>
      <c r="N495">
        <f>H495</f>
        <v>20.380000000000003</v>
      </c>
    </row>
    <row r="496" spans="1:14" ht="16.5">
      <c r="A496" s="8" t="s">
        <v>50</v>
      </c>
      <c r="B496" s="9" t="s">
        <v>65</v>
      </c>
      <c r="C496" s="9" t="s">
        <v>27</v>
      </c>
      <c r="D496" s="10">
        <v>44582</v>
      </c>
      <c r="E496" s="9">
        <v>13195</v>
      </c>
      <c r="F496" s="9">
        <v>215</v>
      </c>
      <c r="G496" s="11">
        <v>2200</v>
      </c>
      <c r="H496" s="12">
        <f>_xlfn.XLOOKUP(data9[[#This Row],[Product]],product[ [ Products] ],product[ [ Cost per box ] ])</f>
        <v>20.380000000000003</v>
      </c>
      <c r="I496" s="25">
        <f>N496*data9[[#This Row],[Boxes]]</f>
        <v>44836.000000000007</v>
      </c>
      <c r="J496" s="25">
        <f>data9[[#This Row],[Amount]]-data9[[#This Row],[Cost]]</f>
        <v>-31641.000000000007</v>
      </c>
      <c r="N496">
        <f>H496</f>
        <v>20.380000000000003</v>
      </c>
    </row>
    <row r="541" spans="14:14">
      <c r="N541">
        <f>H541</f>
        <v>0</v>
      </c>
    </row>
    <row r="542" spans="14:14">
      <c r="N542">
        <f>H542</f>
        <v>0</v>
      </c>
    </row>
    <row r="543" spans="14:14">
      <c r="N543">
        <f>H543</f>
        <v>0</v>
      </c>
    </row>
    <row r="544" spans="14:14">
      <c r="N544">
        <f>H544</f>
        <v>0</v>
      </c>
    </row>
    <row r="545" spans="14:14">
      <c r="N545">
        <f>H545</f>
        <v>0</v>
      </c>
    </row>
    <row r="546" spans="14:14">
      <c r="N546">
        <f>H546</f>
        <v>0</v>
      </c>
    </row>
    <row r="547" spans="14:14">
      <c r="N547">
        <f>H547</f>
        <v>0</v>
      </c>
    </row>
    <row r="548" spans="14:14">
      <c r="N548">
        <f>H548</f>
        <v>0</v>
      </c>
    </row>
    <row r="549" spans="14:14">
      <c r="N549">
        <f>H549</f>
        <v>0</v>
      </c>
    </row>
    <row r="550" spans="14:14">
      <c r="N550">
        <f>H550</f>
        <v>0</v>
      </c>
    </row>
    <row r="551" spans="14:14">
      <c r="N551">
        <f>H551</f>
        <v>0</v>
      </c>
    </row>
    <row r="552" spans="14:14">
      <c r="N552">
        <f>H552</f>
        <v>0</v>
      </c>
    </row>
    <row r="553" spans="14:14">
      <c r="N553">
        <f>H553</f>
        <v>0</v>
      </c>
    </row>
    <row r="554" spans="14:14">
      <c r="N554">
        <f>H554</f>
        <v>0</v>
      </c>
    </row>
    <row r="555" spans="14:14">
      <c r="N555">
        <f>H555</f>
        <v>0</v>
      </c>
    </row>
    <row r="556" spans="14:14">
      <c r="N556">
        <f>H556</f>
        <v>0</v>
      </c>
    </row>
    <row r="557" spans="14:14">
      <c r="N557">
        <f>H557</f>
        <v>0</v>
      </c>
    </row>
    <row r="558" spans="14:14">
      <c r="N558">
        <f>H558</f>
        <v>0</v>
      </c>
    </row>
    <row r="559" spans="14:14">
      <c r="N559">
        <f>H559</f>
        <v>0</v>
      </c>
    </row>
    <row r="560" spans="14:14">
      <c r="N560">
        <f>H560</f>
        <v>0</v>
      </c>
    </row>
    <row r="561" spans="14:14">
      <c r="N561">
        <f>H561</f>
        <v>0</v>
      </c>
    </row>
    <row r="562" spans="14:14">
      <c r="N562">
        <f>H562</f>
        <v>0</v>
      </c>
    </row>
    <row r="563" spans="14:14">
      <c r="N563">
        <f>H563</f>
        <v>0</v>
      </c>
    </row>
    <row r="564" spans="14:14">
      <c r="N564">
        <f>H564</f>
        <v>0</v>
      </c>
    </row>
    <row r="565" spans="14:14">
      <c r="N565">
        <f>H565</f>
        <v>0</v>
      </c>
    </row>
    <row r="566" spans="14:14">
      <c r="N566">
        <f>H566</f>
        <v>0</v>
      </c>
    </row>
    <row r="567" spans="14:14">
      <c r="N567">
        <f>H567</f>
        <v>0</v>
      </c>
    </row>
    <row r="568" spans="14:14">
      <c r="N568">
        <f>H568</f>
        <v>0</v>
      </c>
    </row>
    <row r="569" spans="14:14">
      <c r="N569">
        <f>H569</f>
        <v>0</v>
      </c>
    </row>
    <row r="570" spans="14:14">
      <c r="N570">
        <f>H570</f>
        <v>0</v>
      </c>
    </row>
    <row r="571" spans="14:14">
      <c r="N571">
        <f>H571</f>
        <v>0</v>
      </c>
    </row>
    <row r="572" spans="14:14">
      <c r="N572">
        <f>H572</f>
        <v>0</v>
      </c>
    </row>
    <row r="573" spans="14:14">
      <c r="N573">
        <f>H573</f>
        <v>0</v>
      </c>
    </row>
    <row r="574" spans="14:14">
      <c r="N574">
        <f>H574</f>
        <v>0</v>
      </c>
    </row>
    <row r="575" spans="14:14">
      <c r="N575">
        <f>H575</f>
        <v>0</v>
      </c>
    </row>
    <row r="576" spans="14:14">
      <c r="N576">
        <f>H576</f>
        <v>0</v>
      </c>
    </row>
    <row r="577" spans="14:14">
      <c r="N577">
        <f>H577</f>
        <v>0</v>
      </c>
    </row>
    <row r="578" spans="14:14">
      <c r="N578">
        <f>H578</f>
        <v>0</v>
      </c>
    </row>
    <row r="579" spans="14:14">
      <c r="N579">
        <f>H579</f>
        <v>0</v>
      </c>
    </row>
    <row r="580" spans="14:14">
      <c r="N580">
        <f>H580</f>
        <v>0</v>
      </c>
    </row>
    <row r="581" spans="14:14">
      <c r="N581">
        <f>H581</f>
        <v>0</v>
      </c>
    </row>
    <row r="582" spans="14:14">
      <c r="N582">
        <f>H582</f>
        <v>0</v>
      </c>
    </row>
    <row r="583" spans="14:14">
      <c r="N583">
        <f t="shared" ref="N583:N646" si="7">H583</f>
        <v>0</v>
      </c>
    </row>
    <row r="584" spans="14:14">
      <c r="N584">
        <f t="shared" si="7"/>
        <v>0</v>
      </c>
    </row>
    <row r="585" spans="14:14">
      <c r="N585">
        <f t="shared" si="7"/>
        <v>0</v>
      </c>
    </row>
    <row r="586" spans="14:14">
      <c r="N586">
        <f t="shared" si="7"/>
        <v>0</v>
      </c>
    </row>
    <row r="587" spans="14:14">
      <c r="N587">
        <f t="shared" si="7"/>
        <v>0</v>
      </c>
    </row>
    <row r="588" spans="14:14">
      <c r="N588">
        <f t="shared" si="7"/>
        <v>0</v>
      </c>
    </row>
    <row r="589" spans="14:14">
      <c r="N589">
        <f t="shared" si="7"/>
        <v>0</v>
      </c>
    </row>
    <row r="590" spans="14:14">
      <c r="N590">
        <f t="shared" si="7"/>
        <v>0</v>
      </c>
    </row>
    <row r="591" spans="14:14">
      <c r="N591">
        <f t="shared" si="7"/>
        <v>0</v>
      </c>
    </row>
    <row r="592" spans="14:14">
      <c r="N592">
        <f t="shared" si="7"/>
        <v>0</v>
      </c>
    </row>
    <row r="593" spans="14:14">
      <c r="N593">
        <f t="shared" si="7"/>
        <v>0</v>
      </c>
    </row>
    <row r="594" spans="14:14">
      <c r="N594">
        <f t="shared" si="7"/>
        <v>0</v>
      </c>
    </row>
    <row r="595" spans="14:14">
      <c r="N595">
        <f t="shared" si="7"/>
        <v>0</v>
      </c>
    </row>
    <row r="596" spans="14:14">
      <c r="N596">
        <f t="shared" si="7"/>
        <v>0</v>
      </c>
    </row>
    <row r="597" spans="14:14">
      <c r="N597">
        <f t="shared" si="7"/>
        <v>0</v>
      </c>
    </row>
    <row r="598" spans="14:14">
      <c r="N598">
        <f t="shared" si="7"/>
        <v>0</v>
      </c>
    </row>
    <row r="599" spans="14:14">
      <c r="N599">
        <f t="shared" si="7"/>
        <v>0</v>
      </c>
    </row>
    <row r="600" spans="14:14">
      <c r="N600">
        <f t="shared" si="7"/>
        <v>0</v>
      </c>
    </row>
    <row r="601" spans="14:14">
      <c r="N601">
        <f t="shared" si="7"/>
        <v>0</v>
      </c>
    </row>
    <row r="602" spans="14:14">
      <c r="N602">
        <f t="shared" si="7"/>
        <v>0</v>
      </c>
    </row>
    <row r="603" spans="14:14">
      <c r="N603">
        <f t="shared" si="7"/>
        <v>0</v>
      </c>
    </row>
    <row r="604" spans="14:14">
      <c r="N604">
        <f t="shared" si="7"/>
        <v>0</v>
      </c>
    </row>
    <row r="605" spans="14:14">
      <c r="N605">
        <f t="shared" si="7"/>
        <v>0</v>
      </c>
    </row>
    <row r="606" spans="14:14">
      <c r="N606">
        <f t="shared" si="7"/>
        <v>0</v>
      </c>
    </row>
    <row r="607" spans="14:14">
      <c r="N607">
        <f t="shared" si="7"/>
        <v>0</v>
      </c>
    </row>
    <row r="608" spans="14:14">
      <c r="N608">
        <f t="shared" si="7"/>
        <v>0</v>
      </c>
    </row>
    <row r="609" spans="14:14">
      <c r="N609">
        <f t="shared" si="7"/>
        <v>0</v>
      </c>
    </row>
    <row r="610" spans="14:14">
      <c r="N610">
        <f t="shared" si="7"/>
        <v>0</v>
      </c>
    </row>
    <row r="611" spans="14:14">
      <c r="N611">
        <f t="shared" si="7"/>
        <v>0</v>
      </c>
    </row>
    <row r="612" spans="14:14">
      <c r="N612">
        <f t="shared" si="7"/>
        <v>0</v>
      </c>
    </row>
    <row r="613" spans="14:14">
      <c r="N613">
        <f t="shared" si="7"/>
        <v>0</v>
      </c>
    </row>
    <row r="614" spans="14:14">
      <c r="N614">
        <f t="shared" si="7"/>
        <v>0</v>
      </c>
    </row>
    <row r="615" spans="14:14">
      <c r="N615">
        <f t="shared" si="7"/>
        <v>0</v>
      </c>
    </row>
    <row r="616" spans="14:14">
      <c r="N616">
        <f t="shared" si="7"/>
        <v>0</v>
      </c>
    </row>
    <row r="617" spans="14:14">
      <c r="N617">
        <f t="shared" si="7"/>
        <v>0</v>
      </c>
    </row>
    <row r="618" spans="14:14">
      <c r="N618">
        <f t="shared" si="7"/>
        <v>0</v>
      </c>
    </row>
    <row r="619" spans="14:14">
      <c r="N619">
        <f t="shared" si="7"/>
        <v>0</v>
      </c>
    </row>
    <row r="620" spans="14:14">
      <c r="N620">
        <f t="shared" si="7"/>
        <v>0</v>
      </c>
    </row>
    <row r="621" spans="14:14">
      <c r="N621">
        <f t="shared" si="7"/>
        <v>0</v>
      </c>
    </row>
    <row r="622" spans="14:14">
      <c r="N622">
        <f t="shared" si="7"/>
        <v>0</v>
      </c>
    </row>
    <row r="623" spans="14:14">
      <c r="N623">
        <f t="shared" si="7"/>
        <v>0</v>
      </c>
    </row>
    <row r="624" spans="14:14">
      <c r="N624">
        <f t="shared" si="7"/>
        <v>0</v>
      </c>
    </row>
    <row r="625" spans="14:14">
      <c r="N625">
        <f t="shared" si="7"/>
        <v>0</v>
      </c>
    </row>
    <row r="626" spans="14:14">
      <c r="N626">
        <f t="shared" si="7"/>
        <v>0</v>
      </c>
    </row>
    <row r="627" spans="14:14">
      <c r="N627">
        <f t="shared" si="7"/>
        <v>0</v>
      </c>
    </row>
    <row r="628" spans="14:14">
      <c r="N628">
        <f t="shared" si="7"/>
        <v>0</v>
      </c>
    </row>
    <row r="629" spans="14:14">
      <c r="N629">
        <f t="shared" si="7"/>
        <v>0</v>
      </c>
    </row>
    <row r="630" spans="14:14">
      <c r="N630">
        <f t="shared" si="7"/>
        <v>0</v>
      </c>
    </row>
    <row r="631" spans="14:14">
      <c r="N631">
        <f t="shared" si="7"/>
        <v>0</v>
      </c>
    </row>
    <row r="632" spans="14:14">
      <c r="N632">
        <f t="shared" si="7"/>
        <v>0</v>
      </c>
    </row>
    <row r="633" spans="14:14">
      <c r="N633">
        <f t="shared" si="7"/>
        <v>0</v>
      </c>
    </row>
    <row r="634" spans="14:14">
      <c r="N634">
        <f t="shared" si="7"/>
        <v>0</v>
      </c>
    </row>
    <row r="635" spans="14:14">
      <c r="N635">
        <f t="shared" si="7"/>
        <v>0</v>
      </c>
    </row>
    <row r="636" spans="14:14">
      <c r="N636">
        <f t="shared" si="7"/>
        <v>0</v>
      </c>
    </row>
    <row r="637" spans="14:14">
      <c r="N637">
        <f t="shared" si="7"/>
        <v>0</v>
      </c>
    </row>
    <row r="638" spans="14:14">
      <c r="N638">
        <f t="shared" si="7"/>
        <v>0</v>
      </c>
    </row>
    <row r="639" spans="14:14">
      <c r="N639">
        <f t="shared" si="7"/>
        <v>0</v>
      </c>
    </row>
    <row r="640" spans="14:14">
      <c r="N640">
        <f t="shared" si="7"/>
        <v>0</v>
      </c>
    </row>
    <row r="641" spans="14:14">
      <c r="N641">
        <f t="shared" si="7"/>
        <v>0</v>
      </c>
    </row>
    <row r="642" spans="14:14">
      <c r="N642">
        <f t="shared" si="7"/>
        <v>0</v>
      </c>
    </row>
    <row r="643" spans="14:14">
      <c r="N643">
        <f t="shared" si="7"/>
        <v>0</v>
      </c>
    </row>
    <row r="644" spans="14:14">
      <c r="N644">
        <f t="shared" si="7"/>
        <v>0</v>
      </c>
    </row>
    <row r="645" spans="14:14">
      <c r="N645">
        <f t="shared" si="7"/>
        <v>0</v>
      </c>
    </row>
    <row r="646" spans="14:14">
      <c r="N646">
        <f t="shared" si="7"/>
        <v>0</v>
      </c>
    </row>
    <row r="647" spans="14:14">
      <c r="N647">
        <f t="shared" ref="N647:N710" si="8">H647</f>
        <v>0</v>
      </c>
    </row>
    <row r="648" spans="14:14">
      <c r="N648">
        <f t="shared" si="8"/>
        <v>0</v>
      </c>
    </row>
    <row r="649" spans="14:14">
      <c r="N649">
        <f t="shared" si="8"/>
        <v>0</v>
      </c>
    </row>
    <row r="650" spans="14:14">
      <c r="N650">
        <f t="shared" si="8"/>
        <v>0</v>
      </c>
    </row>
    <row r="651" spans="14:14">
      <c r="N651">
        <f t="shared" si="8"/>
        <v>0</v>
      </c>
    </row>
    <row r="652" spans="14:14">
      <c r="N652">
        <f t="shared" si="8"/>
        <v>0</v>
      </c>
    </row>
    <row r="653" spans="14:14">
      <c r="N653">
        <f t="shared" si="8"/>
        <v>0</v>
      </c>
    </row>
    <row r="654" spans="14:14">
      <c r="N654">
        <f t="shared" si="8"/>
        <v>0</v>
      </c>
    </row>
    <row r="655" spans="14:14">
      <c r="N655">
        <f t="shared" si="8"/>
        <v>0</v>
      </c>
    </row>
    <row r="656" spans="14:14">
      <c r="N656">
        <f t="shared" si="8"/>
        <v>0</v>
      </c>
    </row>
    <row r="657" spans="14:14">
      <c r="N657">
        <f t="shared" si="8"/>
        <v>0</v>
      </c>
    </row>
    <row r="658" spans="14:14">
      <c r="N658">
        <f t="shared" si="8"/>
        <v>0</v>
      </c>
    </row>
    <row r="659" spans="14:14">
      <c r="N659">
        <f t="shared" si="8"/>
        <v>0</v>
      </c>
    </row>
    <row r="660" spans="14:14">
      <c r="N660">
        <f t="shared" si="8"/>
        <v>0</v>
      </c>
    </row>
    <row r="661" spans="14:14">
      <c r="N661">
        <f t="shared" si="8"/>
        <v>0</v>
      </c>
    </row>
    <row r="662" spans="14:14">
      <c r="N662">
        <f t="shared" si="8"/>
        <v>0</v>
      </c>
    </row>
    <row r="663" spans="14:14">
      <c r="N663">
        <f t="shared" si="8"/>
        <v>0</v>
      </c>
    </row>
    <row r="664" spans="14:14">
      <c r="N664">
        <f t="shared" si="8"/>
        <v>0</v>
      </c>
    </row>
    <row r="665" spans="14:14">
      <c r="N665">
        <f t="shared" si="8"/>
        <v>0</v>
      </c>
    </row>
    <row r="666" spans="14:14">
      <c r="N666">
        <f t="shared" si="8"/>
        <v>0</v>
      </c>
    </row>
    <row r="667" spans="14:14">
      <c r="N667">
        <f t="shared" si="8"/>
        <v>0</v>
      </c>
    </row>
    <row r="668" spans="14:14">
      <c r="N668">
        <f t="shared" si="8"/>
        <v>0</v>
      </c>
    </row>
    <row r="669" spans="14:14">
      <c r="N669">
        <f t="shared" si="8"/>
        <v>0</v>
      </c>
    </row>
    <row r="670" spans="14:14">
      <c r="N670">
        <f t="shared" si="8"/>
        <v>0</v>
      </c>
    </row>
    <row r="671" spans="14:14">
      <c r="N671">
        <f t="shared" si="8"/>
        <v>0</v>
      </c>
    </row>
    <row r="672" spans="14:14">
      <c r="N672">
        <f t="shared" si="8"/>
        <v>0</v>
      </c>
    </row>
    <row r="673" spans="14:14">
      <c r="N673">
        <f t="shared" si="8"/>
        <v>0</v>
      </c>
    </row>
    <row r="674" spans="14:14">
      <c r="N674">
        <f t="shared" si="8"/>
        <v>0</v>
      </c>
    </row>
    <row r="675" spans="14:14">
      <c r="N675">
        <f t="shared" si="8"/>
        <v>0</v>
      </c>
    </row>
    <row r="676" spans="14:14">
      <c r="N676">
        <f t="shared" si="8"/>
        <v>0</v>
      </c>
    </row>
    <row r="677" spans="14:14">
      <c r="N677">
        <f t="shared" si="8"/>
        <v>0</v>
      </c>
    </row>
    <row r="678" spans="14:14">
      <c r="N678">
        <f t="shared" si="8"/>
        <v>0</v>
      </c>
    </row>
    <row r="679" spans="14:14">
      <c r="N679">
        <f t="shared" si="8"/>
        <v>0</v>
      </c>
    </row>
    <row r="680" spans="14:14">
      <c r="N680">
        <f t="shared" si="8"/>
        <v>0</v>
      </c>
    </row>
    <row r="681" spans="14:14">
      <c r="N681">
        <f t="shared" si="8"/>
        <v>0</v>
      </c>
    </row>
    <row r="682" spans="14:14">
      <c r="N682">
        <f t="shared" si="8"/>
        <v>0</v>
      </c>
    </row>
    <row r="683" spans="14:14">
      <c r="N683">
        <f t="shared" si="8"/>
        <v>0</v>
      </c>
    </row>
    <row r="684" spans="14:14">
      <c r="N684">
        <f t="shared" si="8"/>
        <v>0</v>
      </c>
    </row>
    <row r="685" spans="14:14">
      <c r="N685">
        <f t="shared" si="8"/>
        <v>0</v>
      </c>
    </row>
    <row r="686" spans="14:14">
      <c r="N686">
        <f t="shared" si="8"/>
        <v>0</v>
      </c>
    </row>
    <row r="687" spans="14:14">
      <c r="N687">
        <f t="shared" si="8"/>
        <v>0</v>
      </c>
    </row>
    <row r="688" spans="14:14">
      <c r="N688">
        <f t="shared" si="8"/>
        <v>0</v>
      </c>
    </row>
    <row r="689" spans="14:14">
      <c r="N689">
        <f t="shared" si="8"/>
        <v>0</v>
      </c>
    </row>
    <row r="690" spans="14:14">
      <c r="N690">
        <f t="shared" si="8"/>
        <v>0</v>
      </c>
    </row>
    <row r="691" spans="14:14">
      <c r="N691">
        <f t="shared" si="8"/>
        <v>0</v>
      </c>
    </row>
    <row r="692" spans="14:14">
      <c r="N692">
        <f t="shared" si="8"/>
        <v>0</v>
      </c>
    </row>
    <row r="693" spans="14:14">
      <c r="N693">
        <f t="shared" si="8"/>
        <v>0</v>
      </c>
    </row>
    <row r="694" spans="14:14">
      <c r="N694">
        <f t="shared" si="8"/>
        <v>0</v>
      </c>
    </row>
    <row r="695" spans="14:14">
      <c r="N695">
        <f t="shared" si="8"/>
        <v>0</v>
      </c>
    </row>
    <row r="696" spans="14:14">
      <c r="N696">
        <f t="shared" si="8"/>
        <v>0</v>
      </c>
    </row>
    <row r="697" spans="14:14">
      <c r="N697">
        <f t="shared" si="8"/>
        <v>0</v>
      </c>
    </row>
    <row r="698" spans="14:14">
      <c r="N698">
        <f t="shared" si="8"/>
        <v>0</v>
      </c>
    </row>
    <row r="699" spans="14:14">
      <c r="N699">
        <f t="shared" si="8"/>
        <v>0</v>
      </c>
    </row>
    <row r="700" spans="14:14">
      <c r="N700">
        <f t="shared" si="8"/>
        <v>0</v>
      </c>
    </row>
    <row r="701" spans="14:14">
      <c r="N701">
        <f t="shared" si="8"/>
        <v>0</v>
      </c>
    </row>
    <row r="702" spans="14:14">
      <c r="N702">
        <f t="shared" si="8"/>
        <v>0</v>
      </c>
    </row>
    <row r="703" spans="14:14">
      <c r="N703">
        <f t="shared" si="8"/>
        <v>0</v>
      </c>
    </row>
    <row r="704" spans="14:14">
      <c r="N704">
        <f t="shared" si="8"/>
        <v>0</v>
      </c>
    </row>
    <row r="705" spans="14:14">
      <c r="N705">
        <f t="shared" si="8"/>
        <v>0</v>
      </c>
    </row>
    <row r="706" spans="14:14">
      <c r="N706">
        <f t="shared" si="8"/>
        <v>0</v>
      </c>
    </row>
    <row r="707" spans="14:14">
      <c r="N707">
        <f t="shared" si="8"/>
        <v>0</v>
      </c>
    </row>
    <row r="708" spans="14:14">
      <c r="N708">
        <f t="shared" si="8"/>
        <v>0</v>
      </c>
    </row>
    <row r="709" spans="14:14">
      <c r="N709">
        <f t="shared" si="8"/>
        <v>0</v>
      </c>
    </row>
    <row r="710" spans="14:14">
      <c r="N710">
        <f t="shared" si="8"/>
        <v>0</v>
      </c>
    </row>
    <row r="711" spans="14:14">
      <c r="N711">
        <f t="shared" ref="N711:N774" si="9">H711</f>
        <v>0</v>
      </c>
    </row>
    <row r="712" spans="14:14">
      <c r="N712">
        <f t="shared" si="9"/>
        <v>0</v>
      </c>
    </row>
    <row r="713" spans="14:14">
      <c r="N713">
        <f t="shared" si="9"/>
        <v>0</v>
      </c>
    </row>
    <row r="714" spans="14:14">
      <c r="N714">
        <f t="shared" si="9"/>
        <v>0</v>
      </c>
    </row>
    <row r="715" spans="14:14">
      <c r="N715">
        <f t="shared" si="9"/>
        <v>0</v>
      </c>
    </row>
    <row r="716" spans="14:14">
      <c r="N716">
        <f t="shared" si="9"/>
        <v>0</v>
      </c>
    </row>
    <row r="717" spans="14:14">
      <c r="N717">
        <f t="shared" si="9"/>
        <v>0</v>
      </c>
    </row>
    <row r="718" spans="14:14">
      <c r="N718">
        <f t="shared" si="9"/>
        <v>0</v>
      </c>
    </row>
    <row r="719" spans="14:14">
      <c r="N719">
        <f t="shared" si="9"/>
        <v>0</v>
      </c>
    </row>
    <row r="720" spans="14:14">
      <c r="N720">
        <f t="shared" si="9"/>
        <v>0</v>
      </c>
    </row>
    <row r="721" spans="14:14">
      <c r="N721">
        <f t="shared" si="9"/>
        <v>0</v>
      </c>
    </row>
    <row r="722" spans="14:14">
      <c r="N722">
        <f t="shared" si="9"/>
        <v>0</v>
      </c>
    </row>
    <row r="723" spans="14:14">
      <c r="N723">
        <f t="shared" si="9"/>
        <v>0</v>
      </c>
    </row>
    <row r="724" spans="14:14">
      <c r="N724">
        <f t="shared" si="9"/>
        <v>0</v>
      </c>
    </row>
    <row r="725" spans="14:14">
      <c r="N725">
        <f t="shared" si="9"/>
        <v>0</v>
      </c>
    </row>
    <row r="726" spans="14:14">
      <c r="N726">
        <f t="shared" si="9"/>
        <v>0</v>
      </c>
    </row>
    <row r="727" spans="14:14">
      <c r="N727">
        <f t="shared" si="9"/>
        <v>0</v>
      </c>
    </row>
    <row r="728" spans="14:14">
      <c r="N728">
        <f t="shared" si="9"/>
        <v>0</v>
      </c>
    </row>
    <row r="729" spans="14:14">
      <c r="N729">
        <f t="shared" si="9"/>
        <v>0</v>
      </c>
    </row>
    <row r="730" spans="14:14">
      <c r="N730">
        <f t="shared" si="9"/>
        <v>0</v>
      </c>
    </row>
    <row r="731" spans="14:14">
      <c r="N731">
        <f t="shared" si="9"/>
        <v>0</v>
      </c>
    </row>
    <row r="732" spans="14:14">
      <c r="N732">
        <f t="shared" si="9"/>
        <v>0</v>
      </c>
    </row>
    <row r="733" spans="14:14">
      <c r="N733">
        <f t="shared" si="9"/>
        <v>0</v>
      </c>
    </row>
    <row r="734" spans="14:14">
      <c r="N734">
        <f t="shared" si="9"/>
        <v>0</v>
      </c>
    </row>
    <row r="735" spans="14:14">
      <c r="N735">
        <f t="shared" si="9"/>
        <v>0</v>
      </c>
    </row>
    <row r="736" spans="14:14">
      <c r="N736">
        <f t="shared" si="9"/>
        <v>0</v>
      </c>
    </row>
    <row r="737" spans="14:14">
      <c r="N737">
        <f t="shared" si="9"/>
        <v>0</v>
      </c>
    </row>
    <row r="738" spans="14:14">
      <c r="N738">
        <f t="shared" si="9"/>
        <v>0</v>
      </c>
    </row>
    <row r="739" spans="14:14">
      <c r="N739">
        <f t="shared" si="9"/>
        <v>0</v>
      </c>
    </row>
    <row r="740" spans="14:14">
      <c r="N740">
        <f t="shared" si="9"/>
        <v>0</v>
      </c>
    </row>
    <row r="741" spans="14:14">
      <c r="N741">
        <f t="shared" si="9"/>
        <v>0</v>
      </c>
    </row>
    <row r="742" spans="14:14">
      <c r="N742">
        <f t="shared" si="9"/>
        <v>0</v>
      </c>
    </row>
    <row r="743" spans="14:14">
      <c r="N743">
        <f t="shared" si="9"/>
        <v>0</v>
      </c>
    </row>
    <row r="744" spans="14:14">
      <c r="N744">
        <f t="shared" si="9"/>
        <v>0</v>
      </c>
    </row>
    <row r="745" spans="14:14">
      <c r="N745">
        <f t="shared" si="9"/>
        <v>0</v>
      </c>
    </row>
    <row r="746" spans="14:14">
      <c r="N746">
        <f t="shared" si="9"/>
        <v>0</v>
      </c>
    </row>
    <row r="747" spans="14:14">
      <c r="N747">
        <f t="shared" si="9"/>
        <v>0</v>
      </c>
    </row>
    <row r="748" spans="14:14">
      <c r="N748">
        <f t="shared" si="9"/>
        <v>0</v>
      </c>
    </row>
    <row r="749" spans="14:14">
      <c r="N749">
        <f t="shared" si="9"/>
        <v>0</v>
      </c>
    </row>
    <row r="750" spans="14:14">
      <c r="N750">
        <f t="shared" si="9"/>
        <v>0</v>
      </c>
    </row>
    <row r="751" spans="14:14">
      <c r="N751">
        <f t="shared" si="9"/>
        <v>0</v>
      </c>
    </row>
    <row r="752" spans="14:14">
      <c r="N752">
        <f t="shared" si="9"/>
        <v>0</v>
      </c>
    </row>
    <row r="753" spans="14:14">
      <c r="N753">
        <f t="shared" si="9"/>
        <v>0</v>
      </c>
    </row>
    <row r="754" spans="14:14">
      <c r="N754">
        <f t="shared" si="9"/>
        <v>0</v>
      </c>
    </row>
    <row r="755" spans="14:14">
      <c r="N755">
        <f t="shared" si="9"/>
        <v>0</v>
      </c>
    </row>
    <row r="756" spans="14:14">
      <c r="N756">
        <f t="shared" si="9"/>
        <v>0</v>
      </c>
    </row>
    <row r="757" spans="14:14">
      <c r="N757">
        <f t="shared" si="9"/>
        <v>0</v>
      </c>
    </row>
    <row r="758" spans="14:14">
      <c r="N758">
        <f t="shared" si="9"/>
        <v>0</v>
      </c>
    </row>
    <row r="759" spans="14:14">
      <c r="N759">
        <f t="shared" si="9"/>
        <v>0</v>
      </c>
    </row>
    <row r="760" spans="14:14">
      <c r="N760">
        <f t="shared" si="9"/>
        <v>0</v>
      </c>
    </row>
    <row r="761" spans="14:14">
      <c r="N761">
        <f t="shared" si="9"/>
        <v>0</v>
      </c>
    </row>
    <row r="762" spans="14:14">
      <c r="N762">
        <f t="shared" si="9"/>
        <v>0</v>
      </c>
    </row>
    <row r="763" spans="14:14">
      <c r="N763">
        <f t="shared" si="9"/>
        <v>0</v>
      </c>
    </row>
    <row r="764" spans="14:14">
      <c r="N764">
        <f t="shared" si="9"/>
        <v>0</v>
      </c>
    </row>
    <row r="765" spans="14:14">
      <c r="N765">
        <f t="shared" si="9"/>
        <v>0</v>
      </c>
    </row>
    <row r="766" spans="14:14">
      <c r="N766">
        <f t="shared" si="9"/>
        <v>0</v>
      </c>
    </row>
    <row r="767" spans="14:14">
      <c r="N767">
        <f t="shared" si="9"/>
        <v>0</v>
      </c>
    </row>
    <row r="768" spans="14:14">
      <c r="N768">
        <f t="shared" si="9"/>
        <v>0</v>
      </c>
    </row>
    <row r="769" spans="14:14">
      <c r="N769">
        <f t="shared" si="9"/>
        <v>0</v>
      </c>
    </row>
    <row r="770" spans="14:14">
      <c r="N770">
        <f t="shared" si="9"/>
        <v>0</v>
      </c>
    </row>
    <row r="771" spans="14:14">
      <c r="N771">
        <f t="shared" si="9"/>
        <v>0</v>
      </c>
    </row>
    <row r="772" spans="14:14">
      <c r="N772">
        <f t="shared" si="9"/>
        <v>0</v>
      </c>
    </row>
    <row r="773" spans="14:14">
      <c r="N773">
        <f t="shared" si="9"/>
        <v>0</v>
      </c>
    </row>
    <row r="774" spans="14:14">
      <c r="N774">
        <f t="shared" si="9"/>
        <v>0</v>
      </c>
    </row>
  </sheetData>
  <conditionalFormatting sqref="J6:J4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2022-10-07T06:12:47Z</dcterms:created>
  <dcterms:modified xsi:type="dcterms:W3CDTF">2022-10-07T06:14:09Z</dcterms:modified>
  <cp:category/>
  <cp:contentStatus/>
</cp:coreProperties>
</file>