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khabn\Desktop\DS\assignment\"/>
    </mc:Choice>
  </mc:AlternateContent>
  <xr:revisionPtr revIDLastSave="0" documentId="13_ncr:1_{2C1C7949-E9FB-496B-AE9E-896D0C4FCD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M9" i="3"/>
  <c r="E10" i="3"/>
  <c r="E11" i="3"/>
  <c r="E9" i="3"/>
  <c r="L9" i="3"/>
  <c r="D10" i="3"/>
  <c r="D11" i="3"/>
  <c r="D9" i="3"/>
  <c r="K9" i="3"/>
  <c r="C10" i="3"/>
  <c r="C11" i="3"/>
  <c r="C9" i="3"/>
  <c r="J9" i="3"/>
  <c r="B10" i="3"/>
  <c r="B11" i="3"/>
  <c r="B9" i="3"/>
  <c r="I9" i="3"/>
  <c r="F3" i="3"/>
  <c r="F4" i="3"/>
  <c r="F5" i="3"/>
  <c r="F2" i="3"/>
  <c r="M2" i="3"/>
  <c r="E3" i="3"/>
  <c r="E4" i="3"/>
  <c r="E5" i="3"/>
  <c r="E2" i="3"/>
  <c r="L2" i="3"/>
  <c r="D3" i="3"/>
  <c r="D4" i="3"/>
  <c r="D5" i="3"/>
  <c r="D2" i="3"/>
  <c r="K2" i="3"/>
  <c r="C3" i="3"/>
  <c r="C4" i="3"/>
  <c r="C5" i="3"/>
  <c r="C2" i="3"/>
  <c r="B2" i="3"/>
  <c r="M11" i="3"/>
  <c r="M10" i="3"/>
  <c r="L10" i="3"/>
  <c r="L11" i="3"/>
  <c r="K11" i="3"/>
  <c r="K10" i="3"/>
  <c r="J11" i="3"/>
  <c r="J10" i="3"/>
  <c r="I10" i="3"/>
  <c r="I11" i="3"/>
  <c r="M5" i="3"/>
  <c r="M4" i="3"/>
  <c r="M3" i="3"/>
  <c r="L5" i="3" l="1"/>
  <c r="J2" i="3"/>
  <c r="L4" i="3"/>
  <c r="L3" i="3"/>
  <c r="K3" i="3"/>
  <c r="K5" i="3"/>
  <c r="K4" i="3"/>
  <c r="J5" i="3"/>
  <c r="J4" i="3"/>
  <c r="J3" i="3"/>
  <c r="I5" i="3"/>
  <c r="I4" i="3"/>
  <c r="I3" i="3"/>
  <c r="I2" i="3"/>
  <c r="B3" i="3" l="1"/>
  <c r="B4" i="3"/>
  <c r="B5" i="3"/>
  <c r="H52" i="1"/>
  <c r="H49" i="1"/>
  <c r="H48" i="1"/>
  <c r="H47" i="1"/>
  <c r="H45" i="1"/>
  <c r="H44" i="1"/>
  <c r="H43" i="1"/>
  <c r="H42" i="1"/>
  <c r="H39" i="1" l="1"/>
  <c r="H38" i="1" l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<sst xmlns="http://schemas.openxmlformats.org/spreadsheetml/2006/main" count="846" uniqueCount="75">
  <si>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</si>
  <si>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</si>
  <si>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</si>
  <si>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</si>
  <si>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</si>
  <si>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</si>
  <si>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</si>
  <si>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</si>
  <si>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</si>
  <si>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</si>
  <si>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</si>
  <si>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</si>
  <si>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</si>
  <si>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</si>
  <si>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</si>
  <si>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</si>
  <si>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</si>
  <si>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</si>
  <si>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</si>
  <si>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</si>
  <si>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</si>
  <si>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</si>
  <si>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</si>
  <si>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</si>
  <si>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</si>
  <si>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</si>
  <si>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</si>
  <si>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</si>
  <si>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</si>
  <si>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</si>
  <si>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</si>
  <si>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</si>
  <si>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</si>
  <si>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</si>
  <si>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</si>
  <si>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</si>
  <si>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</si>
  <si>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</si>
  <si>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</si>
  <si>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</si>
  <si>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</si>
  <si>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</si>
  <si>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</si>
  <si>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</si>
  <si>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</si>
  <si>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</si>
  <si>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</si>
  <si>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</si>
  <si>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</si>
  <si>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</si>
  <si>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</si>
  <si>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</si>
  <si>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</si>
  <si>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</si>
  <si>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</si>
  <si>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</si>
  <si>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</si>
  <si>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</si>
  <si>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</si>
  <si>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</si>
  <si>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</si>
  <si>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</si>
  <si>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</si>
  <si>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</si>
  <si>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</si>
  <si>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</si>
  <si>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</si>
  <si>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</si>
  <si>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</si>
  <si>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</si>
  <si>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</si>
  <si>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</si>
  <si>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</si>
  <si>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r>
      <t xml:space="preserve">using </t>
    </r>
    <r>
      <rPr>
        <b/>
        <sz val="14"/>
        <color theme="1"/>
        <rFont val="Calibri"/>
        <family val="2"/>
        <scheme val="minor"/>
      </rPr>
      <t>COUNTIFS AND SUMIFS</t>
    </r>
  </si>
  <si>
    <r>
      <t xml:space="preserve">using </t>
    </r>
    <r>
      <rPr>
        <b/>
        <sz val="14"/>
        <color theme="1"/>
        <rFont val="Calibri"/>
        <family val="2"/>
        <scheme val="minor"/>
      </rPr>
      <t>COUNTIF/COUNTIFS AND SUMIF</t>
    </r>
    <r>
      <rPr>
        <sz val="14"/>
        <color theme="1"/>
        <rFont val="Calibri"/>
        <family val="2"/>
        <scheme val="minor"/>
      </rPr>
      <t>/SUMIFS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</si>
</sst>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8" workbookViewId="0">
      <selection activeCell="H29" sqref="H29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">
      <c r="E27" s="18" t="s">
        <v>71</v>
      </c>
      <c r="H27" t="s">
        <v>72</v>
      </c>
    </row>
    <row r="28" spans="1:8" x14ac:dyDescent="0.3">
      <c r="F28" s="3"/>
    </row>
    <row r="29" spans="1:8" ht="15.6" x14ac:dyDescent="0.3">
      <c r="E29" s="17" t="s">
        <v>31</v>
      </c>
      <c r="H29">
        <f>COUNTIF(G2:G25,"boston")</f>
        <v>4</v>
      </c>
    </row>
    <row r="30" spans="1:8" ht="15.6" x14ac:dyDescent="0.3">
      <c r="E30" s="17" t="s">
        <v>32</v>
      </c>
      <c r="H30">
        <f>COUNTIF(D2:D25,"microwave")</f>
        <v>5</v>
      </c>
    </row>
    <row r="31" spans="1:8" ht="15.6" x14ac:dyDescent="0.3">
      <c r="E31" s="17" t="s">
        <v>33</v>
      </c>
      <c r="H31">
        <f>COUNTIF(F2:F25,"truck 3")</f>
        <v>8</v>
      </c>
    </row>
    <row r="32" spans="1:8" ht="15.6" x14ac:dyDescent="0.3">
      <c r="E32" s="17" t="s">
        <v>34</v>
      </c>
      <c r="H32">
        <f>COUNTIF(C2:C25,"Peter White")</f>
        <v>6</v>
      </c>
    </row>
    <row r="33" spans="5:8" ht="15.6" x14ac:dyDescent="0.3">
      <c r="E33" s="17" t="s">
        <v>26</v>
      </c>
      <c r="H33">
        <f>COUNTIF(E2:E25,"&lt;20")</f>
        <v>9</v>
      </c>
    </row>
    <row r="34" spans="5:8" ht="15.6" x14ac:dyDescent="0.3">
      <c r="E34" s="17"/>
    </row>
    <row r="35" spans="5:8" ht="15.6" x14ac:dyDescent="0.3">
      <c r="E35" s="17"/>
      <c r="F35" s="3"/>
    </row>
    <row r="36" spans="5:8" ht="15.6" x14ac:dyDescent="0.3">
      <c r="E36" s="17" t="s">
        <v>23</v>
      </c>
      <c r="H36">
        <f>SUMIF(D2:D25,"refrigerator",E2:E25)</f>
        <v>105</v>
      </c>
    </row>
    <row r="37" spans="5:8" ht="15.6" x14ac:dyDescent="0.3">
      <c r="E37" s="17" t="s">
        <v>24</v>
      </c>
      <c r="H37">
        <f>SUMIF(D2:D25,"washing machine",E2:E25)</f>
        <v>164</v>
      </c>
    </row>
    <row r="38" spans="5:8" ht="15.6" x14ac:dyDescent="0.3">
      <c r="E38" s="17" t="s">
        <v>30</v>
      </c>
      <c r="H38">
        <f>SUMIF(F2:F25,"truck 4",E2:E25)</f>
        <v>156</v>
      </c>
    </row>
    <row r="39" spans="5:8" ht="15.6" x14ac:dyDescent="0.3">
      <c r="E39" s="17" t="s">
        <v>40</v>
      </c>
      <c r="H39">
        <f>SUMIF(F2:F25,"truck*",E2:E25)</f>
        <v>511</v>
      </c>
    </row>
    <row r="40" spans="5:8" ht="15.6" x14ac:dyDescent="0.3">
      <c r="E40" s="17"/>
    </row>
    <row r="41" spans="5:8" ht="15.6" x14ac:dyDescent="0.3">
      <c r="E41" s="17"/>
      <c r="F41" s="3"/>
    </row>
    <row r="42" spans="5:8" ht="15.6" x14ac:dyDescent="0.3">
      <c r="E42" s="17" t="s">
        <v>35</v>
      </c>
      <c r="H42">
        <f>COUNTIFS(D2:D25,"microwave",G2:G25,"boston")</f>
        <v>2</v>
      </c>
    </row>
    <row r="43" spans="5:8" ht="15.6" x14ac:dyDescent="0.3">
      <c r="E43" s="17" t="s">
        <v>36</v>
      </c>
      <c r="H43">
        <f>COUNTIFS(C2:C25,"peter white",F2:F25,"truck 1")</f>
        <v>2</v>
      </c>
    </row>
    <row r="44" spans="5:8" ht="15.6" x14ac:dyDescent="0.3">
      <c r="E44" s="17" t="s">
        <v>37</v>
      </c>
      <c r="H44">
        <f>COUNTIFS(B2:B25,"&gt;03-02-2013",G2:G25,"boston")</f>
        <v>2</v>
      </c>
    </row>
    <row r="45" spans="5:8" ht="15.6" x14ac:dyDescent="0.3">
      <c r="E45" s="17" t="s">
        <v>38</v>
      </c>
      <c r="H45">
        <f>COUNTIFS(B2:B25,"&gt;03-02-13",B2:B25,"&lt;06-02-13")</f>
        <v>9</v>
      </c>
    </row>
    <row r="46" spans="5:8" ht="15.6" x14ac:dyDescent="0.3">
      <c r="E46" s="17"/>
      <c r="F46" s="3"/>
    </row>
    <row r="47" spans="5:8" ht="15.6" x14ac:dyDescent="0.3">
      <c r="E47" s="17" t="s">
        <v>27</v>
      </c>
      <c r="H47">
        <f>SUMIFS(E2:E25,D2:D25,"microwave",G2:G25,"NY")</f>
        <v>25</v>
      </c>
    </row>
    <row r="48" spans="5:8" ht="15.6" x14ac:dyDescent="0.3">
      <c r="E48" s="17" t="s">
        <v>29</v>
      </c>
      <c r="H48">
        <f>SUMIFS(E2:E25,F2:F25,"truck 1",G2:G25,"pittsburgh")</f>
        <v>75</v>
      </c>
    </row>
    <row r="49" spans="5:8" ht="15.6" x14ac:dyDescent="0.3">
      <c r="E49" s="17" t="s">
        <v>39</v>
      </c>
      <c r="H49">
        <f>SUMIFS(E2:E25,B2:B25,"&gt;03-02-2013",B2:B25,"&lt;06-02-2013")</f>
        <v>194</v>
      </c>
    </row>
    <row r="50" spans="5:8" ht="15.6" x14ac:dyDescent="0.3">
      <c r="E50" s="17"/>
    </row>
    <row r="51" spans="5:8" ht="15.6" x14ac:dyDescent="0.3">
      <c r="E51" s="17"/>
    </row>
    <row r="52" spans="5:8" ht="15.6" x14ac:dyDescent="0.3">
      <c r="E52" s="17" t="s">
        <v>28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1"/>
  <sheetViews>
    <sheetView tabSelected="1" workbookViewId="0">
      <selection activeCell="G18" sqref="G1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8" width="23.21875" customWidth="1"/>
    <col min="9" max="9" width="11.77734375" customWidth="1"/>
    <col min="10" max="10" width="12.88671875" customWidth="1"/>
    <col min="11" max="11" width="11.44140625" customWidth="1"/>
    <col min="12" max="12" width="12" customWidth="1"/>
    <col min="13" max="13" width="25.6640625" customWidth="1"/>
  </cols>
  <sheetData>
    <row r="1" spans="1:13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  <c r="H1" s="13" t="s">
        <v>56</v>
      </c>
      <c r="I1" s="13" t="s">
        <v>64</v>
      </c>
      <c r="J1" s="13" t="s">
        <v>63</v>
      </c>
      <c r="K1" s="14" t="s">
        <v>65</v>
      </c>
      <c r="L1" s="14" t="s">
        <v>66</v>
      </c>
      <c r="M1" s="14" t="s">
        <v>67</v>
      </c>
    </row>
    <row r="2" spans="1:13" x14ac:dyDescent="0.3">
      <c r="A2" s="2" t="s">
        <v>45</v>
      </c>
      <c r="B2" s="2">
        <f>COUNTIFS($B$16:$B$241,A2)</f>
        <v>71</v>
      </c>
      <c r="C2" s="2">
        <f>SUMIF($B$16:$B$241,A2,$E$16:$E$241)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  <c r="H2" s="2" t="s">
        <v>45</v>
      </c>
      <c r="I2" s="2">
        <f>COUNTIF(B16:B241,"shaving")</f>
        <v>71</v>
      </c>
      <c r="J2" s="2">
        <f>SUMIF(B16:B241,"shaving",E16:E241)</f>
        <v>717</v>
      </c>
      <c r="K2" s="2">
        <f>COUNTIFS(D16:D241,"CASH",B16:B241,"SHAVING")</f>
        <v>42</v>
      </c>
      <c r="L2" s="2">
        <f>COUNTIFS(D16:D241,"credit card",B16:B241,"shaving")</f>
        <v>29</v>
      </c>
      <c r="M2" s="2">
        <f>SUMIFS(E16:E241,D16:D241,"cash",B16:B241,"shaving")</f>
        <v>414</v>
      </c>
    </row>
    <row r="3" spans="1:13" x14ac:dyDescent="0.3">
      <c r="A3" s="8" t="s">
        <v>43</v>
      </c>
      <c r="B3" s="2">
        <f t="shared" ref="B3:B5" si="0">COUNTIFS($B$16:$B$241,A3)</f>
        <v>46</v>
      </c>
      <c r="C3" s="2">
        <f t="shared" ref="C3:C5" si="1">SUMIF($B$16:$B$241,A3,$E$16:$E$241)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  <c r="H3" s="8" t="s">
        <v>43</v>
      </c>
      <c r="I3" s="2">
        <f>COUNTIF(B16:B241,"washing and combing")</f>
        <v>46</v>
      </c>
      <c r="J3" s="2">
        <f>SUMIF(B16:B241,"washing and combing",E16:E241)</f>
        <v>1934</v>
      </c>
      <c r="K3" s="2">
        <f>COUNTIFS(D16:D241,"CASH",B16:B241,"Washing and combing")</f>
        <v>31</v>
      </c>
      <c r="L3" s="2">
        <f>COUNTIFS(D16:D241,"Credit card",B16:B241,"Washing and combing")</f>
        <v>15</v>
      </c>
      <c r="M3" s="2">
        <f>SUMIFS(E16:E241,D16:D241,"cash",B16:B241,"Washing and combing")</f>
        <v>1350</v>
      </c>
    </row>
    <row r="4" spans="1:13" x14ac:dyDescent="0.3">
      <c r="A4" s="9" t="s">
        <v>44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  <c r="H4" s="9" t="s">
        <v>44</v>
      </c>
      <c r="I4" s="2">
        <f>COUNTIF(B16:B241,"dyeing")</f>
        <v>50</v>
      </c>
      <c r="J4" s="2">
        <f>SUMIF(B16:B241,"dyeing",E16:E241)</f>
        <v>1650</v>
      </c>
      <c r="K4" s="2">
        <f>COUNTIFS(D16:D241,"CASH",B16:B241,"Dyeing")</f>
        <v>35</v>
      </c>
      <c r="L4" s="2">
        <f>COUNTIFS(D16:D241,"Credit card",B16:B241,"Dyeing")</f>
        <v>15</v>
      </c>
      <c r="M4" s="2">
        <f>SUMIFS(E16:E243,D16:D243,"cash",B16:B243,"Dyeing")</f>
        <v>1155</v>
      </c>
    </row>
    <row r="5" spans="1:13" x14ac:dyDescent="0.3">
      <c r="A5" s="2" t="s">
        <v>48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  <c r="H5" s="2" t="s">
        <v>48</v>
      </c>
      <c r="I5" s="2">
        <f>COUNTIF(B16:B241,"meeting hairstyles")</f>
        <v>32</v>
      </c>
      <c r="J5" s="2">
        <f>SUMIF(B16:B241,"meeting hairstyles",E16:E241)</f>
        <v>1119</v>
      </c>
      <c r="K5" s="2">
        <f>COUNTIFS(D16:D241,"CASH",B16:B241,"Meeting hairstyles")</f>
        <v>21</v>
      </c>
      <c r="L5" s="2">
        <f>COUNTIFS(D16:D241,"Credit card",B16:B241,"Meeting hairstyles")</f>
        <v>11</v>
      </c>
      <c r="M5" s="2">
        <f>SUMIFS(E16:E244,D16:D244,"cash",B16:B244,"Meeting hairstyles")</f>
        <v>735</v>
      </c>
    </row>
    <row r="6" spans="1:13" x14ac:dyDescent="0.3">
      <c r="A6" s="16"/>
      <c r="B6" s="16"/>
      <c r="C6" s="16"/>
      <c r="D6" s="16"/>
      <c r="E6" s="16"/>
      <c r="F6" s="16"/>
      <c r="H6" s="16"/>
      <c r="I6" s="16"/>
      <c r="J6" s="16"/>
      <c r="K6" s="16"/>
      <c r="L6" s="16"/>
      <c r="M6" s="16"/>
    </row>
    <row r="8" spans="1:13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  <c r="H8" s="13" t="s">
        <v>57</v>
      </c>
      <c r="I8" s="13" t="s">
        <v>64</v>
      </c>
      <c r="J8" s="13" t="s">
        <v>63</v>
      </c>
      <c r="K8" s="13" t="s">
        <v>68</v>
      </c>
      <c r="L8" s="13" t="s">
        <v>69</v>
      </c>
      <c r="M8" s="13" t="s">
        <v>70</v>
      </c>
    </row>
    <row r="9" spans="1:13" x14ac:dyDescent="0.3">
      <c r="A9" s="8" t="s">
        <v>49</v>
      </c>
      <c r="B9" s="2">
        <f>COUNTIF($C$16:$C$241,A9)</f>
        <v>25</v>
      </c>
      <c r="C9" s="2">
        <f>SUMIF($C$16:$C$241,A9,$E$16:$E$241)</f>
        <v>688</v>
      </c>
      <c r="D9" s="2">
        <f>COUNTIFS($B$16:$B$241,"shaving",$C$16:$C$241,A9)</f>
        <v>7</v>
      </c>
      <c r="E9" s="2">
        <f>COUNTIFS($B$16:$B$241,"KIDS",$C$16:$C$241,A9)</f>
        <v>1</v>
      </c>
      <c r="F9" s="2">
        <f>SUMIFS($E$16:$E$241,$C$16:$C$241,A9,$B$16:$B$241,"SHAVING",$A$16:$A$241,"&gt;=10-05-2013",$A$16:$A$241,"&lt;=20-05-2013")</f>
        <v>31</v>
      </c>
      <c r="H9" s="8" t="s">
        <v>49</v>
      </c>
      <c r="I9" s="2">
        <f>COUNTIF(C16:C241,"jane")</f>
        <v>25</v>
      </c>
      <c r="J9" s="2">
        <f>SUMIF(C16:C241,"jane",E16:E241)</f>
        <v>688</v>
      </c>
      <c r="K9" s="2">
        <f>COUNTIFS(B16:B241,"shaving",C16:C241,"jane")</f>
        <v>7</v>
      </c>
      <c r="L9" s="2">
        <f>COUNTIFS(B16:B241,"KIDS",C16:C241,"JANE")</f>
        <v>1</v>
      </c>
      <c r="M9" s="2">
        <f>SUMIFS(E16:E241,C16:C241,"JANE",B16:B241,"SHAVING",A16:A241,"&gt;=10-05-2013",A16:A241,"&lt;=20-05-2013")</f>
        <v>31</v>
      </c>
    </row>
    <row r="10" spans="1:13" x14ac:dyDescent="0.3">
      <c r="A10" s="8" t="s">
        <v>50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COUNTIFS($B$16:$B$241,"shaving",$C$16:$C$241,A10)</f>
        <v>8</v>
      </c>
      <c r="E10" s="2">
        <f t="shared" ref="E10:E11" si="8">COUNTIFS($B$16:$B$241,"KIDS",$C$16:$C$241,A10)</f>
        <v>1</v>
      </c>
      <c r="F10" s="2">
        <f t="shared" ref="F10:F11" si="9">SUMIFS($E$16:$E$241,$C$16:$C$241,A10,$B$16:$B$241,"SHAVING",$A$16:$A$241,"&gt;=10-05-2013",$A$16:$A$241,"&lt;=20-05-2013")</f>
        <v>24</v>
      </c>
      <c r="H10" s="8" t="s">
        <v>50</v>
      </c>
      <c r="I10" s="2">
        <f>COUNTIF(C16:C241,"Martha")</f>
        <v>31</v>
      </c>
      <c r="J10" s="2">
        <f>SUMIF(C16:C241,"martha",E16:E241)</f>
        <v>965</v>
      </c>
      <c r="K10" s="2">
        <f>COUNTIFS(B16:B241,"shaving",C16:C241,"Martha")</f>
        <v>8</v>
      </c>
      <c r="L10" s="2">
        <f>COUNTIFS(B16:B241,"KIDS",C16:C241,"Martha")</f>
        <v>1</v>
      </c>
      <c r="M10" s="2">
        <f>SUMIFS(E16:E241,C16:C241,"MARTHA",B16:B241,"SHAVING",A16:A241,"&gt;=10-05-2013",A16:A241,"&lt;=20-05-2013")</f>
        <v>24</v>
      </c>
    </row>
    <row r="11" spans="1:13" x14ac:dyDescent="0.3">
      <c r="A11" s="8" t="s">
        <v>52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  <c r="H11" s="8" t="s">
        <v>52</v>
      </c>
      <c r="I11" s="2">
        <f>COUNTIF(C16:C241,"alex")</f>
        <v>23</v>
      </c>
      <c r="J11" s="2">
        <f>SUMIF(C16:C241,"alex",E16:E241)</f>
        <v>701</v>
      </c>
      <c r="K11" s="2">
        <f>COUNTIFS(B16:B241,"shaving",C16:C241,"Alex")</f>
        <v>5</v>
      </c>
      <c r="L11" s="2">
        <f>COUNTIFS(B16:B241,"KIDS",C16:C241,"ALEX")</f>
        <v>1</v>
      </c>
      <c r="M11" s="2">
        <f>SUMIFS(E16:E241,C16:C241,"ALEX",B16:B241,"SHAVING",A16:A241,"&gt;=10-05-2013",A16:A241,"&lt;=20-05-2013")</f>
        <v>38</v>
      </c>
    </row>
    <row r="12" spans="1:13" ht="29.4" customHeight="1" x14ac:dyDescent="0.35">
      <c r="A12" s="20" t="s">
        <v>73</v>
      </c>
      <c r="B12" s="15"/>
      <c r="H12" s="20" t="s">
        <v>74</v>
      </c>
    </row>
    <row r="13" spans="1:13" ht="18" x14ac:dyDescent="0.35">
      <c r="B13" s="15"/>
      <c r="I13" s="20"/>
    </row>
    <row r="14" spans="1:13" x14ac:dyDescent="0.3">
      <c r="A14" s="19" t="s">
        <v>61</v>
      </c>
      <c r="B14" s="19"/>
      <c r="C14" s="19"/>
      <c r="D14" s="19"/>
      <c r="E14" s="19"/>
    </row>
    <row r="15" spans="1:13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13" x14ac:dyDescent="0.3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3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3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3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3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3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3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3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3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3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3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3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3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3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3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3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rekhabn</cp:lastModifiedBy>
  <dcterms:created xsi:type="dcterms:W3CDTF">2013-06-05T17:23:06Z</dcterms:created>
  <dcterms:modified xsi:type="dcterms:W3CDTF">2022-01-18T11:27:51Z</dcterms:modified>
</cp:coreProperties>
</file>