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kages" sheetId="1" r:id="rId4"/>
    <sheet state="visible" name="Metadata (column name descripti" sheetId="2" r:id="rId5"/>
    <sheet state="visible" name="Simplified table (auto-generate" sheetId="3" r:id="rId6"/>
    <sheet state="visible" name="Taxonomic Reference Databases" sheetId="4" r:id="rId7"/>
    <sheet state="visible" name="Database Relationships" sheetId="5" r:id="rId8"/>
  </sheets>
  <definedNames>
    <definedName name="PlageNommée1">Packages!$A:$A</definedName>
    <definedName hidden="1" localSheetId="0" name="Z_7B8B3346_05F0_4CFA_9DBD_FB20A6EA48E8_.wvu.FilterData">Packages!$A$1:$P$65</definedName>
  </definedNames>
  <calcPr/>
  <customWorkbookViews>
    <customWorkbookView activeSheetId="0" maximized="1" windowHeight="0" windowWidth="0" guid="{7B8B3346-05F0-4CFA-9DBD-FB20A6EA48E8}" name="Included Packages"/>
  </customWorkbookViews>
</workbook>
</file>

<file path=xl/sharedStrings.xml><?xml version="1.0" encoding="utf-8"?>
<sst xmlns="http://schemas.openxmlformats.org/spreadsheetml/2006/main" count="1379" uniqueCount="517">
  <si>
    <t>Package Name</t>
  </si>
  <si>
    <t>Should we include this package in our review?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</si>
  <si>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</si>
  <si>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</si>
  <si>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</si>
  <si>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</si>
  <si>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</si>
  <si>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</si>
  <si>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</si>
  <si>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</si>
  <si>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</si>
  <si>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</si>
  <si>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</si>
  <si>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</si>
  <si>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</si>
  <si>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</si>
  <si>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</si>
  <si>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include</t>
  </si>
  <si>
    <t>https://cran.r-project.org/package=algaeClassify</t>
  </si>
  <si>
    <t>https://github.com/vppatil/GEISHA_phytoplankton</t>
  </si>
  <si>
    <t>yes</t>
  </si>
  <si>
    <t>users</t>
  </si>
  <si>
    <t>online</t>
  </si>
  <si>
    <t>AlgaeBase</t>
  </si>
  <si>
    <t>Database Access</t>
  </si>
  <si>
    <t>taxon-specific</t>
  </si>
  <si>
    <t>phytoplankton</t>
  </si>
  <si>
    <t>no</t>
  </si>
  <si>
    <t xml:space="preserve">Patil, V., Seltmann, T., Salmaso, N., Anneville, O., Lajeunesse, M., &amp; Straile, D. (2019). algaeClassify: Determine phytoplankton functional groups based on functional traits [Manual]. https://CRAN.R-project.org/package=algaeClassify
</t>
  </si>
  <si>
    <t>AmphiNom</t>
  </si>
  <si>
    <t>NA</t>
  </si>
  <si>
    <t>https://github.com/hcliedtke/AmphiNom</t>
  </si>
  <si>
    <t>both</t>
  </si>
  <si>
    <t>ASW</t>
  </si>
  <si>
    <t>amphibians</t>
  </si>
  <si>
    <t>BIEN</t>
  </si>
  <si>
    <t>exclude</t>
  </si>
  <si>
    <t>https://cran.r-project.org/web/packages/BIEN/index.html</t>
  </si>
  <si>
    <t>https://github.com/bmaitner/RBIEN</t>
  </si>
  <si>
    <t>plants</t>
  </si>
  <si>
    <t>Maitner et al. (2018) The bien r package: A tool to access the Botanical Information and Ecology Network (BIEN) database</t>
  </si>
  <si>
    <t>dyntaxa</t>
  </si>
  <si>
    <t>https://github.com/bioatlas/dyntaxa</t>
  </si>
  <si>
    <t>Dyntaxa</t>
  </si>
  <si>
    <t>global</t>
  </si>
  <si>
    <r>
      <rPr/>
      <t xml:space="preserve">Liljeblad J (2019). Dyntaxa. Svensk taxonomisk databas. ArtDatabanken. Checklist dataset </t>
    </r>
    <r>
      <rPr>
        <color rgb="FF1155CC"/>
        <u/>
      </rPr>
      <t>https://doi.org/10.15468/j43wfc.</t>
    </r>
  </si>
  <si>
    <t>finbif</t>
  </si>
  <si>
    <t>https://cran.r-project.org/package=finbif</t>
  </si>
  <si>
    <t>https://github.com/luomus/finbif</t>
  </si>
  <si>
    <t>FinBIF</t>
  </si>
  <si>
    <r>
      <rPr/>
      <t xml:space="preserve">Morris, W. K. (2021). Introduction to the finbif package [Manual]. </t>
    </r>
    <r>
      <rPr>
        <color rgb="FF1155CC"/>
        <u/>
      </rPr>
      <t>https://doi.org/10.5281/zenodo.3612814</t>
    </r>
  </si>
  <si>
    <t>The package accesses the Finish Biodiversity Information Facility which aggregates information across a diversity of sources, including taxonomy. It provides a reference for all taxa found in Finland.</t>
  </si>
  <si>
    <t>fishtree</t>
  </si>
  <si>
    <t>https://cran.r-project.org/package=fishtree</t>
  </si>
  <si>
    <t>https://github.com/jonchang/fishtree</t>
  </si>
  <si>
    <t>Fish Tree of Life</t>
  </si>
  <si>
    <t>fishes</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</si>
  <si>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</si>
  <si>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flora</t>
  </si>
  <si>
    <t>https://cran.r-project.org/package=flora</t>
  </si>
  <si>
    <t>https://github.com/gustavobio/flora</t>
  </si>
  <si>
    <t>local</t>
  </si>
  <si>
    <t>FB2020</t>
  </si>
  <si>
    <t>algaes, plants, fungi</t>
  </si>
  <si>
    <t>GenomeInfoDbData</t>
  </si>
  <si>
    <t>https://bioconductor.org/packages/GenomeInfoDbData/</t>
  </si>
  <si>
    <t>developers</t>
  </si>
  <si>
    <t>NCBI</t>
  </si>
  <si>
    <t>Taxonomic Assignation</t>
  </si>
  <si>
    <t>genomes</t>
  </si>
  <si>
    <t>https://bioconductor.org/packages/release/bioc/html/genomes.html</t>
  </si>
  <si>
    <t>https://git.bioconductor.org/packages/genomes</t>
  </si>
  <si>
    <t>prokaryotes</t>
  </si>
  <si>
    <t>insect</t>
  </si>
  <si>
    <t>https://cran.r-project.org/package=insect</t>
  </si>
  <si>
    <t>https://github.com/shaunpwilkinson/insect</t>
  </si>
  <si>
    <t>NCBI, WoRMS</t>
  </si>
  <si>
    <t>Database Access, Taxonomic Assignation</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</si>
  <si>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</si>
  <si>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</si>
  <si>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lcvplants</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</si>
  <si>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</si>
  <si>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</si>
  <si>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</si>
  <si>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</si>
  <si>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mammals</t>
  </si>
  <si>
    <t>https://github.com/mawiramawira/mammals</t>
  </si>
  <si>
    <t>MMD</t>
  </si>
  <si>
    <t>metacoder</t>
  </si>
  <si>
    <t>https://cran.r-project.org/package=metacoder</t>
  </si>
  <si>
    <r>
      <rPr>
        <color rgb="FF1155CC"/>
        <u/>
      </rPr>
      <t>https://github.com/grunwaldlab/metacoder</t>
    </r>
    <r>
      <rPr/>
      <t xml:space="preserve"> </t>
    </r>
  </si>
  <si>
    <t>Data Wrangling, Data Visualization</t>
  </si>
  <si>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</si>
  <si>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</si>
  <si>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</si>
  <si>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</si>
  <si>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 xml:space="preserve">Liland, K. H., Vinje, H., &amp; Snipen, L. (2020). microclass: Methods for taxonomic classification of prokaryotes [Manual]. https://CRAN.R-project.org/package=microclass
</t>
  </si>
  <si>
    <t>monographaR</t>
  </si>
  <si>
    <t>https://github.com/mreginato/monographaR</t>
  </si>
  <si>
    <t>Data Wrangling</t>
  </si>
  <si>
    <t xml:space="preserve">Reginato M (2016). “monographaR: an R package to facilitate the production of plant taxonomic monographs.” Brittonia, 68(2), 212-216. </t>
  </si>
  <si>
    <t>natserv</t>
  </si>
  <si>
    <t>https://github.com/ropensci/natserv</t>
  </si>
  <si>
    <t>uses</t>
  </si>
  <si>
    <t>NatureServe</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</si>
  <si>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</si>
  <si>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ncbit</t>
  </si>
  <si>
    <t>https://cran.r-project.org/web/packages/ncbit/index.html</t>
  </si>
  <si>
    <t>neotoma2</t>
  </si>
  <si>
    <t>https://github.com/NeotomaDB/neotoma2</t>
  </si>
  <si>
    <t>Neotoma</t>
  </si>
  <si>
    <t>paleobioDB</t>
  </si>
  <si>
    <t>https://cran.r-project.org/package=paleobioDB</t>
  </si>
  <si>
    <t>https://github.com/ropensci/paleobioDB</t>
  </si>
  <si>
    <t>PBDB</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</si>
  <si>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</si>
  <si>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</si>
  <si>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</si>
  <si>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</si>
  <si>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</si>
  <si>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</si>
  <si>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</si>
  <si>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t>Database Access, Data Wrangling</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</si>
  <si>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</si>
  <si>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</si>
  <si>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plantlist</t>
  </si>
  <si>
    <t>https://github.com/helixcn/plantlist</t>
  </si>
  <si>
    <t>TPL</t>
  </si>
  <si>
    <r>
      <rPr/>
      <t xml:space="preserve">Jinlong Zhang, Bing Liu, Su Liu, Zhenhao Feng and Kaiwen Jiang (2021). plantlist: Looking Up the Status of Plant Scientific Names based on The Plant List Database, Searching the Chinese Names and Making checklists of plants. R package version (0.7.2) </t>
    </r>
    <r>
      <rPr>
        <color rgb="FF1155CC"/>
        <u/>
      </rPr>
      <t>https://github.com/helixcn/plantlist/</t>
    </r>
  </si>
  <si>
    <t>rcol</t>
  </si>
  <si>
    <t>https://cran.r-project.org/package=rcol</t>
  </si>
  <si>
    <t>https://github.com/ropensci/rcol</t>
  </si>
  <si>
    <t>COL</t>
  </si>
  <si>
    <t xml:space="preserve">Chamberlain, S. (2021). rcol: Catalogue of life client [Manual]. https://CRAN.R-project.org/package=rcol
</t>
  </si>
  <si>
    <t>rebird</t>
  </si>
  <si>
    <t>https://cran.r-project.org/package=rebird</t>
  </si>
  <si>
    <t>https://github.com/ropensci/rebird</t>
  </si>
  <si>
    <t>eBird</t>
  </si>
  <si>
    <t>birds</t>
  </si>
  <si>
    <t xml:space="preserve">Maia, R., Chamberlain, S., Teucher, A., &amp; Pardo, S. (2021). rebird: R client for the eBird database of bird observations [Manual]. https://CRAN.R-project.org/package=rebird
</t>
  </si>
  <si>
    <t>A version of the taxonomy is available offline</t>
  </si>
  <si>
    <t>rentrez</t>
  </si>
  <si>
    <t>https://github.com/ropensci/rentrez</t>
  </si>
  <si>
    <t xml:space="preserve">Winter DJ (2017). “rentrez: an R package for the NCBI eUtils API.” The R Journal, 9, 520–526. </t>
  </si>
  <si>
    <t>restax</t>
  </si>
  <si>
    <t>https://github.com/EDiLD/restax</t>
  </si>
  <si>
    <t>Not updated since five years. Excluding because too old and not on CRAN</t>
  </si>
  <si>
    <t>rfishbase</t>
  </si>
  <si>
    <t>https://cran.r-project.org/web/packages/rfishbase/index.html</t>
  </si>
  <si>
    <t>https://github.com/ropensci/rfishbase</t>
  </si>
  <si>
    <t>FishBase</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</si>
  <si>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</si>
  <si>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</si>
  <si>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</si>
  <si>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</si>
  <si>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</si>
  <si>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</si>
  <si>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</si>
  <si>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</si>
  <si>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 xml:space="preserve">Chamberlain, S. (2021). rgnparser: Parse scientific names [Manual]. https://CRAN.R-project.org/package=rgnparser
</t>
  </si>
  <si>
    <t>ritis</t>
  </si>
  <si>
    <t>https://github.com/ropensci/ritis</t>
  </si>
  <si>
    <t>ITIS</t>
  </si>
  <si>
    <t xml:space="preserve">Chamberlain, S. (2021). ritis: Integrated taxonomic information system client [Manual]. https://CRAN.R-project.org/package=ritis
</t>
  </si>
  <si>
    <t>Rocc</t>
  </si>
  <si>
    <t>https://github.com/liibre/Rocc</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</si>
  <si>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</si>
  <si>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</si>
  <si>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</si>
  <si>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</si>
  <si>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</si>
  <si>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</si>
  <si>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</si>
  <si>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</si>
  <si>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 xml:space="preserve">Chamberlain, S. (2020). rredlist: “IUCN” red list client [Manual]. https://CRAN.R-project.org/package=rredlist
</t>
  </si>
  <si>
    <t>Requires API key</t>
  </si>
  <si>
    <t>rtaxref</t>
  </si>
  <si>
    <t>https://github.com/Rekyt/rtaxref</t>
  </si>
  <si>
    <t>TAXREF</t>
  </si>
  <si>
    <t xml:space="preserve">Grenié, M., &amp; Gruson, H. (2021). rtaxref: An R client for TaxRef the french taxonomical reference API [Manual]. https://github.com/Rekyt/rtaxref
</t>
  </si>
  <si>
    <t>TAXREF is the French taxonomic database</t>
  </si>
  <si>
    <t>SP2000</t>
  </si>
  <si>
    <t>https://cran.r-project.org/package=SP2000</t>
  </si>
  <si>
    <t>https://otoliths.github.io/SP2000/</t>
  </si>
  <si>
    <t>COL, CASD, TaiCOL, SP2000CN</t>
  </si>
  <si>
    <t>Liuyong Ding, Hao Li, Juan Tao, Jinlong Zhang, Minrui Huang, Ke Yang, Jun Wang, Chengzhi Ding, Daming He. SP2000: An open-sourced R package for querying the Catalogue of Life[J]. Biodiv Sci, 2021, 29(1): 118-122.</t>
  </si>
  <si>
    <t>splister</t>
  </si>
  <si>
    <t>https://github.com/sckott/splister</t>
  </si>
  <si>
    <t xml:space="preserve">Chamberlain, S. (2021). splister: Match Species Lists Against Reference List. R package version 0.0.3.93. https://github.com/sckott/splister
</t>
  </si>
  <si>
    <t>taxa</t>
  </si>
  <si>
    <t>https://github.com/ropensci/taxa</t>
  </si>
  <si>
    <t>Infrastructure</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</si>
  <si>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</si>
  <si>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 taxa defines taxonomic classes and functions to manipulate them. The goal is to use these classes as low level fundamental taxonomic classes that other R packages can build on and supply robust manipulation functions (e.g. subsetting) that are broadly useful</t>
  </si>
  <si>
    <t>taxadb</t>
  </si>
  <si>
    <t>https://github.com/ropensci/taxadb</t>
  </si>
  <si>
    <t>TPL, NCBI, Tropicos, COL, GBIF, FishBase, SeaLifeBase, Wikidata, Open Tree of Life</t>
  </si>
  <si>
    <r>
      <rPr/>
      <t>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</si>
  <si>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</si>
  <si>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</si>
  <si>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</si>
  <si>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Norman, KEA, Chamberlain, S, Boettiger, C. taxadb: A high‐performance local taxonomic database interface. Methods Ecol Evol. 2020; 11: 1153– 1159.https://doi.org/10.1111/2041-210X.134400</t>
  </si>
  <si>
    <t>same sources as taxadb</t>
  </si>
  <si>
    <t>taxastand</t>
  </si>
  <si>
    <t>https://github.com/joelnitta/taxastand</t>
  </si>
  <si>
    <t xml:space="preserve">Nitta, J. (2021). taxastand: Standardize taxonomic names [Manual].
</t>
  </si>
  <si>
    <t>taxize</t>
  </si>
  <si>
    <t>https://github.com/ropensci/taxize</t>
  </si>
  <si>
    <t>EOL, ITIS, GNR, GNI, Tropicos, TPL, NCBI, Vascan, IPNI, BOLD, Index Fungorum, Open Tree of Life, NatureServe, Wikipedia, POWO</t>
  </si>
  <si>
    <t xml:space="preserve">Chamberlain, S., Szoecs, E., Foster, Z., Arendsee, Z., Boettiger, C., Ram, K., Bartomeus, I., Baumgartner, J., O’Donnell, J., Oksanen, J., Tzovaras, B. G., Marchand, P., Tran, V., Salmon, M., Li, G., &amp; Grenié, M. (2020). taxize: Taxonomic information from around the web [Manual]. https://github.com/ropensci/taxize
</t>
  </si>
  <si>
    <t>taxizedb</t>
  </si>
  <si>
    <t>https://github.com/ropensci/taxizedb</t>
  </si>
  <si>
    <t>NCBI, ITIS, TPL, COL, GBIF, Wikidata, WorldFlora</t>
  </si>
  <si>
    <t xml:space="preserve">Chamberlain, S., &amp; Arendsee, Z. (2021). taxizedb: Tools for working with “taxonomic” databases [Manual].
</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</si>
  <si>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</si>
  <si>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</si>
  <si>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</si>
  <si>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</si>
  <si>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taxonlookup</t>
  </si>
  <si>
    <t>https://github.com/traitecoevo/taxonlookup</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</si>
  <si>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</si>
  <si>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</si>
  <si>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</si>
  <si>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</si>
  <si>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 xml:space="preserve">Sherrill-Mix, S. (2021). taxonomizr: Functions to work with NCBI accessions and taxonomy [Manual]. https://CRAN.R-project.org/package=taxonomizr
</t>
  </si>
  <si>
    <t>taxonomyCleanr</t>
  </si>
  <si>
    <t>https://github.com/EDIorg/taxonomyCleanr</t>
  </si>
  <si>
    <t>ITIS, Tropicos, GBIF, WoRMS</t>
  </si>
  <si>
    <t xml:space="preserve">Smith, C. (2021). taxonomyCleanr: A workflow and set of functions to clean taxonomy data using R [Manual]. https://github.com/EDIorg/taxonomyCleanr
</t>
  </si>
  <si>
    <t>Taxonstand</t>
  </si>
  <si>
    <t>https://cran.r-project.org/package=Taxonstand</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</si>
  <si>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</si>
  <si>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</si>
  <si>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</si>
  <si>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</si>
  <si>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 xml:space="preserve">Barve, V. (2021). taxotools: Tools to handle taxonomic lists [Manual]. https://CRAN.R-project.org/package=taxotools
</t>
  </si>
  <si>
    <t>taxreturn</t>
  </si>
  <si>
    <t>https://github.com/alexpiper/taxreturn</t>
  </si>
  <si>
    <t xml:space="preserve">Piper, A. (2021). taxreturn: An R package for retrieving and curating public DNA barcode reference data [Manual]. https://github.com/alexpiper/taxreturn
</t>
  </si>
  <si>
    <t>matches DNA barcode from Barcode of Life</t>
  </si>
  <si>
    <t>taxspell</t>
  </si>
  <si>
    <t>https://github.com/sckott/taxspell</t>
  </si>
  <si>
    <t xml:space="preserve">Chamberlain, S. (2021). taxspell: Spell check taxonomic names [Manual].
</t>
  </si>
  <si>
    <t>Package in development to correct taxonomic spelling errors in an automated fashion. Very early!</t>
  </si>
  <si>
    <t>taxview</t>
  </si>
  <si>
    <t>https://github.com/ropensci/taxview</t>
  </si>
  <si>
    <t>Data Visualization, Infrastructure</t>
  </si>
  <si>
    <t xml:space="preserve">Chamberlain, S., &amp; Boettiger, C. (2021). taxview: Tools for vizualizing data taxonomically [Manual].
</t>
  </si>
  <si>
    <t>TNRS</t>
  </si>
  <si>
    <t>https://github.com/EnquistLab/RTNRS</t>
  </si>
  <si>
    <t>TNRS, WorldFlora, Tropicos, USDA</t>
  </si>
  <si>
    <t xml:space="preserve">Maitner, B., &amp; Boyle, B. (2021). TNRS: Taxonomic name resolution service [Manual].
</t>
  </si>
  <si>
    <t>This package lets you access to the newest version of the TNRS which is distinct from the accessible from the website.</t>
  </si>
  <si>
    <t>tpl</t>
  </si>
  <si>
    <t>https://github.com/gustavobio/tpl</t>
  </si>
  <si>
    <t xml:space="preserve">Carvalho, G. (2014). tpl: interacting with The Plant List. R package version 0.1.
</t>
  </si>
  <si>
    <t>referenced in Wagner et al. 2016 JVS paper</t>
  </si>
  <si>
    <t>traitdataform</t>
  </si>
  <si>
    <t>https://cran.r-project.org/package=traitdataform</t>
  </si>
  <si>
    <t>https://github.com/ecologicaltraitdata/traitdataform/</t>
  </si>
  <si>
    <r>
      <rPr/>
      <t xml:space="preserve">Florian Schneider. (2020). EcologicalTraitData/traitdataform: Conforming v0.10 of the Ecological Trait-data Standard (ETS). Zenodo. </t>
    </r>
    <r>
      <rPr>
        <color rgb="FF1155CC"/>
        <u/>
      </rPr>
      <t>https://doi.org/10.5281/zenodo.4594227</t>
    </r>
  </si>
  <si>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</si>
  <si>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twn</t>
  </si>
  <si>
    <t>https://cran.r-project.org/package=twn</t>
  </si>
  <si>
    <t>https://github.com/RedTent/twn</t>
  </si>
  <si>
    <t>TWN</t>
  </si>
  <si>
    <t>van Tent, J. (2021). twn: Taxa waterbeheer nederland voor r [Manual]. https://CRAN.R-project.org/package=twn</t>
  </si>
  <si>
    <t>From DESCRIPTION "The TWN-list (Taxa Waterbeheer Nederland) is the Dutch standard for naming taxons in Dutch Watermanagement."</t>
  </si>
  <si>
    <t>vegdata</t>
  </si>
  <si>
    <t>https://cran.r-project.org/package=vegdata</t>
  </si>
  <si>
    <t>GermanSL</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</si>
  <si>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</si>
  <si>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</si>
  <si>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</si>
  <si>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</si>
  <si>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r>
      <rPr/>
      <t xml:space="preserve">Miguel Alvarez. (2020). kamapu/vegtable: Handling Vegetation Data Sets. Zenodo. </t>
    </r>
    <r>
      <rPr>
        <color rgb="FF1155CC"/>
        <u/>
      </rPr>
      <t>https://doi.org/10.5281/zenodo.3776780</t>
    </r>
  </si>
  <si>
    <t>Works with Turboveg and JUICE to import/export data</t>
  </si>
  <si>
    <t>wikitaxa</t>
  </si>
  <si>
    <t>https://github.com/ropensci/wikitaxa</t>
  </si>
  <si>
    <t>Wikipedia</t>
  </si>
  <si>
    <r>
      <rPr/>
      <t xml:space="preserve">Chamberlain, S., &amp; Welty, E. (2020). wikitaxa: Taxonomic information from “wikipedia” [Manual]. </t>
    </r>
    <r>
      <rPr>
        <color rgb="FF1155CC"/>
        <u/>
      </rPr>
      <t>https://CRAN.R-project.org/package=wikitaxa</t>
    </r>
  </si>
  <si>
    <t>WorldFlora</t>
  </si>
  <si>
    <t>https://cran.r-project.org/package=WorldFlora</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</si>
  <si>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</si>
  <si>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worms</t>
  </si>
  <si>
    <t>https://cran.r-project.org/package=worms</t>
  </si>
  <si>
    <t>https://github.com/janhoo/worms</t>
  </si>
  <si>
    <t>WoRMS</t>
  </si>
  <si>
    <t>marine species</t>
  </si>
  <si>
    <t>worrms</t>
  </si>
  <si>
    <t>https://github.com/ropensci/worrms</t>
  </si>
  <si>
    <t>Chamberlain, S. (2020). worrms: World register of marine species (WoRMS) client [Manual]. https://CRAN.R-project.org/package=worrms</t>
  </si>
  <si>
    <t>yatah</t>
  </si>
  <si>
    <t>https://github.com/abichat/yatah</t>
  </si>
  <si>
    <t xml:space="preserve">Bichat, A. (2020). yatah: Yet another TAxonomy handler [Manual]. https://CRAN.R-project.org/package=yatah
</t>
  </si>
  <si>
    <t>zbank</t>
  </si>
  <si>
    <t>https://cran.r-project.org/package=zbank</t>
  </si>
  <si>
    <t>https://github.com/ropensci/zbank</t>
  </si>
  <si>
    <t>ZooBank</t>
  </si>
  <si>
    <t>animals</t>
  </si>
  <si>
    <r>
      <rPr/>
      <t xml:space="preserve">Chamberlain, S. (2018). zbank: 'ZooBank' API Client. R package version 0.1.0. </t>
    </r>
    <r>
      <rPr>
        <color rgb="FF1155CC"/>
        <u/>
      </rPr>
      <t>https://CRAN.R-project.org/package=zbank</t>
    </r>
  </si>
  <si>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</si>
  <si>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Column Name</t>
  </si>
  <si>
    <t>Type</t>
  </si>
  <si>
    <t>Values</t>
  </si>
  <si>
    <t>Explanation</t>
  </si>
  <si>
    <t>character</t>
  </si>
  <si>
    <t>name of the package</t>
  </si>
  <si>
    <t>Name of the package (as per the DESCRIPTION file, not necessarily the repo name on GitHub)</t>
  </si>
  <si>
    <t>boolean</t>
  </si>
  <si>
    <t>included/excluded</t>
  </si>
  <si>
    <t>Is the package in scope our out-of-scope of our review? Packages out-of-scope are either too old (we can't recommend them anymore), way too young in their development (very very experimental), or do not provide enough taxonomic information.</t>
  </si>
  <si>
    <t>https://</t>
  </si>
  <si>
    <t>URL of the released package into permanent repository (CRAN/Bioconductor)</t>
  </si>
  <si>
    <t>URL of the development version of the package</t>
  </si>
  <si>
    <t>Date</t>
  </si>
  <si>
    <t>YYYY-MM-DD</t>
  </si>
  <si>
    <t>Date at which package release has been last updated (according to CRAN / Bioconductor)</t>
  </si>
  <si>
    <t>yes/no</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</si>
  <si>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</si>
  <si>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</si>
  <si>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</si>
  <si>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</si>
  <si>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</si>
  <si>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</si>
  <si>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</si>
  <si>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</si>
  <si>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</si>
  <si>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</si>
  <si>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</si>
  <si>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</si>
  <si>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</si>
  <si>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</si>
  <si>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</si>
  <si>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</si>
  <si>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</si>
  <si>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</si>
  <si>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</si>
  <si>
    <t>Abbreviated Database Name</t>
  </si>
  <si>
    <t>Name in full</t>
  </si>
  <si>
    <t>Spatial Scale</t>
  </si>
  <si>
    <t>Taxonomic Breadth</t>
  </si>
  <si>
    <t>Taxonomic group</t>
  </si>
  <si>
    <t>Description</t>
  </si>
  <si>
    <t>URL</t>
  </si>
  <si>
    <t>Global</t>
  </si>
  <si>
    <t>Small</t>
  </si>
  <si>
    <t>Algaes and sea grasses</t>
  </si>
  <si>
    <t>"AlgaeBase is a database of information on algae that includes terrestrial, marine and freshwater organisms. For convenience, we have included the sea-grasses, even though they are flowering plants."</t>
  </si>
  <si>
    <t>https://www.algaebase.org</t>
  </si>
  <si>
    <t xml:space="preserve">Guiry, M.D., Guiry, G.M., Morrison, L., Rindi, F., Miranda, S.V., Mathieson, A.C., Parker, B.C., Langangen, A., John, D.M., Bárbara, I., Carter, C.F., Kuipers, P., Garbary, D.J., 2014. AlgaeBase: An On-line Resource for Algae. crya 35, 105–115. https://doi.org/10.7872/crya.v35.iss2.2014.105
</t>
  </si>
  <si>
    <t>Amphibian Species of the World</t>
  </si>
  <si>
    <t>Amphibians</t>
  </si>
  <si>
    <t>A taxonomic database of all living and recently extinct amphibians, hosted by the American Museum of Natural History, and maintained by Darrel Frost</t>
  </si>
  <si>
    <t>https://amphibiansoftheworld.amnh.org/</t>
  </si>
  <si>
    <t>Frost, Darrel R. 2021. Amphibian Species of the World: an Online Reference. Version 6.1 (Date of access). Electronic Database accessible at https://amphibiansoftheworld.amnh.org/index.php. American Museum of Natural History, New York, USA. doi.org/10.5531/db.vz.0001</t>
  </si>
  <si>
    <t>BOLD</t>
  </si>
  <si>
    <t>Barcode of Life Database</t>
  </si>
  <si>
    <t>Large</t>
  </si>
  <si>
    <t>All life</t>
  </si>
  <si>
    <t>BOLD is a cloud-based data storage and analysis platform developed at the Centre for Biodiversity Genomics in Canada. It consists of four main modules, a data portal, an educational portal, a registry of BINs (putative species), and a data collection and analysis workbench.</t>
  </si>
  <si>
    <t>https://www.boldsystems.org/index.php</t>
  </si>
  <si>
    <t>Ratnasingham, S., &amp; Hebert, P. D. (2007). BOLD: The Barcode of Life Data System (http://www. barcodinglife. org). Molecular ecology notes, 7(3), 355-364.</t>
  </si>
  <si>
    <t>CASD</t>
  </si>
  <si>
    <t>Chinese Animal Scientific Database</t>
  </si>
  <si>
    <t>Regional</t>
  </si>
  <si>
    <t>Medium</t>
  </si>
  <si>
    <t>Animals</t>
  </si>
  <si>
    <t>http://zoology.especies.cn/</t>
  </si>
  <si>
    <t>Catalogue of Life</t>
  </si>
  <si>
    <t>https://www.catalogueoflife.org/</t>
  </si>
  <si>
    <t xml:space="preserve">Catalogue of Life, al., 2021. Species 2000 &amp; ITIS Catalogue of Life, 2021-04-05.
</t>
  </si>
  <si>
    <t>Dyntaxa (Swedish Taxonomy Database)</t>
  </si>
  <si>
    <t>Dyntaxa you can search for Swedish taxa at different levels - e.g. species, genus or family - and get information about current names, kinship and common synonymous names. In addition, there is information on prevalence and immigration history in Sweden. The information in Dyntaxa is the basis for SLU Artdatabanken's other portals, tools and databases.</t>
  </si>
  <si>
    <t>https://www.dyntaxa.se/</t>
  </si>
  <si>
    <t>Liljeblad, J. (2019). Dyntaxa. Svensk taxonomisk databas.</t>
  </si>
  <si>
    <t>see https://www.artdatabanken.se/en/</t>
  </si>
  <si>
    <t>eBird / Clements' Checklist</t>
  </si>
  <si>
    <t>Birds</t>
  </si>
  <si>
    <t>https://www.birds.cornell.edu/clementschecklist/</t>
  </si>
  <si>
    <t>Clements, J. F. (2007). Clements checklist of birds of the world. Comstock Pub. Associates/Cornell University Press.</t>
  </si>
  <si>
    <t>EOL</t>
  </si>
  <si>
    <t>Encyclopedia of Life</t>
  </si>
  <si>
    <t>https://eol.org/</t>
  </si>
  <si>
    <t>Brazilian Flora 2020</t>
  </si>
  <si>
    <t>Algaes, fungis, and plants</t>
  </si>
  <si>
    <t>http://floradobrasil.jbrj.gov.br/</t>
  </si>
  <si>
    <t>Brazil Flora G (2014): Brazilian Flora 2020 project - Projeto Flora do Brasil 2020. v393.147. Instituto de Pesquisas Jardim Botanico do Rio de Janeiro. Dataset/Checklist. doi:10.15468/1mtkaw</t>
  </si>
  <si>
    <r>
      <rPr>
        <b/>
        <sz val="10.0"/>
      </rPr>
      <t xml:space="preserve">see </t>
    </r>
    <r>
      <rPr>
        <b/>
        <color rgb="FF1155CC"/>
        <sz val="10.0"/>
        <u/>
      </rPr>
      <t>http://www.worldfloraonline.org/organisation/FB</t>
    </r>
    <r>
      <rPr>
        <b/>
        <sz val="10.0"/>
      </rPr>
      <t xml:space="preserve"> for genral description</t>
    </r>
  </si>
  <si>
    <t>Finnish Biodiversity Information Facility</t>
  </si>
  <si>
    <t>The Finnish Biodiversity Information Facility (FinBIF) is an open access data repository for researchers, government and the public. FinBIF consolidates many collections and datasets of living Finland in a single source. Our online portal, laji.fi, allows you to browse, search and download information about all forms of biological life, and to record and share your own observations. FinBIF is committed to the sharing and promotion of open access data.</t>
  </si>
  <si>
    <t>https://laji.fi/en/</t>
  </si>
  <si>
    <t>Schulman, L. E., Juslen, A. K., &amp; Lahti, K. M. (2018, June). The Finnish Biodiversity Information Facility FinBIF-an integrated open data infrastructure supporting research and decision-making in conservation. In 5th European Congress of Conservation Biology.</t>
  </si>
  <si>
    <t>Fishes</t>
  </si>
  <si>
    <t>https://www.fishbase.de/</t>
  </si>
  <si>
    <t xml:space="preserve">Froese, R., &amp; Pauly, D. (2021). FishBase. World Wide Web electronic publication, version (02/2021). www.fishbase.org
</t>
  </si>
  <si>
    <t>Taxonomy of Global Information Facility</t>
  </si>
  <si>
    <t>https://www.gbif.org/</t>
  </si>
  <si>
    <t xml:space="preserve">GBIF: The Global Biodiversity Information Facility. (2020, June 24). What is GBIF? GBIF. https://www.gbif.org/what-is-gbif
</t>
  </si>
  <si>
    <t>Taxonomische Referenzliste für Botanische Funddatenbanken in Deutschland</t>
  </si>
  <si>
    <t>Vascular plants</t>
  </si>
  <si>
    <t>https://germansl.infinitenature.org/</t>
  </si>
  <si>
    <t xml:space="preserve">Jansen, F., &amp; Dengler, J. (2008). Germansl-eine universelle taxonomische referenzliste fuer vegetationsdatenbanken. Tuexenia, 28, 239–253.
</t>
  </si>
  <si>
    <t>GNI</t>
  </si>
  <si>
    <t>Global Names Index</t>
  </si>
  <si>
    <t>https://index.globalnames.org/</t>
  </si>
  <si>
    <t>Outdated</t>
  </si>
  <si>
    <t>GNR</t>
  </si>
  <si>
    <t>Global Names Resolver</t>
  </si>
  <si>
    <t>Resolve lists of scientific names against known sources. This service parses incoming names, executes exact or fuzzy matching as required, and displays a confidence score for each match along with its identifier</t>
  </si>
  <si>
    <t>https://resolver.globalnames.org/</t>
  </si>
  <si>
    <t>Index Fungorum</t>
  </si>
  <si>
    <t>Fungi</t>
  </si>
  <si>
    <t>The Index Fungorum, the global fungal nomenclator coordinated and supported by the Index Fungorum Partnership, contains names of fungi (including yeasts, lichens, chromistan fungal analogues, protozoan fungal analogues and fossil forms) at all ranks.</t>
  </si>
  <si>
    <t>https://www.indexfungorum.org/</t>
  </si>
  <si>
    <t>Redhead, S. A. (2016). Nomenclatural novelties: Resticularia spp. Index fungorum, 285.</t>
  </si>
  <si>
    <t>IPNI</t>
  </si>
  <si>
    <t>International Plant Names Index</t>
  </si>
  <si>
    <t>Plants</t>
  </si>
  <si>
    <t>IPNI provides nomenclatural information (spelling, author, types and first place and date of publication) for the scientific names of Vascular Plants from Family down to infraspecific ranks.</t>
  </si>
  <si>
    <t>https://www.ipni.org/</t>
  </si>
  <si>
    <t>IPNI (2021). International Plant Names Index. Published on the Internet http://www.ipni.org, The Royal Botanic Gardens, Kew, Harvard University Herbaria &amp; Libraries and Australian National Botanic Gardens. [Retrieved 24 May 2021].</t>
  </si>
  <si>
    <t>This is powered by POWO!!!</t>
  </si>
  <si>
    <t>Integrated Taxonomy Information System</t>
  </si>
  <si>
    <r>
      <rPr/>
      <t xml:space="preserve">In Integrated Taxonomy Information System you will find authoritative taxonomic information on plants, animals, fungi, and microbes of North America and the world. We are a </t>
    </r>
    <r>
      <rPr>
        <color rgb="FF000000"/>
      </rPr>
      <t>partnership</t>
    </r>
    <r>
      <rPr/>
      <t xml:space="preserve"> of U.S., </t>
    </r>
    <r>
      <rPr>
        <color rgb="FF000000"/>
      </rPr>
      <t>Canadian</t>
    </r>
    <r>
      <rPr/>
      <t xml:space="preserve">, and </t>
    </r>
    <r>
      <rPr>
        <color rgb="FF000000"/>
      </rPr>
      <t>Mexican</t>
    </r>
    <r>
      <rPr/>
      <t xml:space="preserve"> agencies (</t>
    </r>
    <r>
      <rPr>
        <color rgb="FF000000"/>
      </rPr>
      <t>ITIS-North America</t>
    </r>
    <r>
      <rPr/>
      <t>); other organizations; and taxonomic specialists.</t>
    </r>
  </si>
  <si>
    <t>https://www.itis.gov/</t>
  </si>
  <si>
    <t xml:space="preserve">ITIS. (2021). Retrieved [April, 22, 2021], from the Integrated Taxonomic Information System (ITIS), www.itis.gov. https://doi.org/10.5066/F7KH0KBK
</t>
  </si>
  <si>
    <t>Taxonomy of the International Union for the Conservation of Nature</t>
  </si>
  <si>
    <t>All life but Bacteria and Archea</t>
  </si>
  <si>
    <r>
      <t xml:space="preserve">
</t>
    </r>
    <r>
      <rPr>
        <color rgb="FF1155CC"/>
        <sz val="10.0"/>
        <u/>
      </rPr>
      <t>https://www.iucnredlist.org/</t>
    </r>
  </si>
  <si>
    <t>IUCN 2021. The IUCN Red List of Threatened Species. Version 2021-1. https://www.iucnredlist.org. Downloaded on [day month year].</t>
  </si>
  <si>
    <t>Please make sure to add the day month and year of the day information was downloaded.</t>
  </si>
  <si>
    <t>Leipzig catalog of Vascular Plants</t>
  </si>
  <si>
    <t>he Leipzig Plant Catalogue is an updated taxonomic backbone based on the plant list comprising more than 1,300,000 names and 350,000 accepted names</t>
  </si>
  <si>
    <t>https://idiv-biodiversity.github.io/lcvplants/</t>
  </si>
  <si>
    <t xml:space="preserve">Freiberg, M., Winter, M., Gentile, A., Zizka, A., Muellner-Riehl, A. N., Weigelt, A., &amp; Wirth, C. (2020). LCVP, The Leipzig catalogue of vascular plants, a new taxonomic reference list for all known vascular plants. Scientific Data, 7(1), 416. https://doi.org/10.1038/s41597-020-00702-z
</t>
  </si>
  <si>
    <t>Mammal Diversity Database</t>
  </si>
  <si>
    <t>Mammals</t>
  </si>
  <si>
    <t>Here we are curating the taxonomic implications of new research publications in real time — with the goal of promoting rigorous study of mammal biodiversity worldwide.</t>
  </si>
  <si>
    <t>https://www.mammaldiversity.org/</t>
  </si>
  <si>
    <t>Mammal Diversity Database. (2021). Mammal Diversity Database (Version 1.5) [Data set]. Zenodo. http://doi.org/10.5281/zenodo.4139818</t>
  </si>
  <si>
    <t>A specific entry: Each entry has a citation string at the end.</t>
  </si>
  <si>
    <t>NatureServe Taxonomy</t>
  </si>
  <si>
    <t>NatureServe is the definitive source for information on rare and endangered species and ecosystems in the Americas. This online guide provides information on the 100,000 species and ecosystems that we track.</t>
  </si>
  <si>
    <t>https://explorer.natureserve.org/</t>
  </si>
  <si>
    <t xml:space="preserve">NatureServe. (2021). NatureServe explorer [web application]. https://explorer.natureserve.org/.
</t>
  </si>
  <si>
    <t>National Center for Biotechnology Information Taxonomy</t>
  </si>
  <si>
    <t>The Taxonomy Database is a curated classification and nomenclature for all of the organisms in the public sequence databases. This currently represents about 10% of the described species of life on the planet.</t>
  </si>
  <si>
    <t>https://www.ncbi.nlm.nih.gov/taxonomy</t>
  </si>
  <si>
    <t xml:space="preserve">Schoch, C. L., Ciufo, S., Domrachev, M., Hotton, C. L., Kannan, S., Khovanskaya, R., Leipe, D., Mcveigh, R., O’Neill, K., Robbertse, B., Sharma, S., Soussov, V., Sullivan, J. P., Sun, L., Turner, S., &amp; Karsch-Mizrachi, I. (2020). NCBI Taxonomy: A comprehensive update on curation, resources and tools. Database: The Journal of Biological Databases and Curation, 2020. https://doi.org/10.1093/database/baaa062
</t>
  </si>
  <si>
    <t>Neotoma Paleoecology Database</t>
  </si>
  <si>
    <t>Neotoma Paleoecology Database and Community is an online hub for data, research, education, and discussion about paleoenvironments. Anyone with an Internet connection can access Neotoma</t>
  </si>
  <si>
    <t>http://neotomadb.org/</t>
  </si>
  <si>
    <t>http://opentreeoflife.github.io/</t>
  </si>
  <si>
    <t xml:space="preserve">Hinchliff, C. E., Smith, S. A., Allman, J. F., Burleigh, J. G., Chaudhary, R., Coghill, L. M., Crandall, K. A., Deng, J., Drew, B. T., Gazis, R., Gude, K., Hibbett, D. S., Katz, L. A., Laughinghouse, H. D., McTavish, E. J., Midford, P. E., Owen, C. L., Ree, R. H., Rees, J. A., … Cranston, K. A. (2015). Synthesis of phylogeny and taxonomy into a comprehensive tree of life. Proceedings of the National Academy of Sciences, 112(41), 12764–12769. https://doi.org/10.1073/pnas.1423041112
</t>
  </si>
  <si>
    <t>Paleobiology Database</t>
  </si>
  <si>
    <t>All life (fossils)</t>
  </si>
  <si>
    <t>https://paleobiodb.org/</t>
  </si>
  <si>
    <t>POWO</t>
  </si>
  <si>
    <t>Plants of the World</t>
  </si>
  <si>
    <t>http://powo.science.kew.org/</t>
  </si>
  <si>
    <t>SeaLifeBase</t>
  </si>
  <si>
    <t>SefLifeBase</t>
  </si>
  <si>
    <t>Non-fish marine organisms</t>
  </si>
  <si>
    <t>https://sealifebase.org/</t>
  </si>
  <si>
    <t>SP2000CN</t>
  </si>
  <si>
    <t>Species 2000 China Node</t>
  </si>
  <si>
    <t>http://sp2000.org.cn/</t>
  </si>
  <si>
    <t>TaiCOL</t>
  </si>
  <si>
    <t>Catalogue of Life in Taiwan</t>
  </si>
  <si>
    <t>https://taibnet.sinica.edu.tw/home_eng.php</t>
  </si>
  <si>
    <t>French Taxonomic Repository</t>
  </si>
  <si>
    <t>All life but mainly animals, plants, and fungi</t>
  </si>
  <si>
    <t>https://inpn.mnhn.fr/programme/referentiel-taxonomique-taxref</t>
  </si>
  <si>
    <t xml:space="preserve">Gargominy, O., Tercerie, S., Régnier, C., Dupont, P., Daszkiewicz, P., Léotard, G., Antonetti, P., Ramage, T., Vandel, E., Petitteville, M., Leblond, S., Idczak, L., Boullet, V., Denys, G., De Massary, J. C., Lévêque, A., Jourdan, H., Rome, Q., Dusoulier, F., … Véron, S. (2020). TAXREF v14.0, référentiel taxonomique pour la France. In UMS PatriNat, Muséum national d’Histoire naturelle. https://inpn.mnhn.fr/telechargement/referentielEspece/taxref/14.0/menu
</t>
  </si>
  <si>
    <t>Taxonomic Name Resolution Service</t>
  </si>
  <si>
    <t>https://tnrs.biendata.org/</t>
  </si>
  <si>
    <t xml:space="preserve">Boyle, B., Hopkins, N., Lu, Z., Garay, J. A. R., Mozzherin, D., Rees, T., Matasci, N., Narro, M. L., Piel, W. H., McKay, S. J., Lowry, S., Freeland, C., Peet, R. K., &amp; Enquist, B. J. (2013). The taxonomic name resolution service: an online tool for automated standardization of plant names. BMC Bioinformatics, 14(1), 16. https://doi.org/10.1186/1471-2105-14-16 </t>
  </si>
  <si>
    <t>The Plant List</t>
  </si>
  <si>
    <t>http://www.theplantlist.org/</t>
  </si>
  <si>
    <t xml:space="preserve">The plant list, version 1.1. (2013). http://www.theplantlist.org
</t>
  </si>
  <si>
    <t>Tropicos</t>
  </si>
  <si>
    <t>https://tropicos.org/name/Search</t>
  </si>
  <si>
    <t xml:space="preserve">Missouri Botanical Garden. (n.d.). Tropicos. http://www.tropicos.org
</t>
  </si>
  <si>
    <t>Taxa Waterbeheer Nederland</t>
  </si>
  <si>
    <t>https://twnlist.aquadesk.nl/</t>
  </si>
  <si>
    <t>USDA</t>
  </si>
  <si>
    <t>United States Department of Agriculture Plant List of Accepted Nomenclature, Taxonomy, and Symbols</t>
  </si>
  <si>
    <t>https://plants.usda.gov/home</t>
  </si>
  <si>
    <t xml:space="preserve">USDA, NRCS. (n.d.). The PLANTS database. http://plants.usda.gov
</t>
  </si>
  <si>
    <t>Vascan</t>
  </si>
  <si>
    <t>Database of Vascular Plants of Canada</t>
  </si>
  <si>
    <t>https://data.canadensys.net/ipt/resource?r=vascan</t>
  </si>
  <si>
    <t>WCSP</t>
  </si>
  <si>
    <t>World Checklist of Selected Plant Families</t>
  </si>
  <si>
    <t>https://wcsp.science.kew.org/</t>
  </si>
  <si>
    <t xml:space="preserve">WCSP (2021). 'World Checklist of Selected Plant Families. Facilitated by the Royal Botanic Gardens, Kew. Published on the Internet; http://wcsp.science.kew.org/ Retrieved 24 June 2021.' </t>
  </si>
  <si>
    <t>Wikidata</t>
  </si>
  <si>
    <t>https://www.wikidata.org/wiki/Wikidata:Main_Page</t>
  </si>
  <si>
    <t>https://www.wikipedia.org/</t>
  </si>
  <si>
    <t>Wikispecies</t>
  </si>
  <si>
    <t>https://species.wikimedia.org/wiki/Main_Page</t>
  </si>
  <si>
    <t>World Flora Online</t>
  </si>
  <si>
    <t>http://worldfloraonline.org/</t>
  </si>
  <si>
    <t xml:space="preserve">Borsch, T., Berendsohn, W., Dalcin, E., Delmas, M., Demissew, S., Elliott, A., Fritsch, P., Fuchs, A., Geltman, D., Güner, A., Haevermans, T., Knapp, S., le Roux, M. M., Loizeau, P.-A., Miller, C., Miller, J., Miller, J. T., Palese, R., Paton, A., … Zamora, N. (2020). World Flora Online: Placing taxonomists at the heart of a definitive and comprehensive global resource on the world’s plants. TAXON, 69(6), 1311–1341. https://doi.org/10.1002/tax.12373
</t>
  </si>
  <si>
    <t>World Register for Marine Species</t>
  </si>
  <si>
    <t>marine organisms</t>
  </si>
  <si>
    <t>https://www.marinespecies.org/</t>
  </si>
  <si>
    <t xml:space="preserve">Horton, T., Kroh, A., Ahyong, S., Bailly, N., Boyko, C. B., Brandão, S. N., Gofas, S., Hooper, J. N. A., Hernandez, F., Holovachov, O., Mees, J., Molodtsova, T. N., Paulay, G., Decock, W., Dekeyzer, S., Poffyn, G., Vandepitte, L., Vanhoorne, B., Adlard, R., … Zhao, Z. (2021). World register of marine species (WoRMS). https://www.marinespecies.org
</t>
  </si>
  <si>
    <t>http://zoobank.org/</t>
  </si>
  <si>
    <t>Source database (= from)</t>
  </si>
  <si>
    <t>Target database (= to)</t>
  </si>
  <si>
    <t>Overlap (= total?)</t>
  </si>
  <si>
    <t>Nature of the link</t>
  </si>
  <si>
    <t>Evidence for the link</t>
  </si>
  <si>
    <t>Index</t>
  </si>
  <si>
    <t>BirdLife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</si>
</sst>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9">
    <font>
      <sz val="10.0"/>
      <color rgb="FF000000"/>
      <name val="Arial"/>
    </font>
    <font>
      <b/>
      <sz val="10.0"/>
      <color theme="1"/>
      <name val="Arial"/>
    </font>
    <font>
      <b/>
      <sz val="12.0"/>
      <color theme="1"/>
      <name val="Consolas"/>
    </font>
    <font>
      <color theme="1"/>
      <name val="Arial"/>
    </font>
    <font>
      <u/>
      <color rgb="FF1155CC"/>
    </font>
    <font>
      <u/>
      <color rgb="FF0000FF"/>
    </font>
    <font>
      <u/>
      <color rgb="FF0000FF"/>
    </font>
    <font>
      <u/>
      <color rgb="FF0000FF"/>
    </font>
    <font>
      <u/>
      <sz val="9.0"/>
      <color rgb="FF0000FF"/>
      <name val="Sans-serif"/>
    </font>
    <font/>
    <font>
      <color rgb="FF000000"/>
      <name val="Arial"/>
    </font>
    <font>
      <u/>
      <color rgb="FF0000FF"/>
    </font>
    <font>
      <u/>
      <color rgb="FF1155CC"/>
    </font>
    <font>
      <u/>
      <color rgb="FF1155CC"/>
      <name val="Arial"/>
    </font>
    <font>
      <color rgb="FF000000"/>
      <name val="&quot;Arial&quot;"/>
    </font>
    <font>
      <u/>
      <color rgb="FF1155CC"/>
      <name val="Arial"/>
    </font>
    <font>
      <b/>
      <color theme="1"/>
      <name val="Arial"/>
    </font>
    <font>
      <color theme="1"/>
      <name val="Consolas"/>
    </font>
    <font>
      <name val="Consolas"/>
    </font>
    <font>
      <b/>
      <color theme="1"/>
      <name val="Consolas"/>
    </font>
    <font>
      <u/>
      <color rgb="FF0000FF"/>
    </font>
    <font>
      <u/>
      <color rgb="FF1155CC"/>
      <name val="Arial"/>
    </font>
    <font>
      <sz val="10.0"/>
      <color theme="1"/>
      <name val="Arial"/>
    </font>
    <font>
      <u/>
      <sz val="10.0"/>
      <color rgb="FF0000FF"/>
    </font>
    <font>
      <i/>
      <color theme="1"/>
      <name val="Arial"/>
    </font>
    <font>
      <u/>
      <sz val="10.0"/>
      <color rgb="FF1155CC"/>
    </font>
    <font>
      <b/>
      <u/>
      <sz val="10.0"/>
      <color rgb="FF0000FF"/>
    </font>
    <font>
      <u/>
      <sz val="10.0"/>
      <color rgb="FF0000FF"/>
    </font>
    <font>
      <b/>
      <sz val="10.0"/>
    </font>
  </fonts>
  <fills count="3">
    <fill>
      <patternFill patternType="none"/>
    </fill>
    <fill>
      <patternFill patternType="lightGray"/>
    </fill>
    <fill>
      <patternFill patternType="solid">
        <fgColor rgb="FFF3F3F3"/>
        <bgColor rgb="FFF3F3F3"/>
      </patternFill>
    </fill>
  </fills>
  <borders count="2">
    <border/>
    <border>
      <right/>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3" numFmtId="0" xfId="0" applyAlignment="1" applyFont="1">
      <alignment readingOrder="0"/>
    </xf>
    <xf borderId="0" fillId="0" fontId="11" numFmtId="0" xfId="0" applyAlignment="1" applyFont="1">
      <alignment readingOrder="0"/>
    </xf>
    <xf borderId="0" fillId="0" fontId="3" numFmtId="0" xfId="0" applyAlignment="1" applyFont="1">
      <alignment readingOrder="0"/>
    </xf>
    <xf borderId="1" fillId="0" fontId="12" numFmtId="0" xfId="0" applyAlignment="1" applyBorder="1" applyFont="1">
      <alignment readingOrder="0"/>
    </xf>
    <xf borderId="0" fillId="0" fontId="9" numFmtId="0" xfId="0" applyAlignment="1" applyFont="1">
      <alignment readingOrder="0"/>
    </xf>
    <xf borderId="0" fillId="2" fontId="2" numFmtId="0" xfId="0" applyAlignment="1" applyFill="1" applyFont="1">
      <alignment vertical="bottom"/>
    </xf>
    <xf borderId="0" fillId="2" fontId="3" numFmtId="0" xfId="0" applyAlignment="1" applyFont="1">
      <alignment readingOrder="0" shrinkToFit="0" vertical="bottom" wrapText="0"/>
    </xf>
    <xf borderId="0" fillId="2" fontId="13" numFmtId="0" xfId="0" applyAlignment="1" applyFont="1">
      <alignment readingOrder="0" shrinkToFit="0" vertical="bottom" wrapText="0"/>
    </xf>
    <xf borderId="0" fillId="0" fontId="14" numFmtId="0" xfId="0" applyAlignment="1" applyFont="1">
      <alignment readingOrder="0"/>
    </xf>
    <xf borderId="0" fillId="0" fontId="15" numFmtId="0" xfId="0" applyAlignment="1" applyFont="1">
      <alignment readingOrder="0"/>
    </xf>
    <xf borderId="0" fillId="0" fontId="2" numFmtId="0" xfId="0" applyFont="1"/>
    <xf borderId="0" fillId="0" fontId="3" numFmtId="0" xfId="0" applyFont="1"/>
    <xf borderId="0" fillId="0" fontId="16" numFmtId="0" xfId="0" applyAlignment="1" applyFont="1">
      <alignment readingOrder="0" shrinkToFit="0" vertical="center" wrapText="1"/>
    </xf>
    <xf borderId="0" fillId="0" fontId="16" numFmtId="0" xfId="0" applyAlignment="1" applyFont="1">
      <alignment readingOrder="0" vertical="center"/>
    </xf>
    <xf borderId="0" fillId="0" fontId="16" numFmtId="0" xfId="0" applyAlignment="1" applyFont="1">
      <alignment vertical="center"/>
    </xf>
    <xf borderId="0" fillId="0" fontId="16" numFmtId="0" xfId="0" applyAlignment="1" applyFont="1">
      <alignment horizontal="left" readingOrder="0" shrinkToFit="0" vertical="center" wrapText="1"/>
    </xf>
    <xf borderId="0" fillId="0" fontId="17"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16" numFmtId="0" xfId="0" applyAlignment="1" applyFont="1">
      <alignment horizontal="center" readingOrder="0" shrinkToFit="0" vertical="center" wrapText="1"/>
    </xf>
    <xf borderId="0" fillId="0" fontId="3" numFmtId="0" xfId="0" applyAlignment="1" applyFont="1">
      <alignment vertical="center"/>
    </xf>
    <xf borderId="0" fillId="0" fontId="16" numFmtId="0" xfId="0" applyAlignment="1" applyFont="1">
      <alignment horizontal="left" shrinkToFit="0" vertical="center" wrapText="1"/>
    </xf>
    <xf borderId="0" fillId="0" fontId="18" numFmtId="0" xfId="0" applyAlignment="1" applyFont="1">
      <alignment readingOrder="0" vertical="center"/>
    </xf>
    <xf borderId="0" fillId="0" fontId="9" numFmtId="0" xfId="0" applyAlignment="1" applyFont="1">
      <alignment readingOrder="0" shrinkToFit="0" vertical="center" wrapText="1"/>
    </xf>
    <xf borderId="0" fillId="0" fontId="3" numFmtId="0" xfId="0" applyAlignment="1" applyFont="1">
      <alignment horizontal="left" vertical="center"/>
    </xf>
    <xf borderId="0" fillId="0" fontId="18" numFmtId="0" xfId="0" applyAlignment="1" applyFont="1">
      <alignment horizontal="left" readingOrder="0" vertical="center"/>
    </xf>
    <xf borderId="0" fillId="0" fontId="9" numFmtId="0" xfId="0" applyAlignment="1" applyFont="1">
      <alignment horizontal="left" readingOrder="0" shrinkToFit="0" vertical="center" wrapText="1"/>
    </xf>
    <xf borderId="0" fillId="0" fontId="16" numFmtId="0" xfId="0" applyAlignment="1" applyFont="1">
      <alignment shrinkToFit="0" vertical="center" wrapText="1"/>
    </xf>
    <xf borderId="0" fillId="0" fontId="18" numFmtId="0" xfId="0" applyAlignment="1" applyFont="1">
      <alignment vertical="center"/>
    </xf>
    <xf borderId="0" fillId="0" fontId="9" numFmtId="0" xfId="0" applyAlignment="1" applyFont="1">
      <alignment shrinkToFit="0" vertical="center" wrapText="1"/>
    </xf>
    <xf borderId="0" fillId="0" fontId="19" numFmtId="0" xfId="0" applyAlignment="1" applyFont="1">
      <alignment shrinkToFit="0" vertical="center" wrapText="1"/>
    </xf>
    <xf borderId="0" fillId="0" fontId="3" numFmtId="0" xfId="0" applyAlignment="1" applyFont="1">
      <alignment shrinkToFit="0" vertical="center" wrapText="1"/>
    </xf>
    <xf borderId="0" fillId="0" fontId="20" numFmtId="0" xfId="0" applyAlignment="1" applyFont="1">
      <alignment shrinkToFit="0" vertical="center" wrapText="1"/>
    </xf>
    <xf borderId="0" fillId="0" fontId="3" numFmtId="164" xfId="0" applyAlignment="1" applyFont="1" applyNumberFormat="1">
      <alignment shrinkToFit="0" vertical="center" wrapText="1"/>
    </xf>
    <xf borderId="0" fillId="0" fontId="21" numFmtId="0" xfId="0" applyAlignment="1" applyFont="1">
      <alignment readingOrder="0" shrinkToFit="0" vertical="center" wrapText="1"/>
    </xf>
    <xf borderId="0" fillId="0" fontId="9" numFmtId="0" xfId="0" applyAlignment="1" applyFont="1">
      <alignment shrinkToFit="0" vertical="center" wrapText="1"/>
    </xf>
    <xf borderId="0" fillId="0" fontId="1" numFmtId="0" xfId="0" applyAlignment="1" applyFont="1">
      <alignment horizontal="center" readingOrder="0" shrinkToFit="0" vertical="center" wrapText="0"/>
    </xf>
    <xf borderId="0" fillId="0" fontId="1" numFmtId="0" xfId="0" applyAlignment="1" applyFont="1">
      <alignment horizontal="left" readingOrder="0" shrinkToFit="0" vertical="center" wrapText="0"/>
    </xf>
    <xf borderId="0" fillId="0" fontId="22" numFmtId="0" xfId="0" applyAlignment="1" applyFont="1">
      <alignment horizontal="center" readingOrder="0" shrinkToFit="0" vertical="center" wrapText="1"/>
    </xf>
    <xf borderId="0" fillId="0" fontId="22" numFmtId="0" xfId="0" applyAlignment="1" applyFont="1">
      <alignment horizontal="center" readingOrder="0" shrinkToFit="0" vertical="center" wrapText="0"/>
    </xf>
    <xf borderId="0" fillId="0" fontId="23" numFmtId="0" xfId="0" applyAlignment="1" applyFont="1">
      <alignment horizontal="center" readingOrder="0" shrinkToFit="0" vertical="center" wrapText="1"/>
    </xf>
    <xf borderId="0" fillId="0" fontId="22" numFmtId="0" xfId="0" applyAlignment="1" applyFont="1">
      <alignment horizontal="left" readingOrder="0" shrinkToFit="0" vertical="center" wrapText="0"/>
    </xf>
    <xf borderId="0" fillId="0" fontId="1" numFmtId="0" xfId="0" applyAlignment="1" applyFont="1">
      <alignment horizontal="center" readingOrder="0" shrinkToFit="0" vertical="center" wrapText="1"/>
    </xf>
    <xf borderId="0" fillId="0" fontId="22" numFmtId="0" xfId="0" applyAlignment="1" applyFont="1">
      <alignment horizontal="left" readingOrder="0" shrinkToFit="0" vertical="center" wrapText="0"/>
    </xf>
    <xf borderId="0" fillId="0" fontId="22" numFmtId="0" xfId="0" applyAlignment="1" applyFont="1">
      <alignment horizontal="center" readingOrder="0" shrinkToFit="0" vertical="center" wrapText="0"/>
    </xf>
    <xf borderId="0" fillId="0" fontId="24" numFmtId="0" xfId="0" applyAlignment="1" applyFont="1">
      <alignment readingOrder="0"/>
    </xf>
    <xf borderId="0" fillId="0" fontId="3" numFmtId="0" xfId="0" applyAlignment="1" applyFont="1">
      <alignment horizontal="left" readingOrder="0"/>
    </xf>
    <xf borderId="0" fillId="0" fontId="25" numFmtId="0" xfId="0" applyAlignment="1" applyFont="1">
      <alignment horizontal="center" readingOrder="0" shrinkToFit="0" vertical="center" wrapText="1"/>
    </xf>
    <xf borderId="0" fillId="0" fontId="26" numFmtId="0" xfId="0" applyAlignment="1" applyFont="1">
      <alignment horizontal="center" readingOrder="0" shrinkToFit="0" vertical="center" wrapText="1"/>
    </xf>
    <xf borderId="0" fillId="0" fontId="14" numFmtId="0" xfId="0" applyAlignment="1" applyFont="1">
      <alignment readingOrder="0"/>
    </xf>
    <xf borderId="0" fillId="0" fontId="16" numFmtId="0" xfId="0" applyAlignment="1" applyFont="1">
      <alignment readingOrder="0" vertical="center"/>
    </xf>
    <xf borderId="0" fillId="0" fontId="27" numFmtId="0" xfId="0" applyAlignment="1" applyFont="1">
      <alignment horizontal="center" readingOrder="0" shrinkToFit="0" vertical="center" wrapText="1"/>
    </xf>
    <xf borderId="0" fillId="0" fontId="9" numFmtId="0" xfId="0" applyAlignment="1" applyFont="1">
      <alignment readingOrder="0"/>
    </xf>
    <xf borderId="0" fillId="0" fontId="28" numFmtId="0" xfId="0" applyAlignment="1" applyFont="1">
      <alignment horizontal="center" readingOrder="0" shrinkToFit="0" vertical="center" wrapText="1"/>
    </xf>
    <xf borderId="0" fillId="0" fontId="9" numFmtId="0" xfId="0" applyAlignment="1" applyFont="1">
      <alignment readingOrder="0"/>
    </xf>
    <xf borderId="0" fillId="0" fontId="14" numFmtId="0" xfId="0" applyAlignment="1" applyFont="1">
      <alignment horizontal="center" readingOrder="0" shrinkToFit="0" wrapText="1"/>
    </xf>
    <xf borderId="0" fillId="0" fontId="1" numFmtId="0" xfId="0" applyAlignment="1" applyFont="1">
      <alignment horizontal="left" readingOrder="0" shrinkToFit="0" vertical="center" wrapText="0"/>
    </xf>
    <xf borderId="0" fillId="0" fontId="22" numFmtId="0" xfId="0" applyAlignment="1" applyFont="1">
      <alignment horizontal="center" readingOrder="0" shrinkToFit="0" vertical="center" wrapText="1"/>
    </xf>
    <xf borderId="0" fillId="0" fontId="22"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3" numFmtId="0" xfId="0" applyAlignment="1" applyFont="1">
      <alignment horizontal="center" shrinkToFit="0" wrapText="1"/>
    </xf>
    <xf borderId="0" fillId="0" fontId="3" numFmtId="0" xfId="0" applyAlignment="1" applyFont="1">
      <alignment shrinkToFit="0" wrapText="0"/>
    </xf>
    <xf borderId="0" fillId="0" fontId="3" numFmtId="0" xfId="0" applyAlignment="1" applyFont="1">
      <alignment horizontal="left" shrinkToFit="0" wrapText="0"/>
    </xf>
    <xf borderId="0" fillId="0" fontId="22" numFmtId="0" xfId="0" applyAlignment="1" applyFont="1">
      <alignment horizontal="left" readingOrder="0" shrinkToFit="0" vertical="center" wrapText="1"/>
    </xf>
    <xf borderId="0" fillId="0" fontId="22" numFmtId="0" xfId="0" applyAlignment="1" applyFont="1">
      <alignment horizontal="left" readingOrder="0" shrinkToFit="0" vertical="center" wrapText="1"/>
    </xf>
    <xf borderId="0" fillId="0" fontId="22" numFmtId="0" xfId="0" applyAlignment="1" applyFont="1">
      <alignment horizontal="left" readingOrder="0" shrinkToFit="0" vertical="center" wrapText="1"/>
    </xf>
    <xf borderId="0" fillId="0" fontId="22" numFmtId="0" xfId="0" applyAlignment="1" applyFont="1">
      <alignment horizontal="left" readingOrder="0" shrinkToFit="0" vertical="center" wrapText="0"/>
    </xf>
    <xf borderId="0" fillId="0" fontId="3" numFmtId="0" xfId="0" applyAlignment="1" applyFont="1">
      <alignment horizontal="left"/>
    </xf>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5">
    <tableStyle count="3" pivot="0" name="Packages-style">
      <tableStyleElement dxfId="1" type="headerRow"/>
      <tableStyleElement dxfId="2" type="firstRowStripe"/>
      <tableStyleElement dxfId="3" type="secondRowStripe"/>
    </tableStyle>
    <tableStyle count="3" pivot="0" name="Metadata (column name descripti-style">
      <tableStyleElement dxfId="4" type="headerRow"/>
      <tableStyleElement dxfId="2" type="firstRowStripe"/>
      <tableStyleElement dxfId="3" type="secondRowStripe"/>
    </tableStyle>
    <tableStyle count="3" pivot="0" name="Simplified table (auto-generate-style">
      <tableStyleElement dxfId="1" type="headerRow"/>
      <tableStyleElement dxfId="2" type="firstRowStripe"/>
      <tableStyleElement dxfId="3" type="secondRowStripe"/>
    </tableStyle>
    <tableStyle count="3" pivot="0" name="Taxonomic Reference Databases-style">
      <tableStyleElement dxfId="1" type="headerRow"/>
      <tableStyleElement dxfId="2" type="firstRowStripe"/>
      <tableStyleElement dxfId="3" type="secondRowStripe"/>
    </tableStyle>
    <tableStyle count="3" pivot="0" name="Database Relationship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D999" displayName="Table_1" id="1">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Packag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B1000" displayName="Table_2" id="2">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Metadata (column name descripti-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I1" displayName="Table_3" id="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Simplified table (auto-generate-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I57" displayName="Table_4" id="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Taxonomic Reference Databas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I38" displayName="Table_5" id="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Database Relationship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ran.r-project.org/package=rcol" TargetMode="External"/><Relationship Id="rId42" Type="http://schemas.openxmlformats.org/officeDocument/2006/relationships/hyperlink" Target="https://cran.r-project.org/package=rebird" TargetMode="External"/><Relationship Id="rId41" Type="http://schemas.openxmlformats.org/officeDocument/2006/relationships/hyperlink" Target="https://github.com/ropensci/rcol" TargetMode="External"/><Relationship Id="rId44" Type="http://schemas.openxmlformats.org/officeDocument/2006/relationships/hyperlink" Target="https://github.com/ropensci/rentrez" TargetMode="External"/><Relationship Id="rId43" Type="http://schemas.openxmlformats.org/officeDocument/2006/relationships/hyperlink" Target="https://github.com/ropensci/rebird" TargetMode="External"/><Relationship Id="rId46" Type="http://schemas.openxmlformats.org/officeDocument/2006/relationships/hyperlink" Target="https://cran.r-project.org/web/packages/rfishbase/index.html" TargetMode="External"/><Relationship Id="rId45" Type="http://schemas.openxmlformats.org/officeDocument/2006/relationships/hyperlink" Target="https://github.com/EDiLD/restax" TargetMode="External"/><Relationship Id="rId105" Type="http://schemas.openxmlformats.org/officeDocument/2006/relationships/table" Target="../tables/table1.xml"/><Relationship Id="rId48" Type="http://schemas.openxmlformats.org/officeDocument/2006/relationships/hyperlink" Target="https://cran.r-project.org/package=rgbif" TargetMode="External"/><Relationship Id="rId47" Type="http://schemas.openxmlformats.org/officeDocument/2006/relationships/hyperlink" Target="https://github.com/ropensci/rfishbase" TargetMode="External"/><Relationship Id="rId49" Type="http://schemas.openxmlformats.org/officeDocument/2006/relationships/hyperlink" Target="https://github.com/ropensci/rgbif" TargetMode="External"/><Relationship Id="rId103" Type="http://schemas.openxmlformats.org/officeDocument/2006/relationships/drawing" Target="../drawings/drawing1.xml"/><Relationship Id="rId102" Type="http://schemas.openxmlformats.org/officeDocument/2006/relationships/hyperlink" Target="https://cran.r-project.org/package=zbank" TargetMode="External"/><Relationship Id="rId101" Type="http://schemas.openxmlformats.org/officeDocument/2006/relationships/hyperlink" Target="https://github.com/ropensci/zbank" TargetMode="External"/><Relationship Id="rId100" Type="http://schemas.openxmlformats.org/officeDocument/2006/relationships/hyperlink" Target="https://cran.r-project.org/package=zbank" TargetMode="External"/><Relationship Id="rId31" Type="http://schemas.openxmlformats.org/officeDocument/2006/relationships/hyperlink" Target="https://github.com/ropensci/paleobioDB" TargetMode="External"/><Relationship Id="rId30" Type="http://schemas.openxmlformats.org/officeDocument/2006/relationships/hyperlink" Target="https://cran.r-project.org/package=paleobioDB" TargetMode="External"/><Relationship Id="rId33" Type="http://schemas.openxmlformats.org/officeDocument/2006/relationships/hyperlink" Target="https://github.com/joey711/phyloseq" TargetMode="External"/><Relationship Id="rId32" Type="http://schemas.openxmlformats.org/officeDocument/2006/relationships/hyperlink" Target="https://bioconductor.org/packages/phyloseq/" TargetMode="External"/><Relationship Id="rId35" Type="http://schemas.openxmlformats.org/officeDocument/2006/relationships/hyperlink" Target="https://github.com/traitecoevo/phyndr" TargetMode="External"/><Relationship Id="rId34" Type="http://schemas.openxmlformats.org/officeDocument/2006/relationships/hyperlink" Target="https://cran.r-project.org/package=phyndr" TargetMode="External"/><Relationship Id="rId37" Type="http://schemas.openxmlformats.org/officeDocument/2006/relationships/hyperlink" Target="https://besjournals.onlinelibrary.wiley.com/doi/full/10.1111/2041-210X.12517" TargetMode="External"/><Relationship Id="rId36" Type="http://schemas.openxmlformats.org/officeDocument/2006/relationships/hyperlink" Target="https://doi.org/10.1111/2041-210X.12517" TargetMode="External"/><Relationship Id="rId39" Type="http://schemas.openxmlformats.org/officeDocument/2006/relationships/hyperlink" Target="https://github.com/helixcn/plantlist/" TargetMode="External"/><Relationship Id="rId38" Type="http://schemas.openxmlformats.org/officeDocument/2006/relationships/hyperlink" Target="https://github.com/helixcn/plantlist" TargetMode="External"/><Relationship Id="rId20" Type="http://schemas.openxmlformats.org/officeDocument/2006/relationships/hyperlink" Target="https://github.com/idiv-biodiversity/lcvplants" TargetMode="External"/><Relationship Id="rId22" Type="http://schemas.openxmlformats.org/officeDocument/2006/relationships/hyperlink" Target="https://github.com/mawiramawira/mammals" TargetMode="External"/><Relationship Id="rId21" Type="http://schemas.openxmlformats.org/officeDocument/2006/relationships/hyperlink" Target="https://doi.org/10.1038/s41597-020-00702-z" TargetMode="External"/><Relationship Id="rId24" Type="http://schemas.openxmlformats.org/officeDocument/2006/relationships/hyperlink" Target="https://github.com/grunwaldlab/metacoder" TargetMode="External"/><Relationship Id="rId23" Type="http://schemas.openxmlformats.org/officeDocument/2006/relationships/hyperlink" Target="https://cran.r-project.org/package=metacoder" TargetMode="External"/><Relationship Id="rId26" Type="http://schemas.openxmlformats.org/officeDocument/2006/relationships/hyperlink" Target="https://github.com/mreginato/monographaR" TargetMode="External"/><Relationship Id="rId25" Type="http://schemas.openxmlformats.org/officeDocument/2006/relationships/hyperlink" Target="https://github.com/larssnip/microclass" TargetMode="External"/><Relationship Id="rId28" Type="http://schemas.openxmlformats.org/officeDocument/2006/relationships/hyperlink" Target="https://cran.r-project.org/web/packages/ncbit/index.html" TargetMode="External"/><Relationship Id="rId27" Type="http://schemas.openxmlformats.org/officeDocument/2006/relationships/hyperlink" Target="https://github.com/ropensci/natserv" TargetMode="External"/><Relationship Id="rId29" Type="http://schemas.openxmlformats.org/officeDocument/2006/relationships/hyperlink" Target="https://github.com/NeotomaDB/neotoma2" TargetMode="External"/><Relationship Id="rId95" Type="http://schemas.openxmlformats.org/officeDocument/2006/relationships/hyperlink" Target="https://bsapubs.onlinelibrary.wiley.com/doi/full/10.1002/aps3.11388" TargetMode="External"/><Relationship Id="rId94" Type="http://schemas.openxmlformats.org/officeDocument/2006/relationships/hyperlink" Target="https://cran.r-project.org/package=WorldFlora" TargetMode="External"/><Relationship Id="rId97" Type="http://schemas.openxmlformats.org/officeDocument/2006/relationships/hyperlink" Target="https://github.com/janhoo/worms" TargetMode="External"/><Relationship Id="rId96" Type="http://schemas.openxmlformats.org/officeDocument/2006/relationships/hyperlink" Target="https://cran.r-project.org/web/packages/worms/index.html" TargetMode="External"/><Relationship Id="rId11" Type="http://schemas.openxmlformats.org/officeDocument/2006/relationships/hyperlink" Target="http://cran.r-project.org/package=fishtree" TargetMode="External"/><Relationship Id="rId99" Type="http://schemas.openxmlformats.org/officeDocument/2006/relationships/hyperlink" Target="https://github.com/abichat/yatah" TargetMode="External"/><Relationship Id="rId10" Type="http://schemas.openxmlformats.org/officeDocument/2006/relationships/hyperlink" Target="https://doi.org/10.5281/zenodo.3612814" TargetMode="External"/><Relationship Id="rId98" Type="http://schemas.openxmlformats.org/officeDocument/2006/relationships/hyperlink" Target="https://github.com/ropensci/worrms" TargetMode="External"/><Relationship Id="rId13" Type="http://schemas.openxmlformats.org/officeDocument/2006/relationships/hyperlink" Target="https://cran.r-project.org/package=flora" TargetMode="External"/><Relationship Id="rId12" Type="http://schemas.openxmlformats.org/officeDocument/2006/relationships/hyperlink" Target="https://github.com/jonchang/fishtree" TargetMode="External"/><Relationship Id="rId91" Type="http://schemas.openxmlformats.org/officeDocument/2006/relationships/hyperlink" Target="https://doi.org/10.5281/zenodo.3776780" TargetMode="External"/><Relationship Id="rId90" Type="http://schemas.openxmlformats.org/officeDocument/2006/relationships/hyperlink" Target="https://github.com/kamapu/vegtable" TargetMode="External"/><Relationship Id="rId93" Type="http://schemas.openxmlformats.org/officeDocument/2006/relationships/hyperlink" Target="https://cran.r-project.org/package=wikitaxa" TargetMode="External"/><Relationship Id="rId92" Type="http://schemas.openxmlformats.org/officeDocument/2006/relationships/hyperlink" Target="https://github.com/ropensci/wikitaxa" TargetMode="External"/><Relationship Id="rId15" Type="http://schemas.openxmlformats.org/officeDocument/2006/relationships/hyperlink" Target="https://bioconductor.org/packages/GenomeInfoDbData/" TargetMode="External"/><Relationship Id="rId14" Type="http://schemas.openxmlformats.org/officeDocument/2006/relationships/hyperlink" Target="https://github.com/gustavobio/flora" TargetMode="External"/><Relationship Id="rId17" Type="http://schemas.openxmlformats.org/officeDocument/2006/relationships/hyperlink" Target="https://git.bioconductor.org/packages/genomes" TargetMode="External"/><Relationship Id="rId16" Type="http://schemas.openxmlformats.org/officeDocument/2006/relationships/hyperlink" Target="https://bioconductor.org/packages/release/bioc/html/genomes.html" TargetMode="External"/><Relationship Id="rId19" Type="http://schemas.openxmlformats.org/officeDocument/2006/relationships/hyperlink" Target="https://github.com/shaunpwilkinson/insect" TargetMode="External"/><Relationship Id="rId18" Type="http://schemas.openxmlformats.org/officeDocument/2006/relationships/hyperlink" Target="https://cran.r-project.org/package=insect" TargetMode="External"/><Relationship Id="rId84" Type="http://schemas.openxmlformats.org/officeDocument/2006/relationships/hyperlink" Target="https://doi.org/10.5281/zenodo.4594227" TargetMode="External"/><Relationship Id="rId83" Type="http://schemas.openxmlformats.org/officeDocument/2006/relationships/hyperlink" Target="https://github.com/ecologicaltraitdata/traitdataform/" TargetMode="External"/><Relationship Id="rId86" Type="http://schemas.openxmlformats.org/officeDocument/2006/relationships/hyperlink" Target="https://cran.r-project.org/package=twn" TargetMode="External"/><Relationship Id="rId85" Type="http://schemas.openxmlformats.org/officeDocument/2006/relationships/hyperlink" Target="https://doi.org/10.1111/2041-210X.13288)." TargetMode="External"/><Relationship Id="rId88" Type="http://schemas.openxmlformats.org/officeDocument/2006/relationships/hyperlink" Target="https://cran.r-project.org/package=vegdata" TargetMode="External"/><Relationship Id="rId87" Type="http://schemas.openxmlformats.org/officeDocument/2006/relationships/hyperlink" Target="https://github.com/RedTent/twn" TargetMode="External"/><Relationship Id="rId89" Type="http://schemas.openxmlformats.org/officeDocument/2006/relationships/hyperlink" Target="https://cran.r-project.org/package=vegtable" TargetMode="External"/><Relationship Id="rId80" Type="http://schemas.openxmlformats.org/officeDocument/2006/relationships/hyperlink" Target="https://github.com/EnquistLab/RTNRS" TargetMode="External"/><Relationship Id="rId82" Type="http://schemas.openxmlformats.org/officeDocument/2006/relationships/hyperlink" Target="https://cran.r-project.org/web/packages/traitdataform/index.html" TargetMode="External"/><Relationship Id="rId81" Type="http://schemas.openxmlformats.org/officeDocument/2006/relationships/hyperlink" Target="https://github.com/gustavobio/tpl"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web/packages/BIEN/index.html" TargetMode="External"/><Relationship Id="rId9" Type="http://schemas.openxmlformats.org/officeDocument/2006/relationships/hyperlink" Target="https://github.com/luomus/finbif" TargetMode="External"/><Relationship Id="rId5" Type="http://schemas.openxmlformats.org/officeDocument/2006/relationships/hyperlink" Target="https://github.com/bmaitner/RBIEN" TargetMode="External"/><Relationship Id="rId6" Type="http://schemas.openxmlformats.org/officeDocument/2006/relationships/hyperlink" Target="https://github.com/bioatlas/dyntaxa" TargetMode="External"/><Relationship Id="rId7" Type="http://schemas.openxmlformats.org/officeDocument/2006/relationships/hyperlink" Target="https://doi.org/10.15468/j43wfc." TargetMode="External"/><Relationship Id="rId8" Type="http://schemas.openxmlformats.org/officeDocument/2006/relationships/hyperlink" Target="https://cran.r-project.org/package=finbif" TargetMode="External"/><Relationship Id="rId73" Type="http://schemas.openxmlformats.org/officeDocument/2006/relationships/hyperlink" Target="https://github.com/EDIorg/taxonomyCleanr" TargetMode="External"/><Relationship Id="rId72" Type="http://schemas.openxmlformats.org/officeDocument/2006/relationships/hyperlink" Target="https://github.com/sherrillmix/taxonomizr" TargetMode="External"/><Relationship Id="rId75" Type="http://schemas.openxmlformats.org/officeDocument/2006/relationships/hyperlink" Target="https://doi.org/10.1111/j.2041-210X.2012.00232.x" TargetMode="External"/><Relationship Id="rId74" Type="http://schemas.openxmlformats.org/officeDocument/2006/relationships/hyperlink" Target="https://cran.r-project.org/package=Taxonstand" TargetMode="External"/><Relationship Id="rId77" Type="http://schemas.openxmlformats.org/officeDocument/2006/relationships/hyperlink" Target="https://github.com/alexpiper/taxreturn" TargetMode="External"/><Relationship Id="rId76" Type="http://schemas.openxmlformats.org/officeDocument/2006/relationships/hyperlink" Target="https://github.com/vijaybarve/taxotools" TargetMode="External"/><Relationship Id="rId79" Type="http://schemas.openxmlformats.org/officeDocument/2006/relationships/hyperlink" Target="https://github.com/ropensci/taxview" TargetMode="External"/><Relationship Id="rId78" Type="http://schemas.openxmlformats.org/officeDocument/2006/relationships/hyperlink" Target="https://github.com/sckott/taxspell" TargetMode="External"/><Relationship Id="rId71" Type="http://schemas.openxmlformats.org/officeDocument/2006/relationships/hyperlink" Target="https://doi.org/10.1111/2041-210X.12517" TargetMode="External"/><Relationship Id="rId70" Type="http://schemas.openxmlformats.org/officeDocument/2006/relationships/hyperlink" Target="https://github.com/traitecoevo/taxonlookup" TargetMode="External"/><Relationship Id="rId62" Type="http://schemas.openxmlformats.org/officeDocument/2006/relationships/hyperlink" Target="https://doi.org/10.1111/2041-210X.13440" TargetMode="External"/><Relationship Id="rId61" Type="http://schemas.openxmlformats.org/officeDocument/2006/relationships/hyperlink" Target="https://github.com/ropensci/taxadb" TargetMode="External"/><Relationship Id="rId64" Type="http://schemas.openxmlformats.org/officeDocument/2006/relationships/hyperlink" Target="https://github.com/cboettig/taxalight" TargetMode="External"/><Relationship Id="rId63" Type="http://schemas.openxmlformats.org/officeDocument/2006/relationships/hyperlink" Target="https://cran.r-project.org/web/packages/taxalight/index.html" TargetMode="External"/><Relationship Id="rId66" Type="http://schemas.openxmlformats.org/officeDocument/2006/relationships/hyperlink" Target="https://github.com/ropensci/taxize" TargetMode="External"/><Relationship Id="rId65" Type="http://schemas.openxmlformats.org/officeDocument/2006/relationships/hyperlink" Target="https://github.com/joelnitta/taxastand" TargetMode="External"/><Relationship Id="rId68" Type="http://schemas.openxmlformats.org/officeDocument/2006/relationships/hyperlink" Target="https://github.com/ropensci/taxlist" TargetMode="External"/><Relationship Id="rId67" Type="http://schemas.openxmlformats.org/officeDocument/2006/relationships/hyperlink" Target="https://github.com/ropensci/taxizedb" TargetMode="External"/><Relationship Id="rId60" Type="http://schemas.openxmlformats.org/officeDocument/2006/relationships/hyperlink" Target="https://github.com/ropensci/taxa" TargetMode="External"/><Relationship Id="rId69" Type="http://schemas.openxmlformats.org/officeDocument/2006/relationships/hyperlink" Target="https://doi.org/10.3897/bdj.6.e23635." TargetMode="External"/><Relationship Id="rId51" Type="http://schemas.openxmlformats.org/officeDocument/2006/relationships/hyperlink" Target="https://github.com/ropensci/ritis" TargetMode="External"/><Relationship Id="rId50" Type="http://schemas.openxmlformats.org/officeDocument/2006/relationships/hyperlink" Target="https://github.com/ropensci/rgnparser" TargetMode="External"/><Relationship Id="rId53" Type="http://schemas.openxmlformats.org/officeDocument/2006/relationships/hyperlink" Target="https://github.com/ropensci/rotl" TargetMode="External"/><Relationship Id="rId52" Type="http://schemas.openxmlformats.org/officeDocument/2006/relationships/hyperlink" Target="https://github.com/liibre/Rocc" TargetMode="External"/><Relationship Id="rId55" Type="http://schemas.openxmlformats.org/officeDocument/2006/relationships/hyperlink" Target="https://github.com/ropensci/rredlist" TargetMode="External"/><Relationship Id="rId54" Type="http://schemas.openxmlformats.org/officeDocument/2006/relationships/hyperlink" Target="https://cran.r-project.org/package=rredlist" TargetMode="External"/><Relationship Id="rId57" Type="http://schemas.openxmlformats.org/officeDocument/2006/relationships/hyperlink" Target="https://cran.r-project.org/package=SP2000" TargetMode="External"/><Relationship Id="rId56" Type="http://schemas.openxmlformats.org/officeDocument/2006/relationships/hyperlink" Target="https://github.com/Rekyt/rtaxref" TargetMode="External"/><Relationship Id="rId59" Type="http://schemas.openxmlformats.org/officeDocument/2006/relationships/hyperlink" Target="https://github.com/sckott/splister" TargetMode="External"/><Relationship Id="rId58" Type="http://schemas.openxmlformats.org/officeDocument/2006/relationships/hyperlink" Target="https://otoliths.github.io/SP200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40" Type="http://schemas.openxmlformats.org/officeDocument/2006/relationships/hyperlink" Target="https://github.com/ropensci/rredlist" TargetMode="External"/><Relationship Id="rId42" Type="http://schemas.openxmlformats.org/officeDocument/2006/relationships/hyperlink" Target="https://cran.r-project.org/package=SP2000" TargetMode="External"/><Relationship Id="rId41" Type="http://schemas.openxmlformats.org/officeDocument/2006/relationships/hyperlink" Target="https://github.com/Rekyt/rtaxref" TargetMode="External"/><Relationship Id="rId44" Type="http://schemas.openxmlformats.org/officeDocument/2006/relationships/hyperlink" Target="https://github.com/sckott/splister" TargetMode="External"/><Relationship Id="rId43" Type="http://schemas.openxmlformats.org/officeDocument/2006/relationships/hyperlink" Target="https://otoliths.github.io/SP2000/" TargetMode="External"/><Relationship Id="rId46" Type="http://schemas.openxmlformats.org/officeDocument/2006/relationships/hyperlink" Target="https://github.com/ropensci/taxa" TargetMode="External"/><Relationship Id="rId45" Type="http://schemas.openxmlformats.org/officeDocument/2006/relationships/hyperlink" Target="https://cran.r-project.org/package=taxa" TargetMode="External"/><Relationship Id="rId48" Type="http://schemas.openxmlformats.org/officeDocument/2006/relationships/hyperlink" Target="https://github.com/ropensci/taxadb" TargetMode="External"/><Relationship Id="rId47" Type="http://schemas.openxmlformats.org/officeDocument/2006/relationships/hyperlink" Target="https://cran.r-project.org/package=taxadb" TargetMode="External"/><Relationship Id="rId49" Type="http://schemas.openxmlformats.org/officeDocument/2006/relationships/hyperlink" Target="https://cran.r-project.org/web/packages/taxalight/index.html" TargetMode="External"/><Relationship Id="rId31" Type="http://schemas.openxmlformats.org/officeDocument/2006/relationships/hyperlink" Target="https://github.com/ropensci/rgbif" TargetMode="External"/><Relationship Id="rId30" Type="http://schemas.openxmlformats.org/officeDocument/2006/relationships/hyperlink" Target="https://cran.r-project.org/package=rgbif" TargetMode="External"/><Relationship Id="rId33" Type="http://schemas.openxmlformats.org/officeDocument/2006/relationships/hyperlink" Target="https://github.com/ropensci/rgnparser" TargetMode="External"/><Relationship Id="rId32" Type="http://schemas.openxmlformats.org/officeDocument/2006/relationships/hyperlink" Target="https://cran.r-project.org/package=rgnparser" TargetMode="External"/><Relationship Id="rId35" Type="http://schemas.openxmlformats.org/officeDocument/2006/relationships/hyperlink" Target="https://github.com/ropensci/ritis" TargetMode="External"/><Relationship Id="rId34" Type="http://schemas.openxmlformats.org/officeDocument/2006/relationships/hyperlink" Target="https://cran.r-project.org/package=ritis" TargetMode="External"/><Relationship Id="rId37" Type="http://schemas.openxmlformats.org/officeDocument/2006/relationships/hyperlink" Target="https://cran.r-project.org/package=rotl" TargetMode="External"/><Relationship Id="rId36" Type="http://schemas.openxmlformats.org/officeDocument/2006/relationships/hyperlink" Target="https://github.com/liibre/Rocc" TargetMode="External"/><Relationship Id="rId39" Type="http://schemas.openxmlformats.org/officeDocument/2006/relationships/hyperlink" Target="https://cran.r-project.org/package=rredlist" TargetMode="External"/><Relationship Id="rId38" Type="http://schemas.openxmlformats.org/officeDocument/2006/relationships/hyperlink" Target="https://github.com/ropensci/rotl" TargetMode="External"/><Relationship Id="rId20" Type="http://schemas.openxmlformats.org/officeDocument/2006/relationships/hyperlink" Target="https://github.com/ropensci/paleobioDB" TargetMode="External"/><Relationship Id="rId22" Type="http://schemas.openxmlformats.org/officeDocument/2006/relationships/hyperlink" Target="https://cran.r-project.org/package=rcol" TargetMode="External"/><Relationship Id="rId21" Type="http://schemas.openxmlformats.org/officeDocument/2006/relationships/hyperlink" Target="https://github.com/helixcn/plantlist" TargetMode="External"/><Relationship Id="rId24" Type="http://schemas.openxmlformats.org/officeDocument/2006/relationships/hyperlink" Target="https://cran.r-project.org/package=rebird" TargetMode="External"/><Relationship Id="rId23" Type="http://schemas.openxmlformats.org/officeDocument/2006/relationships/hyperlink" Target="https://github.com/ropensci/rcol" TargetMode="External"/><Relationship Id="rId26" Type="http://schemas.openxmlformats.org/officeDocument/2006/relationships/hyperlink" Target="https://cran.r-project.org/package=rentrez" TargetMode="External"/><Relationship Id="rId25" Type="http://schemas.openxmlformats.org/officeDocument/2006/relationships/hyperlink" Target="https://github.com/ropensci/rebird" TargetMode="External"/><Relationship Id="rId28" Type="http://schemas.openxmlformats.org/officeDocument/2006/relationships/hyperlink" Target="https://cran.r-project.org/web/packages/rfishbase/index.html" TargetMode="External"/><Relationship Id="rId27" Type="http://schemas.openxmlformats.org/officeDocument/2006/relationships/hyperlink" Target="https://github.com/ropensci/rentrez" TargetMode="External"/><Relationship Id="rId29" Type="http://schemas.openxmlformats.org/officeDocument/2006/relationships/hyperlink" Target="https://github.com/ropensci/rfishbase" TargetMode="External"/><Relationship Id="rId11" Type="http://schemas.openxmlformats.org/officeDocument/2006/relationships/hyperlink" Target="https://cran.r-project.org/package=metacoder" TargetMode="External"/><Relationship Id="rId10" Type="http://schemas.openxmlformats.org/officeDocument/2006/relationships/hyperlink" Target="https://github.com/mawiramawira/mammals" TargetMode="External"/><Relationship Id="rId13" Type="http://schemas.openxmlformats.org/officeDocument/2006/relationships/hyperlink" Target="https://cran.r-project.org/package=monographaR" TargetMode="External"/><Relationship Id="rId12" Type="http://schemas.openxmlformats.org/officeDocument/2006/relationships/hyperlink" Target="https://github.com/grunwaldlab/metacoder" TargetMode="External"/><Relationship Id="rId90" Type="http://schemas.openxmlformats.org/officeDocument/2006/relationships/table" Target="../tables/table3.xml"/><Relationship Id="rId15" Type="http://schemas.openxmlformats.org/officeDocument/2006/relationships/hyperlink" Target="https://cran.r-project.org/package=natserv" TargetMode="External"/><Relationship Id="rId14" Type="http://schemas.openxmlformats.org/officeDocument/2006/relationships/hyperlink" Target="https://github.com/mreginato/monographaR" TargetMode="External"/><Relationship Id="rId17" Type="http://schemas.openxmlformats.org/officeDocument/2006/relationships/hyperlink" Target="https://cran.r-project.org/web/packages/ncbit/index.html" TargetMode="External"/><Relationship Id="rId16" Type="http://schemas.openxmlformats.org/officeDocument/2006/relationships/hyperlink" Target="https://github.com/ropensci/natserv" TargetMode="External"/><Relationship Id="rId19" Type="http://schemas.openxmlformats.org/officeDocument/2006/relationships/hyperlink" Target="https://cran.r-project.org/package=paleobioDB" TargetMode="External"/><Relationship Id="rId18" Type="http://schemas.openxmlformats.org/officeDocument/2006/relationships/hyperlink" Target="https://github.com/NeotomaDB/neotoma2" TargetMode="External"/><Relationship Id="rId84" Type="http://schemas.openxmlformats.org/officeDocument/2006/relationships/hyperlink" Target="https://cran.r-project.org/package=yatah" TargetMode="External"/><Relationship Id="rId83" Type="http://schemas.openxmlformats.org/officeDocument/2006/relationships/hyperlink" Target="https://github.com/ropensci/worrms" TargetMode="External"/><Relationship Id="rId86" Type="http://schemas.openxmlformats.org/officeDocument/2006/relationships/hyperlink" Target="https://cran.r-project.org/package=zbank" TargetMode="External"/><Relationship Id="rId85" Type="http://schemas.openxmlformats.org/officeDocument/2006/relationships/hyperlink" Target="https://github.com/abichat/yatah" TargetMode="External"/><Relationship Id="rId88" Type="http://schemas.openxmlformats.org/officeDocument/2006/relationships/drawing" Target="../drawings/drawing3.xml"/><Relationship Id="rId87" Type="http://schemas.openxmlformats.org/officeDocument/2006/relationships/hyperlink" Target="https://github.com/ropensci/zbank" TargetMode="External"/><Relationship Id="rId80" Type="http://schemas.openxmlformats.org/officeDocument/2006/relationships/hyperlink" Target="https://cran.r-project.org/package=worms" TargetMode="External"/><Relationship Id="rId82" Type="http://schemas.openxmlformats.org/officeDocument/2006/relationships/hyperlink" Target="https://cran.r-project.org/package=worrms" TargetMode="External"/><Relationship Id="rId81" Type="http://schemas.openxmlformats.org/officeDocument/2006/relationships/hyperlink" Target="https://github.com/janhoo/worms"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github.com/bioatlas/dyntaxa" TargetMode="External"/><Relationship Id="rId9" Type="http://schemas.openxmlformats.org/officeDocument/2006/relationships/hyperlink" Target="https://github.com/idiv-biodiversity/lcvplants" TargetMode="External"/><Relationship Id="rId5" Type="http://schemas.openxmlformats.org/officeDocument/2006/relationships/hyperlink" Target="https://cran.r-project.org/package=finbif" TargetMode="External"/><Relationship Id="rId6" Type="http://schemas.openxmlformats.org/officeDocument/2006/relationships/hyperlink" Target="https://github.com/luomus/finbif" TargetMode="External"/><Relationship Id="rId7" Type="http://schemas.openxmlformats.org/officeDocument/2006/relationships/hyperlink" Target="https://cran.r-project.org/package=flora" TargetMode="External"/><Relationship Id="rId8" Type="http://schemas.openxmlformats.org/officeDocument/2006/relationships/hyperlink" Target="https://github.com/gustavobio/flora" TargetMode="External"/><Relationship Id="rId73" Type="http://schemas.openxmlformats.org/officeDocument/2006/relationships/hyperlink" Target="https://github.com/RedTent/twn" TargetMode="External"/><Relationship Id="rId72" Type="http://schemas.openxmlformats.org/officeDocument/2006/relationships/hyperlink" Target="https://cran.r-project.org/package=twn" TargetMode="External"/><Relationship Id="rId75" Type="http://schemas.openxmlformats.org/officeDocument/2006/relationships/hyperlink" Target="https://cran.r-project.org/package=vegtable" TargetMode="External"/><Relationship Id="rId74" Type="http://schemas.openxmlformats.org/officeDocument/2006/relationships/hyperlink" Target="https://cran.r-project.org/package=vegdata" TargetMode="External"/><Relationship Id="rId77" Type="http://schemas.openxmlformats.org/officeDocument/2006/relationships/hyperlink" Target="https://cran.r-project.org/package=wikitaxa" TargetMode="External"/><Relationship Id="rId76" Type="http://schemas.openxmlformats.org/officeDocument/2006/relationships/hyperlink" Target="https://github.com/kamapu/vegtable" TargetMode="External"/><Relationship Id="rId79" Type="http://schemas.openxmlformats.org/officeDocument/2006/relationships/hyperlink" Target="https://cran.r-project.org/package=WorldFlora" TargetMode="External"/><Relationship Id="rId78" Type="http://schemas.openxmlformats.org/officeDocument/2006/relationships/hyperlink" Target="https://github.com/ropensci/wikitaxa" TargetMode="External"/><Relationship Id="rId71" Type="http://schemas.openxmlformats.org/officeDocument/2006/relationships/hyperlink" Target="https://github.com/ecologicaltraitdata/traitdataform/" TargetMode="External"/><Relationship Id="rId70" Type="http://schemas.openxmlformats.org/officeDocument/2006/relationships/hyperlink" Target="https://cran.r-project.org/package=traitdataform" TargetMode="External"/><Relationship Id="rId62" Type="http://schemas.openxmlformats.org/officeDocument/2006/relationships/hyperlink" Target="https://cran.r-project.org/package=Taxonstand" TargetMode="External"/><Relationship Id="rId61" Type="http://schemas.openxmlformats.org/officeDocument/2006/relationships/hyperlink" Target="https://github.com/EDIorg/taxonomyCleanr" TargetMode="External"/><Relationship Id="rId64" Type="http://schemas.openxmlformats.org/officeDocument/2006/relationships/hyperlink" Target="https://github.com/vijaybarve/taxotools" TargetMode="External"/><Relationship Id="rId63" Type="http://schemas.openxmlformats.org/officeDocument/2006/relationships/hyperlink" Target="https://cran.r-project.org/package=taxotools" TargetMode="External"/><Relationship Id="rId66" Type="http://schemas.openxmlformats.org/officeDocument/2006/relationships/hyperlink" Target="https://github.com/sckott/taxspell" TargetMode="External"/><Relationship Id="rId65" Type="http://schemas.openxmlformats.org/officeDocument/2006/relationships/hyperlink" Target="https://github.com/alexpiper/taxreturn" TargetMode="External"/><Relationship Id="rId68" Type="http://schemas.openxmlformats.org/officeDocument/2006/relationships/hyperlink" Target="https://github.com/EnquistLab/RTNRS" TargetMode="External"/><Relationship Id="rId67" Type="http://schemas.openxmlformats.org/officeDocument/2006/relationships/hyperlink" Target="https://github.com/ropensci/taxview" TargetMode="External"/><Relationship Id="rId60" Type="http://schemas.openxmlformats.org/officeDocument/2006/relationships/hyperlink" Target="https://github.com/sherrillmix/taxonomizr" TargetMode="External"/><Relationship Id="rId69" Type="http://schemas.openxmlformats.org/officeDocument/2006/relationships/hyperlink" Target="https://github.com/gustavobio/tpl" TargetMode="External"/><Relationship Id="rId51" Type="http://schemas.openxmlformats.org/officeDocument/2006/relationships/hyperlink" Target="https://github.com/joelnitta/taxastand" TargetMode="External"/><Relationship Id="rId50" Type="http://schemas.openxmlformats.org/officeDocument/2006/relationships/hyperlink" Target="https://github.com/cboettig/taxalight" TargetMode="External"/><Relationship Id="rId53" Type="http://schemas.openxmlformats.org/officeDocument/2006/relationships/hyperlink" Target="https://github.com/ropensci/taxize" TargetMode="External"/><Relationship Id="rId52" Type="http://schemas.openxmlformats.org/officeDocument/2006/relationships/hyperlink" Target="https://cran.r-project.org/package=taxize" TargetMode="External"/><Relationship Id="rId55" Type="http://schemas.openxmlformats.org/officeDocument/2006/relationships/hyperlink" Target="https://github.com/ropensci/taxizedb" TargetMode="External"/><Relationship Id="rId54" Type="http://schemas.openxmlformats.org/officeDocument/2006/relationships/hyperlink" Target="https://cran.r-project.org/package=taxizedb" TargetMode="External"/><Relationship Id="rId57" Type="http://schemas.openxmlformats.org/officeDocument/2006/relationships/hyperlink" Target="https://github.com/ropensci/taxlist" TargetMode="External"/><Relationship Id="rId56" Type="http://schemas.openxmlformats.org/officeDocument/2006/relationships/hyperlink" Target="https://cran.r-project.org/package=taxlist" TargetMode="External"/><Relationship Id="rId59" Type="http://schemas.openxmlformats.org/officeDocument/2006/relationships/hyperlink" Target="https://cran.r-project.org/package=taxonomizr" TargetMode="External"/><Relationship Id="rId58" Type="http://schemas.openxmlformats.org/officeDocument/2006/relationships/hyperlink" Target="https://github.com/traitecoevo/taxonlookup"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csp.science.kew.org/" TargetMode="External"/><Relationship Id="rId42" Type="http://schemas.openxmlformats.org/officeDocument/2006/relationships/hyperlink" Target="https://www.wikipedia.org/" TargetMode="External"/><Relationship Id="rId41" Type="http://schemas.openxmlformats.org/officeDocument/2006/relationships/hyperlink" Target="https://www.wikidata.org/wiki/Wikidata:Main_Page" TargetMode="External"/><Relationship Id="rId44" Type="http://schemas.openxmlformats.org/officeDocument/2006/relationships/hyperlink" Target="http://worldfloraonline.org/" TargetMode="External"/><Relationship Id="rId43" Type="http://schemas.openxmlformats.org/officeDocument/2006/relationships/hyperlink" Target="https://species.wikimedia.org/wiki/Main_Page" TargetMode="External"/><Relationship Id="rId46" Type="http://schemas.openxmlformats.org/officeDocument/2006/relationships/hyperlink" Target="http://zoobank.org/" TargetMode="External"/><Relationship Id="rId45" Type="http://schemas.openxmlformats.org/officeDocument/2006/relationships/hyperlink" Target="https://www.marinespecies.org/" TargetMode="External"/><Relationship Id="rId47" Type="http://schemas.openxmlformats.org/officeDocument/2006/relationships/drawing" Target="../drawings/drawing4.xml"/><Relationship Id="rId49" Type="http://schemas.openxmlformats.org/officeDocument/2006/relationships/table" Target="../tables/table4.xml"/><Relationship Id="rId31" Type="http://schemas.openxmlformats.org/officeDocument/2006/relationships/hyperlink" Target="http://sp2000.org.cn/" TargetMode="External"/><Relationship Id="rId30" Type="http://schemas.openxmlformats.org/officeDocument/2006/relationships/hyperlink" Target="https://sealifebase.ca/" TargetMode="External"/><Relationship Id="rId33" Type="http://schemas.openxmlformats.org/officeDocument/2006/relationships/hyperlink" Target="https://inpn.mnhn.fr/programme/referentiel-taxonomique-taxref" TargetMode="External"/><Relationship Id="rId32" Type="http://schemas.openxmlformats.org/officeDocument/2006/relationships/hyperlink" Target="https://taibnet.sinica.edu.tw/home_eng.php" TargetMode="External"/><Relationship Id="rId35" Type="http://schemas.openxmlformats.org/officeDocument/2006/relationships/hyperlink" Target="http://www.theplantlist.org/" TargetMode="External"/><Relationship Id="rId34" Type="http://schemas.openxmlformats.org/officeDocument/2006/relationships/hyperlink" Target="https://tnrs.biendata.org/" TargetMode="External"/><Relationship Id="rId37" Type="http://schemas.openxmlformats.org/officeDocument/2006/relationships/hyperlink" Target="https://twnlist.aquadesk.nl/" TargetMode="External"/><Relationship Id="rId36" Type="http://schemas.openxmlformats.org/officeDocument/2006/relationships/hyperlink" Target="https://tropicos.org/name/Search" TargetMode="External"/><Relationship Id="rId39" Type="http://schemas.openxmlformats.org/officeDocument/2006/relationships/hyperlink" Target="https://data.canadensys.net/ipt/resource?r=vascan" TargetMode="External"/><Relationship Id="rId38" Type="http://schemas.openxmlformats.org/officeDocument/2006/relationships/hyperlink" Target="https://plants.usda.gov/home" TargetMode="External"/><Relationship Id="rId20" Type="http://schemas.openxmlformats.org/officeDocument/2006/relationships/hyperlink" Target="https://www.itis.gov/" TargetMode="External"/><Relationship Id="rId22" Type="http://schemas.openxmlformats.org/officeDocument/2006/relationships/hyperlink" Target="https://idiv-biodiversity.github.io/lcvplants/" TargetMode="External"/><Relationship Id="rId21" Type="http://schemas.openxmlformats.org/officeDocument/2006/relationships/hyperlink" Target="https://www.iucnredlist.org/" TargetMode="External"/><Relationship Id="rId24" Type="http://schemas.openxmlformats.org/officeDocument/2006/relationships/hyperlink" Target="https://explorer.natureserve.org/" TargetMode="External"/><Relationship Id="rId23" Type="http://schemas.openxmlformats.org/officeDocument/2006/relationships/hyperlink" Target="https://www.mammaldiversity.org/" TargetMode="External"/><Relationship Id="rId26" Type="http://schemas.openxmlformats.org/officeDocument/2006/relationships/hyperlink" Target="http://neotomadb.org/" TargetMode="External"/><Relationship Id="rId25" Type="http://schemas.openxmlformats.org/officeDocument/2006/relationships/hyperlink" Target="https://www.ncbi.nlm.nih.gov/taxonomy" TargetMode="External"/><Relationship Id="rId28" Type="http://schemas.openxmlformats.org/officeDocument/2006/relationships/hyperlink" Target="https://paleobiodb.org/" TargetMode="External"/><Relationship Id="rId27" Type="http://schemas.openxmlformats.org/officeDocument/2006/relationships/hyperlink" Target="http://opentreeoflife.github.io/" TargetMode="External"/><Relationship Id="rId29" Type="http://schemas.openxmlformats.org/officeDocument/2006/relationships/hyperlink" Target="http://powo.science.kew.org/" TargetMode="External"/><Relationship Id="rId11" Type="http://schemas.openxmlformats.org/officeDocument/2006/relationships/hyperlink" Target="https://laji.fi/en/" TargetMode="External"/><Relationship Id="rId10" Type="http://schemas.openxmlformats.org/officeDocument/2006/relationships/hyperlink" Target="http://www.worldfloraonline.org/organisation/FB" TargetMode="External"/><Relationship Id="rId13" Type="http://schemas.openxmlformats.org/officeDocument/2006/relationships/hyperlink" Target="https://www.gbif.org/" TargetMode="External"/><Relationship Id="rId12" Type="http://schemas.openxmlformats.org/officeDocument/2006/relationships/hyperlink" Target="https://www.fishbase.de/" TargetMode="External"/><Relationship Id="rId15" Type="http://schemas.openxmlformats.org/officeDocument/2006/relationships/hyperlink" Target="https://index.globalnames.org/" TargetMode="External"/><Relationship Id="rId14" Type="http://schemas.openxmlformats.org/officeDocument/2006/relationships/hyperlink" Target="https://germansl.infinitenature.org/" TargetMode="External"/><Relationship Id="rId17" Type="http://schemas.openxmlformats.org/officeDocument/2006/relationships/hyperlink" Target="https://www.indexfungorum.org/" TargetMode="External"/><Relationship Id="rId16" Type="http://schemas.openxmlformats.org/officeDocument/2006/relationships/hyperlink" Target="https://resolver.globalnames.org/" TargetMode="External"/><Relationship Id="rId19" Type="http://schemas.openxmlformats.org/officeDocument/2006/relationships/hyperlink" Target="https://www.itis.gov/organ.html" TargetMode="External"/><Relationship Id="rId18" Type="http://schemas.openxmlformats.org/officeDocument/2006/relationships/hyperlink" Target="https://www.ipni.org/" TargetMode="External"/><Relationship Id="rId1" Type="http://schemas.openxmlformats.org/officeDocument/2006/relationships/hyperlink" Target="https://www.algaebase.org" TargetMode="External"/><Relationship Id="rId2" Type="http://schemas.openxmlformats.org/officeDocument/2006/relationships/hyperlink" Target="https://amphibiansoftheworld.amnh.org/" TargetMode="External"/><Relationship Id="rId3" Type="http://schemas.openxmlformats.org/officeDocument/2006/relationships/hyperlink" Target="https://www.boldsystems.org/index.php" TargetMode="External"/><Relationship Id="rId4" Type="http://schemas.openxmlformats.org/officeDocument/2006/relationships/hyperlink" Target="http://zoology.especies.cn/" TargetMode="External"/><Relationship Id="rId9" Type="http://schemas.openxmlformats.org/officeDocument/2006/relationships/hyperlink" Target="http://floradobrasil.jbrj.gov.br/" TargetMode="External"/><Relationship Id="rId5" Type="http://schemas.openxmlformats.org/officeDocument/2006/relationships/hyperlink" Target="https://www.catalogueoflife.org/" TargetMode="External"/><Relationship Id="rId6" Type="http://schemas.openxmlformats.org/officeDocument/2006/relationships/hyperlink" Target="https://www.dyntaxa.se/" TargetMode="External"/><Relationship Id="rId7" Type="http://schemas.openxmlformats.org/officeDocument/2006/relationships/hyperlink" Target="https://www.birds.cornell.edu/clementschecklist/" TargetMode="External"/><Relationship Id="rId8" Type="http://schemas.openxmlformats.org/officeDocument/2006/relationships/hyperlink" Target="https://eol.or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29"/>
    <col customWidth="1" min="6" max="6" width="19.43"/>
    <col customWidth="1" min="10" max="10" width="34.86"/>
    <col customWidth="1" min="16" max="16" width="39.43"/>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c r="R1" s="3"/>
      <c r="S1" s="3"/>
      <c r="T1" s="3"/>
      <c r="U1" s="3"/>
      <c r="V1" s="3"/>
      <c r="W1" s="3"/>
      <c r="X1" s="3"/>
      <c r="Y1" s="3"/>
      <c r="Z1" s="3"/>
      <c r="AA1" s="3"/>
      <c r="AB1" s="3"/>
      <c r="AC1" s="3"/>
      <c r="AD1" s="3"/>
    </row>
    <row r="2">
      <c r="A2" s="4" t="s">
        <v>16</v>
      </c>
      <c r="B2" s="5" t="s">
        <v>17</v>
      </c>
      <c r="C2" s="6" t="s">
        <v>18</v>
      </c>
      <c r="D2" s="6" t="s">
        <v>19</v>
      </c>
      <c r="E2" s="7">
        <v>43722.0</v>
      </c>
      <c r="F2" s="8" t="s">
        <v>20</v>
      </c>
      <c r="G2" s="8" t="s">
        <v>21</v>
      </c>
      <c r="H2" s="8" t="s">
        <v>22</v>
      </c>
      <c r="I2" s="8" t="s">
        <v>20</v>
      </c>
      <c r="J2" s="8" t="s">
        <v>23</v>
      </c>
      <c r="K2" s="8" t="s">
        <v>24</v>
      </c>
      <c r="L2" s="8" t="s">
        <v>25</v>
      </c>
      <c r="M2" s="8" t="s">
        <v>26</v>
      </c>
      <c r="N2" s="8" t="s">
        <v>27</v>
      </c>
      <c r="O2" s="8" t="s">
        <v>28</v>
      </c>
      <c r="P2" s="9"/>
      <c r="Q2" s="9"/>
      <c r="R2" s="9"/>
      <c r="S2" s="9"/>
      <c r="T2" s="9"/>
      <c r="U2" s="9"/>
      <c r="V2" s="9"/>
      <c r="W2" s="9"/>
      <c r="X2" s="9"/>
      <c r="Y2" s="9"/>
      <c r="Z2" s="9"/>
      <c r="AA2" s="9"/>
      <c r="AB2" s="9"/>
      <c r="AC2" s="9"/>
      <c r="AD2" s="9"/>
    </row>
    <row r="3">
      <c r="A3" s="10" t="s">
        <v>29</v>
      </c>
      <c r="B3" s="11" t="s">
        <v>17</v>
      </c>
      <c r="C3" s="8" t="s">
        <v>30</v>
      </c>
      <c r="D3" s="6" t="s">
        <v>31</v>
      </c>
      <c r="E3" s="8" t="s">
        <v>30</v>
      </c>
      <c r="F3" s="8" t="s">
        <v>20</v>
      </c>
      <c r="G3" s="8" t="s">
        <v>21</v>
      </c>
      <c r="H3" s="8" t="s">
        <v>32</v>
      </c>
      <c r="I3" s="8" t="s">
        <v>20</v>
      </c>
      <c r="J3" s="8" t="s">
        <v>33</v>
      </c>
      <c r="K3" s="8" t="s">
        <v>24</v>
      </c>
      <c r="L3" s="8" t="s">
        <v>25</v>
      </c>
      <c r="M3" s="8" t="s">
        <v>34</v>
      </c>
      <c r="N3" s="8" t="s">
        <v>27</v>
      </c>
      <c r="O3" s="9"/>
      <c r="P3" s="9"/>
      <c r="Q3" s="9"/>
      <c r="R3" s="9"/>
      <c r="S3" s="9"/>
      <c r="T3" s="9"/>
      <c r="U3" s="9"/>
      <c r="V3" s="9"/>
      <c r="W3" s="9"/>
      <c r="X3" s="9"/>
      <c r="Y3" s="9"/>
      <c r="Z3" s="9"/>
      <c r="AA3" s="9"/>
      <c r="AB3" s="9"/>
      <c r="AC3" s="9"/>
      <c r="AD3" s="9"/>
    </row>
    <row r="4" ht="19.5" customHeight="1">
      <c r="A4" s="10" t="s">
        <v>35</v>
      </c>
      <c r="B4" s="11" t="s">
        <v>36</v>
      </c>
      <c r="C4" s="12" t="s">
        <v>37</v>
      </c>
      <c r="D4" s="12" t="s">
        <v>38</v>
      </c>
      <c r="E4" s="13">
        <v>43888.0</v>
      </c>
      <c r="F4" s="8" t="s">
        <v>20</v>
      </c>
      <c r="G4" s="8" t="s">
        <v>21</v>
      </c>
      <c r="H4" s="8" t="s">
        <v>22</v>
      </c>
      <c r="I4" s="8" t="s">
        <v>27</v>
      </c>
      <c r="J4" s="8" t="s">
        <v>30</v>
      </c>
      <c r="K4" s="8" t="s">
        <v>24</v>
      </c>
      <c r="L4" s="8" t="s">
        <v>25</v>
      </c>
      <c r="M4" s="8" t="s">
        <v>39</v>
      </c>
      <c r="N4" s="8" t="s">
        <v>20</v>
      </c>
      <c r="O4" s="8" t="s">
        <v>40</v>
      </c>
      <c r="P4" s="9"/>
      <c r="Q4" s="9"/>
      <c r="R4" s="9"/>
      <c r="S4" s="9"/>
      <c r="T4" s="9"/>
      <c r="U4" s="9"/>
      <c r="V4" s="9"/>
      <c r="W4" s="9"/>
      <c r="X4" s="9"/>
      <c r="Y4" s="9"/>
      <c r="Z4" s="9"/>
      <c r="AA4" s="9"/>
      <c r="AB4" s="9"/>
      <c r="AC4" s="9"/>
      <c r="AD4" s="9"/>
    </row>
    <row r="5">
      <c r="A5" s="10" t="s">
        <v>41</v>
      </c>
      <c r="B5" s="11" t="s">
        <v>17</v>
      </c>
      <c r="C5" s="8" t="s">
        <v>30</v>
      </c>
      <c r="D5" s="12" t="s">
        <v>42</v>
      </c>
      <c r="E5" s="8" t="s">
        <v>30</v>
      </c>
      <c r="F5" s="8" t="s">
        <v>27</v>
      </c>
      <c r="G5" s="8" t="s">
        <v>21</v>
      </c>
      <c r="H5" s="8" t="s">
        <v>22</v>
      </c>
      <c r="I5" s="8" t="s">
        <v>20</v>
      </c>
      <c r="J5" s="8" t="s">
        <v>43</v>
      </c>
      <c r="K5" s="8" t="s">
        <v>24</v>
      </c>
      <c r="L5" s="8" t="s">
        <v>44</v>
      </c>
      <c r="M5" s="8" t="s">
        <v>30</v>
      </c>
      <c r="N5" s="8" t="s">
        <v>20</v>
      </c>
      <c r="O5" s="14" t="s">
        <v>45</v>
      </c>
      <c r="P5" s="9"/>
      <c r="Q5" s="9"/>
      <c r="R5" s="9"/>
      <c r="S5" s="9"/>
      <c r="T5" s="9"/>
      <c r="U5" s="9"/>
      <c r="V5" s="9"/>
      <c r="W5" s="9"/>
      <c r="X5" s="9"/>
      <c r="Y5" s="9"/>
      <c r="Z5" s="9"/>
      <c r="AA5" s="9"/>
      <c r="AB5" s="9"/>
      <c r="AC5" s="9"/>
      <c r="AD5" s="9"/>
    </row>
    <row r="6">
      <c r="A6" s="4" t="s">
        <v>46</v>
      </c>
      <c r="B6" s="5" t="s">
        <v>17</v>
      </c>
      <c r="C6" s="6" t="s">
        <v>47</v>
      </c>
      <c r="D6" s="12" t="s">
        <v>48</v>
      </c>
      <c r="E6" s="7">
        <v>44223.0</v>
      </c>
      <c r="F6" s="8" t="s">
        <v>20</v>
      </c>
      <c r="G6" s="8" t="s">
        <v>21</v>
      </c>
      <c r="H6" s="8" t="s">
        <v>22</v>
      </c>
      <c r="I6" s="8" t="s">
        <v>20</v>
      </c>
      <c r="J6" s="8" t="s">
        <v>49</v>
      </c>
      <c r="K6" s="8" t="s">
        <v>24</v>
      </c>
      <c r="L6" s="8" t="s">
        <v>44</v>
      </c>
      <c r="M6" s="8" t="s">
        <v>30</v>
      </c>
      <c r="N6" s="8" t="s">
        <v>27</v>
      </c>
      <c r="O6" s="15" t="s">
        <v>50</v>
      </c>
      <c r="P6" s="8" t="s">
        <v>51</v>
      </c>
      <c r="Q6" s="9"/>
      <c r="R6" s="9"/>
      <c r="S6" s="9"/>
      <c r="T6" s="9"/>
      <c r="U6" s="9"/>
      <c r="V6" s="9"/>
      <c r="W6" s="9"/>
      <c r="X6" s="9"/>
      <c r="Y6" s="9"/>
      <c r="Z6" s="9"/>
      <c r="AA6" s="9"/>
      <c r="AB6" s="9"/>
      <c r="AC6" s="9"/>
      <c r="AD6" s="9"/>
    </row>
    <row r="7">
      <c r="A7" s="10" t="s">
        <v>52</v>
      </c>
      <c r="B7" s="5" t="s">
        <v>36</v>
      </c>
      <c r="C7" s="6" t="s">
        <v>53</v>
      </c>
      <c r="D7" s="12" t="s">
        <v>54</v>
      </c>
      <c r="E7" s="7">
        <v>44227.0</v>
      </c>
      <c r="F7" s="8" t="s">
        <v>20</v>
      </c>
      <c r="G7" s="8" t="s">
        <v>21</v>
      </c>
      <c r="H7" s="8" t="s">
        <v>22</v>
      </c>
      <c r="I7" s="8" t="s">
        <v>20</v>
      </c>
      <c r="J7" s="8" t="s">
        <v>55</v>
      </c>
      <c r="K7" s="8" t="s">
        <v>24</v>
      </c>
      <c r="L7" s="8" t="s">
        <v>25</v>
      </c>
      <c r="M7" s="8" t="s">
        <v>56</v>
      </c>
      <c r="N7" s="8" t="s">
        <v>20</v>
      </c>
      <c r="O7" s="8" t="s">
        <v>57</v>
      </c>
      <c r="P7" s="9"/>
      <c r="Q7" s="9"/>
      <c r="R7" s="9"/>
      <c r="S7" s="9"/>
      <c r="T7" s="9"/>
      <c r="U7" s="9"/>
      <c r="V7" s="9"/>
      <c r="W7" s="9"/>
      <c r="X7" s="9"/>
      <c r="Y7" s="9"/>
      <c r="Z7" s="9"/>
      <c r="AA7" s="9"/>
      <c r="AB7" s="9"/>
      <c r="AC7" s="9"/>
      <c r="AD7" s="9"/>
    </row>
    <row r="8">
      <c r="A8" s="10" t="s">
        <v>58</v>
      </c>
      <c r="B8" s="11" t="s">
        <v>17</v>
      </c>
      <c r="C8" s="6" t="s">
        <v>59</v>
      </c>
      <c r="D8" s="12" t="s">
        <v>60</v>
      </c>
      <c r="E8" s="7">
        <v>43949.0</v>
      </c>
      <c r="F8" s="8" t="s">
        <v>20</v>
      </c>
      <c r="G8" s="8" t="s">
        <v>21</v>
      </c>
      <c r="H8" s="8" t="s">
        <v>61</v>
      </c>
      <c r="I8" s="8" t="s">
        <v>20</v>
      </c>
      <c r="J8" s="8" t="s">
        <v>62</v>
      </c>
      <c r="K8" s="8" t="s">
        <v>24</v>
      </c>
      <c r="L8" s="8" t="s">
        <v>25</v>
      </c>
      <c r="M8" s="8" t="s">
        <v>63</v>
      </c>
      <c r="N8" s="8" t="s">
        <v>27</v>
      </c>
      <c r="O8" s="9"/>
      <c r="P8" s="9"/>
      <c r="Q8" s="9"/>
      <c r="R8" s="9"/>
      <c r="S8" s="9"/>
      <c r="T8" s="9"/>
      <c r="U8" s="9"/>
      <c r="V8" s="9"/>
      <c r="W8" s="9"/>
      <c r="X8" s="9"/>
      <c r="Y8" s="9"/>
      <c r="Z8" s="9"/>
      <c r="AA8" s="9"/>
      <c r="AB8" s="9"/>
      <c r="AC8" s="9"/>
      <c r="AD8" s="9"/>
    </row>
    <row r="9">
      <c r="A9" s="10" t="s">
        <v>64</v>
      </c>
      <c r="B9" s="5" t="s">
        <v>36</v>
      </c>
      <c r="C9" s="6" t="s">
        <v>65</v>
      </c>
      <c r="D9" s="9"/>
      <c r="E9" s="7">
        <v>44201.0</v>
      </c>
      <c r="F9" s="8" t="s">
        <v>20</v>
      </c>
      <c r="G9" s="8" t="s">
        <v>66</v>
      </c>
      <c r="H9" s="8" t="s">
        <v>61</v>
      </c>
      <c r="I9" s="8" t="s">
        <v>20</v>
      </c>
      <c r="J9" s="8" t="s">
        <v>67</v>
      </c>
      <c r="K9" s="8" t="s">
        <v>68</v>
      </c>
      <c r="L9" s="8" t="s">
        <v>44</v>
      </c>
      <c r="M9" s="8" t="s">
        <v>30</v>
      </c>
      <c r="N9" s="8" t="s">
        <v>27</v>
      </c>
      <c r="O9" s="8" t="s">
        <v>30</v>
      </c>
      <c r="P9" s="9"/>
      <c r="Q9" s="9"/>
      <c r="R9" s="9"/>
      <c r="S9" s="9"/>
      <c r="T9" s="9"/>
      <c r="U9" s="9"/>
      <c r="V9" s="9"/>
      <c r="W9" s="9"/>
      <c r="X9" s="9"/>
      <c r="Y9" s="9"/>
      <c r="Z9" s="9"/>
      <c r="AA9" s="9"/>
      <c r="AB9" s="9"/>
      <c r="AC9" s="9"/>
      <c r="AD9" s="9"/>
    </row>
    <row r="10">
      <c r="A10" s="10" t="s">
        <v>69</v>
      </c>
      <c r="B10" s="11" t="s">
        <v>36</v>
      </c>
      <c r="C10" s="12" t="s">
        <v>70</v>
      </c>
      <c r="D10" s="16" t="s">
        <v>71</v>
      </c>
      <c r="E10" s="7">
        <v>44249.0</v>
      </c>
      <c r="F10" s="8" t="s">
        <v>20</v>
      </c>
      <c r="G10" s="8" t="s">
        <v>21</v>
      </c>
      <c r="H10" s="8" t="s">
        <v>32</v>
      </c>
      <c r="I10" s="8" t="s">
        <v>20</v>
      </c>
      <c r="J10" s="8" t="s">
        <v>67</v>
      </c>
      <c r="K10" s="8" t="s">
        <v>24</v>
      </c>
      <c r="L10" s="8" t="s">
        <v>25</v>
      </c>
      <c r="M10" s="8" t="s">
        <v>72</v>
      </c>
      <c r="N10" s="8" t="s">
        <v>27</v>
      </c>
      <c r="O10" s="8" t="s">
        <v>30</v>
      </c>
      <c r="P10" s="9"/>
      <c r="Q10" s="9"/>
      <c r="R10" s="9"/>
      <c r="S10" s="9"/>
      <c r="T10" s="9"/>
      <c r="U10" s="9"/>
      <c r="V10" s="9"/>
      <c r="W10" s="9"/>
      <c r="X10" s="9"/>
      <c r="Y10" s="9"/>
      <c r="Z10" s="9"/>
      <c r="AA10" s="9"/>
      <c r="AB10" s="9"/>
      <c r="AC10" s="9"/>
      <c r="AD10" s="9"/>
    </row>
    <row r="11">
      <c r="A11" s="10" t="s">
        <v>73</v>
      </c>
      <c r="B11" s="17" t="s">
        <v>36</v>
      </c>
      <c r="C11" s="6" t="s">
        <v>74</v>
      </c>
      <c r="D11" s="12" t="s">
        <v>75</v>
      </c>
      <c r="E11" s="7">
        <v>43429.0</v>
      </c>
      <c r="F11" s="8" t="s">
        <v>20</v>
      </c>
      <c r="G11" s="8" t="s">
        <v>21</v>
      </c>
      <c r="H11" s="8" t="s">
        <v>32</v>
      </c>
      <c r="I11" s="8" t="s">
        <v>20</v>
      </c>
      <c r="J11" s="8" t="s">
        <v>76</v>
      </c>
      <c r="K11" s="8" t="s">
        <v>77</v>
      </c>
      <c r="L11" s="8" t="s">
        <v>44</v>
      </c>
      <c r="M11" s="8" t="s">
        <v>30</v>
      </c>
      <c r="N11" s="8" t="s">
        <v>20</v>
      </c>
      <c r="O11" s="8" t="s">
        <v>78</v>
      </c>
      <c r="P11" s="8" t="s">
        <v>79</v>
      </c>
      <c r="Q11" s="9"/>
      <c r="R11" s="9"/>
      <c r="S11" s="9"/>
      <c r="T11" s="9"/>
      <c r="U11" s="9"/>
      <c r="V11" s="9"/>
      <c r="W11" s="9"/>
      <c r="X11" s="9"/>
      <c r="Y11" s="9"/>
      <c r="Z11" s="9"/>
      <c r="AA11" s="9"/>
      <c r="AB11" s="9"/>
      <c r="AC11" s="9"/>
      <c r="AD11" s="9"/>
    </row>
    <row r="12">
      <c r="A12" s="10" t="s">
        <v>80</v>
      </c>
      <c r="B12" s="5" t="s">
        <v>17</v>
      </c>
      <c r="C12" s="18" t="s">
        <v>30</v>
      </c>
      <c r="D12" s="12" t="s">
        <v>81</v>
      </c>
      <c r="E12" s="8" t="s">
        <v>30</v>
      </c>
      <c r="F12" s="8" t="s">
        <v>20</v>
      </c>
      <c r="G12" s="8" t="s">
        <v>21</v>
      </c>
      <c r="H12" s="8" t="s">
        <v>61</v>
      </c>
      <c r="I12" s="8" t="s">
        <v>20</v>
      </c>
      <c r="J12" s="8" t="s">
        <v>82</v>
      </c>
      <c r="K12" s="8" t="s">
        <v>24</v>
      </c>
      <c r="L12" s="8" t="s">
        <v>25</v>
      </c>
      <c r="M12" s="8" t="s">
        <v>83</v>
      </c>
      <c r="N12" s="8" t="s">
        <v>20</v>
      </c>
      <c r="O12" s="15" t="s">
        <v>84</v>
      </c>
      <c r="P12" s="9"/>
      <c r="Q12" s="9"/>
      <c r="R12" s="9"/>
      <c r="S12" s="9"/>
      <c r="T12" s="9"/>
      <c r="U12" s="9"/>
      <c r="V12" s="9"/>
      <c r="W12" s="9"/>
      <c r="X12" s="9"/>
      <c r="Y12" s="9"/>
      <c r="Z12" s="9"/>
      <c r="AA12" s="9"/>
      <c r="AB12" s="9"/>
      <c r="AC12" s="9"/>
      <c r="AD12" s="9"/>
    </row>
    <row r="13">
      <c r="A13" s="10" t="s">
        <v>85</v>
      </c>
      <c r="B13" s="11" t="s">
        <v>17</v>
      </c>
      <c r="C13" s="8" t="s">
        <v>30</v>
      </c>
      <c r="D13" s="12" t="s">
        <v>86</v>
      </c>
      <c r="E13" s="8" t="s">
        <v>30</v>
      </c>
      <c r="F13" s="8" t="s">
        <v>20</v>
      </c>
      <c r="G13" s="8" t="s">
        <v>21</v>
      </c>
      <c r="H13" s="8" t="s">
        <v>61</v>
      </c>
      <c r="I13" s="8" t="s">
        <v>20</v>
      </c>
      <c r="J13" s="8" t="s">
        <v>87</v>
      </c>
      <c r="K13" s="8" t="s">
        <v>24</v>
      </c>
      <c r="L13" s="8" t="s">
        <v>25</v>
      </c>
      <c r="M13" s="8" t="s">
        <v>85</v>
      </c>
      <c r="N13" s="8" t="s">
        <v>27</v>
      </c>
      <c r="O13" s="9"/>
      <c r="P13" s="9"/>
      <c r="Q13" s="9"/>
      <c r="R13" s="9"/>
      <c r="S13" s="9"/>
      <c r="T13" s="9"/>
      <c r="U13" s="9"/>
      <c r="V13" s="9"/>
      <c r="W13" s="9"/>
      <c r="X13" s="9"/>
      <c r="Y13" s="9"/>
      <c r="Z13" s="9"/>
      <c r="AA13" s="9"/>
      <c r="AB13" s="9"/>
      <c r="AC13" s="9"/>
      <c r="AD13" s="9"/>
    </row>
    <row r="14">
      <c r="A14" s="10" t="s">
        <v>88</v>
      </c>
      <c r="B14" s="17" t="s">
        <v>17</v>
      </c>
      <c r="C14" s="6" t="s">
        <v>89</v>
      </c>
      <c r="D14" s="15" t="s">
        <v>90</v>
      </c>
      <c r="E14" s="7">
        <v>43950.0</v>
      </c>
      <c r="F14" s="8" t="s">
        <v>20</v>
      </c>
      <c r="G14" s="8" t="s">
        <v>21</v>
      </c>
      <c r="H14" s="8" t="s">
        <v>61</v>
      </c>
      <c r="I14" s="8" t="s">
        <v>27</v>
      </c>
      <c r="J14" s="8" t="s">
        <v>30</v>
      </c>
      <c r="K14" s="8" t="s">
        <v>91</v>
      </c>
      <c r="L14" s="8" t="s">
        <v>25</v>
      </c>
      <c r="M14" s="8" t="s">
        <v>92</v>
      </c>
      <c r="N14" s="8" t="s">
        <v>20</v>
      </c>
      <c r="O14" s="8" t="s">
        <v>93</v>
      </c>
      <c r="P14" s="9"/>
      <c r="Q14" s="9"/>
      <c r="R14" s="9"/>
      <c r="S14" s="9"/>
      <c r="T14" s="9"/>
      <c r="U14" s="9"/>
      <c r="V14" s="9"/>
      <c r="W14" s="9"/>
      <c r="X14" s="9"/>
      <c r="Y14" s="9"/>
      <c r="Z14" s="9"/>
      <c r="AA14" s="9"/>
      <c r="AB14" s="9"/>
      <c r="AC14" s="9"/>
      <c r="AD14" s="9"/>
    </row>
    <row r="15">
      <c r="A15" s="10" t="s">
        <v>94</v>
      </c>
      <c r="B15" s="17" t="s">
        <v>36</v>
      </c>
      <c r="C15" s="6" t="str">
        <f t="shared" ref="C15:C17" si="1">CONCATENATE("https://cran.r-project.org/package=", A15)</f>
        <v>https://cran.r-project.org/package=microclass</v>
      </c>
      <c r="D15" s="12" t="s">
        <v>95</v>
      </c>
      <c r="E15" s="7">
        <v>44071.0</v>
      </c>
      <c r="F15" s="8" t="s">
        <v>20</v>
      </c>
      <c r="G15" s="8" t="s">
        <v>21</v>
      </c>
      <c r="H15" s="8" t="s">
        <v>61</v>
      </c>
      <c r="I15" s="8" t="s">
        <v>27</v>
      </c>
      <c r="J15" s="8" t="s">
        <v>30</v>
      </c>
      <c r="K15" s="8" t="s">
        <v>77</v>
      </c>
      <c r="L15" s="8" t="s">
        <v>25</v>
      </c>
      <c r="M15" s="8" t="s">
        <v>72</v>
      </c>
      <c r="N15" s="8" t="s">
        <v>27</v>
      </c>
      <c r="O15" s="8" t="s">
        <v>96</v>
      </c>
      <c r="P15" s="9"/>
      <c r="Q15" s="9"/>
      <c r="R15" s="9"/>
      <c r="S15" s="9"/>
      <c r="T15" s="9"/>
      <c r="U15" s="9"/>
      <c r="V15" s="9"/>
      <c r="W15" s="9"/>
      <c r="X15" s="9"/>
      <c r="Y15" s="9"/>
      <c r="Z15" s="9"/>
      <c r="AA15" s="9"/>
      <c r="AB15" s="9"/>
      <c r="AC15" s="9"/>
      <c r="AD15" s="9"/>
    </row>
    <row r="16">
      <c r="A16" s="10" t="s">
        <v>97</v>
      </c>
      <c r="B16" s="5" t="s">
        <v>17</v>
      </c>
      <c r="C16" s="6" t="str">
        <f t="shared" si="1"/>
        <v>https://cran.r-project.org/package=monographaR</v>
      </c>
      <c r="D16" s="6" t="s">
        <v>98</v>
      </c>
      <c r="E16" s="7">
        <v>44115.0</v>
      </c>
      <c r="F16" s="8" t="s">
        <v>20</v>
      </c>
      <c r="G16" s="8" t="s">
        <v>21</v>
      </c>
      <c r="H16" s="8" t="s">
        <v>61</v>
      </c>
      <c r="I16" s="8" t="s">
        <v>27</v>
      </c>
      <c r="J16" s="8" t="s">
        <v>30</v>
      </c>
      <c r="K16" s="8" t="s">
        <v>99</v>
      </c>
      <c r="L16" s="8" t="s">
        <v>25</v>
      </c>
      <c r="M16" s="8" t="s">
        <v>83</v>
      </c>
      <c r="N16" s="8" t="s">
        <v>20</v>
      </c>
      <c r="O16" s="8" t="s">
        <v>100</v>
      </c>
      <c r="P16" s="9"/>
      <c r="Q16" s="9"/>
      <c r="R16" s="9"/>
      <c r="S16" s="9"/>
      <c r="T16" s="9"/>
      <c r="U16" s="9"/>
      <c r="V16" s="9"/>
      <c r="W16" s="9"/>
      <c r="X16" s="9"/>
      <c r="Y16" s="9"/>
      <c r="Z16" s="9"/>
      <c r="AA16" s="9"/>
      <c r="AB16" s="9"/>
      <c r="AC16" s="9"/>
      <c r="AD16" s="9"/>
    </row>
    <row r="17">
      <c r="A17" s="10" t="s">
        <v>101</v>
      </c>
      <c r="B17" s="5" t="s">
        <v>17</v>
      </c>
      <c r="C17" s="6" t="str">
        <f t="shared" si="1"/>
        <v>https://cran.r-project.org/package=natserv</v>
      </c>
      <c r="D17" s="6" t="s">
        <v>102</v>
      </c>
      <c r="E17" s="7">
        <v>43967.0</v>
      </c>
      <c r="F17" s="8" t="s">
        <v>20</v>
      </c>
      <c r="G17" s="8" t="s">
        <v>103</v>
      </c>
      <c r="H17" s="8" t="s">
        <v>22</v>
      </c>
      <c r="I17" s="8" t="s">
        <v>20</v>
      </c>
      <c r="J17" s="19" t="s">
        <v>104</v>
      </c>
      <c r="K17" s="8" t="s">
        <v>24</v>
      </c>
      <c r="L17" s="8" t="s">
        <v>44</v>
      </c>
      <c r="M17" s="8" t="s">
        <v>30</v>
      </c>
      <c r="N17" s="8" t="s">
        <v>27</v>
      </c>
      <c r="O17" s="8" t="s">
        <v>96</v>
      </c>
      <c r="P17" s="8" t="s">
        <v>105</v>
      </c>
      <c r="Q17" s="9"/>
      <c r="R17" s="9"/>
      <c r="S17" s="9"/>
      <c r="T17" s="9"/>
      <c r="U17" s="9"/>
      <c r="V17" s="9"/>
      <c r="W17" s="9"/>
      <c r="X17" s="9"/>
      <c r="Y17" s="9"/>
      <c r="Z17" s="9"/>
      <c r="AA17" s="9"/>
      <c r="AB17" s="9"/>
      <c r="AC17" s="9"/>
      <c r="AD17" s="9"/>
    </row>
    <row r="18">
      <c r="A18" s="10" t="s">
        <v>106</v>
      </c>
      <c r="B18" s="11" t="s">
        <v>17</v>
      </c>
      <c r="C18" s="12" t="s">
        <v>107</v>
      </c>
      <c r="D18" s="8" t="s">
        <v>30</v>
      </c>
      <c r="E18" s="13">
        <v>41367.0</v>
      </c>
      <c r="F18" s="8" t="s">
        <v>27</v>
      </c>
      <c r="G18" s="8" t="s">
        <v>21</v>
      </c>
      <c r="H18" s="8" t="s">
        <v>22</v>
      </c>
      <c r="I18" s="8" t="s">
        <v>20</v>
      </c>
      <c r="J18" s="8" t="s">
        <v>67</v>
      </c>
      <c r="K18" s="8" t="s">
        <v>24</v>
      </c>
      <c r="L18" s="8" t="s">
        <v>44</v>
      </c>
      <c r="M18" s="8" t="s">
        <v>30</v>
      </c>
      <c r="N18" s="8" t="s">
        <v>27</v>
      </c>
      <c r="O18" s="9"/>
      <c r="P18" s="9"/>
      <c r="Q18" s="9"/>
      <c r="R18" s="9"/>
      <c r="S18" s="9"/>
      <c r="T18" s="9"/>
      <c r="U18" s="9"/>
      <c r="V18" s="9"/>
      <c r="W18" s="9"/>
      <c r="X18" s="9"/>
      <c r="Y18" s="9"/>
      <c r="Z18" s="9"/>
      <c r="AA18" s="9"/>
      <c r="AB18" s="9"/>
      <c r="AC18" s="9"/>
      <c r="AD18" s="9"/>
    </row>
    <row r="19">
      <c r="A19" s="10" t="s">
        <v>108</v>
      </c>
      <c r="B19" s="11" t="s">
        <v>17</v>
      </c>
      <c r="C19" s="8" t="s">
        <v>30</v>
      </c>
      <c r="D19" s="12" t="s">
        <v>109</v>
      </c>
      <c r="E19" s="8" t="s">
        <v>30</v>
      </c>
      <c r="F19" s="8" t="s">
        <v>20</v>
      </c>
      <c r="G19" s="8" t="s">
        <v>21</v>
      </c>
      <c r="H19" s="8" t="s">
        <v>22</v>
      </c>
      <c r="I19" s="8" t="s">
        <v>20</v>
      </c>
      <c r="J19" s="8" t="s">
        <v>110</v>
      </c>
      <c r="K19" s="8" t="s">
        <v>24</v>
      </c>
      <c r="L19" s="8" t="s">
        <v>44</v>
      </c>
      <c r="M19" s="8" t="s">
        <v>30</v>
      </c>
      <c r="N19" s="8" t="s">
        <v>27</v>
      </c>
      <c r="O19" s="9"/>
      <c r="P19" s="9"/>
      <c r="Q19" s="9"/>
      <c r="R19" s="9"/>
      <c r="S19" s="9"/>
      <c r="T19" s="9"/>
      <c r="U19" s="9"/>
      <c r="V19" s="9"/>
      <c r="W19" s="9"/>
      <c r="X19" s="9"/>
      <c r="Y19" s="9"/>
      <c r="Z19" s="9"/>
      <c r="AA19" s="9"/>
      <c r="AB19" s="9"/>
      <c r="AC19" s="9"/>
      <c r="AD19" s="9"/>
    </row>
    <row r="20">
      <c r="A20" s="10" t="s">
        <v>111</v>
      </c>
      <c r="B20" s="11" t="s">
        <v>17</v>
      </c>
      <c r="C20" s="6" t="s">
        <v>112</v>
      </c>
      <c r="D20" s="20" t="s">
        <v>113</v>
      </c>
      <c r="E20" s="7">
        <v>44037.0</v>
      </c>
      <c r="F20" s="8" t="s">
        <v>27</v>
      </c>
      <c r="G20" s="8" t="s">
        <v>21</v>
      </c>
      <c r="H20" s="8" t="s">
        <v>22</v>
      </c>
      <c r="I20" s="8" t="s">
        <v>20</v>
      </c>
      <c r="J20" s="8" t="s">
        <v>114</v>
      </c>
      <c r="K20" s="8" t="s">
        <v>24</v>
      </c>
      <c r="L20" s="8" t="s">
        <v>44</v>
      </c>
      <c r="M20" s="8" t="s">
        <v>30</v>
      </c>
      <c r="N20" s="8" t="s">
        <v>27</v>
      </c>
      <c r="O20" s="9"/>
      <c r="P20" s="9"/>
      <c r="Q20" s="9"/>
      <c r="R20" s="9"/>
      <c r="S20" s="9"/>
      <c r="T20" s="9"/>
      <c r="U20" s="9"/>
      <c r="V20" s="9"/>
      <c r="W20" s="9"/>
      <c r="X20" s="9"/>
      <c r="Y20" s="9"/>
      <c r="Z20" s="9"/>
      <c r="AA20" s="9"/>
      <c r="AB20" s="9"/>
      <c r="AC20" s="9"/>
      <c r="AD20" s="9"/>
    </row>
    <row r="21">
      <c r="A21" s="10" t="s">
        <v>115</v>
      </c>
      <c r="B21" s="5" t="s">
        <v>36</v>
      </c>
      <c r="C21" s="6" t="s">
        <v>116</v>
      </c>
      <c r="D21" s="12" t="s">
        <v>117</v>
      </c>
      <c r="E21" s="7">
        <v>44248.0</v>
      </c>
      <c r="F21" s="8" t="s">
        <v>20</v>
      </c>
      <c r="G21" s="8" t="s">
        <v>21</v>
      </c>
      <c r="H21" s="8" t="s">
        <v>61</v>
      </c>
      <c r="I21" s="8" t="s">
        <v>27</v>
      </c>
      <c r="J21" s="8" t="s">
        <v>30</v>
      </c>
      <c r="K21" s="8" t="s">
        <v>91</v>
      </c>
      <c r="L21" s="8" t="s">
        <v>44</v>
      </c>
      <c r="M21" s="8" t="s">
        <v>30</v>
      </c>
      <c r="N21" s="8" t="s">
        <v>20</v>
      </c>
      <c r="O21" s="8" t="s">
        <v>118</v>
      </c>
      <c r="P21" s="9"/>
      <c r="Q21" s="9"/>
      <c r="R21" s="9"/>
      <c r="S21" s="9"/>
      <c r="T21" s="9"/>
      <c r="U21" s="9"/>
      <c r="V21" s="9"/>
      <c r="W21" s="9"/>
      <c r="X21" s="9"/>
      <c r="Y21" s="9"/>
      <c r="Z21" s="9"/>
      <c r="AA21" s="9"/>
      <c r="AB21" s="9"/>
      <c r="AC21" s="9"/>
      <c r="AD21" s="9"/>
    </row>
    <row r="22">
      <c r="A22" s="10" t="s">
        <v>119</v>
      </c>
      <c r="B22" s="11" t="s">
        <v>36</v>
      </c>
      <c r="C22" s="6" t="s">
        <v>120</v>
      </c>
      <c r="D22" s="12" t="s">
        <v>121</v>
      </c>
      <c r="E22" s="7">
        <v>43301.0</v>
      </c>
      <c r="F22" s="8" t="s">
        <v>27</v>
      </c>
      <c r="G22" s="8" t="s">
        <v>21</v>
      </c>
      <c r="H22" s="8" t="s">
        <v>61</v>
      </c>
      <c r="I22" s="8" t="s">
        <v>27</v>
      </c>
      <c r="J22" s="8" t="s">
        <v>30</v>
      </c>
      <c r="K22" s="8" t="s">
        <v>122</v>
      </c>
      <c r="L22" s="8" t="s">
        <v>44</v>
      </c>
      <c r="M22" s="8" t="s">
        <v>30</v>
      </c>
      <c r="N22" s="8" t="s">
        <v>20</v>
      </c>
      <c r="O22" s="15" t="s">
        <v>123</v>
      </c>
      <c r="P22" s="15" t="s">
        <v>124</v>
      </c>
      <c r="Q22" s="9"/>
      <c r="R22" s="9"/>
      <c r="S22" s="9"/>
      <c r="T22" s="9"/>
      <c r="U22" s="9"/>
      <c r="V22" s="9"/>
      <c r="W22" s="9"/>
      <c r="X22" s="9"/>
      <c r="Y22" s="9"/>
      <c r="Z22" s="9"/>
      <c r="AA22" s="9"/>
      <c r="AB22" s="9"/>
      <c r="AC22" s="9"/>
      <c r="AD22" s="9"/>
    </row>
    <row r="23">
      <c r="A23" s="10" t="s">
        <v>125</v>
      </c>
      <c r="B23" s="11" t="s">
        <v>17</v>
      </c>
      <c r="C23" s="8" t="s">
        <v>30</v>
      </c>
      <c r="D23" s="12" t="s">
        <v>126</v>
      </c>
      <c r="E23" s="8" t="s">
        <v>30</v>
      </c>
      <c r="F23" s="8" t="s">
        <v>20</v>
      </c>
      <c r="G23" s="8" t="s">
        <v>21</v>
      </c>
      <c r="H23" s="8" t="s">
        <v>61</v>
      </c>
      <c r="I23" s="8" t="s">
        <v>20</v>
      </c>
      <c r="J23" s="8" t="s">
        <v>127</v>
      </c>
      <c r="K23" s="8" t="s">
        <v>24</v>
      </c>
      <c r="L23" s="8" t="s">
        <v>25</v>
      </c>
      <c r="M23" s="8" t="s">
        <v>39</v>
      </c>
      <c r="N23" s="8" t="s">
        <v>27</v>
      </c>
      <c r="O23" s="15" t="s">
        <v>128</v>
      </c>
      <c r="P23" s="9"/>
      <c r="Q23" s="9"/>
      <c r="R23" s="9"/>
      <c r="S23" s="9"/>
      <c r="T23" s="9"/>
      <c r="U23" s="9"/>
      <c r="V23" s="9"/>
      <c r="W23" s="9"/>
      <c r="X23" s="9"/>
      <c r="Y23" s="9"/>
      <c r="Z23" s="9"/>
      <c r="AA23" s="9"/>
      <c r="AB23" s="9"/>
      <c r="AC23" s="9"/>
      <c r="AD23" s="9"/>
    </row>
    <row r="24">
      <c r="A24" s="10" t="s">
        <v>129</v>
      </c>
      <c r="B24" s="5" t="s">
        <v>17</v>
      </c>
      <c r="C24" s="6" t="s">
        <v>130</v>
      </c>
      <c r="D24" s="12" t="s">
        <v>131</v>
      </c>
      <c r="E24" s="7">
        <v>44232.0</v>
      </c>
      <c r="F24" s="8" t="s">
        <v>20</v>
      </c>
      <c r="G24" s="8" t="s">
        <v>21</v>
      </c>
      <c r="H24" s="8" t="s">
        <v>22</v>
      </c>
      <c r="I24" s="8" t="s">
        <v>20</v>
      </c>
      <c r="J24" s="8" t="s">
        <v>132</v>
      </c>
      <c r="K24" s="8" t="s">
        <v>24</v>
      </c>
      <c r="L24" s="8" t="s">
        <v>44</v>
      </c>
      <c r="M24" s="8" t="s">
        <v>30</v>
      </c>
      <c r="N24" s="8" t="s">
        <v>27</v>
      </c>
      <c r="O24" s="8" t="s">
        <v>133</v>
      </c>
      <c r="P24" s="9"/>
      <c r="Q24" s="9"/>
      <c r="R24" s="9"/>
      <c r="S24" s="9"/>
      <c r="T24" s="9"/>
      <c r="U24" s="9"/>
      <c r="V24" s="9"/>
      <c r="W24" s="9"/>
      <c r="X24" s="9"/>
      <c r="Y24" s="9"/>
      <c r="Z24" s="9"/>
      <c r="AA24" s="9"/>
      <c r="AB24" s="9"/>
      <c r="AC24" s="9"/>
      <c r="AD24" s="9"/>
    </row>
    <row r="25">
      <c r="A25" s="10" t="s">
        <v>134</v>
      </c>
      <c r="B25" s="11" t="s">
        <v>17</v>
      </c>
      <c r="C25" s="6" t="s">
        <v>135</v>
      </c>
      <c r="D25" s="12" t="s">
        <v>136</v>
      </c>
      <c r="E25" s="7">
        <v>44223.0</v>
      </c>
      <c r="F25" s="8" t="s">
        <v>20</v>
      </c>
      <c r="G25" s="8" t="s">
        <v>21</v>
      </c>
      <c r="H25" s="8" t="s">
        <v>22</v>
      </c>
      <c r="I25" s="8" t="s">
        <v>20</v>
      </c>
      <c r="J25" s="8" t="s">
        <v>137</v>
      </c>
      <c r="K25" s="8" t="s">
        <v>24</v>
      </c>
      <c r="L25" s="8" t="s">
        <v>25</v>
      </c>
      <c r="M25" s="8" t="s">
        <v>138</v>
      </c>
      <c r="N25" s="8" t="s">
        <v>27</v>
      </c>
      <c r="O25" s="21" t="s">
        <v>139</v>
      </c>
      <c r="P25" s="8" t="s">
        <v>140</v>
      </c>
      <c r="Q25" s="9"/>
      <c r="R25" s="9"/>
      <c r="S25" s="9"/>
      <c r="T25" s="9"/>
      <c r="U25" s="9"/>
      <c r="V25" s="9"/>
      <c r="W25" s="9"/>
      <c r="X25" s="9"/>
      <c r="Y25" s="9"/>
      <c r="Z25" s="9"/>
      <c r="AA25" s="9"/>
      <c r="AB25" s="9"/>
      <c r="AC25" s="9"/>
      <c r="AD25" s="9"/>
    </row>
    <row r="26">
      <c r="A26" s="10" t="s">
        <v>141</v>
      </c>
      <c r="B26" s="5" t="s">
        <v>17</v>
      </c>
      <c r="C26" s="6" t="str">
        <f>CONCATENATE("https://cran.r-project.org/package=", A26)</f>
        <v>https://cran.r-project.org/package=rentrez</v>
      </c>
      <c r="D26" s="6" t="s">
        <v>142</v>
      </c>
      <c r="E26" s="7">
        <v>44145.0</v>
      </c>
      <c r="F26" s="8" t="s">
        <v>20</v>
      </c>
      <c r="G26" s="8" t="s">
        <v>21</v>
      </c>
      <c r="H26" s="8" t="s">
        <v>22</v>
      </c>
      <c r="I26" s="8" t="s">
        <v>20</v>
      </c>
      <c r="J26" s="8" t="s">
        <v>67</v>
      </c>
      <c r="K26" s="8" t="s">
        <v>24</v>
      </c>
      <c r="L26" s="8" t="s">
        <v>44</v>
      </c>
      <c r="M26" s="8" t="s">
        <v>30</v>
      </c>
      <c r="N26" s="8" t="s">
        <v>20</v>
      </c>
      <c r="O26" s="8" t="s">
        <v>143</v>
      </c>
      <c r="P26" s="9"/>
      <c r="Q26" s="9"/>
      <c r="R26" s="9"/>
      <c r="S26" s="9"/>
      <c r="T26" s="9"/>
      <c r="U26" s="9"/>
      <c r="V26" s="9"/>
      <c r="W26" s="9"/>
      <c r="X26" s="9"/>
      <c r="Y26" s="9"/>
      <c r="Z26" s="9"/>
      <c r="AA26" s="9"/>
      <c r="AB26" s="9"/>
      <c r="AC26" s="9"/>
      <c r="AD26" s="9"/>
    </row>
    <row r="27">
      <c r="A27" s="10" t="s">
        <v>144</v>
      </c>
      <c r="B27" s="11" t="s">
        <v>36</v>
      </c>
      <c r="C27" s="8" t="s">
        <v>30</v>
      </c>
      <c r="D27" s="12" t="s">
        <v>145</v>
      </c>
      <c r="E27" s="8" t="s">
        <v>30</v>
      </c>
      <c r="F27" s="8" t="s">
        <v>27</v>
      </c>
      <c r="G27" s="8" t="s">
        <v>21</v>
      </c>
      <c r="H27" s="8" t="s">
        <v>61</v>
      </c>
      <c r="I27" s="8" t="s">
        <v>27</v>
      </c>
      <c r="J27" s="8" t="s">
        <v>30</v>
      </c>
      <c r="K27" s="8" t="s">
        <v>99</v>
      </c>
      <c r="L27" s="8" t="s">
        <v>44</v>
      </c>
      <c r="M27" s="8" t="s">
        <v>30</v>
      </c>
      <c r="N27" s="8" t="s">
        <v>27</v>
      </c>
      <c r="O27" s="8" t="s">
        <v>30</v>
      </c>
      <c r="P27" s="8" t="s">
        <v>146</v>
      </c>
      <c r="Q27" s="9"/>
      <c r="R27" s="9"/>
      <c r="S27" s="9"/>
      <c r="T27" s="9"/>
      <c r="U27" s="9"/>
      <c r="V27" s="9"/>
      <c r="W27" s="9"/>
      <c r="X27" s="9"/>
      <c r="Y27" s="9"/>
      <c r="Z27" s="9"/>
      <c r="AA27" s="9"/>
      <c r="AB27" s="9"/>
      <c r="AC27" s="9"/>
      <c r="AD27" s="9"/>
    </row>
    <row r="28">
      <c r="A28" s="10" t="s">
        <v>147</v>
      </c>
      <c r="B28" s="11" t="s">
        <v>17</v>
      </c>
      <c r="C28" s="12" t="s">
        <v>148</v>
      </c>
      <c r="D28" s="12" t="s">
        <v>149</v>
      </c>
      <c r="E28" s="13">
        <v>44237.0</v>
      </c>
      <c r="F28" s="8" t="s">
        <v>20</v>
      </c>
      <c r="G28" s="8" t="s">
        <v>21</v>
      </c>
      <c r="H28" s="8" t="s">
        <v>61</v>
      </c>
      <c r="I28" s="8" t="s">
        <v>20</v>
      </c>
      <c r="J28" s="8" t="s">
        <v>150</v>
      </c>
      <c r="K28" s="8" t="s">
        <v>24</v>
      </c>
      <c r="L28" s="8" t="s">
        <v>25</v>
      </c>
      <c r="M28" s="8" t="s">
        <v>56</v>
      </c>
      <c r="N28" s="8" t="s">
        <v>20</v>
      </c>
      <c r="O28" s="8" t="s">
        <v>151</v>
      </c>
      <c r="P28" s="9"/>
      <c r="Q28" s="9"/>
      <c r="R28" s="9"/>
      <c r="S28" s="9"/>
      <c r="T28" s="9"/>
      <c r="U28" s="9"/>
      <c r="V28" s="9"/>
      <c r="W28" s="9"/>
      <c r="X28" s="9"/>
      <c r="Y28" s="9"/>
      <c r="Z28" s="9"/>
      <c r="AA28" s="9"/>
      <c r="AB28" s="9"/>
      <c r="AC28" s="9"/>
      <c r="AD28" s="9"/>
    </row>
    <row r="29">
      <c r="A29" s="10" t="s">
        <v>152</v>
      </c>
      <c r="B29" s="11" t="s">
        <v>17</v>
      </c>
      <c r="C29" s="12" t="s">
        <v>153</v>
      </c>
      <c r="D29" s="6" t="s">
        <v>154</v>
      </c>
      <c r="E29" s="7">
        <v>44223.0</v>
      </c>
      <c r="F29" s="8" t="s">
        <v>20</v>
      </c>
      <c r="G29" s="8" t="s">
        <v>21</v>
      </c>
      <c r="H29" s="8" t="s">
        <v>22</v>
      </c>
      <c r="I29" s="8" t="s">
        <v>20</v>
      </c>
      <c r="J29" s="8" t="s">
        <v>155</v>
      </c>
      <c r="K29" s="8" t="s">
        <v>24</v>
      </c>
      <c r="L29" s="8" t="s">
        <v>44</v>
      </c>
      <c r="M29" s="8" t="s">
        <v>30</v>
      </c>
      <c r="N29" s="8" t="s">
        <v>20</v>
      </c>
      <c r="O29" s="8" t="s">
        <v>156</v>
      </c>
      <c r="P29" s="9"/>
      <c r="Q29" s="9"/>
      <c r="R29" s="9"/>
      <c r="S29" s="9"/>
      <c r="T29" s="9"/>
      <c r="U29" s="9"/>
      <c r="V29" s="9"/>
      <c r="W29" s="9"/>
      <c r="X29" s="9"/>
      <c r="Y29" s="9"/>
      <c r="Z29" s="9"/>
      <c r="AA29" s="9"/>
      <c r="AB29" s="9"/>
      <c r="AC29" s="9"/>
      <c r="AD29" s="9"/>
    </row>
    <row r="30">
      <c r="A30" s="4" t="s">
        <v>157</v>
      </c>
      <c r="B30" s="5" t="s">
        <v>17</v>
      </c>
      <c r="C30" s="6" t="str">
        <f t="shared" ref="C30:C31" si="2">CONCATENATE("https://cran.r-project.org/package=", A30)</f>
        <v>https://cran.r-project.org/package=rgnparser</v>
      </c>
      <c r="D30" s="6" t="s">
        <v>158</v>
      </c>
      <c r="E30" s="7">
        <v>44221.0</v>
      </c>
      <c r="F30" s="8" t="s">
        <v>20</v>
      </c>
      <c r="G30" s="8" t="s">
        <v>21</v>
      </c>
      <c r="H30" s="8" t="s">
        <v>61</v>
      </c>
      <c r="I30" s="8" t="s">
        <v>27</v>
      </c>
      <c r="J30" s="8" t="s">
        <v>30</v>
      </c>
      <c r="K30" s="8" t="s">
        <v>99</v>
      </c>
      <c r="L30" s="8" t="s">
        <v>44</v>
      </c>
      <c r="M30" s="8" t="s">
        <v>30</v>
      </c>
      <c r="N30" s="8" t="s">
        <v>27</v>
      </c>
      <c r="O30" s="8" t="s">
        <v>159</v>
      </c>
      <c r="P30" s="9"/>
      <c r="Q30" s="9"/>
      <c r="R30" s="9"/>
      <c r="S30" s="9"/>
      <c r="T30" s="9"/>
      <c r="U30" s="9"/>
      <c r="V30" s="9"/>
      <c r="W30" s="9"/>
      <c r="X30" s="9"/>
      <c r="Y30" s="9"/>
      <c r="Z30" s="9"/>
      <c r="AA30" s="9"/>
      <c r="AB30" s="9"/>
      <c r="AC30" s="9"/>
      <c r="AD30" s="9"/>
    </row>
    <row r="31">
      <c r="A31" s="4" t="s">
        <v>160</v>
      </c>
      <c r="B31" s="5" t="s">
        <v>17</v>
      </c>
      <c r="C31" s="6" t="str">
        <f t="shared" si="2"/>
        <v>https://cran.r-project.org/package=ritis</v>
      </c>
      <c r="D31" s="6" t="s">
        <v>161</v>
      </c>
      <c r="E31" s="7">
        <v>44229.0</v>
      </c>
      <c r="F31" s="8" t="s">
        <v>20</v>
      </c>
      <c r="G31" s="8" t="s">
        <v>21</v>
      </c>
      <c r="H31" s="8" t="s">
        <v>22</v>
      </c>
      <c r="I31" s="8" t="s">
        <v>20</v>
      </c>
      <c r="J31" s="8" t="s">
        <v>162</v>
      </c>
      <c r="K31" s="8" t="s">
        <v>24</v>
      </c>
      <c r="L31" s="8" t="s">
        <v>44</v>
      </c>
      <c r="M31" s="8" t="s">
        <v>30</v>
      </c>
      <c r="N31" s="8" t="s">
        <v>27</v>
      </c>
      <c r="O31" s="8" t="s">
        <v>163</v>
      </c>
      <c r="P31" s="9"/>
      <c r="Q31" s="9"/>
      <c r="R31" s="9"/>
      <c r="S31" s="9"/>
      <c r="T31" s="9"/>
      <c r="U31" s="9"/>
      <c r="V31" s="9"/>
      <c r="W31" s="9"/>
      <c r="X31" s="9"/>
      <c r="Y31" s="9"/>
      <c r="Z31" s="9"/>
      <c r="AA31" s="9"/>
      <c r="AB31" s="9"/>
      <c r="AC31" s="9"/>
      <c r="AD31" s="9"/>
    </row>
    <row r="32">
      <c r="A32" s="10" t="s">
        <v>164</v>
      </c>
      <c r="B32" s="11" t="s">
        <v>17</v>
      </c>
      <c r="C32" s="8" t="s">
        <v>30</v>
      </c>
      <c r="D32" s="12" t="s">
        <v>165</v>
      </c>
      <c r="E32" s="8" t="s">
        <v>30</v>
      </c>
      <c r="F32" s="8" t="s">
        <v>20</v>
      </c>
      <c r="G32" s="8" t="s">
        <v>21</v>
      </c>
      <c r="H32" s="8" t="s">
        <v>22</v>
      </c>
      <c r="I32" s="8" t="s">
        <v>20</v>
      </c>
      <c r="J32" s="8" t="s">
        <v>62</v>
      </c>
      <c r="K32" s="8" t="s">
        <v>24</v>
      </c>
      <c r="L32" s="8" t="s">
        <v>25</v>
      </c>
      <c r="M32" s="8" t="s">
        <v>63</v>
      </c>
      <c r="N32" s="8" t="s">
        <v>27</v>
      </c>
      <c r="O32" s="9"/>
      <c r="P32" s="9"/>
      <c r="Q32" s="9"/>
      <c r="R32" s="9"/>
      <c r="S32" s="9"/>
      <c r="T32" s="9"/>
      <c r="U32" s="9"/>
      <c r="V32" s="9"/>
      <c r="W32" s="9"/>
      <c r="X32" s="9"/>
      <c r="Y32" s="9"/>
      <c r="Z32" s="9"/>
      <c r="AA32" s="9"/>
      <c r="AB32" s="9"/>
      <c r="AC32" s="9"/>
      <c r="AD32" s="9"/>
    </row>
    <row r="33">
      <c r="A33" s="10" t="s">
        <v>166</v>
      </c>
      <c r="B33" s="5" t="s">
        <v>17</v>
      </c>
      <c r="C33" s="6" t="str">
        <f>CONCATENATE("https://cran.r-project.org/package=", A33)</f>
        <v>https://cran.r-project.org/package=rotl</v>
      </c>
      <c r="D33" s="6" t="s">
        <v>167</v>
      </c>
      <c r="E33" s="7">
        <v>44126.0</v>
      </c>
      <c r="F33" s="8" t="s">
        <v>20</v>
      </c>
      <c r="G33" s="8" t="s">
        <v>21</v>
      </c>
      <c r="H33" s="8" t="s">
        <v>22</v>
      </c>
      <c r="I33" s="8" t="s">
        <v>20</v>
      </c>
      <c r="J33" s="8" t="s">
        <v>168</v>
      </c>
      <c r="K33" s="8" t="s">
        <v>24</v>
      </c>
      <c r="L33" s="8" t="s">
        <v>44</v>
      </c>
      <c r="M33" s="8" t="s">
        <v>30</v>
      </c>
      <c r="N33" s="8" t="s">
        <v>20</v>
      </c>
      <c r="O33" s="8" t="s">
        <v>169</v>
      </c>
      <c r="P33" s="9"/>
      <c r="Q33" s="9"/>
      <c r="R33" s="9"/>
      <c r="S33" s="9"/>
      <c r="T33" s="9"/>
      <c r="U33" s="9"/>
      <c r="V33" s="9"/>
      <c r="W33" s="9"/>
      <c r="X33" s="9"/>
      <c r="Y33" s="9"/>
      <c r="Z33" s="9"/>
      <c r="AA33" s="9"/>
      <c r="AB33" s="9"/>
      <c r="AC33" s="9"/>
      <c r="AD33" s="9"/>
    </row>
    <row r="34">
      <c r="A34" s="10" t="s">
        <v>170</v>
      </c>
      <c r="B34" s="11" t="s">
        <v>17</v>
      </c>
      <c r="C34" s="12" t="s">
        <v>171</v>
      </c>
      <c r="D34" s="6" t="s">
        <v>172</v>
      </c>
      <c r="E34" s="7">
        <v>44133.0</v>
      </c>
      <c r="F34" s="8" t="s">
        <v>20</v>
      </c>
      <c r="G34" s="8" t="s">
        <v>21</v>
      </c>
      <c r="H34" s="8" t="s">
        <v>22</v>
      </c>
      <c r="I34" s="8" t="s">
        <v>20</v>
      </c>
      <c r="J34" s="8" t="s">
        <v>173</v>
      </c>
      <c r="K34" s="8" t="s">
        <v>24</v>
      </c>
      <c r="L34" s="8" t="s">
        <v>44</v>
      </c>
      <c r="M34" s="8" t="s">
        <v>30</v>
      </c>
      <c r="N34" s="8" t="s">
        <v>27</v>
      </c>
      <c r="O34" s="8" t="s">
        <v>174</v>
      </c>
      <c r="P34" s="8" t="s">
        <v>175</v>
      </c>
      <c r="Q34" s="9"/>
      <c r="R34" s="9"/>
      <c r="S34" s="9"/>
      <c r="T34" s="9"/>
      <c r="U34" s="9"/>
      <c r="V34" s="9"/>
      <c r="W34" s="9"/>
      <c r="X34" s="9"/>
      <c r="Y34" s="9"/>
      <c r="Z34" s="9"/>
      <c r="AA34" s="9"/>
      <c r="AB34" s="9"/>
      <c r="AC34" s="9"/>
      <c r="AD34" s="9"/>
    </row>
    <row r="35">
      <c r="A35" s="10" t="s">
        <v>176</v>
      </c>
      <c r="B35" s="11" t="s">
        <v>17</v>
      </c>
      <c r="C35" s="8" t="s">
        <v>30</v>
      </c>
      <c r="D35" s="6" t="s">
        <v>177</v>
      </c>
      <c r="E35" s="8" t="s">
        <v>30</v>
      </c>
      <c r="F35" s="8" t="s">
        <v>27</v>
      </c>
      <c r="G35" s="8" t="s">
        <v>21</v>
      </c>
      <c r="H35" s="8" t="s">
        <v>22</v>
      </c>
      <c r="I35" s="8" t="s">
        <v>20</v>
      </c>
      <c r="J35" s="8" t="s">
        <v>178</v>
      </c>
      <c r="K35" s="8" t="s">
        <v>24</v>
      </c>
      <c r="L35" s="8" t="s">
        <v>44</v>
      </c>
      <c r="M35" s="8" t="s">
        <v>30</v>
      </c>
      <c r="N35" s="8" t="s">
        <v>27</v>
      </c>
      <c r="O35" s="8" t="s">
        <v>179</v>
      </c>
      <c r="P35" s="8" t="s">
        <v>180</v>
      </c>
      <c r="Q35" s="9"/>
      <c r="R35" s="9"/>
      <c r="S35" s="9"/>
      <c r="T35" s="9"/>
      <c r="U35" s="9"/>
      <c r="V35" s="9"/>
      <c r="W35" s="9"/>
      <c r="X35" s="9"/>
      <c r="Y35" s="9"/>
      <c r="Z35" s="9"/>
      <c r="AA35" s="9"/>
      <c r="AB35" s="9"/>
      <c r="AC35" s="9"/>
      <c r="AD35" s="9"/>
    </row>
    <row r="36">
      <c r="A36" s="10" t="s">
        <v>181</v>
      </c>
      <c r="B36" s="11" t="s">
        <v>17</v>
      </c>
      <c r="C36" s="6" t="s">
        <v>182</v>
      </c>
      <c r="D36" s="20" t="s">
        <v>183</v>
      </c>
      <c r="E36" s="7">
        <v>44130.0</v>
      </c>
      <c r="F36" s="8" t="s">
        <v>20</v>
      </c>
      <c r="G36" s="8" t="s">
        <v>21</v>
      </c>
      <c r="H36" s="8" t="s">
        <v>22</v>
      </c>
      <c r="I36" s="8" t="s">
        <v>20</v>
      </c>
      <c r="J36" s="8" t="s">
        <v>184</v>
      </c>
      <c r="K36" s="8" t="s">
        <v>24</v>
      </c>
      <c r="L36" s="8" t="s">
        <v>44</v>
      </c>
      <c r="M36" s="8" t="s">
        <v>30</v>
      </c>
      <c r="N36" s="8" t="s">
        <v>20</v>
      </c>
      <c r="O36" s="19" t="s">
        <v>185</v>
      </c>
      <c r="P36" s="9"/>
      <c r="Q36" s="9"/>
      <c r="R36" s="9"/>
      <c r="S36" s="9"/>
      <c r="T36" s="9"/>
      <c r="U36" s="9"/>
      <c r="V36" s="9"/>
      <c r="W36" s="9"/>
      <c r="X36" s="9"/>
      <c r="Y36" s="9"/>
      <c r="Z36" s="9"/>
      <c r="AA36" s="9"/>
      <c r="AB36" s="9"/>
      <c r="AC36" s="9"/>
      <c r="AD36" s="9"/>
    </row>
    <row r="37">
      <c r="A37" s="10" t="s">
        <v>186</v>
      </c>
      <c r="B37" s="5" t="s">
        <v>17</v>
      </c>
      <c r="C37" s="5" t="s">
        <v>30</v>
      </c>
      <c r="D37" s="6" t="s">
        <v>187</v>
      </c>
      <c r="E37" s="8" t="s">
        <v>30</v>
      </c>
      <c r="F37" s="8" t="s">
        <v>20</v>
      </c>
      <c r="G37" s="8" t="s">
        <v>21</v>
      </c>
      <c r="H37" s="8" t="s">
        <v>61</v>
      </c>
      <c r="I37" s="8" t="s">
        <v>27</v>
      </c>
      <c r="J37" s="8" t="s">
        <v>30</v>
      </c>
      <c r="K37" s="8" t="s">
        <v>99</v>
      </c>
      <c r="L37" s="8" t="s">
        <v>44</v>
      </c>
      <c r="M37" s="8" t="s">
        <v>30</v>
      </c>
      <c r="N37" s="8" t="s">
        <v>27</v>
      </c>
      <c r="O37" s="8" t="s">
        <v>188</v>
      </c>
      <c r="P37" s="9"/>
      <c r="Q37" s="9"/>
      <c r="R37" s="9"/>
      <c r="S37" s="9"/>
      <c r="T37" s="9"/>
      <c r="U37" s="9"/>
      <c r="V37" s="9"/>
      <c r="W37" s="9"/>
      <c r="X37" s="9"/>
      <c r="Y37" s="9"/>
      <c r="Z37" s="9"/>
      <c r="AA37" s="9"/>
      <c r="AB37" s="9"/>
      <c r="AC37" s="9"/>
      <c r="AD37" s="9"/>
    </row>
    <row r="38">
      <c r="A38" s="10" t="s">
        <v>189</v>
      </c>
      <c r="B38" s="5" t="s">
        <v>17</v>
      </c>
      <c r="C38" s="6" t="str">
        <f t="shared" ref="C38:C39" si="3">CONCATENATE("https://cran.r-project.org/package=", A38)</f>
        <v>https://cran.r-project.org/package=taxa</v>
      </c>
      <c r="D38" s="6" t="s">
        <v>190</v>
      </c>
      <c r="E38" s="7">
        <v>43950.0</v>
      </c>
      <c r="F38" s="8" t="s">
        <v>20</v>
      </c>
      <c r="G38" s="8" t="s">
        <v>66</v>
      </c>
      <c r="H38" s="8" t="s">
        <v>61</v>
      </c>
      <c r="I38" s="8" t="s">
        <v>27</v>
      </c>
      <c r="J38" s="8" t="s">
        <v>30</v>
      </c>
      <c r="K38" s="8" t="s">
        <v>191</v>
      </c>
      <c r="L38" s="8" t="s">
        <v>44</v>
      </c>
      <c r="M38" s="8" t="s">
        <v>30</v>
      </c>
      <c r="N38" s="8" t="s">
        <v>20</v>
      </c>
      <c r="O38" s="8" t="s">
        <v>192</v>
      </c>
      <c r="P38" s="8" t="s">
        <v>193</v>
      </c>
      <c r="Q38" s="9"/>
      <c r="R38" s="9"/>
      <c r="S38" s="9"/>
      <c r="T38" s="9"/>
      <c r="U38" s="9"/>
      <c r="V38" s="9"/>
      <c r="W38" s="9"/>
      <c r="X38" s="9"/>
      <c r="Y38" s="9"/>
      <c r="Z38" s="9"/>
      <c r="AA38" s="9"/>
      <c r="AB38" s="9"/>
      <c r="AC38" s="9"/>
      <c r="AD38" s="9"/>
    </row>
    <row r="39">
      <c r="A39" s="10" t="s">
        <v>194</v>
      </c>
      <c r="B39" s="5" t="s">
        <v>17</v>
      </c>
      <c r="C39" s="22" t="str">
        <f t="shared" si="3"/>
        <v>https://cran.r-project.org/package=taxadb</v>
      </c>
      <c r="D39" s="6" t="s">
        <v>195</v>
      </c>
      <c r="E39" s="7">
        <v>43880.0</v>
      </c>
      <c r="F39" s="8" t="s">
        <v>20</v>
      </c>
      <c r="G39" s="8" t="s">
        <v>21</v>
      </c>
      <c r="H39" s="8" t="s">
        <v>61</v>
      </c>
      <c r="I39" s="8" t="s">
        <v>20</v>
      </c>
      <c r="J39" s="8" t="s">
        <v>196</v>
      </c>
      <c r="K39" s="8" t="s">
        <v>24</v>
      </c>
      <c r="L39" s="8" t="s">
        <v>44</v>
      </c>
      <c r="M39" s="8" t="s">
        <v>30</v>
      </c>
      <c r="N39" s="8" t="s">
        <v>20</v>
      </c>
      <c r="O39" s="15" t="s">
        <v>197</v>
      </c>
      <c r="P39" s="9"/>
      <c r="Q39" s="9"/>
      <c r="R39" s="9"/>
      <c r="S39" s="9"/>
      <c r="T39" s="9"/>
      <c r="U39" s="9"/>
      <c r="V39" s="9"/>
      <c r="W39" s="9"/>
      <c r="X39" s="9"/>
      <c r="Y39" s="9"/>
      <c r="Z39" s="9"/>
      <c r="AA39" s="9"/>
      <c r="AB39" s="9"/>
      <c r="AC39" s="9"/>
      <c r="AD39" s="9"/>
    </row>
    <row r="40">
      <c r="A40" s="10" t="s">
        <v>198</v>
      </c>
      <c r="B40" s="11" t="s">
        <v>17</v>
      </c>
      <c r="C40" s="6" t="s">
        <v>199</v>
      </c>
      <c r="D40" s="12" t="s">
        <v>200</v>
      </c>
      <c r="E40" s="8" t="s">
        <v>30</v>
      </c>
      <c r="F40" s="8" t="s">
        <v>20</v>
      </c>
      <c r="G40" s="8" t="s">
        <v>21</v>
      </c>
      <c r="H40" s="8" t="s">
        <v>61</v>
      </c>
      <c r="I40" s="8" t="s">
        <v>20</v>
      </c>
      <c r="J40" s="8" t="s">
        <v>196</v>
      </c>
      <c r="K40" s="8" t="s">
        <v>24</v>
      </c>
      <c r="L40" s="8" t="s">
        <v>44</v>
      </c>
      <c r="M40" s="8" t="s">
        <v>30</v>
      </c>
      <c r="N40" s="8" t="s">
        <v>27</v>
      </c>
      <c r="O40" s="8" t="s">
        <v>201</v>
      </c>
      <c r="P40" s="8" t="s">
        <v>202</v>
      </c>
      <c r="Q40" s="9"/>
      <c r="R40" s="9"/>
      <c r="S40" s="9"/>
      <c r="T40" s="9"/>
      <c r="U40" s="9"/>
      <c r="V40" s="9"/>
      <c r="W40" s="9"/>
      <c r="X40" s="9"/>
      <c r="Y40" s="9"/>
      <c r="Z40" s="9"/>
      <c r="AA40" s="9"/>
      <c r="AB40" s="9"/>
      <c r="AC40" s="9"/>
      <c r="AD40" s="9"/>
    </row>
    <row r="41">
      <c r="A41" s="10" t="s">
        <v>203</v>
      </c>
      <c r="B41" s="11" t="s">
        <v>17</v>
      </c>
      <c r="C41" s="8" t="s">
        <v>30</v>
      </c>
      <c r="D41" s="6" t="s">
        <v>204</v>
      </c>
      <c r="E41" s="8" t="s">
        <v>30</v>
      </c>
      <c r="F41" s="8" t="s">
        <v>20</v>
      </c>
      <c r="G41" s="8" t="s">
        <v>21</v>
      </c>
      <c r="H41" s="8" t="s">
        <v>61</v>
      </c>
      <c r="I41" s="8" t="s">
        <v>27</v>
      </c>
      <c r="J41" s="8" t="s">
        <v>30</v>
      </c>
      <c r="K41" s="8" t="s">
        <v>122</v>
      </c>
      <c r="L41" s="8" t="s">
        <v>44</v>
      </c>
      <c r="M41" s="8" t="s">
        <v>30</v>
      </c>
      <c r="N41" s="8" t="s">
        <v>27</v>
      </c>
      <c r="O41" s="8" t="s">
        <v>205</v>
      </c>
      <c r="P41" s="9"/>
      <c r="Q41" s="9"/>
      <c r="R41" s="9"/>
      <c r="S41" s="9"/>
      <c r="T41" s="9"/>
      <c r="U41" s="9"/>
      <c r="V41" s="9"/>
      <c r="W41" s="9"/>
      <c r="X41" s="9"/>
      <c r="Y41" s="9"/>
      <c r="Z41" s="9"/>
      <c r="AA41" s="9"/>
      <c r="AB41" s="9"/>
      <c r="AC41" s="9"/>
      <c r="AD41" s="9"/>
    </row>
    <row r="42">
      <c r="A42" s="4" t="s">
        <v>206</v>
      </c>
      <c r="B42" s="5" t="s">
        <v>17</v>
      </c>
      <c r="C42" s="6" t="str">
        <f t="shared" ref="C42:C44" si="4">CONCATENATE("https://cran.r-project.org/package=", A42)</f>
        <v>https://cran.r-project.org/package=taxize</v>
      </c>
      <c r="D42" s="6" t="s">
        <v>207</v>
      </c>
      <c r="E42" s="7">
        <v>44134.0</v>
      </c>
      <c r="F42" s="8" t="s">
        <v>20</v>
      </c>
      <c r="G42" s="8" t="s">
        <v>21</v>
      </c>
      <c r="H42" s="8" t="s">
        <v>22</v>
      </c>
      <c r="I42" s="8" t="s">
        <v>20</v>
      </c>
      <c r="J42" s="8" t="s">
        <v>208</v>
      </c>
      <c r="K42" s="8" t="s">
        <v>24</v>
      </c>
      <c r="L42" s="8" t="s">
        <v>44</v>
      </c>
      <c r="M42" s="8" t="s">
        <v>30</v>
      </c>
      <c r="N42" s="8" t="s">
        <v>20</v>
      </c>
      <c r="O42" s="8" t="s">
        <v>209</v>
      </c>
      <c r="P42" s="9"/>
      <c r="Q42" s="9"/>
      <c r="R42" s="9"/>
      <c r="S42" s="9"/>
      <c r="T42" s="9"/>
      <c r="U42" s="9"/>
      <c r="V42" s="9"/>
      <c r="W42" s="9"/>
      <c r="X42" s="9"/>
      <c r="Y42" s="9"/>
      <c r="Z42" s="9"/>
      <c r="AA42" s="9"/>
      <c r="AB42" s="9"/>
      <c r="AC42" s="9"/>
      <c r="AD42" s="9"/>
    </row>
    <row r="43" ht="18.75" customHeight="1">
      <c r="A43" s="4" t="s">
        <v>210</v>
      </c>
      <c r="B43" s="5" t="s">
        <v>17</v>
      </c>
      <c r="C43" s="6" t="str">
        <f t="shared" si="4"/>
        <v>https://cran.r-project.org/package=taxizedb</v>
      </c>
      <c r="D43" s="6" t="s">
        <v>211</v>
      </c>
      <c r="E43" s="7">
        <v>44211.0</v>
      </c>
      <c r="F43" s="8" t="s">
        <v>20</v>
      </c>
      <c r="G43" s="8" t="s">
        <v>21</v>
      </c>
      <c r="H43" s="8" t="s">
        <v>61</v>
      </c>
      <c r="I43" s="8" t="s">
        <v>20</v>
      </c>
      <c r="J43" s="8" t="s">
        <v>212</v>
      </c>
      <c r="K43" s="8" t="s">
        <v>24</v>
      </c>
      <c r="L43" s="8" t="s">
        <v>44</v>
      </c>
      <c r="M43" s="8" t="s">
        <v>30</v>
      </c>
      <c r="N43" s="8" t="s">
        <v>27</v>
      </c>
      <c r="O43" s="8" t="s">
        <v>213</v>
      </c>
      <c r="P43" s="9"/>
      <c r="Q43" s="9"/>
      <c r="R43" s="9"/>
      <c r="S43" s="9"/>
      <c r="T43" s="9"/>
      <c r="U43" s="9"/>
      <c r="V43" s="9"/>
      <c r="W43" s="9"/>
      <c r="X43" s="9"/>
      <c r="Y43" s="9"/>
      <c r="Z43" s="9"/>
      <c r="AA43" s="9"/>
      <c r="AB43" s="9"/>
      <c r="AC43" s="9"/>
      <c r="AD43" s="9"/>
    </row>
    <row r="44">
      <c r="A44" s="10" t="s">
        <v>214</v>
      </c>
      <c r="B44" s="5" t="s">
        <v>17</v>
      </c>
      <c r="C44" s="6" t="str">
        <f t="shared" si="4"/>
        <v>https://cran.r-project.org/package=taxlist</v>
      </c>
      <c r="D44" s="6" t="s">
        <v>215</v>
      </c>
      <c r="E44" s="7">
        <v>44071.0</v>
      </c>
      <c r="F44" s="8" t="s">
        <v>20</v>
      </c>
      <c r="G44" s="8" t="s">
        <v>66</v>
      </c>
      <c r="H44" s="8" t="s">
        <v>61</v>
      </c>
      <c r="I44" s="8" t="s">
        <v>27</v>
      </c>
      <c r="J44" s="8" t="s">
        <v>30</v>
      </c>
      <c r="K44" s="8" t="s">
        <v>191</v>
      </c>
      <c r="L44" s="8" t="s">
        <v>25</v>
      </c>
      <c r="M44" s="8" t="s">
        <v>83</v>
      </c>
      <c r="N44" s="8" t="s">
        <v>20</v>
      </c>
      <c r="O44" s="15" t="s">
        <v>216</v>
      </c>
      <c r="P44" s="8" t="s">
        <v>217</v>
      </c>
      <c r="Q44" s="9"/>
      <c r="R44" s="9"/>
      <c r="S44" s="9"/>
      <c r="T44" s="9"/>
      <c r="U44" s="9"/>
      <c r="V44" s="9"/>
      <c r="W44" s="9"/>
      <c r="X44" s="9"/>
      <c r="Y44" s="9"/>
      <c r="Z44" s="9"/>
      <c r="AA44" s="9"/>
      <c r="AB44" s="9"/>
      <c r="AC44" s="9"/>
      <c r="AD44" s="9"/>
    </row>
    <row r="45">
      <c r="A45" s="10" t="s">
        <v>218</v>
      </c>
      <c r="B45" s="5" t="s">
        <v>17</v>
      </c>
      <c r="C45" s="5" t="s">
        <v>30</v>
      </c>
      <c r="D45" s="12" t="s">
        <v>219</v>
      </c>
      <c r="E45" s="8" t="s">
        <v>30</v>
      </c>
      <c r="F45" s="8" t="s">
        <v>27</v>
      </c>
      <c r="G45" s="8" t="s">
        <v>21</v>
      </c>
      <c r="H45" s="8" t="s">
        <v>61</v>
      </c>
      <c r="I45" s="8" t="s">
        <v>27</v>
      </c>
      <c r="J45" s="8" t="s">
        <v>104</v>
      </c>
      <c r="K45" s="8" t="s">
        <v>24</v>
      </c>
      <c r="L45" s="8" t="s">
        <v>25</v>
      </c>
      <c r="M45" s="8" t="s">
        <v>83</v>
      </c>
      <c r="N45" s="8" t="s">
        <v>20</v>
      </c>
      <c r="O45" s="15" t="s">
        <v>220</v>
      </c>
      <c r="P45" s="8" t="s">
        <v>221</v>
      </c>
      <c r="Q45" s="9"/>
      <c r="R45" s="9"/>
      <c r="S45" s="9"/>
      <c r="T45" s="9"/>
      <c r="U45" s="9"/>
      <c r="V45" s="9"/>
      <c r="W45" s="9"/>
      <c r="X45" s="9"/>
      <c r="Y45" s="9"/>
      <c r="Z45" s="9"/>
      <c r="AA45" s="9"/>
      <c r="AB45" s="9"/>
      <c r="AC45" s="9"/>
      <c r="AD45" s="9"/>
    </row>
    <row r="46">
      <c r="A46" s="10" t="s">
        <v>222</v>
      </c>
      <c r="B46" s="5" t="s">
        <v>17</v>
      </c>
      <c r="C46" s="6" t="str">
        <f>CONCATENATE("https://cran.r-project.org/package=", A46)</f>
        <v>https://cran.r-project.org/package=taxonomizr</v>
      </c>
      <c r="D46" s="12" t="s">
        <v>223</v>
      </c>
      <c r="E46" s="7">
        <v>44236.0</v>
      </c>
      <c r="F46" s="8" t="s">
        <v>20</v>
      </c>
      <c r="G46" s="8" t="s">
        <v>21</v>
      </c>
      <c r="H46" s="8" t="s">
        <v>61</v>
      </c>
      <c r="I46" s="8" t="s">
        <v>20</v>
      </c>
      <c r="J46" s="8" t="s">
        <v>67</v>
      </c>
      <c r="K46" s="8" t="s">
        <v>24</v>
      </c>
      <c r="L46" s="8" t="s">
        <v>44</v>
      </c>
      <c r="M46" s="8" t="s">
        <v>30</v>
      </c>
      <c r="N46" s="8" t="s">
        <v>27</v>
      </c>
      <c r="O46" s="8" t="s">
        <v>224</v>
      </c>
      <c r="P46" s="9"/>
      <c r="Q46" s="9"/>
      <c r="R46" s="9"/>
      <c r="S46" s="9"/>
      <c r="T46" s="9"/>
      <c r="U46" s="9"/>
      <c r="V46" s="9"/>
      <c r="W46" s="9"/>
      <c r="X46" s="9"/>
      <c r="Y46" s="9"/>
      <c r="Z46" s="9"/>
      <c r="AA46" s="9"/>
      <c r="AB46" s="9"/>
      <c r="AC46" s="9"/>
      <c r="AD46" s="9"/>
    </row>
    <row r="47">
      <c r="A47" s="10" t="s">
        <v>225</v>
      </c>
      <c r="B47" s="5" t="s">
        <v>17</v>
      </c>
      <c r="C47" s="17" t="s">
        <v>30</v>
      </c>
      <c r="D47" s="12" t="s">
        <v>226</v>
      </c>
      <c r="E47" s="8" t="s">
        <v>30</v>
      </c>
      <c r="F47" s="8" t="s">
        <v>20</v>
      </c>
      <c r="G47" s="8" t="s">
        <v>21</v>
      </c>
      <c r="H47" s="8" t="s">
        <v>61</v>
      </c>
      <c r="I47" s="8" t="s">
        <v>20</v>
      </c>
      <c r="J47" s="8" t="s">
        <v>227</v>
      </c>
      <c r="K47" s="8" t="s">
        <v>24</v>
      </c>
      <c r="L47" s="8" t="s">
        <v>44</v>
      </c>
      <c r="M47" s="8" t="s">
        <v>30</v>
      </c>
      <c r="N47" s="8" t="s">
        <v>27</v>
      </c>
      <c r="O47" s="8" t="s">
        <v>228</v>
      </c>
      <c r="P47" s="9"/>
      <c r="Q47" s="9"/>
      <c r="R47" s="9"/>
      <c r="S47" s="9"/>
      <c r="T47" s="9"/>
      <c r="U47" s="9"/>
      <c r="V47" s="9"/>
      <c r="W47" s="9"/>
      <c r="X47" s="9"/>
      <c r="Y47" s="9"/>
      <c r="Z47" s="9"/>
      <c r="AA47" s="9"/>
      <c r="AB47" s="9"/>
      <c r="AC47" s="9"/>
      <c r="AD47" s="9"/>
    </row>
    <row r="48">
      <c r="A48" s="10" t="s">
        <v>229</v>
      </c>
      <c r="B48" s="5" t="s">
        <v>17</v>
      </c>
      <c r="C48" s="6" t="s">
        <v>230</v>
      </c>
      <c r="D48" s="8" t="s">
        <v>30</v>
      </c>
      <c r="E48" s="7">
        <v>43767.0</v>
      </c>
      <c r="F48" s="8" t="s">
        <v>27</v>
      </c>
      <c r="G48" s="8" t="s">
        <v>21</v>
      </c>
      <c r="H48" s="8" t="s">
        <v>22</v>
      </c>
      <c r="I48" s="8" t="s">
        <v>20</v>
      </c>
      <c r="J48" s="8" t="s">
        <v>127</v>
      </c>
      <c r="K48" s="8" t="s">
        <v>24</v>
      </c>
      <c r="L48" s="8" t="s">
        <v>25</v>
      </c>
      <c r="M48" s="8" t="s">
        <v>83</v>
      </c>
      <c r="N48" s="8" t="s">
        <v>20</v>
      </c>
      <c r="O48" s="15" t="s">
        <v>231</v>
      </c>
      <c r="P48" s="9"/>
      <c r="Q48" s="9"/>
      <c r="R48" s="9"/>
      <c r="S48" s="9"/>
      <c r="T48" s="9"/>
      <c r="U48" s="9"/>
      <c r="V48" s="9"/>
      <c r="W48" s="9"/>
      <c r="X48" s="9"/>
      <c r="Y48" s="9"/>
      <c r="Z48" s="9"/>
      <c r="AA48" s="9"/>
      <c r="AB48" s="9"/>
      <c r="AC48" s="9"/>
      <c r="AD48" s="9"/>
    </row>
    <row r="49">
      <c r="A49" s="10" t="s">
        <v>232</v>
      </c>
      <c r="B49" s="5" t="s">
        <v>17</v>
      </c>
      <c r="C49" s="6" t="str">
        <f>CONCATENATE("https://cran.r-project.org/package=", A49)</f>
        <v>https://cran.r-project.org/package=taxotools</v>
      </c>
      <c r="D49" s="12" t="s">
        <v>233</v>
      </c>
      <c r="E49" s="7">
        <v>44214.0</v>
      </c>
      <c r="F49" s="8" t="s">
        <v>20</v>
      </c>
      <c r="G49" s="8" t="s">
        <v>21</v>
      </c>
      <c r="H49" s="8" t="s">
        <v>61</v>
      </c>
      <c r="I49" s="8" t="s">
        <v>20</v>
      </c>
      <c r="J49" s="8" t="s">
        <v>234</v>
      </c>
      <c r="K49" s="8" t="s">
        <v>24</v>
      </c>
      <c r="L49" s="8" t="s">
        <v>44</v>
      </c>
      <c r="M49" s="8" t="s">
        <v>30</v>
      </c>
      <c r="N49" s="8" t="s">
        <v>27</v>
      </c>
      <c r="O49" s="8" t="s">
        <v>235</v>
      </c>
      <c r="P49" s="9"/>
      <c r="Q49" s="9"/>
      <c r="R49" s="9"/>
      <c r="S49" s="9"/>
      <c r="T49" s="9"/>
      <c r="U49" s="9"/>
      <c r="V49" s="9"/>
      <c r="W49" s="9"/>
      <c r="X49" s="9"/>
      <c r="Y49" s="9"/>
      <c r="Z49" s="9"/>
      <c r="AA49" s="9"/>
      <c r="AB49" s="9"/>
      <c r="AC49" s="9"/>
      <c r="AD49" s="9"/>
    </row>
    <row r="50">
      <c r="A50" s="10" t="s">
        <v>236</v>
      </c>
      <c r="B50" s="11" t="s">
        <v>17</v>
      </c>
      <c r="C50" s="8" t="s">
        <v>30</v>
      </c>
      <c r="D50" s="12" t="s">
        <v>237</v>
      </c>
      <c r="E50" s="8" t="s">
        <v>30</v>
      </c>
      <c r="F50" s="8" t="s">
        <v>20</v>
      </c>
      <c r="G50" s="8" t="s">
        <v>21</v>
      </c>
      <c r="H50" s="8" t="s">
        <v>22</v>
      </c>
      <c r="I50" s="8" t="s">
        <v>20</v>
      </c>
      <c r="J50" s="8" t="s">
        <v>67</v>
      </c>
      <c r="K50" s="8" t="s">
        <v>122</v>
      </c>
      <c r="L50" s="8" t="s">
        <v>44</v>
      </c>
      <c r="M50" s="8" t="s">
        <v>30</v>
      </c>
      <c r="N50" s="8" t="s">
        <v>27</v>
      </c>
      <c r="O50" s="8" t="s">
        <v>238</v>
      </c>
      <c r="P50" s="8" t="s">
        <v>239</v>
      </c>
      <c r="Q50" s="9"/>
      <c r="R50" s="9"/>
      <c r="S50" s="9"/>
      <c r="T50" s="9"/>
      <c r="U50" s="9"/>
      <c r="V50" s="9"/>
      <c r="W50" s="9"/>
      <c r="X50" s="9"/>
      <c r="Y50" s="9"/>
      <c r="Z50" s="9"/>
      <c r="AA50" s="9"/>
      <c r="AB50" s="9"/>
      <c r="AC50" s="9"/>
      <c r="AD50" s="9"/>
    </row>
    <row r="51">
      <c r="A51" s="10" t="s">
        <v>240</v>
      </c>
      <c r="B51" s="11" t="s">
        <v>17</v>
      </c>
      <c r="C51" s="8" t="s">
        <v>30</v>
      </c>
      <c r="D51" s="12" t="s">
        <v>241</v>
      </c>
      <c r="E51" s="8" t="s">
        <v>30</v>
      </c>
      <c r="F51" s="8" t="s">
        <v>20</v>
      </c>
      <c r="G51" s="8" t="s">
        <v>21</v>
      </c>
      <c r="H51" s="8" t="s">
        <v>61</v>
      </c>
      <c r="I51" s="8" t="s">
        <v>27</v>
      </c>
      <c r="J51" s="8" t="s">
        <v>30</v>
      </c>
      <c r="K51" s="8" t="s">
        <v>99</v>
      </c>
      <c r="L51" s="8" t="s">
        <v>44</v>
      </c>
      <c r="M51" s="8" t="s">
        <v>30</v>
      </c>
      <c r="N51" s="8" t="s">
        <v>27</v>
      </c>
      <c r="O51" s="8" t="s">
        <v>242</v>
      </c>
      <c r="P51" s="8" t="s">
        <v>243</v>
      </c>
      <c r="Q51" s="9"/>
      <c r="R51" s="9"/>
      <c r="S51" s="9"/>
      <c r="T51" s="9"/>
      <c r="U51" s="9"/>
      <c r="V51" s="9"/>
      <c r="W51" s="9"/>
      <c r="X51" s="9"/>
      <c r="Y51" s="9"/>
      <c r="Z51" s="9"/>
      <c r="AA51" s="9"/>
      <c r="AB51" s="9"/>
      <c r="AC51" s="9"/>
      <c r="AD51" s="9"/>
    </row>
    <row r="52">
      <c r="A52" s="10" t="s">
        <v>244</v>
      </c>
      <c r="B52" s="11" t="s">
        <v>17</v>
      </c>
      <c r="C52" s="8" t="s">
        <v>30</v>
      </c>
      <c r="D52" s="12" t="s">
        <v>245</v>
      </c>
      <c r="E52" s="8" t="s">
        <v>30</v>
      </c>
      <c r="F52" s="8" t="s">
        <v>20</v>
      </c>
      <c r="G52" s="8" t="s">
        <v>66</v>
      </c>
      <c r="H52" s="8" t="s">
        <v>61</v>
      </c>
      <c r="I52" s="8" t="s">
        <v>27</v>
      </c>
      <c r="J52" s="8" t="s">
        <v>30</v>
      </c>
      <c r="K52" s="23" t="s">
        <v>246</v>
      </c>
      <c r="L52" s="8" t="s">
        <v>44</v>
      </c>
      <c r="M52" s="8" t="s">
        <v>30</v>
      </c>
      <c r="N52" s="8" t="s">
        <v>27</v>
      </c>
      <c r="O52" s="8" t="s">
        <v>247</v>
      </c>
      <c r="P52" s="9"/>
      <c r="Q52" s="9"/>
      <c r="R52" s="9"/>
      <c r="S52" s="9"/>
      <c r="T52" s="9"/>
      <c r="U52" s="9"/>
      <c r="V52" s="9"/>
      <c r="W52" s="9"/>
      <c r="X52" s="9"/>
      <c r="Y52" s="9"/>
      <c r="Z52" s="9"/>
      <c r="AA52" s="9"/>
      <c r="AB52" s="9"/>
      <c r="AC52" s="9"/>
      <c r="AD52" s="9"/>
    </row>
    <row r="53">
      <c r="A53" s="10" t="s">
        <v>248</v>
      </c>
      <c r="B53" s="5" t="s">
        <v>17</v>
      </c>
      <c r="C53" s="18" t="s">
        <v>30</v>
      </c>
      <c r="D53" s="12" t="s">
        <v>249</v>
      </c>
      <c r="E53" s="8" t="s">
        <v>30</v>
      </c>
      <c r="F53" s="8" t="s">
        <v>20</v>
      </c>
      <c r="G53" s="8" t="s">
        <v>21</v>
      </c>
      <c r="H53" s="8" t="s">
        <v>22</v>
      </c>
      <c r="I53" s="8" t="s">
        <v>20</v>
      </c>
      <c r="J53" s="8" t="s">
        <v>250</v>
      </c>
      <c r="K53" s="8" t="s">
        <v>24</v>
      </c>
      <c r="L53" s="8" t="s">
        <v>44</v>
      </c>
      <c r="M53" s="8" t="s">
        <v>30</v>
      </c>
      <c r="N53" s="8" t="s">
        <v>27</v>
      </c>
      <c r="O53" s="8" t="s">
        <v>251</v>
      </c>
      <c r="P53" s="8" t="s">
        <v>252</v>
      </c>
      <c r="Q53" s="9"/>
      <c r="R53" s="9"/>
      <c r="S53" s="9"/>
      <c r="T53" s="9"/>
      <c r="U53" s="9"/>
      <c r="V53" s="9"/>
      <c r="W53" s="9"/>
      <c r="X53" s="9"/>
      <c r="Y53" s="9"/>
      <c r="Z53" s="9"/>
      <c r="AA53" s="9"/>
      <c r="AB53" s="9"/>
      <c r="AC53" s="9"/>
      <c r="AD53" s="9"/>
    </row>
    <row r="54">
      <c r="A54" s="10" t="s">
        <v>253</v>
      </c>
      <c r="B54" s="11" t="s">
        <v>17</v>
      </c>
      <c r="C54" s="8" t="s">
        <v>30</v>
      </c>
      <c r="D54" s="6" t="s">
        <v>254</v>
      </c>
      <c r="E54" s="8" t="s">
        <v>30</v>
      </c>
      <c r="F54" s="8" t="s">
        <v>27</v>
      </c>
      <c r="G54" s="8" t="s">
        <v>21</v>
      </c>
      <c r="H54" s="8" t="s">
        <v>61</v>
      </c>
      <c r="I54" s="8" t="s">
        <v>20</v>
      </c>
      <c r="J54" s="8" t="s">
        <v>127</v>
      </c>
      <c r="K54" s="8" t="s">
        <v>24</v>
      </c>
      <c r="L54" s="8" t="s">
        <v>25</v>
      </c>
      <c r="M54" s="8" t="s">
        <v>39</v>
      </c>
      <c r="N54" s="8" t="s">
        <v>27</v>
      </c>
      <c r="O54" s="8" t="s">
        <v>255</v>
      </c>
      <c r="P54" s="8" t="s">
        <v>256</v>
      </c>
      <c r="Q54" s="9"/>
      <c r="R54" s="9"/>
      <c r="S54" s="9"/>
      <c r="T54" s="9"/>
      <c r="U54" s="9"/>
      <c r="V54" s="9"/>
      <c r="W54" s="9"/>
      <c r="X54" s="9"/>
      <c r="Y54" s="9"/>
      <c r="Z54" s="9"/>
      <c r="AA54" s="9"/>
      <c r="AB54" s="9"/>
      <c r="AC54" s="9"/>
      <c r="AD54" s="9"/>
    </row>
    <row r="55">
      <c r="A55" s="24" t="s">
        <v>257</v>
      </c>
      <c r="B55" s="25" t="s">
        <v>17</v>
      </c>
      <c r="C55" s="26" t="s">
        <v>258</v>
      </c>
      <c r="D55" s="12" t="s">
        <v>259</v>
      </c>
      <c r="E55" s="7">
        <v>44146.0</v>
      </c>
      <c r="F55" s="8" t="s">
        <v>20</v>
      </c>
      <c r="G55" s="8" t="s">
        <v>21</v>
      </c>
      <c r="H55" s="8" t="s">
        <v>22</v>
      </c>
      <c r="I55" s="8" t="s">
        <v>20</v>
      </c>
      <c r="J55" s="8" t="s">
        <v>155</v>
      </c>
      <c r="K55" s="8" t="s">
        <v>99</v>
      </c>
      <c r="L55" s="8" t="s">
        <v>44</v>
      </c>
      <c r="M55" s="8" t="s">
        <v>30</v>
      </c>
      <c r="N55" s="8" t="s">
        <v>27</v>
      </c>
      <c r="O55" s="15" t="s">
        <v>260</v>
      </c>
      <c r="P55" s="15" t="s">
        <v>261</v>
      </c>
      <c r="Q55" s="9"/>
      <c r="R55" s="9"/>
      <c r="S55" s="9"/>
      <c r="T55" s="9"/>
      <c r="U55" s="9"/>
      <c r="V55" s="9"/>
      <c r="W55" s="9"/>
      <c r="X55" s="9"/>
      <c r="Y55" s="9"/>
      <c r="Z55" s="9"/>
      <c r="AA55" s="9"/>
      <c r="AB55" s="9"/>
      <c r="AC55" s="9"/>
      <c r="AD55" s="9"/>
    </row>
    <row r="56">
      <c r="A56" s="10" t="s">
        <v>262</v>
      </c>
      <c r="B56" s="5" t="s">
        <v>17</v>
      </c>
      <c r="C56" s="6" t="s">
        <v>263</v>
      </c>
      <c r="D56" s="12" t="s">
        <v>264</v>
      </c>
      <c r="E56" s="7">
        <v>44133.0</v>
      </c>
      <c r="F56" s="8" t="s">
        <v>20</v>
      </c>
      <c r="G56" s="8" t="s">
        <v>21</v>
      </c>
      <c r="H56" s="8" t="s">
        <v>61</v>
      </c>
      <c r="I56" s="8" t="s">
        <v>20</v>
      </c>
      <c r="J56" s="8" t="s">
        <v>265</v>
      </c>
      <c r="K56" s="8" t="s">
        <v>24</v>
      </c>
      <c r="L56" s="8" t="s">
        <v>44</v>
      </c>
      <c r="M56" s="8" t="s">
        <v>30</v>
      </c>
      <c r="N56" s="8" t="s">
        <v>27</v>
      </c>
      <c r="O56" s="8" t="s">
        <v>266</v>
      </c>
      <c r="P56" s="8" t="s">
        <v>267</v>
      </c>
      <c r="Q56" s="9"/>
      <c r="R56" s="9"/>
      <c r="S56" s="9"/>
      <c r="T56" s="9"/>
      <c r="U56" s="9"/>
      <c r="V56" s="9"/>
      <c r="W56" s="9"/>
      <c r="X56" s="9"/>
      <c r="Y56" s="9"/>
      <c r="Z56" s="9"/>
      <c r="AA56" s="9"/>
      <c r="AB56" s="9"/>
      <c r="AC56" s="9"/>
      <c r="AD56" s="9"/>
    </row>
    <row r="57">
      <c r="A57" s="10" t="s">
        <v>268</v>
      </c>
      <c r="B57" s="5" t="s">
        <v>17</v>
      </c>
      <c r="C57" s="6" t="s">
        <v>269</v>
      </c>
      <c r="D57" s="8" t="s">
        <v>30</v>
      </c>
      <c r="E57" s="7">
        <v>43964.0</v>
      </c>
      <c r="F57" s="8" t="s">
        <v>20</v>
      </c>
      <c r="G57" s="8" t="s">
        <v>21</v>
      </c>
      <c r="H57" s="8" t="s">
        <v>61</v>
      </c>
      <c r="I57" s="8" t="s">
        <v>20</v>
      </c>
      <c r="J57" s="8" t="s">
        <v>270</v>
      </c>
      <c r="K57" s="8" t="s">
        <v>122</v>
      </c>
      <c r="L57" s="8" t="s">
        <v>25</v>
      </c>
      <c r="M57" s="8" t="s">
        <v>83</v>
      </c>
      <c r="N57" s="8" t="s">
        <v>20</v>
      </c>
      <c r="O57" s="8" t="s">
        <v>271</v>
      </c>
      <c r="P57" s="9"/>
      <c r="Q57" s="9"/>
      <c r="R57" s="9"/>
      <c r="S57" s="9"/>
      <c r="T57" s="9"/>
      <c r="U57" s="9"/>
      <c r="V57" s="9"/>
      <c r="W57" s="9"/>
      <c r="X57" s="9"/>
      <c r="Y57" s="9"/>
      <c r="Z57" s="9"/>
      <c r="AA57" s="9"/>
      <c r="AB57" s="9"/>
      <c r="AC57" s="9"/>
      <c r="AD57" s="9"/>
    </row>
    <row r="58">
      <c r="A58" s="10" t="s">
        <v>272</v>
      </c>
      <c r="B58" s="5" t="s">
        <v>17</v>
      </c>
      <c r="C58" s="6" t="s">
        <v>273</v>
      </c>
      <c r="D58" s="12" t="s">
        <v>274</v>
      </c>
      <c r="E58" s="7">
        <v>43951.0</v>
      </c>
      <c r="F58" s="8" t="s">
        <v>20</v>
      </c>
      <c r="G58" s="8" t="s">
        <v>21</v>
      </c>
      <c r="H58" s="8" t="s">
        <v>61</v>
      </c>
      <c r="I58" s="8" t="s">
        <v>27</v>
      </c>
      <c r="J58" s="8" t="s">
        <v>30</v>
      </c>
      <c r="K58" s="8" t="s">
        <v>99</v>
      </c>
      <c r="L58" s="8" t="s">
        <v>25</v>
      </c>
      <c r="M58" s="8" t="s">
        <v>83</v>
      </c>
      <c r="N58" s="8" t="s">
        <v>27</v>
      </c>
      <c r="O58" s="15" t="s">
        <v>275</v>
      </c>
      <c r="P58" s="8" t="s">
        <v>276</v>
      </c>
      <c r="Q58" s="9"/>
      <c r="R58" s="9"/>
      <c r="S58" s="9"/>
      <c r="T58" s="9"/>
      <c r="U58" s="9"/>
      <c r="V58" s="9"/>
      <c r="W58" s="9"/>
      <c r="X58" s="9"/>
      <c r="Y58" s="9"/>
      <c r="Z58" s="9"/>
      <c r="AA58" s="9"/>
      <c r="AB58" s="9"/>
      <c r="AC58" s="9"/>
      <c r="AD58" s="9"/>
    </row>
    <row r="59">
      <c r="A59" s="10" t="s">
        <v>277</v>
      </c>
      <c r="B59" s="5" t="s">
        <v>17</v>
      </c>
      <c r="C59" s="6" t="str">
        <f>CONCATENATE("https://cran.r-project.org/package=", A59)</f>
        <v>https://cran.r-project.org/package=wikitaxa</v>
      </c>
      <c r="D59" s="6" t="s">
        <v>278</v>
      </c>
      <c r="E59" s="7">
        <v>44011.0</v>
      </c>
      <c r="F59" s="8" t="s">
        <v>20</v>
      </c>
      <c r="G59" s="8" t="s">
        <v>21</v>
      </c>
      <c r="H59" s="8" t="s">
        <v>22</v>
      </c>
      <c r="I59" s="8" t="s">
        <v>20</v>
      </c>
      <c r="J59" s="8" t="s">
        <v>279</v>
      </c>
      <c r="K59" s="8" t="s">
        <v>24</v>
      </c>
      <c r="L59" s="8" t="s">
        <v>44</v>
      </c>
      <c r="M59" s="8" t="s">
        <v>30</v>
      </c>
      <c r="N59" s="8" t="s">
        <v>27</v>
      </c>
      <c r="O59" s="15" t="s">
        <v>280</v>
      </c>
      <c r="P59" s="9"/>
      <c r="Q59" s="9"/>
      <c r="R59" s="9"/>
      <c r="S59" s="9"/>
      <c r="T59" s="9"/>
      <c r="U59" s="9"/>
      <c r="V59" s="9"/>
      <c r="W59" s="9"/>
      <c r="X59" s="9"/>
      <c r="Y59" s="9"/>
      <c r="Z59" s="9"/>
      <c r="AA59" s="9"/>
      <c r="AB59" s="9"/>
      <c r="AC59" s="9"/>
      <c r="AD59" s="9"/>
    </row>
    <row r="60">
      <c r="A60" s="10" t="s">
        <v>281</v>
      </c>
      <c r="B60" s="11" t="s">
        <v>17</v>
      </c>
      <c r="C60" s="6" t="s">
        <v>282</v>
      </c>
      <c r="D60" s="8" t="s">
        <v>30</v>
      </c>
      <c r="E60" s="7">
        <v>44093.0</v>
      </c>
      <c r="F60" s="8" t="s">
        <v>20</v>
      </c>
      <c r="G60" s="8" t="s">
        <v>21</v>
      </c>
      <c r="H60" s="8" t="s">
        <v>61</v>
      </c>
      <c r="I60" s="8" t="s">
        <v>20</v>
      </c>
      <c r="J60" s="8" t="s">
        <v>281</v>
      </c>
      <c r="K60" s="8" t="s">
        <v>24</v>
      </c>
      <c r="L60" s="8" t="s">
        <v>25</v>
      </c>
      <c r="M60" s="8" t="s">
        <v>39</v>
      </c>
      <c r="N60" s="8" t="s">
        <v>20</v>
      </c>
      <c r="O60" s="14" t="s">
        <v>283</v>
      </c>
      <c r="P60" s="9"/>
      <c r="Q60" s="9"/>
      <c r="R60" s="9"/>
      <c r="S60" s="9"/>
      <c r="T60" s="9"/>
      <c r="U60" s="9"/>
      <c r="V60" s="9"/>
      <c r="W60" s="9"/>
      <c r="X60" s="9"/>
      <c r="Y60" s="9"/>
      <c r="Z60" s="9"/>
      <c r="AA60" s="9"/>
      <c r="AB60" s="9"/>
      <c r="AC60" s="9"/>
      <c r="AD60" s="9"/>
    </row>
    <row r="61">
      <c r="A61" s="10" t="s">
        <v>284</v>
      </c>
      <c r="B61" s="11" t="s">
        <v>17</v>
      </c>
      <c r="C61" s="6" t="s">
        <v>285</v>
      </c>
      <c r="D61" s="12" t="s">
        <v>286</v>
      </c>
      <c r="E61" s="13">
        <v>43215.0</v>
      </c>
      <c r="F61" s="8" t="s">
        <v>27</v>
      </c>
      <c r="G61" s="8" t="s">
        <v>21</v>
      </c>
      <c r="H61" s="8" t="s">
        <v>22</v>
      </c>
      <c r="I61" s="8" t="s">
        <v>20</v>
      </c>
      <c r="J61" s="8" t="s">
        <v>287</v>
      </c>
      <c r="K61" s="8" t="s">
        <v>24</v>
      </c>
      <c r="L61" s="8" t="s">
        <v>25</v>
      </c>
      <c r="M61" s="8" t="s">
        <v>288</v>
      </c>
      <c r="N61" s="8" t="s">
        <v>27</v>
      </c>
      <c r="O61" s="9"/>
      <c r="P61" s="9"/>
      <c r="Q61" s="9"/>
      <c r="R61" s="9"/>
      <c r="S61" s="9"/>
      <c r="T61" s="9"/>
      <c r="U61" s="9"/>
      <c r="V61" s="9"/>
      <c r="W61" s="9"/>
      <c r="X61" s="9"/>
      <c r="Y61" s="9"/>
      <c r="Z61" s="9"/>
      <c r="AA61" s="9"/>
      <c r="AB61" s="9"/>
      <c r="AC61" s="9"/>
      <c r="AD61" s="9"/>
    </row>
    <row r="62">
      <c r="A62" s="10" t="s">
        <v>289</v>
      </c>
      <c r="B62" s="5" t="s">
        <v>17</v>
      </c>
      <c r="C62" s="6" t="str">
        <f t="shared" ref="C62:C63" si="5">CONCATENATE("https://cran.r-project.org/package=", A62)</f>
        <v>https://cran.r-project.org/package=worrms</v>
      </c>
      <c r="D62" s="6" t="s">
        <v>290</v>
      </c>
      <c r="E62" s="7">
        <v>44020.0</v>
      </c>
      <c r="F62" s="8" t="s">
        <v>20</v>
      </c>
      <c r="G62" s="8" t="s">
        <v>21</v>
      </c>
      <c r="H62" s="8" t="s">
        <v>22</v>
      </c>
      <c r="I62" s="8" t="s">
        <v>20</v>
      </c>
      <c r="J62" s="8" t="s">
        <v>287</v>
      </c>
      <c r="K62" s="8" t="s">
        <v>24</v>
      </c>
      <c r="L62" s="8" t="s">
        <v>25</v>
      </c>
      <c r="M62" s="27" t="s">
        <v>288</v>
      </c>
      <c r="N62" s="8" t="s">
        <v>27</v>
      </c>
      <c r="O62" s="8" t="s">
        <v>291</v>
      </c>
      <c r="P62" s="9"/>
      <c r="Q62" s="9"/>
      <c r="R62" s="9"/>
      <c r="S62" s="9"/>
      <c r="T62" s="9"/>
      <c r="U62" s="9"/>
      <c r="V62" s="9"/>
      <c r="W62" s="9"/>
      <c r="X62" s="9"/>
      <c r="Y62" s="9"/>
      <c r="Z62" s="9"/>
      <c r="AA62" s="9"/>
      <c r="AB62" s="9"/>
      <c r="AC62" s="9"/>
      <c r="AD62" s="9"/>
    </row>
    <row r="63">
      <c r="A63" s="10" t="s">
        <v>292</v>
      </c>
      <c r="B63" s="5" t="s">
        <v>17</v>
      </c>
      <c r="C63" s="6" t="str">
        <f t="shared" si="5"/>
        <v>https://cran.r-project.org/package=yatah</v>
      </c>
      <c r="D63" s="6" t="s">
        <v>293</v>
      </c>
      <c r="E63" s="7">
        <v>43891.0</v>
      </c>
      <c r="F63" s="8" t="s">
        <v>20</v>
      </c>
      <c r="G63" s="8" t="s">
        <v>21</v>
      </c>
      <c r="H63" s="8" t="s">
        <v>61</v>
      </c>
      <c r="I63" s="8" t="s">
        <v>27</v>
      </c>
      <c r="J63" s="8" t="s">
        <v>30</v>
      </c>
      <c r="K63" s="8" t="s">
        <v>99</v>
      </c>
      <c r="L63" s="8" t="s">
        <v>44</v>
      </c>
      <c r="M63" s="8" t="s">
        <v>30</v>
      </c>
      <c r="N63" s="8" t="s">
        <v>27</v>
      </c>
      <c r="O63" s="8" t="s">
        <v>294</v>
      </c>
      <c r="P63" s="9"/>
      <c r="Q63" s="9"/>
      <c r="R63" s="9"/>
      <c r="S63" s="9"/>
      <c r="T63" s="9"/>
      <c r="U63" s="9"/>
      <c r="V63" s="9"/>
      <c r="W63" s="9"/>
      <c r="X63" s="9"/>
      <c r="Y63" s="9"/>
      <c r="Z63" s="9"/>
      <c r="AA63" s="9"/>
      <c r="AB63" s="9"/>
      <c r="AC63" s="9"/>
      <c r="AD63" s="9"/>
    </row>
    <row r="64">
      <c r="A64" s="10" t="s">
        <v>295</v>
      </c>
      <c r="B64" s="5" t="s">
        <v>17</v>
      </c>
      <c r="C64" s="6" t="s">
        <v>296</v>
      </c>
      <c r="D64" s="6" t="s">
        <v>297</v>
      </c>
      <c r="E64" s="13">
        <v>43403.0</v>
      </c>
      <c r="F64" s="8" t="s">
        <v>20</v>
      </c>
      <c r="G64" s="8" t="s">
        <v>21</v>
      </c>
      <c r="H64" s="8" t="s">
        <v>22</v>
      </c>
      <c r="I64" s="8" t="s">
        <v>20</v>
      </c>
      <c r="J64" s="8" t="s">
        <v>298</v>
      </c>
      <c r="K64" s="8" t="s">
        <v>24</v>
      </c>
      <c r="L64" s="8" t="s">
        <v>25</v>
      </c>
      <c r="M64" s="8" t="s">
        <v>299</v>
      </c>
      <c r="N64" s="8" t="s">
        <v>27</v>
      </c>
      <c r="O64" s="15" t="s">
        <v>300</v>
      </c>
      <c r="P64" s="8" t="s">
        <v>301</v>
      </c>
      <c r="Q64" s="9"/>
      <c r="R64" s="9"/>
      <c r="S64" s="9"/>
      <c r="T64" s="9"/>
      <c r="U64" s="9"/>
      <c r="V64" s="9"/>
      <c r="W64" s="9"/>
      <c r="X64" s="9"/>
      <c r="Y64" s="9"/>
      <c r="Z64" s="9"/>
      <c r="AA64" s="9"/>
      <c r="AB64" s="9"/>
      <c r="AC64" s="9"/>
      <c r="AD64" s="9"/>
    </row>
    <row r="65">
      <c r="A65" s="10"/>
      <c r="B65" s="11"/>
      <c r="C65" s="28"/>
      <c r="D65" s="8"/>
      <c r="E65" s="7"/>
      <c r="F65" s="8"/>
      <c r="G65" s="8"/>
      <c r="H65" s="8"/>
      <c r="I65" s="8"/>
      <c r="J65" s="8"/>
      <c r="K65" s="8"/>
      <c r="L65" s="8"/>
      <c r="M65" s="8"/>
      <c r="N65" s="9"/>
      <c r="O65" s="9"/>
      <c r="P65" s="9"/>
      <c r="Q65" s="9"/>
      <c r="R65" s="9"/>
      <c r="S65" s="9"/>
      <c r="T65" s="9"/>
      <c r="U65" s="9"/>
      <c r="V65" s="9"/>
      <c r="W65" s="9"/>
      <c r="X65" s="9"/>
      <c r="Y65" s="9"/>
      <c r="Z65" s="9"/>
      <c r="AA65" s="9"/>
      <c r="AB65" s="9"/>
      <c r="AC65" s="9"/>
      <c r="AD65" s="9"/>
    </row>
    <row r="66">
      <c r="A66" s="29"/>
      <c r="B66" s="30"/>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row>
    <row r="67">
      <c r="A67" s="29"/>
      <c r="B67" s="30"/>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row>
    <row r="68">
      <c r="A68" s="29"/>
      <c r="B68" s="30"/>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row>
    <row r="69">
      <c r="A69" s="29"/>
      <c r="B69" s="30"/>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row>
    <row r="70">
      <c r="A70" s="29"/>
      <c r="B70" s="30"/>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row>
    <row r="71">
      <c r="A71" s="29"/>
      <c r="B71" s="30"/>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row>
    <row r="72">
      <c r="A72" s="29"/>
      <c r="B72" s="30"/>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row>
    <row r="73">
      <c r="A73" s="29"/>
      <c r="B73" s="30"/>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row>
    <row r="74">
      <c r="A74" s="29"/>
      <c r="B74" s="30"/>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row>
    <row r="75">
      <c r="A75" s="29"/>
      <c r="B75" s="30"/>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row>
    <row r="76">
      <c r="A76" s="29"/>
      <c r="B76" s="30"/>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row>
    <row r="77">
      <c r="A77" s="29"/>
      <c r="B77" s="30"/>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row>
    <row r="78">
      <c r="A78" s="29"/>
      <c r="B78" s="30"/>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row>
    <row r="79">
      <c r="A79" s="29"/>
      <c r="B79" s="30"/>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row>
    <row r="80">
      <c r="A80" s="29"/>
      <c r="B80" s="30"/>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row>
    <row r="81">
      <c r="A81" s="29"/>
      <c r="B81" s="30"/>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row>
    <row r="82">
      <c r="A82" s="29"/>
      <c r="B82" s="30"/>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row>
    <row r="83">
      <c r="A83" s="29"/>
      <c r="B83" s="30"/>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row>
    <row r="84">
      <c r="A84" s="29"/>
      <c r="B84" s="30"/>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row>
    <row r="85">
      <c r="A85" s="29"/>
      <c r="B85" s="30"/>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row>
    <row r="86">
      <c r="A86" s="29"/>
      <c r="B86" s="30"/>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row>
    <row r="87">
      <c r="A87" s="29"/>
      <c r="B87" s="30"/>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row>
    <row r="88">
      <c r="A88" s="29"/>
      <c r="B88" s="30"/>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row>
    <row r="89">
      <c r="A89" s="29"/>
      <c r="B89" s="30"/>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row>
    <row r="90">
      <c r="A90" s="29"/>
      <c r="B90" s="30"/>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row>
    <row r="91">
      <c r="A91" s="29"/>
      <c r="B91" s="30"/>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row>
    <row r="92">
      <c r="A92" s="29"/>
      <c r="B92" s="30"/>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row>
    <row r="93">
      <c r="A93" s="29"/>
      <c r="B93" s="30"/>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row>
    <row r="94">
      <c r="A94" s="29"/>
      <c r="B94" s="30"/>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row>
    <row r="95">
      <c r="A95" s="29"/>
      <c r="B95" s="30"/>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row>
    <row r="96">
      <c r="A96" s="29"/>
      <c r="B96" s="30"/>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row>
    <row r="97">
      <c r="A97" s="29"/>
      <c r="B97" s="30"/>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row>
    <row r="98">
      <c r="A98" s="29"/>
      <c r="B98" s="30"/>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row>
    <row r="99">
      <c r="A99" s="29"/>
      <c r="B99" s="30"/>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row>
    <row r="100">
      <c r="A100" s="29"/>
      <c r="B100" s="30"/>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row>
    <row r="101">
      <c r="A101" s="29"/>
      <c r="B101" s="30"/>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row>
    <row r="102">
      <c r="A102" s="29"/>
      <c r="B102" s="30"/>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row>
    <row r="103">
      <c r="A103" s="29"/>
      <c r="B103" s="30"/>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row>
    <row r="104">
      <c r="A104" s="29"/>
      <c r="B104" s="30"/>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row>
    <row r="105">
      <c r="A105" s="29"/>
      <c r="B105" s="30"/>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row>
    <row r="106">
      <c r="A106" s="29"/>
      <c r="B106" s="30"/>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row>
    <row r="107">
      <c r="A107" s="29"/>
      <c r="B107" s="30"/>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row>
    <row r="108">
      <c r="A108" s="29"/>
      <c r="B108" s="30"/>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row>
    <row r="109">
      <c r="A109" s="29"/>
      <c r="B109" s="30"/>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row>
    <row r="110">
      <c r="A110" s="29"/>
      <c r="B110" s="30"/>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row>
    <row r="111">
      <c r="A111" s="29"/>
      <c r="B111" s="30"/>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row>
    <row r="112">
      <c r="A112" s="29"/>
      <c r="B112" s="30"/>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row>
    <row r="113">
      <c r="A113" s="29"/>
      <c r="B113" s="30"/>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row>
    <row r="114">
      <c r="A114" s="29"/>
      <c r="B114" s="30"/>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row>
    <row r="115">
      <c r="A115" s="29"/>
      <c r="B115" s="30"/>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row>
    <row r="116">
      <c r="A116" s="29"/>
      <c r="B116" s="30"/>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row>
    <row r="117">
      <c r="A117" s="29"/>
      <c r="B117" s="30"/>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row>
    <row r="118">
      <c r="A118" s="29"/>
      <c r="B118" s="30"/>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row>
    <row r="119">
      <c r="A119" s="29"/>
      <c r="B119" s="30"/>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row>
    <row r="120">
      <c r="A120" s="29"/>
      <c r="B120" s="30"/>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row>
    <row r="121">
      <c r="A121" s="29"/>
      <c r="B121" s="30"/>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row>
    <row r="122">
      <c r="A122" s="29"/>
      <c r="B122" s="30"/>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row>
    <row r="123">
      <c r="A123" s="29"/>
      <c r="B123" s="30"/>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row>
    <row r="124">
      <c r="A124" s="29"/>
      <c r="B124" s="30"/>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row>
    <row r="125">
      <c r="A125" s="29"/>
      <c r="B125" s="30"/>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row>
    <row r="126">
      <c r="A126" s="29"/>
      <c r="B126" s="30"/>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row>
    <row r="127">
      <c r="A127" s="29"/>
      <c r="B127" s="30"/>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row>
    <row r="128">
      <c r="A128" s="29"/>
      <c r="B128" s="30"/>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row>
    <row r="129">
      <c r="A129" s="29"/>
      <c r="B129" s="30"/>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row>
    <row r="130">
      <c r="A130" s="29"/>
      <c r="B130" s="30"/>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row>
    <row r="131">
      <c r="A131" s="29"/>
      <c r="B131" s="30"/>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row>
    <row r="132">
      <c r="A132" s="29"/>
      <c r="B132" s="30"/>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row>
    <row r="133">
      <c r="A133" s="29"/>
      <c r="B133" s="30"/>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row>
    <row r="134">
      <c r="A134" s="29"/>
      <c r="B134" s="30"/>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row>
    <row r="135">
      <c r="A135" s="29"/>
      <c r="B135" s="30"/>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row>
    <row r="136">
      <c r="A136" s="29"/>
      <c r="B136" s="30"/>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row>
    <row r="137">
      <c r="A137" s="29"/>
      <c r="B137" s="30"/>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row>
    <row r="138">
      <c r="A138" s="29"/>
      <c r="B138" s="30"/>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row>
    <row r="139">
      <c r="A139" s="29"/>
      <c r="B139" s="30"/>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row>
    <row r="140">
      <c r="A140" s="29"/>
      <c r="B140" s="30"/>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row>
    <row r="141">
      <c r="A141" s="29"/>
      <c r="B141" s="30"/>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row>
    <row r="142">
      <c r="A142" s="29"/>
      <c r="B142" s="30"/>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row>
    <row r="143">
      <c r="A143" s="29"/>
      <c r="B143" s="30"/>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row>
    <row r="144">
      <c r="A144" s="29"/>
      <c r="B144" s="30"/>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row>
    <row r="145">
      <c r="A145" s="29"/>
      <c r="B145" s="30"/>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row>
    <row r="146">
      <c r="A146" s="29"/>
      <c r="B146" s="30"/>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row>
    <row r="147">
      <c r="A147" s="29"/>
      <c r="B147" s="30"/>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row>
    <row r="148">
      <c r="A148" s="29"/>
      <c r="B148" s="30"/>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row>
    <row r="149">
      <c r="A149" s="29"/>
      <c r="B149" s="30"/>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row>
    <row r="150">
      <c r="A150" s="29"/>
      <c r="B150" s="30"/>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row>
    <row r="151">
      <c r="A151" s="29"/>
      <c r="B151" s="30"/>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row>
    <row r="152">
      <c r="A152" s="29"/>
      <c r="B152" s="30"/>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row>
    <row r="153">
      <c r="A153" s="29"/>
      <c r="B153" s="30"/>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row>
    <row r="154">
      <c r="A154" s="29"/>
      <c r="B154" s="30"/>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row>
    <row r="155">
      <c r="A155" s="29"/>
      <c r="B155" s="30"/>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row>
    <row r="156">
      <c r="A156" s="29"/>
      <c r="B156" s="30"/>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row>
    <row r="157">
      <c r="A157" s="29"/>
      <c r="B157" s="30"/>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row>
    <row r="158">
      <c r="A158" s="29"/>
      <c r="B158" s="30"/>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row>
    <row r="159">
      <c r="A159" s="29"/>
      <c r="B159" s="30"/>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row>
    <row r="160">
      <c r="A160" s="29"/>
      <c r="B160" s="30"/>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row>
    <row r="161">
      <c r="A161" s="29"/>
      <c r="B161" s="30"/>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row>
    <row r="162">
      <c r="A162" s="29"/>
      <c r="B162" s="30"/>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row>
    <row r="163">
      <c r="A163" s="29"/>
      <c r="B163" s="30"/>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row>
    <row r="164">
      <c r="A164" s="29"/>
      <c r="B164" s="30"/>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row>
    <row r="165">
      <c r="A165" s="29"/>
      <c r="B165" s="30"/>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row>
    <row r="166">
      <c r="A166" s="29"/>
      <c r="B166" s="30"/>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row>
    <row r="167">
      <c r="A167" s="29"/>
      <c r="B167" s="30"/>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row>
    <row r="168">
      <c r="A168" s="29"/>
      <c r="B168" s="30"/>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row>
    <row r="169">
      <c r="A169" s="29"/>
      <c r="B169" s="30"/>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row>
    <row r="170">
      <c r="A170" s="29"/>
      <c r="B170" s="30"/>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row>
    <row r="171">
      <c r="A171" s="29"/>
      <c r="B171" s="30"/>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row>
    <row r="172">
      <c r="A172" s="29"/>
      <c r="B172" s="30"/>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row>
    <row r="173">
      <c r="A173" s="29"/>
      <c r="B173" s="30"/>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row>
    <row r="174">
      <c r="A174" s="29"/>
      <c r="B174" s="30"/>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row>
    <row r="175">
      <c r="A175" s="29"/>
      <c r="B175" s="30"/>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row>
    <row r="176">
      <c r="A176" s="29"/>
      <c r="B176" s="30"/>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row>
    <row r="177">
      <c r="A177" s="29"/>
      <c r="B177" s="30"/>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row>
    <row r="178">
      <c r="A178" s="29"/>
      <c r="B178" s="30"/>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row>
    <row r="179">
      <c r="A179" s="29"/>
      <c r="B179" s="30"/>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row>
    <row r="180">
      <c r="A180" s="29"/>
      <c r="B180" s="30"/>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row>
    <row r="181">
      <c r="A181" s="29"/>
      <c r="B181" s="30"/>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row>
    <row r="182">
      <c r="A182" s="29"/>
      <c r="B182" s="30"/>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row>
    <row r="183">
      <c r="A183" s="29"/>
      <c r="B183" s="30"/>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row>
    <row r="184">
      <c r="A184" s="29"/>
      <c r="B184" s="30"/>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row>
    <row r="185">
      <c r="A185" s="29"/>
      <c r="B185" s="30"/>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row>
    <row r="186">
      <c r="A186" s="29"/>
      <c r="B186" s="30"/>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row>
    <row r="187">
      <c r="A187" s="29"/>
      <c r="B187" s="30"/>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row>
    <row r="188">
      <c r="A188" s="29"/>
      <c r="B188" s="30"/>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row>
    <row r="189">
      <c r="A189" s="29"/>
      <c r="B189" s="30"/>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row>
    <row r="190">
      <c r="A190" s="29"/>
      <c r="B190" s="30"/>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row>
    <row r="191">
      <c r="A191" s="29"/>
      <c r="B191" s="30"/>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row>
    <row r="192">
      <c r="A192" s="29"/>
      <c r="B192" s="30"/>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row>
    <row r="193">
      <c r="A193" s="29"/>
      <c r="B193" s="30"/>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row>
    <row r="194">
      <c r="A194" s="29"/>
      <c r="B194" s="30"/>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row>
    <row r="195">
      <c r="A195" s="29"/>
      <c r="B195" s="30"/>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row>
    <row r="196">
      <c r="A196" s="29"/>
      <c r="B196" s="30"/>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row>
    <row r="197">
      <c r="A197" s="29"/>
      <c r="B197" s="30"/>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row>
    <row r="198">
      <c r="A198" s="29"/>
      <c r="B198" s="30"/>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row>
    <row r="199">
      <c r="A199" s="29"/>
      <c r="B199" s="30"/>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row>
    <row r="200">
      <c r="A200" s="29"/>
      <c r="B200" s="30"/>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row>
    <row r="201">
      <c r="A201" s="29"/>
      <c r="B201" s="30"/>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row>
    <row r="202">
      <c r="A202" s="29"/>
      <c r="B202" s="30"/>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row>
    <row r="203">
      <c r="A203" s="29"/>
      <c r="B203" s="30"/>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row>
    <row r="204">
      <c r="A204" s="29"/>
      <c r="B204" s="30"/>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row>
    <row r="205">
      <c r="A205" s="29"/>
      <c r="B205" s="30"/>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row>
    <row r="206">
      <c r="A206" s="29"/>
      <c r="B206" s="30"/>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row>
    <row r="207">
      <c r="A207" s="29"/>
      <c r="B207" s="30"/>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row>
    <row r="208">
      <c r="A208" s="29"/>
      <c r="B208" s="30"/>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row>
    <row r="209">
      <c r="A209" s="29"/>
      <c r="B209" s="30"/>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row>
    <row r="210">
      <c r="A210" s="29"/>
      <c r="B210" s="30"/>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row>
    <row r="211">
      <c r="A211" s="29"/>
      <c r="B211" s="30"/>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row>
    <row r="212">
      <c r="A212" s="29"/>
      <c r="B212" s="30"/>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row>
    <row r="213">
      <c r="A213" s="29"/>
      <c r="B213" s="30"/>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row>
    <row r="214">
      <c r="A214" s="29"/>
      <c r="B214" s="30"/>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row>
    <row r="215">
      <c r="A215" s="29"/>
      <c r="B215" s="30"/>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row>
    <row r="216">
      <c r="A216" s="29"/>
      <c r="B216" s="30"/>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row>
    <row r="217">
      <c r="A217" s="29"/>
      <c r="B217" s="30"/>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row>
    <row r="218">
      <c r="A218" s="29"/>
      <c r="B218" s="30"/>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row>
    <row r="219">
      <c r="A219" s="29"/>
      <c r="B219" s="30"/>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row>
    <row r="220">
      <c r="A220" s="29"/>
      <c r="B220" s="30"/>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row>
    <row r="221">
      <c r="A221" s="29"/>
      <c r="B221" s="30"/>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row>
    <row r="222">
      <c r="A222" s="29"/>
      <c r="B222" s="30"/>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row>
    <row r="223">
      <c r="A223" s="29"/>
      <c r="B223" s="30"/>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row>
    <row r="224">
      <c r="A224" s="29"/>
      <c r="B224" s="30"/>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row>
    <row r="225">
      <c r="A225" s="29"/>
      <c r="B225" s="30"/>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row>
    <row r="226">
      <c r="A226" s="29"/>
      <c r="B226" s="30"/>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row>
    <row r="227">
      <c r="A227" s="29"/>
      <c r="B227" s="30"/>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row>
    <row r="228">
      <c r="A228" s="29"/>
      <c r="B228" s="30"/>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row>
    <row r="229">
      <c r="A229" s="29"/>
      <c r="B229" s="30"/>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row>
    <row r="230">
      <c r="A230" s="29"/>
      <c r="B230" s="30"/>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row>
    <row r="231">
      <c r="A231" s="29"/>
      <c r="B231" s="30"/>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row>
    <row r="232">
      <c r="A232" s="29"/>
      <c r="B232" s="30"/>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row>
    <row r="233">
      <c r="A233" s="29"/>
      <c r="B233" s="30"/>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row>
    <row r="234">
      <c r="A234" s="29"/>
      <c r="B234" s="30"/>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row>
    <row r="235">
      <c r="A235" s="29"/>
      <c r="B235" s="30"/>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row>
    <row r="236">
      <c r="A236" s="29"/>
      <c r="B236" s="30"/>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row>
    <row r="237">
      <c r="A237" s="29"/>
      <c r="B237" s="30"/>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row>
    <row r="238">
      <c r="A238" s="29"/>
      <c r="B238" s="30"/>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row>
    <row r="239">
      <c r="A239" s="29"/>
      <c r="B239" s="30"/>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row>
    <row r="240">
      <c r="A240" s="29"/>
      <c r="B240" s="30"/>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row>
    <row r="241">
      <c r="A241" s="29"/>
      <c r="B241" s="30"/>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row>
    <row r="242">
      <c r="A242" s="29"/>
      <c r="B242" s="30"/>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row>
    <row r="243">
      <c r="A243" s="29"/>
      <c r="B243" s="30"/>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row>
    <row r="244">
      <c r="A244" s="29"/>
      <c r="B244" s="30"/>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row>
    <row r="245">
      <c r="A245" s="29"/>
      <c r="B245" s="30"/>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row>
    <row r="246">
      <c r="A246" s="29"/>
      <c r="B246" s="30"/>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row>
    <row r="247">
      <c r="A247" s="29"/>
      <c r="B247" s="30"/>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row>
    <row r="248">
      <c r="A248" s="29"/>
      <c r="B248" s="30"/>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row>
    <row r="249">
      <c r="A249" s="29"/>
      <c r="B249" s="30"/>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row>
    <row r="250">
      <c r="A250" s="29"/>
      <c r="B250" s="30"/>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row>
    <row r="251">
      <c r="A251" s="29"/>
      <c r="B251" s="30"/>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row>
    <row r="252">
      <c r="A252" s="29"/>
      <c r="B252" s="30"/>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row>
    <row r="253">
      <c r="A253" s="29"/>
      <c r="B253" s="30"/>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row>
    <row r="254">
      <c r="A254" s="29"/>
      <c r="B254" s="30"/>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row>
    <row r="255">
      <c r="A255" s="29"/>
      <c r="B255" s="30"/>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row>
    <row r="256">
      <c r="A256" s="29"/>
      <c r="B256" s="30"/>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row>
    <row r="257">
      <c r="A257" s="29"/>
      <c r="B257" s="30"/>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row>
    <row r="258">
      <c r="A258" s="29"/>
      <c r="B258" s="30"/>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row>
    <row r="259">
      <c r="A259" s="29"/>
      <c r="B259" s="30"/>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row>
    <row r="260">
      <c r="A260" s="29"/>
      <c r="B260" s="30"/>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row>
    <row r="261">
      <c r="A261" s="29"/>
      <c r="B261" s="30"/>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row>
    <row r="262">
      <c r="A262" s="29"/>
      <c r="B262" s="30"/>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row>
    <row r="263">
      <c r="A263" s="29"/>
      <c r="B263" s="30"/>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row>
    <row r="264">
      <c r="A264" s="29"/>
      <c r="B264" s="30"/>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row>
    <row r="265">
      <c r="A265" s="29"/>
      <c r="B265" s="30"/>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row>
    <row r="266">
      <c r="A266" s="29"/>
      <c r="B266" s="30"/>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row>
    <row r="267">
      <c r="A267" s="29"/>
      <c r="B267" s="30"/>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row>
    <row r="268">
      <c r="A268" s="29"/>
      <c r="B268" s="30"/>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row>
    <row r="269">
      <c r="A269" s="29"/>
      <c r="B269" s="30"/>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row>
    <row r="270">
      <c r="A270" s="29"/>
      <c r="B270" s="30"/>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row>
    <row r="271">
      <c r="A271" s="29"/>
      <c r="B271" s="30"/>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row>
    <row r="272">
      <c r="A272" s="29"/>
      <c r="B272" s="30"/>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row>
    <row r="273">
      <c r="A273" s="29"/>
      <c r="B273" s="30"/>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row>
    <row r="274">
      <c r="A274" s="29"/>
      <c r="B274" s="30"/>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row>
    <row r="275">
      <c r="A275" s="29"/>
      <c r="B275" s="30"/>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row>
    <row r="276">
      <c r="A276" s="29"/>
      <c r="B276" s="30"/>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row>
    <row r="277">
      <c r="A277" s="29"/>
      <c r="B277" s="30"/>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row>
    <row r="278">
      <c r="A278" s="29"/>
      <c r="B278" s="30"/>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row>
    <row r="279">
      <c r="A279" s="29"/>
      <c r="B279" s="30"/>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row>
    <row r="280">
      <c r="A280" s="29"/>
      <c r="B280" s="30"/>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row>
    <row r="281">
      <c r="A281" s="29"/>
      <c r="B281" s="30"/>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row>
    <row r="282">
      <c r="A282" s="29"/>
      <c r="B282" s="30"/>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row>
    <row r="283">
      <c r="A283" s="29"/>
      <c r="B283" s="30"/>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row>
    <row r="284">
      <c r="A284" s="29"/>
      <c r="B284" s="30"/>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row>
    <row r="285">
      <c r="A285" s="29"/>
      <c r="B285" s="30"/>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row>
    <row r="286">
      <c r="A286" s="29"/>
      <c r="B286" s="30"/>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row>
    <row r="287">
      <c r="A287" s="29"/>
      <c r="B287" s="30"/>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row>
    <row r="288">
      <c r="A288" s="29"/>
      <c r="B288" s="30"/>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row>
    <row r="289">
      <c r="A289" s="29"/>
      <c r="B289" s="30"/>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row>
    <row r="290">
      <c r="A290" s="29"/>
      <c r="B290" s="30"/>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row>
    <row r="291">
      <c r="A291" s="29"/>
      <c r="B291" s="30"/>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row>
    <row r="292">
      <c r="A292" s="29"/>
      <c r="B292" s="30"/>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row>
    <row r="293">
      <c r="A293" s="29"/>
      <c r="B293" s="30"/>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row>
    <row r="294">
      <c r="A294" s="29"/>
      <c r="B294" s="30"/>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row>
    <row r="295">
      <c r="A295" s="29"/>
      <c r="B295" s="30"/>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row>
    <row r="296">
      <c r="A296" s="29"/>
      <c r="B296" s="30"/>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row>
    <row r="297">
      <c r="A297" s="29"/>
      <c r="B297" s="30"/>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row>
    <row r="298">
      <c r="A298" s="29"/>
      <c r="B298" s="30"/>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row>
    <row r="299">
      <c r="A299" s="29"/>
      <c r="B299" s="30"/>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row>
    <row r="300">
      <c r="A300" s="29"/>
      <c r="B300" s="30"/>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row>
    <row r="301">
      <c r="A301" s="29"/>
      <c r="B301" s="30"/>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row>
    <row r="302">
      <c r="A302" s="29"/>
      <c r="B302" s="30"/>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row>
    <row r="303">
      <c r="A303" s="29"/>
      <c r="B303" s="30"/>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row>
    <row r="304">
      <c r="A304" s="29"/>
      <c r="B304" s="30"/>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row>
    <row r="305">
      <c r="A305" s="29"/>
      <c r="B305" s="30"/>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row>
    <row r="306">
      <c r="A306" s="29"/>
      <c r="B306" s="30"/>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row>
    <row r="307">
      <c r="A307" s="29"/>
      <c r="B307" s="30"/>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row>
    <row r="308">
      <c r="A308" s="29"/>
      <c r="B308" s="30"/>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row>
    <row r="309">
      <c r="A309" s="29"/>
      <c r="B309" s="30"/>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row>
    <row r="310">
      <c r="A310" s="29"/>
      <c r="B310" s="30"/>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row>
    <row r="311">
      <c r="A311" s="29"/>
      <c r="B311" s="30"/>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row>
    <row r="312">
      <c r="A312" s="29"/>
      <c r="B312" s="30"/>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row>
    <row r="313">
      <c r="A313" s="29"/>
      <c r="B313" s="30"/>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row>
    <row r="314">
      <c r="A314" s="29"/>
      <c r="B314" s="30"/>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row>
    <row r="315">
      <c r="A315" s="29"/>
      <c r="B315" s="30"/>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row>
    <row r="316">
      <c r="A316" s="29"/>
      <c r="B316" s="30"/>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row>
    <row r="317">
      <c r="A317" s="29"/>
      <c r="B317" s="30"/>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row>
    <row r="318">
      <c r="A318" s="29"/>
      <c r="B318" s="30"/>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row>
    <row r="319">
      <c r="A319" s="29"/>
      <c r="B319" s="30"/>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row>
    <row r="320">
      <c r="A320" s="29"/>
      <c r="B320" s="30"/>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c r="A321" s="29"/>
      <c r="B321" s="30"/>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c r="A322" s="29"/>
      <c r="B322" s="30"/>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c r="A323" s="29"/>
      <c r="B323" s="30"/>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c r="A324" s="29"/>
      <c r="B324" s="30"/>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c r="A325" s="29"/>
      <c r="B325" s="30"/>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c r="A326" s="29"/>
      <c r="B326" s="30"/>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c r="A327" s="29"/>
      <c r="B327" s="30"/>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c r="A328" s="29"/>
      <c r="B328" s="30"/>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c r="A329" s="29"/>
      <c r="B329" s="30"/>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c r="A330" s="29"/>
      <c r="B330" s="30"/>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c r="A331" s="29"/>
      <c r="B331" s="30"/>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c r="A332" s="29"/>
      <c r="B332" s="30"/>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c r="A333" s="29"/>
      <c r="B333" s="30"/>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c r="A334" s="29"/>
      <c r="B334" s="30"/>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c r="A335" s="29"/>
      <c r="B335" s="30"/>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c r="A336" s="29"/>
      <c r="B336" s="30"/>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c r="A337" s="29"/>
      <c r="B337" s="30"/>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c r="A338" s="29"/>
      <c r="B338" s="30"/>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c r="A339" s="29"/>
      <c r="B339" s="30"/>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c r="A340" s="29"/>
      <c r="B340" s="30"/>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c r="A341" s="29"/>
      <c r="B341" s="30"/>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c r="A342" s="29"/>
      <c r="B342" s="30"/>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c r="A343" s="29"/>
      <c r="B343" s="30"/>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c r="A344" s="29"/>
      <c r="B344" s="30"/>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c r="A345" s="29"/>
      <c r="B345" s="30"/>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c r="A346" s="29"/>
      <c r="B346" s="30"/>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c r="A347" s="29"/>
      <c r="B347" s="30"/>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c r="A348" s="29"/>
      <c r="B348" s="30"/>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c r="A349" s="29"/>
      <c r="B349" s="30"/>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c r="A350" s="29"/>
      <c r="B350" s="30"/>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c r="A351" s="29"/>
      <c r="B351" s="30"/>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c r="A352" s="29"/>
      <c r="B352" s="30"/>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c r="A353" s="29"/>
      <c r="B353" s="30"/>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c r="A354" s="29"/>
      <c r="B354" s="30"/>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c r="A355" s="29"/>
      <c r="B355" s="30"/>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c r="A356" s="29"/>
      <c r="B356" s="30"/>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c r="A357" s="29"/>
      <c r="B357" s="30"/>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c r="A358" s="29"/>
      <c r="B358" s="30"/>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c r="A359" s="29"/>
      <c r="B359" s="30"/>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c r="A360" s="29"/>
      <c r="B360" s="30"/>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c r="A361" s="29"/>
      <c r="B361" s="30"/>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c r="A362" s="29"/>
      <c r="B362" s="30"/>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c r="A363" s="29"/>
      <c r="B363" s="30"/>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c r="A364" s="29"/>
      <c r="B364" s="30"/>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c r="A365" s="29"/>
      <c r="B365" s="30"/>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c r="A366" s="29"/>
      <c r="B366" s="30"/>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c r="A367" s="29"/>
      <c r="B367" s="30"/>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c r="A368" s="29"/>
      <c r="B368" s="30"/>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c r="A369" s="29"/>
      <c r="B369" s="30"/>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c r="A370" s="29"/>
      <c r="B370" s="30"/>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c r="A371" s="29"/>
      <c r="B371" s="30"/>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c r="A372" s="29"/>
      <c r="B372" s="30"/>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c r="A373" s="29"/>
      <c r="B373" s="30"/>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c r="A374" s="29"/>
      <c r="B374" s="30"/>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c r="A375" s="29"/>
      <c r="B375" s="30"/>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c r="A376" s="29"/>
      <c r="B376" s="30"/>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c r="A377" s="29"/>
      <c r="B377" s="30"/>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c r="A378" s="29"/>
      <c r="B378" s="30"/>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c r="A379" s="29"/>
      <c r="B379" s="30"/>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c r="A380" s="29"/>
      <c r="B380" s="30"/>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c r="A381" s="29"/>
      <c r="B381" s="30"/>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c r="A382" s="29"/>
      <c r="B382" s="30"/>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c r="A383" s="29"/>
      <c r="B383" s="30"/>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c r="A384" s="29"/>
      <c r="B384" s="30"/>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c r="A385" s="29"/>
      <c r="B385" s="30"/>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c r="A386" s="29"/>
      <c r="B386" s="30"/>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c r="A387" s="29"/>
      <c r="B387" s="30"/>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c r="A388" s="29"/>
      <c r="B388" s="30"/>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c r="A389" s="29"/>
      <c r="B389" s="30"/>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c r="A390" s="29"/>
      <c r="B390" s="30"/>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c r="A391" s="29"/>
      <c r="B391" s="30"/>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c r="A392" s="29"/>
      <c r="B392" s="30"/>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c r="A393" s="29"/>
      <c r="B393" s="30"/>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c r="A394" s="29"/>
      <c r="B394" s="30"/>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c r="A395" s="29"/>
      <c r="B395" s="30"/>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c r="A396" s="29"/>
      <c r="B396" s="30"/>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c r="A397" s="29"/>
      <c r="B397" s="30"/>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c r="A398" s="29"/>
      <c r="B398" s="30"/>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c r="A399" s="29"/>
      <c r="B399" s="30"/>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c r="A400" s="29"/>
      <c r="B400" s="30"/>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c r="A401" s="29"/>
      <c r="B401" s="30"/>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c r="A402" s="29"/>
      <c r="B402" s="30"/>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c r="A403" s="29"/>
      <c r="B403" s="30"/>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c r="A404" s="29"/>
      <c r="B404" s="30"/>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c r="A405" s="29"/>
      <c r="B405" s="30"/>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c r="A406" s="29"/>
      <c r="B406" s="30"/>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c r="A407" s="29"/>
      <c r="B407" s="30"/>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c r="A408" s="29"/>
      <c r="B408" s="30"/>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c r="A409" s="29"/>
      <c r="B409" s="30"/>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c r="A410" s="29"/>
      <c r="B410" s="30"/>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c r="A411" s="29"/>
      <c r="B411" s="30"/>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c r="A412" s="29"/>
      <c r="B412" s="30"/>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c r="A413" s="29"/>
      <c r="B413" s="30"/>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c r="A414" s="29"/>
      <c r="B414" s="30"/>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c r="A415" s="29"/>
      <c r="B415" s="30"/>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c r="A416" s="29"/>
      <c r="B416" s="30"/>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c r="A417" s="29"/>
      <c r="B417" s="30"/>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c r="A418" s="29"/>
      <c r="B418" s="30"/>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c r="A419" s="29"/>
      <c r="B419" s="30"/>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c r="A420" s="29"/>
      <c r="B420" s="30"/>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c r="A421" s="29"/>
      <c r="B421" s="30"/>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c r="A422" s="29"/>
      <c r="B422" s="30"/>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c r="A423" s="29"/>
      <c r="B423" s="30"/>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c r="A424" s="29"/>
      <c r="B424" s="30"/>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c r="A425" s="29"/>
      <c r="B425" s="30"/>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c r="A426" s="29"/>
      <c r="B426" s="30"/>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c r="A427" s="29"/>
      <c r="B427" s="30"/>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c r="A428" s="29"/>
      <c r="B428" s="30"/>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c r="A429" s="29"/>
      <c r="B429" s="30"/>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c r="A430" s="29"/>
      <c r="B430" s="30"/>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c r="A431" s="29"/>
      <c r="B431" s="30"/>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c r="A432" s="29"/>
      <c r="B432" s="30"/>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c r="A433" s="29"/>
      <c r="B433" s="30"/>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c r="A434" s="29"/>
      <c r="B434" s="30"/>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c r="A435" s="29"/>
      <c r="B435" s="30"/>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c r="A436" s="29"/>
      <c r="B436" s="30"/>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c r="A437" s="29"/>
      <c r="B437" s="30"/>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c r="A438" s="29"/>
      <c r="B438" s="30"/>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c r="A439" s="29"/>
      <c r="B439" s="30"/>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c r="A440" s="29"/>
      <c r="B440" s="30"/>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c r="A441" s="29"/>
      <c r="B441" s="30"/>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c r="A442" s="29"/>
      <c r="B442" s="30"/>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c r="A443" s="29"/>
      <c r="B443" s="30"/>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c r="A444" s="29"/>
      <c r="B444" s="30"/>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c r="A445" s="29"/>
      <c r="B445" s="30"/>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c r="A446" s="29"/>
      <c r="B446" s="30"/>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c r="A447" s="29"/>
      <c r="B447" s="30"/>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c r="A448" s="29"/>
      <c r="B448" s="30"/>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c r="A449" s="29"/>
      <c r="B449" s="30"/>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c r="A450" s="29"/>
      <c r="B450" s="30"/>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c r="A451" s="29"/>
      <c r="B451" s="30"/>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c r="A452" s="29"/>
      <c r="B452" s="30"/>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c r="A453" s="29"/>
      <c r="B453" s="30"/>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c r="A454" s="29"/>
      <c r="B454" s="30"/>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c r="A455" s="29"/>
      <c r="B455" s="30"/>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c r="A456" s="29"/>
      <c r="B456" s="30"/>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c r="A457" s="29"/>
      <c r="B457" s="30"/>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c r="A458" s="29"/>
      <c r="B458" s="30"/>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c r="A459" s="29"/>
      <c r="B459" s="30"/>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c r="A460" s="29"/>
      <c r="B460" s="30"/>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c r="A461" s="29"/>
      <c r="B461" s="30"/>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c r="A462" s="29"/>
      <c r="B462" s="30"/>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c r="A463" s="29"/>
      <c r="B463" s="30"/>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c r="A464" s="29"/>
      <c r="B464" s="30"/>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c r="A465" s="29"/>
      <c r="B465" s="30"/>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c r="A466" s="29"/>
      <c r="B466" s="30"/>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c r="A467" s="29"/>
      <c r="B467" s="30"/>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c r="A468" s="29"/>
      <c r="B468" s="30"/>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c r="A469" s="29"/>
      <c r="B469" s="30"/>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c r="A470" s="29"/>
      <c r="B470" s="30"/>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c r="A471" s="29"/>
      <c r="B471" s="30"/>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c r="A472" s="29"/>
      <c r="B472" s="30"/>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c r="A473" s="29"/>
      <c r="B473" s="30"/>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c r="A474" s="29"/>
      <c r="B474" s="30"/>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c r="A475" s="29"/>
      <c r="B475" s="30"/>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c r="A476" s="29"/>
      <c r="B476" s="30"/>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c r="A477" s="29"/>
      <c r="B477" s="30"/>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c r="A478" s="29"/>
      <c r="B478" s="30"/>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c r="A479" s="29"/>
      <c r="B479" s="30"/>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c r="A480" s="29"/>
      <c r="B480" s="30"/>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c r="A481" s="29"/>
      <c r="B481" s="30"/>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c r="A482" s="29"/>
      <c r="B482" s="30"/>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c r="A483" s="29"/>
      <c r="B483" s="30"/>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c r="A484" s="29"/>
      <c r="B484" s="30"/>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c r="A485" s="29"/>
      <c r="B485" s="30"/>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c r="A486" s="29"/>
      <c r="B486" s="30"/>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c r="A487" s="29"/>
      <c r="B487" s="30"/>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c r="A488" s="29"/>
      <c r="B488" s="30"/>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c r="A489" s="29"/>
      <c r="B489" s="30"/>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c r="A490" s="29"/>
      <c r="B490" s="30"/>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c r="A491" s="29"/>
      <c r="B491" s="30"/>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c r="A492" s="29"/>
      <c r="B492" s="30"/>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c r="A493" s="29"/>
      <c r="B493" s="30"/>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c r="A494" s="29"/>
      <c r="B494" s="30"/>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c r="A495" s="29"/>
      <c r="B495" s="30"/>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c r="A496" s="29"/>
      <c r="B496" s="30"/>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c r="A497" s="29"/>
      <c r="B497" s="30"/>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c r="A498" s="29"/>
      <c r="B498" s="30"/>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c r="A499" s="29"/>
      <c r="B499" s="30"/>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c r="A500" s="29"/>
      <c r="B500" s="30"/>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c r="A501" s="29"/>
      <c r="B501" s="30"/>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c r="A502" s="29"/>
      <c r="B502" s="30"/>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c r="A503" s="29"/>
      <c r="B503" s="30"/>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c r="A504" s="29"/>
      <c r="B504" s="30"/>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c r="A505" s="29"/>
      <c r="B505" s="30"/>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c r="A506" s="29"/>
      <c r="B506" s="30"/>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c r="A507" s="29"/>
      <c r="B507" s="30"/>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c r="A508" s="29"/>
      <c r="B508" s="30"/>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c r="A509" s="29"/>
      <c r="B509" s="30"/>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c r="A510" s="29"/>
      <c r="B510" s="30"/>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c r="A511" s="29"/>
      <c r="B511" s="30"/>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c r="A512" s="29"/>
      <c r="B512" s="30"/>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c r="A513" s="29"/>
      <c r="B513" s="30"/>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c r="A514" s="29"/>
      <c r="B514" s="30"/>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c r="A515" s="29"/>
      <c r="B515" s="30"/>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c r="A516" s="29"/>
      <c r="B516" s="30"/>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c r="A517" s="29"/>
      <c r="B517" s="30"/>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c r="A518" s="29"/>
      <c r="B518" s="30"/>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c r="A519" s="29"/>
      <c r="B519" s="30"/>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c r="A520" s="29"/>
      <c r="B520" s="30"/>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c r="A521" s="29"/>
      <c r="B521" s="30"/>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c r="A522" s="29"/>
      <c r="B522" s="30"/>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c r="A523" s="29"/>
      <c r="B523" s="30"/>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c r="A524" s="29"/>
      <c r="B524" s="30"/>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c r="A525" s="29"/>
      <c r="B525" s="30"/>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c r="A526" s="29"/>
      <c r="B526" s="30"/>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c r="A527" s="29"/>
      <c r="B527" s="30"/>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c r="A528" s="29"/>
      <c r="B528" s="30"/>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c r="A529" s="29"/>
      <c r="B529" s="30"/>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c r="A530" s="29"/>
      <c r="B530" s="30"/>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c r="A531" s="29"/>
      <c r="B531" s="30"/>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c r="A532" s="29"/>
      <c r="B532" s="30"/>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c r="A533" s="29"/>
      <c r="B533" s="30"/>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c r="A534" s="29"/>
      <c r="B534" s="30"/>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c r="A535" s="29"/>
      <c r="B535" s="30"/>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c r="A536" s="29"/>
      <c r="B536" s="30"/>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c r="A537" s="29"/>
      <c r="B537" s="30"/>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c r="A538" s="29"/>
      <c r="B538" s="30"/>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c r="A539" s="29"/>
      <c r="B539" s="30"/>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c r="A540" s="29"/>
      <c r="B540" s="30"/>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c r="A541" s="29"/>
      <c r="B541" s="30"/>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c r="A542" s="29"/>
      <c r="B542" s="30"/>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c r="A543" s="29"/>
      <c r="B543" s="30"/>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c r="A544" s="29"/>
      <c r="B544" s="30"/>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c r="A545" s="29"/>
      <c r="B545" s="30"/>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c r="A546" s="29"/>
      <c r="B546" s="30"/>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c r="A547" s="29"/>
      <c r="B547" s="30"/>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c r="A548" s="29"/>
      <c r="B548" s="30"/>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c r="A549" s="29"/>
      <c r="B549" s="30"/>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c r="A550" s="29"/>
      <c r="B550" s="30"/>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c r="A551" s="29"/>
      <c r="B551" s="30"/>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c r="A552" s="29"/>
      <c r="B552" s="30"/>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c r="A553" s="29"/>
      <c r="B553" s="30"/>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c r="A554" s="29"/>
      <c r="B554" s="30"/>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c r="A555" s="29"/>
      <c r="B555" s="30"/>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c r="A556" s="29"/>
      <c r="B556" s="30"/>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c r="A557" s="29"/>
      <c r="B557" s="30"/>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c r="A558" s="29"/>
      <c r="B558" s="30"/>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c r="A559" s="29"/>
      <c r="B559" s="30"/>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c r="A560" s="29"/>
      <c r="B560" s="30"/>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c r="A561" s="29"/>
      <c r="B561" s="30"/>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c r="A562" s="29"/>
      <c r="B562" s="30"/>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c r="A563" s="29"/>
      <c r="B563" s="30"/>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c r="A564" s="29"/>
      <c r="B564" s="30"/>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c r="A565" s="29"/>
      <c r="B565" s="30"/>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c r="A566" s="29"/>
      <c r="B566" s="30"/>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c r="A567" s="29"/>
      <c r="B567" s="30"/>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c r="A568" s="29"/>
      <c r="B568" s="30"/>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c r="A569" s="29"/>
      <c r="B569" s="30"/>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c r="A570" s="29"/>
      <c r="B570" s="30"/>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c r="A571" s="29"/>
      <c r="B571" s="30"/>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c r="A572" s="29"/>
      <c r="B572" s="30"/>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c r="A573" s="29"/>
      <c r="B573" s="30"/>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c r="A574" s="29"/>
      <c r="B574" s="30"/>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c r="A575" s="29"/>
      <c r="B575" s="30"/>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c r="A576" s="29"/>
      <c r="B576" s="30"/>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c r="A577" s="29"/>
      <c r="B577" s="30"/>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c r="A578" s="29"/>
      <c r="B578" s="30"/>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c r="A579" s="29"/>
      <c r="B579" s="30"/>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c r="A580" s="29"/>
      <c r="B580" s="30"/>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c r="A581" s="29"/>
      <c r="B581" s="30"/>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c r="A582" s="29"/>
      <c r="B582" s="30"/>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c r="A583" s="29"/>
      <c r="B583" s="30"/>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c r="A584" s="29"/>
      <c r="B584" s="30"/>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c r="A585" s="29"/>
      <c r="B585" s="30"/>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c r="A586" s="29"/>
      <c r="B586" s="30"/>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c r="A587" s="29"/>
      <c r="B587" s="30"/>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c r="A588" s="29"/>
      <c r="B588" s="30"/>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c r="A589" s="29"/>
      <c r="B589" s="30"/>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c r="A590" s="29"/>
      <c r="B590" s="30"/>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c r="A591" s="29"/>
      <c r="B591" s="30"/>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c r="A592" s="29"/>
      <c r="B592" s="30"/>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c r="A593" s="29"/>
      <c r="B593" s="30"/>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c r="A594" s="29"/>
      <c r="B594" s="30"/>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c r="A595" s="29"/>
      <c r="B595" s="30"/>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c r="A596" s="29"/>
      <c r="B596" s="30"/>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c r="A597" s="29"/>
      <c r="B597" s="30"/>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c r="A598" s="29"/>
      <c r="B598" s="30"/>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c r="A599" s="29"/>
      <c r="B599" s="30"/>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c r="A600" s="29"/>
      <c r="B600" s="30"/>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c r="A601" s="29"/>
      <c r="B601" s="30"/>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c r="A602" s="29"/>
      <c r="B602" s="30"/>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c r="A603" s="29"/>
      <c r="B603" s="30"/>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c r="A604" s="29"/>
      <c r="B604" s="30"/>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c r="A605" s="29"/>
      <c r="B605" s="30"/>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c r="A606" s="29"/>
      <c r="B606" s="30"/>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c r="A607" s="29"/>
      <c r="B607" s="30"/>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c r="A608" s="29"/>
      <c r="B608" s="30"/>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c r="A609" s="29"/>
      <c r="B609" s="30"/>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c r="A610" s="29"/>
      <c r="B610" s="30"/>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c r="A611" s="29"/>
      <c r="B611" s="30"/>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c r="A612" s="29"/>
      <c r="B612" s="30"/>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c r="A613" s="29"/>
      <c r="B613" s="30"/>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c r="A614" s="29"/>
      <c r="B614" s="30"/>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c r="A615" s="29"/>
      <c r="B615" s="30"/>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c r="A616" s="29"/>
      <c r="B616" s="30"/>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c r="A617" s="29"/>
      <c r="B617" s="30"/>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c r="A618" s="29"/>
      <c r="B618" s="30"/>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c r="A619" s="29"/>
      <c r="B619" s="30"/>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c r="A620" s="29"/>
      <c r="B620" s="30"/>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c r="A621" s="29"/>
      <c r="B621" s="30"/>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c r="A622" s="29"/>
      <c r="B622" s="30"/>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c r="A623" s="29"/>
      <c r="B623" s="30"/>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c r="A624" s="29"/>
      <c r="B624" s="30"/>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c r="A625" s="29"/>
      <c r="B625" s="30"/>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c r="A626" s="29"/>
      <c r="B626" s="30"/>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c r="A627" s="29"/>
      <c r="B627" s="30"/>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c r="A628" s="29"/>
      <c r="B628" s="30"/>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c r="A629" s="29"/>
      <c r="B629" s="30"/>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c r="A630" s="29"/>
      <c r="B630" s="30"/>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c r="A631" s="29"/>
      <c r="B631" s="30"/>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c r="A632" s="29"/>
      <c r="B632" s="30"/>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c r="A633" s="29"/>
      <c r="B633" s="30"/>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c r="A634" s="29"/>
      <c r="B634" s="30"/>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c r="A635" s="29"/>
      <c r="B635" s="30"/>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c r="A636" s="29"/>
      <c r="B636" s="30"/>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c r="A637" s="29"/>
      <c r="B637" s="30"/>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c r="A638" s="29"/>
      <c r="B638" s="30"/>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c r="A639" s="29"/>
      <c r="B639" s="30"/>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c r="A640" s="29"/>
      <c r="B640" s="30"/>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c r="A641" s="29"/>
      <c r="B641" s="30"/>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c r="A642" s="29"/>
      <c r="B642" s="30"/>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c r="A643" s="29"/>
      <c r="B643" s="30"/>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c r="A644" s="29"/>
      <c r="B644" s="30"/>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c r="A645" s="29"/>
      <c r="B645" s="30"/>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c r="A646" s="29"/>
      <c r="B646" s="30"/>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c r="A647" s="29"/>
      <c r="B647" s="30"/>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c r="A648" s="29"/>
      <c r="B648" s="30"/>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c r="A649" s="29"/>
      <c r="B649" s="30"/>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c r="A650" s="29"/>
      <c r="B650" s="30"/>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c r="A651" s="29"/>
      <c r="B651" s="30"/>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c r="A652" s="29"/>
      <c r="B652" s="30"/>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c r="A653" s="29"/>
      <c r="B653" s="30"/>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c r="A654" s="29"/>
      <c r="B654" s="30"/>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c r="A655" s="29"/>
      <c r="B655" s="30"/>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c r="A656" s="29"/>
      <c r="B656" s="30"/>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c r="A657" s="29"/>
      <c r="B657" s="30"/>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c r="A658" s="29"/>
      <c r="B658" s="30"/>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c r="A659" s="29"/>
      <c r="B659" s="30"/>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c r="A660" s="29"/>
      <c r="B660" s="30"/>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c r="A661" s="29"/>
      <c r="B661" s="30"/>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c r="A662" s="29"/>
      <c r="B662" s="30"/>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c r="A663" s="29"/>
      <c r="B663" s="30"/>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c r="A664" s="29"/>
      <c r="B664" s="30"/>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c r="A665" s="29"/>
      <c r="B665" s="30"/>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c r="A666" s="29"/>
      <c r="B666" s="30"/>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c r="A667" s="29"/>
      <c r="B667" s="30"/>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c r="A668" s="29"/>
      <c r="B668" s="30"/>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c r="A669" s="29"/>
      <c r="B669" s="30"/>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c r="A670" s="29"/>
      <c r="B670" s="30"/>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c r="A671" s="29"/>
      <c r="B671" s="30"/>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c r="A672" s="29"/>
      <c r="B672" s="30"/>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c r="A673" s="29"/>
      <c r="B673" s="30"/>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c r="A674" s="29"/>
      <c r="B674" s="30"/>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c r="A675" s="29"/>
      <c r="B675" s="30"/>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c r="A676" s="29"/>
      <c r="B676" s="30"/>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c r="A677" s="29"/>
      <c r="B677" s="30"/>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c r="A678" s="29"/>
      <c r="B678" s="30"/>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c r="A679" s="29"/>
      <c r="B679" s="30"/>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c r="A680" s="29"/>
      <c r="B680" s="30"/>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c r="A681" s="29"/>
      <c r="B681" s="30"/>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c r="A682" s="29"/>
      <c r="B682" s="30"/>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c r="A683" s="29"/>
      <c r="B683" s="30"/>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c r="A684" s="29"/>
      <c r="B684" s="30"/>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c r="A685" s="29"/>
      <c r="B685" s="30"/>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c r="A686" s="29"/>
      <c r="B686" s="30"/>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c r="A687" s="29"/>
      <c r="B687" s="30"/>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c r="A688" s="29"/>
      <c r="B688" s="30"/>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c r="A689" s="29"/>
      <c r="B689" s="30"/>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c r="A690" s="29"/>
      <c r="B690" s="30"/>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c r="A691" s="29"/>
      <c r="B691" s="30"/>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c r="A692" s="29"/>
      <c r="B692" s="30"/>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c r="A693" s="29"/>
      <c r="B693" s="30"/>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c r="A694" s="29"/>
      <c r="B694" s="30"/>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c r="A695" s="29"/>
      <c r="B695" s="30"/>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c r="A696" s="29"/>
      <c r="B696" s="30"/>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c r="A697" s="29"/>
      <c r="B697" s="30"/>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c r="A698" s="29"/>
      <c r="B698" s="30"/>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c r="A699" s="29"/>
      <c r="B699" s="30"/>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c r="A700" s="29"/>
      <c r="B700" s="30"/>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c r="A701" s="29"/>
      <c r="B701" s="30"/>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c r="A702" s="29"/>
      <c r="B702" s="30"/>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c r="A703" s="29"/>
      <c r="B703" s="30"/>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c r="A704" s="29"/>
      <c r="B704" s="30"/>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c r="A705" s="29"/>
      <c r="B705" s="30"/>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c r="A706" s="29"/>
      <c r="B706" s="30"/>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c r="A707" s="29"/>
      <c r="B707" s="30"/>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c r="A708" s="29"/>
      <c r="B708" s="30"/>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c r="A709" s="29"/>
      <c r="B709" s="30"/>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c r="A710" s="29"/>
      <c r="B710" s="30"/>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c r="A711" s="29"/>
      <c r="B711" s="30"/>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c r="A712" s="29"/>
      <c r="B712" s="30"/>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c r="A713" s="29"/>
      <c r="B713" s="30"/>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c r="A714" s="29"/>
      <c r="B714" s="30"/>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c r="A715" s="29"/>
      <c r="B715" s="30"/>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c r="A716" s="29"/>
      <c r="B716" s="30"/>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c r="A717" s="29"/>
      <c r="B717" s="30"/>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c r="A718" s="29"/>
      <c r="B718" s="30"/>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c r="A719" s="29"/>
      <c r="B719" s="30"/>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c r="A720" s="29"/>
      <c r="B720" s="30"/>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c r="A721" s="29"/>
      <c r="B721" s="30"/>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c r="A722" s="29"/>
      <c r="B722" s="30"/>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c r="A723" s="29"/>
      <c r="B723" s="30"/>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c r="A724" s="29"/>
      <c r="B724" s="30"/>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c r="A725" s="29"/>
      <c r="B725" s="30"/>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c r="A726" s="29"/>
      <c r="B726" s="30"/>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c r="A727" s="29"/>
      <c r="B727" s="30"/>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c r="A728" s="29"/>
      <c r="B728" s="30"/>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c r="A729" s="29"/>
      <c r="B729" s="30"/>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c r="A730" s="29"/>
      <c r="B730" s="30"/>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c r="A731" s="29"/>
      <c r="B731" s="30"/>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c r="A732" s="29"/>
      <c r="B732" s="30"/>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c r="A733" s="29"/>
      <c r="B733" s="30"/>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c r="A734" s="29"/>
      <c r="B734" s="30"/>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c r="A735" s="29"/>
      <c r="B735" s="30"/>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c r="A736" s="29"/>
      <c r="B736" s="30"/>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c r="A737" s="29"/>
      <c r="B737" s="30"/>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c r="A738" s="29"/>
      <c r="B738" s="30"/>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c r="A739" s="29"/>
      <c r="B739" s="30"/>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c r="A740" s="29"/>
      <c r="B740" s="30"/>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c r="A741" s="29"/>
      <c r="B741" s="30"/>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c r="A742" s="29"/>
      <c r="B742" s="30"/>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c r="A743" s="29"/>
      <c r="B743" s="30"/>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c r="A744" s="29"/>
      <c r="B744" s="30"/>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c r="A745" s="29"/>
      <c r="B745" s="30"/>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c r="A746" s="29"/>
      <c r="B746" s="30"/>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c r="A747" s="29"/>
      <c r="B747" s="30"/>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c r="A748" s="29"/>
      <c r="B748" s="30"/>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c r="A749" s="29"/>
      <c r="B749" s="30"/>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c r="A750" s="29"/>
      <c r="B750" s="30"/>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c r="A751" s="29"/>
      <c r="B751" s="30"/>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c r="A752" s="29"/>
      <c r="B752" s="30"/>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c r="A753" s="29"/>
      <c r="B753" s="30"/>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c r="A754" s="29"/>
      <c r="B754" s="30"/>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c r="A755" s="29"/>
      <c r="B755" s="30"/>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c r="A756" s="29"/>
      <c r="B756" s="30"/>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c r="A757" s="29"/>
      <c r="B757" s="30"/>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c r="A758" s="29"/>
      <c r="B758" s="30"/>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c r="A759" s="29"/>
      <c r="B759" s="30"/>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c r="A760" s="29"/>
      <c r="B760" s="30"/>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c r="A761" s="29"/>
      <c r="B761" s="30"/>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c r="A762" s="29"/>
      <c r="B762" s="30"/>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c r="A763" s="29"/>
      <c r="B763" s="30"/>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c r="A764" s="29"/>
      <c r="B764" s="30"/>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c r="A765" s="29"/>
      <c r="B765" s="30"/>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c r="A766" s="29"/>
      <c r="B766" s="30"/>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c r="A767" s="29"/>
      <c r="B767" s="30"/>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c r="A768" s="29"/>
      <c r="B768" s="30"/>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c r="A769" s="29"/>
      <c r="B769" s="30"/>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c r="A770" s="29"/>
      <c r="B770" s="30"/>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c r="A771" s="29"/>
      <c r="B771" s="30"/>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c r="A772" s="29"/>
      <c r="B772" s="30"/>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c r="A773" s="29"/>
      <c r="B773" s="30"/>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c r="A774" s="29"/>
      <c r="B774" s="30"/>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c r="A775" s="29"/>
      <c r="B775" s="30"/>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c r="A776" s="29"/>
      <c r="B776" s="30"/>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c r="A777" s="29"/>
      <c r="B777" s="30"/>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c r="A778" s="29"/>
      <c r="B778" s="30"/>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c r="A779" s="29"/>
      <c r="B779" s="30"/>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c r="A780" s="29"/>
      <c r="B780" s="30"/>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c r="A781" s="29"/>
      <c r="B781" s="30"/>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c r="A782" s="29"/>
      <c r="B782" s="30"/>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c r="A783" s="29"/>
      <c r="B783" s="30"/>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c r="A784" s="29"/>
      <c r="B784" s="30"/>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c r="A785" s="29"/>
      <c r="B785" s="30"/>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c r="A786" s="29"/>
      <c r="B786" s="30"/>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c r="A787" s="29"/>
      <c r="B787" s="30"/>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c r="A788" s="29"/>
      <c r="B788" s="30"/>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c r="A789" s="29"/>
      <c r="B789" s="30"/>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c r="A790" s="29"/>
      <c r="B790" s="30"/>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c r="A791" s="29"/>
      <c r="B791" s="30"/>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c r="A792" s="29"/>
      <c r="B792" s="30"/>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c r="A793" s="29"/>
      <c r="B793" s="30"/>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c r="A794" s="29"/>
      <c r="B794" s="30"/>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c r="A795" s="29"/>
      <c r="B795" s="30"/>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c r="A796" s="29"/>
      <c r="B796" s="30"/>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c r="A797" s="29"/>
      <c r="B797" s="30"/>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c r="A798" s="29"/>
      <c r="B798" s="30"/>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c r="A799" s="29"/>
      <c r="B799" s="30"/>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c r="A800" s="29"/>
      <c r="B800" s="30"/>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c r="A801" s="29"/>
      <c r="B801" s="30"/>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c r="A802" s="29"/>
      <c r="B802" s="30"/>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c r="A803" s="29"/>
      <c r="B803" s="30"/>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c r="A804" s="29"/>
      <c r="B804" s="30"/>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c r="A805" s="29"/>
      <c r="B805" s="30"/>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c r="A806" s="29"/>
      <c r="B806" s="30"/>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c r="A807" s="29"/>
      <c r="B807" s="30"/>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c r="A808" s="29"/>
      <c r="B808" s="30"/>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c r="A809" s="29"/>
      <c r="B809" s="30"/>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c r="A810" s="29"/>
      <c r="B810" s="30"/>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c r="A811" s="29"/>
      <c r="B811" s="30"/>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c r="A812" s="29"/>
      <c r="B812" s="30"/>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c r="A813" s="29"/>
      <c r="B813" s="30"/>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c r="A814" s="29"/>
      <c r="B814" s="30"/>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c r="A815" s="29"/>
      <c r="B815" s="30"/>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c r="A816" s="29"/>
      <c r="B816" s="30"/>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c r="A817" s="29"/>
      <c r="B817" s="30"/>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c r="A818" s="29"/>
      <c r="B818" s="30"/>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c r="A819" s="29"/>
      <c r="B819" s="30"/>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c r="A820" s="29"/>
      <c r="B820" s="30"/>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c r="A821" s="29"/>
      <c r="B821" s="30"/>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c r="A822" s="29"/>
      <c r="B822" s="30"/>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c r="A823" s="29"/>
      <c r="B823" s="30"/>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c r="A824" s="29"/>
      <c r="B824" s="30"/>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c r="A825" s="29"/>
      <c r="B825" s="30"/>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c r="A826" s="29"/>
      <c r="B826" s="30"/>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c r="A827" s="29"/>
      <c r="B827" s="30"/>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c r="A828" s="29"/>
      <c r="B828" s="30"/>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c r="A829" s="29"/>
      <c r="B829" s="30"/>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c r="A830" s="29"/>
      <c r="B830" s="30"/>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c r="A831" s="29"/>
      <c r="B831" s="30"/>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c r="A832" s="29"/>
      <c r="B832" s="30"/>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c r="A833" s="29"/>
      <c r="B833" s="30"/>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c r="A834" s="29"/>
      <c r="B834" s="30"/>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c r="A835" s="29"/>
      <c r="B835" s="30"/>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c r="A836" s="29"/>
      <c r="B836" s="30"/>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c r="A837" s="29"/>
      <c r="B837" s="30"/>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c r="A838" s="29"/>
      <c r="B838" s="30"/>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c r="A839" s="29"/>
      <c r="B839" s="30"/>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c r="A840" s="29"/>
      <c r="B840" s="30"/>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c r="A841" s="29"/>
      <c r="B841" s="30"/>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c r="A842" s="29"/>
      <c r="B842" s="30"/>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c r="A843" s="29"/>
      <c r="B843" s="30"/>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c r="A844" s="29"/>
      <c r="B844" s="30"/>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c r="A845" s="29"/>
      <c r="B845" s="30"/>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c r="A846" s="29"/>
      <c r="B846" s="30"/>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c r="A847" s="29"/>
      <c r="B847" s="30"/>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c r="A848" s="29"/>
      <c r="B848" s="30"/>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c r="A849" s="29"/>
      <c r="B849" s="30"/>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c r="A850" s="29"/>
      <c r="B850" s="30"/>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c r="A851" s="29"/>
      <c r="B851" s="30"/>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c r="A852" s="29"/>
      <c r="B852" s="30"/>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c r="A853" s="29"/>
      <c r="B853" s="30"/>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c r="A854" s="29"/>
      <c r="B854" s="30"/>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c r="A855" s="29"/>
      <c r="B855" s="30"/>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c r="A856" s="29"/>
      <c r="B856" s="30"/>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c r="A857" s="29"/>
      <c r="B857" s="30"/>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c r="A858" s="29"/>
      <c r="B858" s="30"/>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c r="A859" s="29"/>
      <c r="B859" s="30"/>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c r="A860" s="29"/>
      <c r="B860" s="30"/>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c r="A861" s="29"/>
      <c r="B861" s="30"/>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c r="A862" s="29"/>
      <c r="B862" s="30"/>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c r="A863" s="29"/>
      <c r="B863" s="30"/>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c r="A864" s="29"/>
      <c r="B864" s="30"/>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c r="A865" s="29"/>
      <c r="B865" s="30"/>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c r="A866" s="29"/>
      <c r="B866" s="30"/>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c r="A867" s="29"/>
      <c r="B867" s="30"/>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c r="A868" s="29"/>
      <c r="B868" s="30"/>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c r="A869" s="29"/>
      <c r="B869" s="30"/>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c r="A870" s="29"/>
      <c r="B870" s="30"/>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c r="A871" s="29"/>
      <c r="B871" s="30"/>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c r="A872" s="29"/>
      <c r="B872" s="30"/>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c r="A873" s="29"/>
      <c r="B873" s="30"/>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c r="A874" s="29"/>
      <c r="B874" s="30"/>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c r="A875" s="29"/>
      <c r="B875" s="30"/>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c r="A876" s="29"/>
      <c r="B876" s="30"/>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c r="A877" s="29"/>
      <c r="B877" s="30"/>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c r="A878" s="29"/>
      <c r="B878" s="30"/>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c r="A879" s="29"/>
      <c r="B879" s="30"/>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c r="A880" s="29"/>
      <c r="B880" s="30"/>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c r="A881" s="29"/>
      <c r="B881" s="30"/>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c r="A882" s="29"/>
      <c r="B882" s="30"/>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c r="A883" s="29"/>
      <c r="B883" s="30"/>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c r="A884" s="29"/>
      <c r="B884" s="30"/>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c r="A885" s="29"/>
      <c r="B885" s="30"/>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c r="A886" s="29"/>
      <c r="B886" s="30"/>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c r="A887" s="29"/>
      <c r="B887" s="30"/>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c r="A888" s="29"/>
      <c r="B888" s="30"/>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c r="A889" s="29"/>
      <c r="B889" s="30"/>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c r="A890" s="29"/>
      <c r="B890" s="30"/>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c r="A891" s="29"/>
      <c r="B891" s="30"/>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c r="A892" s="29"/>
      <c r="B892" s="30"/>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c r="A893" s="29"/>
      <c r="B893" s="30"/>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c r="A894" s="29"/>
      <c r="B894" s="30"/>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c r="A895" s="29"/>
      <c r="B895" s="30"/>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c r="A896" s="29"/>
      <c r="B896" s="30"/>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c r="A897" s="29"/>
      <c r="B897" s="30"/>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c r="A898" s="29"/>
      <c r="B898" s="30"/>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c r="A899" s="29"/>
      <c r="B899" s="30"/>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c r="A900" s="29"/>
      <c r="B900" s="30"/>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c r="A901" s="29"/>
      <c r="B901" s="30"/>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c r="A902" s="29"/>
      <c r="B902" s="30"/>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c r="A903" s="29"/>
      <c r="B903" s="30"/>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c r="A904" s="29"/>
      <c r="B904" s="30"/>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c r="A905" s="29"/>
      <c r="B905" s="30"/>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c r="A906" s="29"/>
      <c r="B906" s="30"/>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c r="A907" s="29"/>
      <c r="B907" s="30"/>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c r="A908" s="29"/>
      <c r="B908" s="30"/>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c r="A909" s="29"/>
      <c r="B909" s="30"/>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c r="A910" s="29"/>
      <c r="B910" s="30"/>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c r="A911" s="29"/>
      <c r="B911" s="30"/>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c r="A912" s="29"/>
      <c r="B912" s="30"/>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c r="A913" s="29"/>
      <c r="B913" s="30"/>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c r="A914" s="29"/>
      <c r="B914" s="30"/>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c r="A915" s="29"/>
      <c r="B915" s="30"/>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c r="A916" s="29"/>
      <c r="B916" s="30"/>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c r="A917" s="29"/>
      <c r="B917" s="30"/>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c r="A918" s="29"/>
      <c r="B918" s="30"/>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c r="A919" s="29"/>
      <c r="B919" s="30"/>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c r="A920" s="29"/>
      <c r="B920" s="30"/>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c r="A921" s="29"/>
      <c r="B921" s="30"/>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c r="A922" s="29"/>
      <c r="B922" s="30"/>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c r="A923" s="29"/>
      <c r="B923" s="30"/>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c r="A924" s="29"/>
      <c r="B924" s="30"/>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c r="A925" s="29"/>
      <c r="B925" s="30"/>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c r="A926" s="29"/>
      <c r="B926" s="30"/>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c r="A927" s="29"/>
      <c r="B927" s="30"/>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c r="A928" s="29"/>
      <c r="B928" s="30"/>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c r="A929" s="29"/>
      <c r="B929" s="30"/>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c r="A930" s="29"/>
      <c r="B930" s="30"/>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c r="A931" s="29"/>
      <c r="B931" s="30"/>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c r="A932" s="29"/>
      <c r="B932" s="30"/>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c r="A933" s="29"/>
      <c r="B933" s="30"/>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c r="A934" s="29"/>
      <c r="B934" s="30"/>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c r="A935" s="29"/>
      <c r="B935" s="30"/>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c r="A936" s="29"/>
      <c r="B936" s="30"/>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c r="A937" s="29"/>
      <c r="B937" s="30"/>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c r="A938" s="29"/>
      <c r="B938" s="30"/>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c r="A939" s="29"/>
      <c r="B939" s="30"/>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c r="A940" s="29"/>
      <c r="B940" s="30"/>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c r="A941" s="29"/>
      <c r="B941" s="30"/>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c r="A942" s="29"/>
      <c r="B942" s="30"/>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c r="A943" s="29"/>
      <c r="B943" s="30"/>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c r="A944" s="29"/>
      <c r="B944" s="30"/>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c r="A945" s="29"/>
      <c r="B945" s="30"/>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c r="A946" s="29"/>
      <c r="B946" s="30"/>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c r="A947" s="29"/>
      <c r="B947" s="30"/>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c r="A948" s="29"/>
      <c r="B948" s="30"/>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c r="A949" s="29"/>
      <c r="B949" s="30"/>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c r="A950" s="29"/>
      <c r="B950" s="30"/>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c r="A951" s="29"/>
      <c r="B951" s="30"/>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c r="A952" s="29"/>
      <c r="B952" s="30"/>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c r="A953" s="29"/>
      <c r="B953" s="30"/>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c r="A954" s="29"/>
      <c r="B954" s="30"/>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c r="A955" s="29"/>
      <c r="B955" s="30"/>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c r="A956" s="29"/>
      <c r="B956" s="30"/>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c r="A957" s="29"/>
      <c r="B957" s="30"/>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c r="A958" s="29"/>
      <c r="B958" s="30"/>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c r="A959" s="29"/>
      <c r="B959" s="30"/>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c r="A960" s="29"/>
      <c r="B960" s="30"/>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c r="A961" s="29"/>
      <c r="B961" s="30"/>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c r="A962" s="29"/>
      <c r="B962" s="30"/>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c r="A963" s="29"/>
      <c r="B963" s="30"/>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row r="964">
      <c r="A964" s="29"/>
      <c r="B964" s="30"/>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row>
    <row r="965">
      <c r="A965" s="29"/>
      <c r="B965" s="30"/>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row>
    <row r="966">
      <c r="A966" s="29"/>
      <c r="B966" s="30"/>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row>
    <row r="967">
      <c r="A967" s="29"/>
      <c r="B967" s="30"/>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row>
    <row r="968">
      <c r="A968" s="29"/>
      <c r="B968" s="30"/>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row>
    <row r="969">
      <c r="A969" s="29"/>
      <c r="B969" s="30"/>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row>
    <row r="970">
      <c r="A970" s="29"/>
      <c r="B970" s="30"/>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row>
    <row r="971">
      <c r="A971" s="29"/>
      <c r="B971" s="30"/>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row>
    <row r="972">
      <c r="A972" s="29"/>
      <c r="B972" s="30"/>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row>
    <row r="973">
      <c r="A973" s="29"/>
      <c r="B973" s="30"/>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row>
    <row r="974">
      <c r="A974" s="29"/>
      <c r="B974" s="30"/>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row>
    <row r="975">
      <c r="A975" s="29"/>
      <c r="B975" s="30"/>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row>
    <row r="976">
      <c r="A976" s="29"/>
      <c r="B976" s="30"/>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row>
    <row r="977">
      <c r="A977" s="29"/>
      <c r="B977" s="30"/>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row>
    <row r="978">
      <c r="A978" s="29"/>
      <c r="B978" s="30"/>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row>
    <row r="979">
      <c r="A979" s="29"/>
      <c r="B979" s="30"/>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row>
    <row r="980">
      <c r="A980" s="29"/>
      <c r="B980" s="30"/>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row>
    <row r="981">
      <c r="A981" s="29"/>
      <c r="B981" s="30"/>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row>
    <row r="982">
      <c r="A982" s="29"/>
      <c r="B982" s="30"/>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row>
    <row r="983">
      <c r="A983" s="29"/>
      <c r="B983" s="30"/>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row>
    <row r="984">
      <c r="A984" s="29"/>
      <c r="B984" s="30"/>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row>
    <row r="985">
      <c r="A985" s="29"/>
      <c r="B985" s="30"/>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row>
    <row r="986">
      <c r="A986" s="29"/>
      <c r="B986" s="30"/>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row>
    <row r="987">
      <c r="A987" s="29"/>
      <c r="B987" s="30"/>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row>
    <row r="988">
      <c r="A988" s="29"/>
      <c r="B988" s="30"/>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row>
    <row r="989">
      <c r="A989" s="29"/>
      <c r="B989" s="30"/>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row>
    <row r="990">
      <c r="A990" s="29"/>
      <c r="B990" s="30"/>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row>
    <row r="991">
      <c r="A991" s="29"/>
      <c r="B991" s="30"/>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row>
    <row r="992">
      <c r="A992" s="29"/>
      <c r="B992" s="30"/>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row>
    <row r="993">
      <c r="A993" s="29"/>
      <c r="B993" s="30"/>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row>
    <row r="994">
      <c r="A994" s="29"/>
      <c r="B994" s="30"/>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row>
    <row r="995">
      <c r="A995" s="29"/>
      <c r="B995" s="30"/>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row>
    <row r="996">
      <c r="A996" s="29"/>
      <c r="B996" s="30"/>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row>
    <row r="997">
      <c r="A997" s="29"/>
      <c r="B997" s="30"/>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row>
    <row r="998">
      <c r="A998" s="29"/>
      <c r="B998" s="30"/>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row>
    <row r="999">
      <c r="A999" s="29"/>
      <c r="B999" s="30"/>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row>
  </sheetData>
  <customSheetViews>
    <customSheetView guid="{7B8B3346-05F0-4CFA-9DBD-FB20A6EA48E8}" filter="1" showAutoFilter="1">
      <autoFilter ref="$A$1:$P$65">
        <filterColumn colId="1">
          <filters blank="1">
            <filter val="include"/>
          </filters>
        </filterColumn>
      </autoFilter>
    </customSheetView>
  </customSheetViews>
  <hyperlinks>
    <hyperlink r:id="rId1" ref="C2"/>
    <hyperlink r:id="rId2" ref="D2"/>
    <hyperlink r:id="rId3" ref="D3"/>
    <hyperlink r:id="rId4" ref="C4"/>
    <hyperlink r:id="rId5" ref="D4"/>
    <hyperlink r:id="rId6" ref="D5"/>
    <hyperlink r:id="rId7" ref="O5"/>
    <hyperlink r:id="rId8" ref="C6"/>
    <hyperlink r:id="rId9" ref="D6"/>
    <hyperlink r:id="rId10" ref="O6"/>
    <hyperlink r:id="rId11" ref="C7"/>
    <hyperlink r:id="rId12" ref="D7"/>
    <hyperlink r:id="rId13" ref="C8"/>
    <hyperlink r:id="rId14" ref="D8"/>
    <hyperlink r:id="rId15" ref="C9"/>
    <hyperlink r:id="rId16" ref="C10"/>
    <hyperlink r:id="rId17" ref="D10"/>
    <hyperlink r:id="rId18" ref="C11"/>
    <hyperlink r:id="rId19" ref="D11"/>
    <hyperlink r:id="rId20" ref="D12"/>
    <hyperlink r:id="rId21" ref="O12"/>
    <hyperlink r:id="rId22" ref="D13"/>
    <hyperlink r:id="rId23" ref="C14"/>
    <hyperlink r:id="rId24" ref="D14"/>
    <hyperlink r:id="rId25" ref="D15"/>
    <hyperlink r:id="rId26" ref="D16"/>
    <hyperlink r:id="rId27" ref="D17"/>
    <hyperlink r:id="rId28" ref="C18"/>
    <hyperlink r:id="rId29" ref="D19"/>
    <hyperlink r:id="rId30" ref="C20"/>
    <hyperlink r:id="rId31" ref="D20"/>
    <hyperlink r:id="rId32" ref="C21"/>
    <hyperlink r:id="rId33" ref="D21"/>
    <hyperlink r:id="rId34" ref="C22"/>
    <hyperlink r:id="rId35" ref="D22"/>
    <hyperlink r:id="rId36" ref="O22"/>
    <hyperlink r:id="rId37" ref="P22"/>
    <hyperlink r:id="rId38" ref="D23"/>
    <hyperlink r:id="rId39" ref="O23"/>
    <hyperlink r:id="rId40" ref="C24"/>
    <hyperlink r:id="rId41" ref="D24"/>
    <hyperlink r:id="rId42" ref="C25"/>
    <hyperlink r:id="rId43" ref="D25"/>
    <hyperlink r:id="rId44" ref="D26"/>
    <hyperlink r:id="rId45" ref="D27"/>
    <hyperlink r:id="rId46" ref="C28"/>
    <hyperlink r:id="rId47" ref="D28"/>
    <hyperlink r:id="rId48" ref="C29"/>
    <hyperlink r:id="rId49" ref="D29"/>
    <hyperlink r:id="rId50" ref="D30"/>
    <hyperlink r:id="rId51" ref="D31"/>
    <hyperlink r:id="rId52" ref="D32"/>
    <hyperlink r:id="rId53" ref="D33"/>
    <hyperlink r:id="rId54" ref="C34"/>
    <hyperlink r:id="rId55" ref="D34"/>
    <hyperlink r:id="rId56" ref="D35"/>
    <hyperlink r:id="rId57" ref="C36"/>
    <hyperlink r:id="rId58" ref="D36"/>
    <hyperlink r:id="rId59" ref="D37"/>
    <hyperlink r:id="rId60" ref="D38"/>
    <hyperlink r:id="rId61" ref="D39"/>
    <hyperlink r:id="rId62" ref="O39"/>
    <hyperlink r:id="rId63" ref="C40"/>
    <hyperlink r:id="rId64" ref="D40"/>
    <hyperlink r:id="rId65" ref="D41"/>
    <hyperlink r:id="rId66" ref="D42"/>
    <hyperlink r:id="rId67" ref="D43"/>
    <hyperlink r:id="rId68" ref="D44"/>
    <hyperlink r:id="rId69" ref="O44"/>
    <hyperlink r:id="rId70" ref="D45"/>
    <hyperlink r:id="rId71" ref="O45"/>
    <hyperlink r:id="rId72" ref="D46"/>
    <hyperlink r:id="rId73" ref="D47"/>
    <hyperlink r:id="rId74" ref="C48"/>
    <hyperlink r:id="rId75" ref="O48"/>
    <hyperlink r:id="rId76" ref="D49"/>
    <hyperlink r:id="rId77" ref="D50"/>
    <hyperlink r:id="rId78" ref="D51"/>
    <hyperlink r:id="rId79" ref="D52"/>
    <hyperlink r:id="rId80" ref="D53"/>
    <hyperlink r:id="rId81" ref="D54"/>
    <hyperlink r:id="rId82" ref="C55"/>
    <hyperlink r:id="rId83" ref="D55"/>
    <hyperlink r:id="rId84" ref="O55"/>
    <hyperlink r:id="rId85" ref="P55"/>
    <hyperlink r:id="rId86" ref="C56"/>
    <hyperlink r:id="rId87" ref="D56"/>
    <hyperlink r:id="rId88" ref="C57"/>
    <hyperlink r:id="rId89" ref="C58"/>
    <hyperlink r:id="rId90" ref="D58"/>
    <hyperlink r:id="rId91" ref="O58"/>
    <hyperlink r:id="rId92" ref="D59"/>
    <hyperlink r:id="rId93" ref="O59"/>
    <hyperlink r:id="rId94" ref="C60"/>
    <hyperlink r:id="rId95" ref="O60"/>
    <hyperlink r:id="rId96" ref="C61"/>
    <hyperlink r:id="rId97" ref="D61"/>
    <hyperlink r:id="rId98" ref="D62"/>
    <hyperlink r:id="rId99" ref="D63"/>
    <hyperlink r:id="rId100" ref="C64"/>
    <hyperlink r:id="rId101" ref="D64"/>
    <hyperlink r:id="rId102" ref="O64"/>
  </hyperlinks>
  <drawing r:id="rId103"/>
  <tableParts count="1">
    <tablePart r:id="rId10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10.57"/>
    <col customWidth="1" min="3" max="3" width="23.86"/>
    <col customWidth="1" min="4" max="4" width="76.57"/>
  </cols>
  <sheetData>
    <row r="1">
      <c r="A1" s="31" t="s">
        <v>302</v>
      </c>
      <c r="B1" s="32" t="s">
        <v>303</v>
      </c>
      <c r="C1" s="31" t="s">
        <v>304</v>
      </c>
      <c r="D1" s="31" t="s">
        <v>305</v>
      </c>
      <c r="E1" s="33"/>
      <c r="F1" s="33"/>
      <c r="G1" s="33"/>
      <c r="H1" s="33"/>
      <c r="I1" s="33"/>
      <c r="J1" s="33"/>
      <c r="K1" s="33"/>
      <c r="L1" s="33"/>
      <c r="M1" s="33"/>
      <c r="N1" s="33"/>
      <c r="O1" s="33"/>
      <c r="P1" s="33"/>
      <c r="Q1" s="33"/>
      <c r="R1" s="33"/>
      <c r="S1" s="33"/>
      <c r="T1" s="33"/>
      <c r="U1" s="33"/>
      <c r="V1" s="33"/>
      <c r="W1" s="33"/>
      <c r="X1" s="33"/>
      <c r="Y1" s="33"/>
      <c r="Z1" s="33"/>
      <c r="AA1" s="33"/>
      <c r="AB1" s="33"/>
    </row>
    <row r="2">
      <c r="A2" s="34" t="str">
        <f t="array" ref="A2:A17">TRANSPOSE(Packages!A1:P1)</f>
        <v>Package Name</v>
      </c>
      <c r="B2" s="35" t="s">
        <v>306</v>
      </c>
      <c r="C2" s="36" t="s">
        <v>307</v>
      </c>
      <c r="D2" s="36" t="s">
        <v>308</v>
      </c>
      <c r="E2" s="34"/>
      <c r="F2" s="34"/>
      <c r="G2" s="34"/>
      <c r="H2" s="37"/>
      <c r="I2" s="37"/>
      <c r="J2" s="37"/>
      <c r="K2" s="37"/>
      <c r="L2" s="37"/>
      <c r="M2" s="37"/>
      <c r="N2" s="37"/>
      <c r="O2" s="37"/>
      <c r="P2" s="37"/>
      <c r="Q2" s="37"/>
      <c r="R2" s="38"/>
      <c r="S2" s="38"/>
      <c r="T2" s="38"/>
      <c r="U2" s="38"/>
      <c r="V2" s="38"/>
      <c r="W2" s="38"/>
      <c r="X2" s="38"/>
      <c r="Y2" s="38"/>
      <c r="Z2" s="38"/>
      <c r="AA2" s="38"/>
      <c r="AB2" s="38"/>
    </row>
    <row r="3">
      <c r="A3" s="39" t="s">
        <v>1</v>
      </c>
      <c r="B3" s="40" t="s">
        <v>309</v>
      </c>
      <c r="C3" s="41" t="s">
        <v>310</v>
      </c>
      <c r="D3" s="41" t="s">
        <v>311</v>
      </c>
      <c r="E3" s="42"/>
      <c r="F3" s="42"/>
      <c r="G3" s="42"/>
      <c r="H3" s="38"/>
      <c r="I3" s="38"/>
      <c r="J3" s="38"/>
      <c r="K3" s="38"/>
      <c r="L3" s="38"/>
      <c r="M3" s="38"/>
      <c r="N3" s="38"/>
      <c r="O3" s="38"/>
      <c r="P3" s="38"/>
      <c r="Q3" s="38"/>
      <c r="R3" s="38"/>
      <c r="S3" s="38"/>
      <c r="T3" s="38"/>
      <c r="U3" s="38"/>
      <c r="V3" s="38"/>
      <c r="W3" s="38"/>
      <c r="X3" s="38"/>
      <c r="Y3" s="38"/>
      <c r="Z3" s="38"/>
      <c r="AA3" s="38"/>
      <c r="AB3" s="38"/>
    </row>
    <row r="4">
      <c r="A4" s="39" t="s">
        <v>2</v>
      </c>
      <c r="B4" s="43" t="s">
        <v>306</v>
      </c>
      <c r="C4" s="44" t="s">
        <v>312</v>
      </c>
      <c r="D4" s="44" t="s">
        <v>313</v>
      </c>
      <c r="E4" s="42"/>
      <c r="F4" s="42"/>
      <c r="G4" s="42"/>
      <c r="H4" s="38"/>
      <c r="I4" s="38"/>
      <c r="J4" s="38"/>
      <c r="K4" s="38"/>
      <c r="L4" s="38"/>
      <c r="M4" s="38"/>
      <c r="N4" s="38"/>
      <c r="O4" s="38"/>
      <c r="P4" s="38"/>
      <c r="Q4" s="38"/>
      <c r="R4" s="38"/>
      <c r="S4" s="38"/>
      <c r="T4" s="38"/>
      <c r="U4" s="38"/>
      <c r="V4" s="38"/>
      <c r="W4" s="38"/>
      <c r="X4" s="38"/>
      <c r="Y4" s="38"/>
      <c r="Z4" s="38"/>
      <c r="AA4" s="38"/>
      <c r="AB4" s="38"/>
    </row>
    <row r="5">
      <c r="A5" s="39" t="s">
        <v>3</v>
      </c>
      <c r="B5" s="43" t="s">
        <v>306</v>
      </c>
      <c r="C5" s="44" t="s">
        <v>312</v>
      </c>
      <c r="D5" s="44" t="s">
        <v>314</v>
      </c>
      <c r="E5" s="42"/>
      <c r="F5" s="42"/>
      <c r="G5" s="42"/>
      <c r="H5" s="38"/>
      <c r="I5" s="38"/>
      <c r="J5" s="38"/>
      <c r="K5" s="38"/>
      <c r="L5" s="38"/>
      <c r="M5" s="38"/>
      <c r="N5" s="38"/>
      <c r="O5" s="38"/>
      <c r="P5" s="38"/>
      <c r="Q5" s="38"/>
      <c r="R5" s="38"/>
      <c r="S5" s="38"/>
      <c r="T5" s="38"/>
      <c r="U5" s="38"/>
      <c r="V5" s="38"/>
      <c r="W5" s="38"/>
      <c r="X5" s="38"/>
      <c r="Y5" s="38"/>
      <c r="Z5" s="38"/>
      <c r="AA5" s="38"/>
      <c r="AB5" s="38"/>
    </row>
    <row r="6">
      <c r="A6" s="39" t="s">
        <v>4</v>
      </c>
      <c r="B6" s="43" t="s">
        <v>315</v>
      </c>
      <c r="C6" s="44" t="s">
        <v>316</v>
      </c>
      <c r="D6" s="44" t="s">
        <v>317</v>
      </c>
      <c r="E6" s="42"/>
      <c r="F6" s="42"/>
      <c r="G6" s="42"/>
      <c r="H6" s="38"/>
      <c r="I6" s="38"/>
      <c r="J6" s="38"/>
      <c r="K6" s="38"/>
      <c r="L6" s="38"/>
      <c r="M6" s="38"/>
      <c r="N6" s="38"/>
      <c r="O6" s="38"/>
      <c r="P6" s="38"/>
      <c r="Q6" s="38"/>
      <c r="R6" s="38"/>
      <c r="S6" s="38"/>
      <c r="T6" s="38"/>
      <c r="U6" s="38"/>
      <c r="V6" s="38"/>
      <c r="W6" s="38"/>
      <c r="X6" s="38"/>
      <c r="Y6" s="38"/>
      <c r="Z6" s="38"/>
      <c r="AA6" s="38"/>
      <c r="AB6" s="38"/>
    </row>
    <row r="7">
      <c r="A7" s="39" t="s">
        <v>5</v>
      </c>
      <c r="B7" s="43" t="s">
        <v>309</v>
      </c>
      <c r="C7" s="44" t="s">
        <v>318</v>
      </c>
      <c r="D7" s="44" t="s">
        <v>319</v>
      </c>
      <c r="E7" s="42"/>
      <c r="F7" s="42"/>
      <c r="G7" s="42"/>
      <c r="H7" s="38"/>
      <c r="I7" s="38"/>
      <c r="J7" s="38"/>
      <c r="K7" s="38"/>
      <c r="L7" s="38"/>
      <c r="M7" s="38"/>
      <c r="N7" s="38"/>
      <c r="O7" s="38"/>
      <c r="P7" s="38"/>
      <c r="Q7" s="38"/>
      <c r="R7" s="38"/>
      <c r="S7" s="38"/>
      <c r="T7" s="38"/>
      <c r="U7" s="38"/>
      <c r="V7" s="38"/>
      <c r="W7" s="38"/>
      <c r="X7" s="38"/>
      <c r="Y7" s="38"/>
      <c r="Z7" s="38"/>
      <c r="AA7" s="38"/>
      <c r="AB7" s="38"/>
    </row>
    <row r="8">
      <c r="A8" s="39" t="s">
        <v>6</v>
      </c>
      <c r="B8" s="43" t="s">
        <v>306</v>
      </c>
      <c r="C8" s="44" t="s">
        <v>320</v>
      </c>
      <c r="D8" s="44" t="s">
        <v>321</v>
      </c>
      <c r="E8" s="42"/>
      <c r="F8" s="42"/>
      <c r="G8" s="42"/>
      <c r="H8" s="38"/>
      <c r="I8" s="38"/>
      <c r="J8" s="38"/>
      <c r="K8" s="38"/>
      <c r="L8" s="38"/>
      <c r="M8" s="38"/>
      <c r="N8" s="38"/>
      <c r="O8" s="38"/>
      <c r="P8" s="38"/>
      <c r="Q8" s="38"/>
      <c r="R8" s="38"/>
      <c r="S8" s="38"/>
      <c r="T8" s="38"/>
      <c r="U8" s="38"/>
      <c r="V8" s="38"/>
      <c r="W8" s="38"/>
      <c r="X8" s="38"/>
      <c r="Y8" s="38"/>
      <c r="Z8" s="38"/>
      <c r="AA8" s="38"/>
      <c r="AB8" s="38"/>
    </row>
    <row r="9">
      <c r="A9" s="39" t="s">
        <v>7</v>
      </c>
      <c r="B9" s="43" t="s">
        <v>306</v>
      </c>
      <c r="C9" s="44" t="s">
        <v>322</v>
      </c>
      <c r="D9" s="44" t="s">
        <v>323</v>
      </c>
      <c r="E9" s="42"/>
      <c r="F9" s="42"/>
      <c r="G9" s="42"/>
      <c r="H9" s="38"/>
      <c r="I9" s="38"/>
      <c r="J9" s="38"/>
      <c r="K9" s="38"/>
      <c r="L9" s="38"/>
      <c r="M9" s="38"/>
      <c r="N9" s="38"/>
      <c r="O9" s="38"/>
      <c r="P9" s="38"/>
      <c r="Q9" s="38"/>
      <c r="R9" s="38"/>
      <c r="S9" s="38"/>
      <c r="T9" s="38"/>
      <c r="U9" s="38"/>
      <c r="V9" s="38"/>
      <c r="W9" s="38"/>
      <c r="X9" s="38"/>
      <c r="Y9" s="38"/>
      <c r="Z9" s="38"/>
      <c r="AA9" s="38"/>
      <c r="AB9" s="38"/>
    </row>
    <row r="10">
      <c r="A10" s="39" t="s">
        <v>8</v>
      </c>
      <c r="B10" s="43" t="s">
        <v>309</v>
      </c>
      <c r="C10" s="44" t="s">
        <v>318</v>
      </c>
      <c r="D10" s="44" t="s">
        <v>324</v>
      </c>
      <c r="E10" s="42"/>
      <c r="F10" s="42"/>
      <c r="G10" s="42"/>
      <c r="H10" s="38"/>
      <c r="I10" s="38"/>
      <c r="J10" s="38"/>
      <c r="K10" s="38"/>
      <c r="L10" s="38"/>
      <c r="M10" s="38"/>
      <c r="N10" s="38"/>
      <c r="O10" s="38"/>
      <c r="P10" s="38"/>
      <c r="Q10" s="38"/>
      <c r="R10" s="38"/>
      <c r="S10" s="38"/>
      <c r="T10" s="38"/>
      <c r="U10" s="38"/>
      <c r="V10" s="38"/>
      <c r="W10" s="38"/>
      <c r="X10" s="38"/>
      <c r="Y10" s="38"/>
      <c r="Z10" s="38"/>
      <c r="AA10" s="38"/>
      <c r="AB10" s="38"/>
    </row>
    <row r="11">
      <c r="A11" s="39" t="s">
        <v>9</v>
      </c>
      <c r="B11" s="43" t="s">
        <v>306</v>
      </c>
      <c r="C11" s="44" t="s">
        <v>325</v>
      </c>
      <c r="D11" s="44" t="s">
        <v>326</v>
      </c>
      <c r="E11" s="42"/>
      <c r="F11" s="42"/>
      <c r="G11" s="42"/>
      <c r="H11" s="38"/>
      <c r="I11" s="38"/>
      <c r="J11" s="38"/>
      <c r="K11" s="38"/>
      <c r="L11" s="38"/>
      <c r="M11" s="38"/>
      <c r="N11" s="38"/>
      <c r="O11" s="38"/>
      <c r="P11" s="38"/>
      <c r="Q11" s="38"/>
      <c r="R11" s="38"/>
      <c r="S11" s="38"/>
      <c r="T11" s="38"/>
      <c r="U11" s="38"/>
      <c r="V11" s="38"/>
      <c r="W11" s="38"/>
      <c r="X11" s="38"/>
      <c r="Y11" s="38"/>
      <c r="Z11" s="38"/>
      <c r="AA11" s="38"/>
      <c r="AB11" s="38"/>
    </row>
    <row r="12">
      <c r="A12" s="39" t="s">
        <v>10</v>
      </c>
      <c r="B12" s="43" t="s">
        <v>306</v>
      </c>
      <c r="C12" s="44" t="s">
        <v>327</v>
      </c>
      <c r="D12" s="44" t="s">
        <v>328</v>
      </c>
      <c r="E12" s="42"/>
      <c r="F12" s="42"/>
      <c r="G12" s="42"/>
      <c r="H12" s="38"/>
      <c r="I12" s="38"/>
      <c r="J12" s="38"/>
      <c r="K12" s="38"/>
      <c r="L12" s="38"/>
      <c r="M12" s="38"/>
      <c r="N12" s="38"/>
      <c r="O12" s="38"/>
      <c r="P12" s="38"/>
      <c r="Q12" s="38"/>
      <c r="R12" s="38"/>
      <c r="S12" s="38"/>
      <c r="T12" s="38"/>
      <c r="U12" s="38"/>
      <c r="V12" s="38"/>
      <c r="W12" s="38"/>
      <c r="X12" s="38"/>
      <c r="Y12" s="38"/>
      <c r="Z12" s="38"/>
      <c r="AA12" s="38"/>
      <c r="AB12" s="38"/>
    </row>
    <row r="13">
      <c r="A13" s="39" t="s">
        <v>11</v>
      </c>
      <c r="B13" s="43" t="s">
        <v>306</v>
      </c>
      <c r="C13" s="44" t="s">
        <v>329</v>
      </c>
      <c r="D13" s="44" t="s">
        <v>330</v>
      </c>
      <c r="E13" s="42"/>
      <c r="F13" s="42"/>
      <c r="G13" s="42"/>
      <c r="H13" s="38"/>
      <c r="I13" s="38"/>
      <c r="J13" s="38"/>
      <c r="K13" s="38"/>
      <c r="L13" s="38"/>
      <c r="M13" s="38"/>
      <c r="N13" s="38"/>
      <c r="O13" s="38"/>
      <c r="P13" s="38"/>
      <c r="Q13" s="38"/>
      <c r="R13" s="38"/>
      <c r="S13" s="38"/>
      <c r="T13" s="38"/>
      <c r="U13" s="38"/>
      <c r="V13" s="38"/>
      <c r="W13" s="38"/>
      <c r="X13" s="38"/>
      <c r="Y13" s="38"/>
      <c r="Z13" s="38"/>
      <c r="AA13" s="38"/>
      <c r="AB13" s="38"/>
    </row>
    <row r="14">
      <c r="A14" s="39" t="s">
        <v>12</v>
      </c>
      <c r="B14" s="43" t="s">
        <v>306</v>
      </c>
      <c r="C14" s="44" t="s">
        <v>331</v>
      </c>
      <c r="D14" s="44" t="s">
        <v>332</v>
      </c>
      <c r="E14" s="42"/>
      <c r="F14" s="42"/>
      <c r="G14" s="42"/>
      <c r="H14" s="38"/>
      <c r="I14" s="38"/>
      <c r="J14" s="38"/>
      <c r="K14" s="38"/>
      <c r="L14" s="38"/>
      <c r="M14" s="38"/>
      <c r="N14" s="38"/>
      <c r="O14" s="38"/>
      <c r="P14" s="38"/>
      <c r="Q14" s="38"/>
      <c r="R14" s="38"/>
      <c r="S14" s="38"/>
      <c r="T14" s="38"/>
      <c r="U14" s="38"/>
      <c r="V14" s="38"/>
      <c r="W14" s="38"/>
      <c r="X14" s="38"/>
      <c r="Y14" s="38"/>
      <c r="Z14" s="38"/>
      <c r="AA14" s="38"/>
      <c r="AB14" s="38"/>
    </row>
    <row r="15">
      <c r="A15" s="39" t="s">
        <v>13</v>
      </c>
      <c r="B15" s="43" t="s">
        <v>309</v>
      </c>
      <c r="C15" s="44" t="s">
        <v>318</v>
      </c>
      <c r="D15" s="44" t="s">
        <v>333</v>
      </c>
      <c r="E15" s="42"/>
      <c r="F15" s="42"/>
      <c r="G15" s="42"/>
      <c r="H15" s="38"/>
      <c r="I15" s="38"/>
      <c r="J15" s="38"/>
      <c r="K15" s="38"/>
      <c r="L15" s="38"/>
      <c r="M15" s="38"/>
      <c r="N15" s="38"/>
      <c r="O15" s="38"/>
      <c r="P15" s="38"/>
      <c r="Q15" s="38"/>
      <c r="R15" s="38"/>
      <c r="S15" s="38"/>
      <c r="T15" s="38"/>
      <c r="U15" s="38"/>
      <c r="V15" s="38"/>
      <c r="W15" s="38"/>
      <c r="X15" s="38"/>
      <c r="Y15" s="38"/>
      <c r="Z15" s="38"/>
      <c r="AA15" s="38"/>
      <c r="AB15" s="38"/>
    </row>
    <row r="16">
      <c r="A16" s="39" t="s">
        <v>14</v>
      </c>
      <c r="B16" s="43" t="s">
        <v>306</v>
      </c>
      <c r="C16" s="44" t="s">
        <v>334</v>
      </c>
      <c r="D16" s="44" t="s">
        <v>335</v>
      </c>
      <c r="E16" s="42"/>
      <c r="F16" s="42"/>
      <c r="G16" s="42"/>
      <c r="H16" s="38"/>
      <c r="I16" s="38"/>
      <c r="J16" s="38"/>
      <c r="K16" s="38"/>
      <c r="L16" s="38"/>
      <c r="M16" s="38"/>
      <c r="N16" s="38"/>
      <c r="O16" s="38"/>
      <c r="P16" s="38"/>
      <c r="Q16" s="38"/>
      <c r="R16" s="38"/>
      <c r="S16" s="38"/>
      <c r="T16" s="38"/>
      <c r="U16" s="38"/>
      <c r="V16" s="38"/>
      <c r="W16" s="38"/>
      <c r="X16" s="38"/>
      <c r="Y16" s="38"/>
      <c r="Z16" s="38"/>
      <c r="AA16" s="38"/>
      <c r="AB16" s="38"/>
    </row>
    <row r="17">
      <c r="A17" s="39" t="s">
        <v>15</v>
      </c>
      <c r="B17" s="43" t="s">
        <v>306</v>
      </c>
      <c r="C17" s="44" t="s">
        <v>336</v>
      </c>
      <c r="D17" s="44" t="s">
        <v>337</v>
      </c>
      <c r="E17" s="42"/>
      <c r="F17" s="42"/>
      <c r="G17" s="42"/>
      <c r="H17" s="38"/>
      <c r="I17" s="38"/>
      <c r="J17" s="38"/>
      <c r="K17" s="38"/>
      <c r="L17" s="38"/>
      <c r="M17" s="38"/>
      <c r="N17" s="38"/>
      <c r="O17" s="38"/>
      <c r="P17" s="38"/>
      <c r="Q17" s="38"/>
      <c r="R17" s="38"/>
      <c r="S17" s="38"/>
      <c r="T17" s="38"/>
      <c r="U17" s="38"/>
      <c r="V17" s="38"/>
      <c r="W17" s="38"/>
      <c r="X17" s="38"/>
      <c r="Y17" s="38"/>
      <c r="Z17" s="38"/>
      <c r="AA17" s="38"/>
      <c r="AB17" s="38"/>
    </row>
    <row r="18">
      <c r="A18" s="45"/>
      <c r="B18" s="46"/>
      <c r="C18" s="47"/>
      <c r="D18" s="47"/>
      <c r="E18" s="38"/>
      <c r="F18" s="38"/>
      <c r="G18" s="38"/>
      <c r="H18" s="38"/>
      <c r="I18" s="38"/>
      <c r="J18" s="38"/>
      <c r="K18" s="38"/>
      <c r="L18" s="38"/>
      <c r="M18" s="38"/>
      <c r="N18" s="38"/>
      <c r="O18" s="38"/>
      <c r="P18" s="38"/>
      <c r="Q18" s="38"/>
      <c r="R18" s="38"/>
      <c r="S18" s="38"/>
      <c r="T18" s="38"/>
      <c r="U18" s="38"/>
      <c r="V18" s="38"/>
      <c r="W18" s="38"/>
      <c r="X18" s="38"/>
      <c r="Y18" s="38"/>
      <c r="Z18" s="38"/>
      <c r="AA18" s="38"/>
      <c r="AB18" s="38"/>
    </row>
    <row r="19">
      <c r="A19" s="45"/>
      <c r="B19" s="46"/>
      <c r="C19" s="47"/>
      <c r="D19" s="47"/>
      <c r="E19" s="38"/>
      <c r="F19" s="38"/>
      <c r="G19" s="38"/>
      <c r="H19" s="38"/>
      <c r="I19" s="38"/>
      <c r="J19" s="38"/>
      <c r="K19" s="38"/>
      <c r="L19" s="38"/>
      <c r="M19" s="38"/>
      <c r="N19" s="38"/>
      <c r="O19" s="38"/>
      <c r="P19" s="38"/>
      <c r="Q19" s="38"/>
      <c r="R19" s="38"/>
      <c r="S19" s="38"/>
      <c r="T19" s="38"/>
      <c r="U19" s="38"/>
      <c r="V19" s="38"/>
      <c r="W19" s="38"/>
      <c r="X19" s="38"/>
      <c r="Y19" s="38"/>
      <c r="Z19" s="38"/>
      <c r="AA19" s="38"/>
      <c r="AB19" s="38"/>
    </row>
    <row r="20">
      <c r="A20" s="45"/>
      <c r="B20" s="46"/>
      <c r="C20" s="47"/>
      <c r="D20" s="47"/>
      <c r="E20" s="38"/>
      <c r="F20" s="38"/>
      <c r="G20" s="38"/>
      <c r="H20" s="38"/>
      <c r="I20" s="38"/>
      <c r="J20" s="38"/>
      <c r="K20" s="38"/>
      <c r="L20" s="38"/>
      <c r="M20" s="38"/>
      <c r="N20" s="38"/>
      <c r="O20" s="38"/>
      <c r="P20" s="38"/>
      <c r="Q20" s="38"/>
      <c r="R20" s="38"/>
      <c r="S20" s="38"/>
      <c r="T20" s="38"/>
      <c r="U20" s="38"/>
      <c r="V20" s="38"/>
      <c r="W20" s="38"/>
      <c r="X20" s="38"/>
      <c r="Y20" s="38"/>
      <c r="Z20" s="38"/>
      <c r="AA20" s="38"/>
      <c r="AB20" s="38"/>
    </row>
    <row r="21">
      <c r="A21" s="45"/>
      <c r="B21" s="46"/>
      <c r="C21" s="47"/>
      <c r="D21" s="47"/>
      <c r="E21" s="38"/>
      <c r="F21" s="38"/>
      <c r="G21" s="38"/>
      <c r="H21" s="38"/>
      <c r="I21" s="38"/>
      <c r="J21" s="38"/>
      <c r="K21" s="38"/>
      <c r="L21" s="38"/>
      <c r="M21" s="38"/>
      <c r="N21" s="38"/>
      <c r="O21" s="38"/>
      <c r="P21" s="38"/>
      <c r="Q21" s="38"/>
      <c r="R21" s="38"/>
      <c r="S21" s="38"/>
      <c r="T21" s="38"/>
      <c r="U21" s="38"/>
      <c r="V21" s="38"/>
      <c r="W21" s="38"/>
      <c r="X21" s="38"/>
      <c r="Y21" s="38"/>
      <c r="Z21" s="38"/>
      <c r="AA21" s="38"/>
      <c r="AB21" s="38"/>
    </row>
    <row r="22">
      <c r="A22" s="45"/>
      <c r="B22" s="46"/>
      <c r="C22" s="47"/>
      <c r="D22" s="47"/>
      <c r="E22" s="38"/>
      <c r="F22" s="38"/>
      <c r="G22" s="38"/>
      <c r="H22" s="38"/>
      <c r="I22" s="38"/>
      <c r="J22" s="38"/>
      <c r="K22" s="38"/>
      <c r="L22" s="38"/>
      <c r="M22" s="38"/>
      <c r="N22" s="38"/>
      <c r="O22" s="38"/>
      <c r="P22" s="38"/>
      <c r="Q22" s="38"/>
      <c r="R22" s="38"/>
      <c r="S22" s="38"/>
      <c r="T22" s="38"/>
      <c r="U22" s="38"/>
      <c r="V22" s="38"/>
      <c r="W22" s="38"/>
      <c r="X22" s="38"/>
      <c r="Y22" s="38"/>
      <c r="Z22" s="38"/>
      <c r="AA22" s="38"/>
      <c r="AB22" s="38"/>
    </row>
    <row r="23">
      <c r="A23" s="45"/>
      <c r="B23" s="46"/>
      <c r="C23" s="47"/>
      <c r="D23" s="47"/>
      <c r="E23" s="38"/>
      <c r="F23" s="38"/>
      <c r="G23" s="38"/>
      <c r="H23" s="38"/>
      <c r="I23" s="38"/>
      <c r="J23" s="38"/>
      <c r="K23" s="38"/>
      <c r="L23" s="38"/>
      <c r="M23" s="38"/>
      <c r="N23" s="38"/>
      <c r="O23" s="38"/>
      <c r="P23" s="38"/>
      <c r="Q23" s="38"/>
      <c r="R23" s="38"/>
      <c r="S23" s="38"/>
      <c r="T23" s="38"/>
      <c r="U23" s="38"/>
      <c r="V23" s="38"/>
      <c r="W23" s="38"/>
      <c r="X23" s="38"/>
      <c r="Y23" s="38"/>
      <c r="Z23" s="38"/>
      <c r="AA23" s="38"/>
      <c r="AB23" s="38"/>
    </row>
    <row r="24">
      <c r="A24" s="45"/>
      <c r="B24" s="46"/>
      <c r="C24" s="47"/>
      <c r="D24" s="47"/>
      <c r="E24" s="38"/>
      <c r="F24" s="38"/>
      <c r="G24" s="38"/>
      <c r="H24" s="38"/>
      <c r="I24" s="38"/>
      <c r="J24" s="38"/>
      <c r="K24" s="38"/>
      <c r="L24" s="38"/>
      <c r="M24" s="38"/>
      <c r="N24" s="38"/>
      <c r="O24" s="38"/>
      <c r="P24" s="38"/>
      <c r="Q24" s="38"/>
      <c r="R24" s="38"/>
      <c r="S24" s="38"/>
      <c r="T24" s="38"/>
      <c r="U24" s="38"/>
      <c r="V24" s="38"/>
      <c r="W24" s="38"/>
      <c r="X24" s="38"/>
      <c r="Y24" s="38"/>
      <c r="Z24" s="38"/>
      <c r="AA24" s="38"/>
      <c r="AB24" s="38"/>
    </row>
    <row r="25">
      <c r="A25" s="45"/>
      <c r="B25" s="46"/>
      <c r="C25" s="47"/>
      <c r="D25" s="47"/>
      <c r="E25" s="38"/>
      <c r="F25" s="38"/>
      <c r="G25" s="38"/>
      <c r="H25" s="38"/>
      <c r="I25" s="38"/>
      <c r="J25" s="38"/>
      <c r="K25" s="38"/>
      <c r="L25" s="38"/>
      <c r="M25" s="38"/>
      <c r="N25" s="38"/>
      <c r="O25" s="38"/>
      <c r="P25" s="38"/>
      <c r="Q25" s="38"/>
      <c r="R25" s="38"/>
      <c r="S25" s="38"/>
      <c r="T25" s="38"/>
      <c r="U25" s="38"/>
      <c r="V25" s="38"/>
      <c r="W25" s="38"/>
      <c r="X25" s="38"/>
      <c r="Y25" s="38"/>
      <c r="Z25" s="38"/>
      <c r="AA25" s="38"/>
      <c r="AB25" s="38"/>
    </row>
    <row r="26">
      <c r="A26" s="45"/>
      <c r="B26" s="46"/>
      <c r="C26" s="47"/>
      <c r="D26" s="47"/>
      <c r="E26" s="38"/>
      <c r="F26" s="38"/>
      <c r="G26" s="38"/>
      <c r="H26" s="38"/>
      <c r="I26" s="38"/>
      <c r="J26" s="38"/>
      <c r="K26" s="38"/>
      <c r="L26" s="38"/>
      <c r="M26" s="38"/>
      <c r="N26" s="38"/>
      <c r="O26" s="38"/>
      <c r="P26" s="38"/>
      <c r="Q26" s="38"/>
      <c r="R26" s="38"/>
      <c r="S26" s="38"/>
      <c r="T26" s="38"/>
      <c r="U26" s="38"/>
      <c r="V26" s="38"/>
      <c r="W26" s="38"/>
      <c r="X26" s="38"/>
      <c r="Y26" s="38"/>
      <c r="Z26" s="38"/>
      <c r="AA26" s="38"/>
      <c r="AB26" s="38"/>
    </row>
    <row r="27">
      <c r="A27" s="45"/>
      <c r="B27" s="46"/>
      <c r="C27" s="47"/>
      <c r="D27" s="47"/>
      <c r="E27" s="38"/>
      <c r="F27" s="38"/>
      <c r="G27" s="38"/>
      <c r="H27" s="38"/>
      <c r="I27" s="38"/>
      <c r="J27" s="38"/>
      <c r="K27" s="38"/>
      <c r="L27" s="38"/>
      <c r="M27" s="38"/>
      <c r="N27" s="38"/>
      <c r="O27" s="38"/>
      <c r="P27" s="38"/>
      <c r="Q27" s="38"/>
      <c r="R27" s="38"/>
      <c r="S27" s="38"/>
      <c r="T27" s="38"/>
      <c r="U27" s="38"/>
      <c r="V27" s="38"/>
      <c r="W27" s="38"/>
      <c r="X27" s="38"/>
      <c r="Y27" s="38"/>
      <c r="Z27" s="38"/>
      <c r="AA27" s="38"/>
      <c r="AB27" s="38"/>
    </row>
    <row r="28">
      <c r="A28" s="45"/>
      <c r="B28" s="46"/>
      <c r="C28" s="47"/>
      <c r="D28" s="47"/>
      <c r="E28" s="38"/>
      <c r="F28" s="38"/>
      <c r="G28" s="38"/>
      <c r="H28" s="38"/>
      <c r="I28" s="38"/>
      <c r="J28" s="38"/>
      <c r="K28" s="38"/>
      <c r="L28" s="38"/>
      <c r="M28" s="38"/>
      <c r="N28" s="38"/>
      <c r="O28" s="38"/>
      <c r="P28" s="38"/>
      <c r="Q28" s="38"/>
      <c r="R28" s="38"/>
      <c r="S28" s="38"/>
      <c r="T28" s="38"/>
      <c r="U28" s="38"/>
      <c r="V28" s="38"/>
      <c r="W28" s="38"/>
      <c r="X28" s="38"/>
      <c r="Y28" s="38"/>
      <c r="Z28" s="38"/>
      <c r="AA28" s="38"/>
      <c r="AB28" s="38"/>
    </row>
    <row r="29">
      <c r="A29" s="45"/>
      <c r="B29" s="46"/>
      <c r="C29" s="47"/>
      <c r="D29" s="47"/>
      <c r="E29" s="38"/>
      <c r="F29" s="38"/>
      <c r="G29" s="38"/>
      <c r="H29" s="38"/>
      <c r="I29" s="38"/>
      <c r="J29" s="38"/>
      <c r="K29" s="38"/>
      <c r="L29" s="38"/>
      <c r="M29" s="38"/>
      <c r="N29" s="38"/>
      <c r="O29" s="38"/>
      <c r="P29" s="38"/>
      <c r="Q29" s="38"/>
      <c r="R29" s="38"/>
      <c r="S29" s="38"/>
      <c r="T29" s="38"/>
      <c r="U29" s="38"/>
      <c r="V29" s="38"/>
      <c r="W29" s="38"/>
      <c r="X29" s="38"/>
      <c r="Y29" s="38"/>
      <c r="Z29" s="38"/>
      <c r="AA29" s="38"/>
      <c r="AB29" s="38"/>
    </row>
    <row r="30">
      <c r="A30" s="45"/>
      <c r="B30" s="46"/>
      <c r="C30" s="47"/>
      <c r="D30" s="47"/>
      <c r="E30" s="38"/>
      <c r="F30" s="38"/>
      <c r="G30" s="38"/>
      <c r="H30" s="38"/>
      <c r="I30" s="38"/>
      <c r="J30" s="38"/>
      <c r="K30" s="38"/>
      <c r="L30" s="38"/>
      <c r="M30" s="38"/>
      <c r="N30" s="38"/>
      <c r="O30" s="38"/>
      <c r="P30" s="38"/>
      <c r="Q30" s="38"/>
      <c r="R30" s="38"/>
      <c r="S30" s="38"/>
      <c r="T30" s="38"/>
      <c r="U30" s="38"/>
      <c r="V30" s="38"/>
      <c r="W30" s="38"/>
      <c r="X30" s="38"/>
      <c r="Y30" s="38"/>
      <c r="Z30" s="38"/>
      <c r="AA30" s="38"/>
      <c r="AB30" s="38"/>
    </row>
    <row r="31">
      <c r="A31" s="45"/>
      <c r="B31" s="46"/>
      <c r="C31" s="47"/>
      <c r="D31" s="47"/>
      <c r="E31" s="38"/>
      <c r="F31" s="38"/>
      <c r="G31" s="38"/>
      <c r="H31" s="38"/>
      <c r="I31" s="38"/>
      <c r="J31" s="38"/>
      <c r="K31" s="38"/>
      <c r="L31" s="38"/>
      <c r="M31" s="38"/>
      <c r="N31" s="38"/>
      <c r="O31" s="38"/>
      <c r="P31" s="38"/>
      <c r="Q31" s="38"/>
      <c r="R31" s="38"/>
      <c r="S31" s="38"/>
      <c r="T31" s="38"/>
      <c r="U31" s="38"/>
      <c r="V31" s="38"/>
      <c r="W31" s="38"/>
      <c r="X31" s="38"/>
      <c r="Y31" s="38"/>
      <c r="Z31" s="38"/>
      <c r="AA31" s="38"/>
      <c r="AB31" s="38"/>
    </row>
    <row r="32">
      <c r="A32" s="45"/>
      <c r="B32" s="46"/>
      <c r="C32" s="47"/>
      <c r="D32" s="47"/>
      <c r="E32" s="38"/>
      <c r="F32" s="38"/>
      <c r="G32" s="38"/>
      <c r="H32" s="38"/>
      <c r="I32" s="38"/>
      <c r="J32" s="38"/>
      <c r="K32" s="38"/>
      <c r="L32" s="38"/>
      <c r="M32" s="38"/>
      <c r="N32" s="38"/>
      <c r="O32" s="38"/>
      <c r="P32" s="38"/>
      <c r="Q32" s="38"/>
      <c r="R32" s="38"/>
      <c r="S32" s="38"/>
      <c r="T32" s="38"/>
      <c r="U32" s="38"/>
      <c r="V32" s="38"/>
      <c r="W32" s="38"/>
      <c r="X32" s="38"/>
      <c r="Y32" s="38"/>
      <c r="Z32" s="38"/>
      <c r="AA32" s="38"/>
      <c r="AB32" s="38"/>
    </row>
    <row r="33">
      <c r="A33" s="45"/>
      <c r="B33" s="46"/>
      <c r="C33" s="47"/>
      <c r="D33" s="47"/>
      <c r="E33" s="38"/>
      <c r="F33" s="38"/>
      <c r="G33" s="38"/>
      <c r="H33" s="38"/>
      <c r="I33" s="38"/>
      <c r="J33" s="38"/>
      <c r="K33" s="38"/>
      <c r="L33" s="38"/>
      <c r="M33" s="38"/>
      <c r="N33" s="38"/>
      <c r="O33" s="38"/>
      <c r="P33" s="38"/>
      <c r="Q33" s="38"/>
      <c r="R33" s="38"/>
      <c r="S33" s="38"/>
      <c r="T33" s="38"/>
      <c r="U33" s="38"/>
      <c r="V33" s="38"/>
      <c r="W33" s="38"/>
      <c r="X33" s="38"/>
      <c r="Y33" s="38"/>
      <c r="Z33" s="38"/>
      <c r="AA33" s="38"/>
      <c r="AB33" s="38"/>
    </row>
    <row r="34">
      <c r="A34" s="45"/>
      <c r="B34" s="46"/>
      <c r="C34" s="47"/>
      <c r="D34" s="47"/>
      <c r="E34" s="38"/>
      <c r="F34" s="38"/>
      <c r="G34" s="38"/>
      <c r="H34" s="38"/>
      <c r="I34" s="38"/>
      <c r="J34" s="38"/>
      <c r="K34" s="38"/>
      <c r="L34" s="38"/>
      <c r="M34" s="38"/>
      <c r="N34" s="38"/>
      <c r="O34" s="38"/>
      <c r="P34" s="38"/>
      <c r="Q34" s="38"/>
      <c r="R34" s="38"/>
      <c r="S34" s="38"/>
      <c r="T34" s="38"/>
      <c r="U34" s="38"/>
      <c r="V34" s="38"/>
      <c r="W34" s="38"/>
      <c r="X34" s="38"/>
      <c r="Y34" s="38"/>
      <c r="Z34" s="38"/>
      <c r="AA34" s="38"/>
      <c r="AB34" s="38"/>
    </row>
    <row r="35">
      <c r="A35" s="45"/>
      <c r="B35" s="46"/>
      <c r="C35" s="47"/>
      <c r="D35" s="47"/>
      <c r="E35" s="38"/>
      <c r="F35" s="38"/>
      <c r="G35" s="38"/>
      <c r="H35" s="38"/>
      <c r="I35" s="38"/>
      <c r="J35" s="38"/>
      <c r="K35" s="38"/>
      <c r="L35" s="38"/>
      <c r="M35" s="38"/>
      <c r="N35" s="38"/>
      <c r="O35" s="38"/>
      <c r="P35" s="38"/>
      <c r="Q35" s="38"/>
      <c r="R35" s="38"/>
      <c r="S35" s="38"/>
      <c r="T35" s="38"/>
      <c r="U35" s="38"/>
      <c r="V35" s="38"/>
      <c r="W35" s="38"/>
      <c r="X35" s="38"/>
      <c r="Y35" s="38"/>
      <c r="Z35" s="38"/>
      <c r="AA35" s="38"/>
      <c r="AB35" s="38"/>
    </row>
    <row r="36">
      <c r="A36" s="45"/>
      <c r="B36" s="46"/>
      <c r="C36" s="47"/>
      <c r="D36" s="47"/>
      <c r="E36" s="38"/>
      <c r="F36" s="38"/>
      <c r="G36" s="38"/>
      <c r="H36" s="38"/>
      <c r="I36" s="38"/>
      <c r="J36" s="38"/>
      <c r="K36" s="38"/>
      <c r="L36" s="38"/>
      <c r="M36" s="38"/>
      <c r="N36" s="38"/>
      <c r="O36" s="38"/>
      <c r="P36" s="38"/>
      <c r="Q36" s="38"/>
      <c r="R36" s="38"/>
      <c r="S36" s="38"/>
      <c r="T36" s="38"/>
      <c r="U36" s="38"/>
      <c r="V36" s="38"/>
      <c r="W36" s="38"/>
      <c r="X36" s="38"/>
      <c r="Y36" s="38"/>
      <c r="Z36" s="38"/>
      <c r="AA36" s="38"/>
      <c r="AB36" s="38"/>
    </row>
    <row r="37">
      <c r="A37" s="45"/>
      <c r="B37" s="46"/>
      <c r="C37" s="47"/>
      <c r="D37" s="47"/>
      <c r="E37" s="38"/>
      <c r="F37" s="38"/>
      <c r="G37" s="38"/>
      <c r="H37" s="38"/>
      <c r="I37" s="38"/>
      <c r="J37" s="38"/>
      <c r="K37" s="38"/>
      <c r="L37" s="38"/>
      <c r="M37" s="38"/>
      <c r="N37" s="38"/>
      <c r="O37" s="38"/>
      <c r="P37" s="38"/>
      <c r="Q37" s="38"/>
      <c r="R37" s="38"/>
      <c r="S37" s="38"/>
      <c r="T37" s="38"/>
      <c r="U37" s="38"/>
      <c r="V37" s="38"/>
      <c r="W37" s="38"/>
      <c r="X37" s="38"/>
      <c r="Y37" s="38"/>
      <c r="Z37" s="38"/>
      <c r="AA37" s="38"/>
      <c r="AB37" s="38"/>
    </row>
    <row r="38">
      <c r="A38" s="45"/>
      <c r="B38" s="46"/>
      <c r="C38" s="47"/>
      <c r="D38" s="47"/>
      <c r="E38" s="38"/>
      <c r="F38" s="38"/>
      <c r="G38" s="38"/>
      <c r="H38" s="38"/>
      <c r="I38" s="38"/>
      <c r="J38" s="38"/>
      <c r="K38" s="38"/>
      <c r="L38" s="38"/>
      <c r="M38" s="38"/>
      <c r="N38" s="38"/>
      <c r="O38" s="38"/>
      <c r="P38" s="38"/>
      <c r="Q38" s="38"/>
      <c r="R38" s="38"/>
      <c r="S38" s="38"/>
      <c r="T38" s="38"/>
      <c r="U38" s="38"/>
      <c r="V38" s="38"/>
      <c r="W38" s="38"/>
      <c r="X38" s="38"/>
      <c r="Y38" s="38"/>
      <c r="Z38" s="38"/>
      <c r="AA38" s="38"/>
      <c r="AB38" s="38"/>
    </row>
    <row r="39">
      <c r="A39" s="45"/>
      <c r="B39" s="46"/>
      <c r="C39" s="47"/>
      <c r="D39" s="47"/>
      <c r="E39" s="38"/>
      <c r="F39" s="38"/>
      <c r="G39" s="38"/>
      <c r="H39" s="38"/>
      <c r="I39" s="38"/>
      <c r="J39" s="38"/>
      <c r="K39" s="38"/>
      <c r="L39" s="38"/>
      <c r="M39" s="38"/>
      <c r="N39" s="38"/>
      <c r="O39" s="38"/>
      <c r="P39" s="38"/>
      <c r="Q39" s="38"/>
      <c r="R39" s="38"/>
      <c r="S39" s="38"/>
      <c r="T39" s="38"/>
      <c r="U39" s="38"/>
      <c r="V39" s="38"/>
      <c r="W39" s="38"/>
      <c r="X39" s="38"/>
      <c r="Y39" s="38"/>
      <c r="Z39" s="38"/>
      <c r="AA39" s="38"/>
      <c r="AB39" s="38"/>
    </row>
    <row r="40">
      <c r="A40" s="45"/>
      <c r="B40" s="46"/>
      <c r="C40" s="47"/>
      <c r="D40" s="47"/>
      <c r="E40" s="38"/>
      <c r="F40" s="38"/>
      <c r="G40" s="38"/>
      <c r="H40" s="38"/>
      <c r="I40" s="38"/>
      <c r="J40" s="38"/>
      <c r="K40" s="38"/>
      <c r="L40" s="38"/>
      <c r="M40" s="38"/>
      <c r="N40" s="38"/>
      <c r="O40" s="38"/>
      <c r="P40" s="38"/>
      <c r="Q40" s="38"/>
      <c r="R40" s="38"/>
      <c r="S40" s="38"/>
      <c r="T40" s="38"/>
      <c r="U40" s="38"/>
      <c r="V40" s="38"/>
      <c r="W40" s="38"/>
      <c r="X40" s="38"/>
      <c r="Y40" s="38"/>
      <c r="Z40" s="38"/>
      <c r="AA40" s="38"/>
      <c r="AB40" s="38"/>
    </row>
    <row r="41">
      <c r="A41" s="45"/>
      <c r="B41" s="46"/>
      <c r="C41" s="47"/>
      <c r="D41" s="47"/>
      <c r="E41" s="38"/>
      <c r="F41" s="38"/>
      <c r="G41" s="38"/>
      <c r="H41" s="38"/>
      <c r="I41" s="38"/>
      <c r="J41" s="38"/>
      <c r="K41" s="38"/>
      <c r="L41" s="38"/>
      <c r="M41" s="38"/>
      <c r="N41" s="38"/>
      <c r="O41" s="38"/>
      <c r="P41" s="38"/>
      <c r="Q41" s="38"/>
      <c r="R41" s="38"/>
      <c r="S41" s="38"/>
      <c r="T41" s="38"/>
      <c r="U41" s="38"/>
      <c r="V41" s="38"/>
      <c r="W41" s="38"/>
      <c r="X41" s="38"/>
      <c r="Y41" s="38"/>
      <c r="Z41" s="38"/>
      <c r="AA41" s="38"/>
      <c r="AB41" s="38"/>
    </row>
    <row r="42">
      <c r="A42" s="45"/>
      <c r="B42" s="46"/>
      <c r="C42" s="47"/>
      <c r="D42" s="47"/>
      <c r="E42" s="38"/>
      <c r="F42" s="38"/>
      <c r="G42" s="38"/>
      <c r="H42" s="38"/>
      <c r="I42" s="38"/>
      <c r="J42" s="38"/>
      <c r="K42" s="38"/>
      <c r="L42" s="38"/>
      <c r="M42" s="38"/>
      <c r="N42" s="38"/>
      <c r="O42" s="38"/>
      <c r="P42" s="38"/>
      <c r="Q42" s="38"/>
      <c r="R42" s="38"/>
      <c r="S42" s="38"/>
      <c r="T42" s="38"/>
      <c r="U42" s="38"/>
      <c r="V42" s="38"/>
      <c r="W42" s="38"/>
      <c r="X42" s="38"/>
      <c r="Y42" s="38"/>
      <c r="Z42" s="38"/>
      <c r="AA42" s="38"/>
      <c r="AB42" s="38"/>
    </row>
    <row r="43">
      <c r="A43" s="45"/>
      <c r="B43" s="46"/>
      <c r="C43" s="47"/>
      <c r="D43" s="47"/>
      <c r="E43" s="38"/>
      <c r="F43" s="38"/>
      <c r="G43" s="38"/>
      <c r="H43" s="38"/>
      <c r="I43" s="38"/>
      <c r="J43" s="38"/>
      <c r="K43" s="38"/>
      <c r="L43" s="38"/>
      <c r="M43" s="38"/>
      <c r="N43" s="38"/>
      <c r="O43" s="38"/>
      <c r="P43" s="38"/>
      <c r="Q43" s="38"/>
      <c r="R43" s="38"/>
      <c r="S43" s="38"/>
      <c r="T43" s="38"/>
      <c r="U43" s="38"/>
      <c r="V43" s="38"/>
      <c r="W43" s="38"/>
      <c r="X43" s="38"/>
      <c r="Y43" s="38"/>
      <c r="Z43" s="38"/>
      <c r="AA43" s="38"/>
      <c r="AB43" s="38"/>
    </row>
    <row r="44">
      <c r="A44" s="45"/>
      <c r="B44" s="46"/>
      <c r="C44" s="47"/>
      <c r="D44" s="47"/>
      <c r="E44" s="38"/>
      <c r="F44" s="38"/>
      <c r="G44" s="38"/>
      <c r="H44" s="38"/>
      <c r="I44" s="38"/>
      <c r="J44" s="38"/>
      <c r="K44" s="38"/>
      <c r="L44" s="38"/>
      <c r="M44" s="38"/>
      <c r="N44" s="38"/>
      <c r="O44" s="38"/>
      <c r="P44" s="38"/>
      <c r="Q44" s="38"/>
      <c r="R44" s="38"/>
      <c r="S44" s="38"/>
      <c r="T44" s="38"/>
      <c r="U44" s="38"/>
      <c r="V44" s="38"/>
      <c r="W44" s="38"/>
      <c r="X44" s="38"/>
      <c r="Y44" s="38"/>
      <c r="Z44" s="38"/>
      <c r="AA44" s="38"/>
      <c r="AB44" s="38"/>
    </row>
    <row r="45">
      <c r="A45" s="45"/>
      <c r="B45" s="46"/>
      <c r="C45" s="47"/>
      <c r="D45" s="47"/>
      <c r="E45" s="38"/>
      <c r="F45" s="38"/>
      <c r="G45" s="38"/>
      <c r="H45" s="38"/>
      <c r="I45" s="38"/>
      <c r="J45" s="38"/>
      <c r="K45" s="38"/>
      <c r="L45" s="38"/>
      <c r="M45" s="38"/>
      <c r="N45" s="38"/>
      <c r="O45" s="38"/>
      <c r="P45" s="38"/>
      <c r="Q45" s="38"/>
      <c r="R45" s="38"/>
      <c r="S45" s="38"/>
      <c r="T45" s="38"/>
      <c r="U45" s="38"/>
      <c r="V45" s="38"/>
      <c r="W45" s="38"/>
      <c r="X45" s="38"/>
      <c r="Y45" s="38"/>
      <c r="Z45" s="38"/>
      <c r="AA45" s="38"/>
      <c r="AB45" s="38"/>
    </row>
    <row r="46">
      <c r="A46" s="45"/>
      <c r="B46" s="46"/>
      <c r="C46" s="47"/>
      <c r="D46" s="47"/>
      <c r="E46" s="38"/>
      <c r="F46" s="38"/>
      <c r="G46" s="38"/>
      <c r="H46" s="38"/>
      <c r="I46" s="38"/>
      <c r="J46" s="38"/>
      <c r="K46" s="38"/>
      <c r="L46" s="38"/>
      <c r="M46" s="38"/>
      <c r="N46" s="38"/>
      <c r="O46" s="38"/>
      <c r="P46" s="38"/>
      <c r="Q46" s="38"/>
      <c r="R46" s="38"/>
      <c r="S46" s="38"/>
      <c r="T46" s="38"/>
      <c r="U46" s="38"/>
      <c r="V46" s="38"/>
      <c r="W46" s="38"/>
      <c r="X46" s="38"/>
      <c r="Y46" s="38"/>
      <c r="Z46" s="38"/>
      <c r="AA46" s="38"/>
      <c r="AB46" s="38"/>
    </row>
    <row r="47">
      <c r="A47" s="45"/>
      <c r="B47" s="46"/>
      <c r="C47" s="47"/>
      <c r="D47" s="47"/>
      <c r="E47" s="38"/>
      <c r="F47" s="38"/>
      <c r="G47" s="38"/>
      <c r="H47" s="38"/>
      <c r="I47" s="38"/>
      <c r="J47" s="38"/>
      <c r="K47" s="38"/>
      <c r="L47" s="38"/>
      <c r="M47" s="38"/>
      <c r="N47" s="38"/>
      <c r="O47" s="38"/>
      <c r="P47" s="38"/>
      <c r="Q47" s="38"/>
      <c r="R47" s="38"/>
      <c r="S47" s="38"/>
      <c r="T47" s="38"/>
      <c r="U47" s="38"/>
      <c r="V47" s="38"/>
      <c r="W47" s="38"/>
      <c r="X47" s="38"/>
      <c r="Y47" s="38"/>
      <c r="Z47" s="38"/>
      <c r="AA47" s="38"/>
      <c r="AB47" s="38"/>
    </row>
    <row r="48">
      <c r="A48" s="45"/>
      <c r="B48" s="46"/>
      <c r="C48" s="47"/>
      <c r="D48" s="47"/>
      <c r="E48" s="38"/>
      <c r="F48" s="38"/>
      <c r="G48" s="38"/>
      <c r="H48" s="38"/>
      <c r="I48" s="38"/>
      <c r="J48" s="38"/>
      <c r="K48" s="38"/>
      <c r="L48" s="38"/>
      <c r="M48" s="38"/>
      <c r="N48" s="38"/>
      <c r="O48" s="38"/>
      <c r="P48" s="38"/>
      <c r="Q48" s="38"/>
      <c r="R48" s="38"/>
      <c r="S48" s="38"/>
      <c r="T48" s="38"/>
      <c r="U48" s="38"/>
      <c r="V48" s="38"/>
      <c r="W48" s="38"/>
      <c r="X48" s="38"/>
      <c r="Y48" s="38"/>
      <c r="Z48" s="38"/>
      <c r="AA48" s="38"/>
      <c r="AB48" s="38"/>
    </row>
    <row r="49">
      <c r="A49" s="45"/>
      <c r="B49" s="46"/>
      <c r="C49" s="47"/>
      <c r="D49" s="47"/>
      <c r="E49" s="38"/>
      <c r="F49" s="38"/>
      <c r="G49" s="38"/>
      <c r="H49" s="38"/>
      <c r="I49" s="38"/>
      <c r="J49" s="38"/>
      <c r="K49" s="38"/>
      <c r="L49" s="38"/>
      <c r="M49" s="38"/>
      <c r="N49" s="38"/>
      <c r="O49" s="38"/>
      <c r="P49" s="38"/>
      <c r="Q49" s="38"/>
      <c r="R49" s="38"/>
      <c r="S49" s="38"/>
      <c r="T49" s="38"/>
      <c r="U49" s="38"/>
      <c r="V49" s="38"/>
      <c r="W49" s="38"/>
      <c r="X49" s="38"/>
      <c r="Y49" s="38"/>
      <c r="Z49" s="38"/>
      <c r="AA49" s="38"/>
      <c r="AB49" s="38"/>
    </row>
    <row r="50">
      <c r="A50" s="45"/>
      <c r="B50" s="46"/>
      <c r="C50" s="47"/>
      <c r="D50" s="47"/>
      <c r="E50" s="38"/>
      <c r="F50" s="38"/>
      <c r="G50" s="38"/>
      <c r="H50" s="38"/>
      <c r="I50" s="38"/>
      <c r="J50" s="38"/>
      <c r="K50" s="38"/>
      <c r="L50" s="38"/>
      <c r="M50" s="38"/>
      <c r="N50" s="38"/>
      <c r="O50" s="38"/>
      <c r="P50" s="38"/>
      <c r="Q50" s="38"/>
      <c r="R50" s="38"/>
      <c r="S50" s="38"/>
      <c r="T50" s="38"/>
      <c r="U50" s="38"/>
      <c r="V50" s="38"/>
      <c r="W50" s="38"/>
      <c r="X50" s="38"/>
      <c r="Y50" s="38"/>
      <c r="Z50" s="38"/>
      <c r="AA50" s="38"/>
      <c r="AB50" s="38"/>
    </row>
    <row r="51">
      <c r="A51" s="45"/>
      <c r="B51" s="46"/>
      <c r="C51" s="47"/>
      <c r="D51" s="47"/>
      <c r="E51" s="38"/>
      <c r="F51" s="38"/>
      <c r="G51" s="38"/>
      <c r="H51" s="38"/>
      <c r="I51" s="38"/>
      <c r="J51" s="38"/>
      <c r="K51" s="38"/>
      <c r="L51" s="38"/>
      <c r="M51" s="38"/>
      <c r="N51" s="38"/>
      <c r="O51" s="38"/>
      <c r="P51" s="38"/>
      <c r="Q51" s="38"/>
      <c r="R51" s="38"/>
      <c r="S51" s="38"/>
      <c r="T51" s="38"/>
      <c r="U51" s="38"/>
      <c r="V51" s="38"/>
      <c r="W51" s="38"/>
      <c r="X51" s="38"/>
      <c r="Y51" s="38"/>
      <c r="Z51" s="38"/>
      <c r="AA51" s="38"/>
      <c r="AB51" s="38"/>
    </row>
    <row r="52">
      <c r="A52" s="45"/>
      <c r="B52" s="46"/>
      <c r="C52" s="47"/>
      <c r="D52" s="47"/>
      <c r="E52" s="38"/>
      <c r="F52" s="38"/>
      <c r="G52" s="38"/>
      <c r="H52" s="38"/>
      <c r="I52" s="38"/>
      <c r="J52" s="38"/>
      <c r="K52" s="38"/>
      <c r="L52" s="38"/>
      <c r="M52" s="38"/>
      <c r="N52" s="38"/>
      <c r="O52" s="38"/>
      <c r="P52" s="38"/>
      <c r="Q52" s="38"/>
      <c r="R52" s="38"/>
      <c r="S52" s="38"/>
      <c r="T52" s="38"/>
      <c r="U52" s="38"/>
      <c r="V52" s="38"/>
      <c r="W52" s="38"/>
      <c r="X52" s="38"/>
      <c r="Y52" s="38"/>
      <c r="Z52" s="38"/>
      <c r="AA52" s="38"/>
      <c r="AB52" s="38"/>
    </row>
    <row r="53">
      <c r="A53" s="45"/>
      <c r="B53" s="46"/>
      <c r="C53" s="47"/>
      <c r="D53" s="47"/>
      <c r="E53" s="38"/>
      <c r="F53" s="38"/>
      <c r="G53" s="38"/>
      <c r="H53" s="38"/>
      <c r="I53" s="38"/>
      <c r="J53" s="38"/>
      <c r="K53" s="38"/>
      <c r="L53" s="38"/>
      <c r="M53" s="38"/>
      <c r="N53" s="38"/>
      <c r="O53" s="38"/>
      <c r="P53" s="38"/>
      <c r="Q53" s="38"/>
      <c r="R53" s="38"/>
      <c r="S53" s="38"/>
      <c r="T53" s="38"/>
      <c r="U53" s="38"/>
      <c r="V53" s="38"/>
      <c r="W53" s="38"/>
      <c r="X53" s="38"/>
      <c r="Y53" s="38"/>
      <c r="Z53" s="38"/>
      <c r="AA53" s="38"/>
      <c r="AB53" s="38"/>
    </row>
    <row r="54">
      <c r="A54" s="45"/>
      <c r="B54" s="46"/>
      <c r="C54" s="47"/>
      <c r="D54" s="47"/>
      <c r="E54" s="38"/>
      <c r="F54" s="38"/>
      <c r="G54" s="38"/>
      <c r="H54" s="38"/>
      <c r="I54" s="38"/>
      <c r="J54" s="38"/>
      <c r="K54" s="38"/>
      <c r="L54" s="38"/>
      <c r="M54" s="38"/>
      <c r="N54" s="38"/>
      <c r="O54" s="38"/>
      <c r="P54" s="38"/>
      <c r="Q54" s="38"/>
      <c r="R54" s="38"/>
      <c r="S54" s="38"/>
      <c r="T54" s="38"/>
      <c r="U54" s="38"/>
      <c r="V54" s="38"/>
      <c r="W54" s="38"/>
      <c r="X54" s="38"/>
      <c r="Y54" s="38"/>
      <c r="Z54" s="38"/>
      <c r="AA54" s="38"/>
      <c r="AB54" s="38"/>
    </row>
    <row r="55">
      <c r="A55" s="45"/>
      <c r="B55" s="46"/>
      <c r="C55" s="47"/>
      <c r="D55" s="47"/>
      <c r="E55" s="38"/>
      <c r="F55" s="38"/>
      <c r="G55" s="38"/>
      <c r="H55" s="38"/>
      <c r="I55" s="38"/>
      <c r="J55" s="38"/>
      <c r="K55" s="38"/>
      <c r="L55" s="38"/>
      <c r="M55" s="38"/>
      <c r="N55" s="38"/>
      <c r="O55" s="38"/>
      <c r="P55" s="38"/>
      <c r="Q55" s="38"/>
      <c r="R55" s="38"/>
      <c r="S55" s="38"/>
      <c r="T55" s="38"/>
      <c r="U55" s="38"/>
      <c r="V55" s="38"/>
      <c r="W55" s="38"/>
      <c r="X55" s="38"/>
      <c r="Y55" s="38"/>
      <c r="Z55" s="38"/>
      <c r="AA55" s="38"/>
      <c r="AB55" s="38"/>
    </row>
    <row r="56">
      <c r="A56" s="45"/>
      <c r="B56" s="46"/>
      <c r="C56" s="47"/>
      <c r="D56" s="47"/>
      <c r="E56" s="38"/>
      <c r="F56" s="38"/>
      <c r="G56" s="38"/>
      <c r="H56" s="38"/>
      <c r="I56" s="38"/>
      <c r="J56" s="38"/>
      <c r="K56" s="38"/>
      <c r="L56" s="38"/>
      <c r="M56" s="38"/>
      <c r="N56" s="38"/>
      <c r="O56" s="38"/>
      <c r="P56" s="38"/>
      <c r="Q56" s="38"/>
      <c r="R56" s="38"/>
      <c r="S56" s="38"/>
      <c r="T56" s="38"/>
      <c r="U56" s="38"/>
      <c r="V56" s="38"/>
      <c r="W56" s="38"/>
      <c r="X56" s="38"/>
      <c r="Y56" s="38"/>
      <c r="Z56" s="38"/>
      <c r="AA56" s="38"/>
      <c r="AB56" s="38"/>
    </row>
    <row r="57">
      <c r="A57" s="45"/>
      <c r="B57" s="46"/>
      <c r="C57" s="47"/>
      <c r="D57" s="47"/>
      <c r="E57" s="38"/>
      <c r="F57" s="38"/>
      <c r="G57" s="38"/>
      <c r="H57" s="38"/>
      <c r="I57" s="38"/>
      <c r="J57" s="38"/>
      <c r="K57" s="38"/>
      <c r="L57" s="38"/>
      <c r="M57" s="38"/>
      <c r="N57" s="38"/>
      <c r="O57" s="38"/>
      <c r="P57" s="38"/>
      <c r="Q57" s="38"/>
      <c r="R57" s="38"/>
      <c r="S57" s="38"/>
      <c r="T57" s="38"/>
      <c r="U57" s="38"/>
      <c r="V57" s="38"/>
      <c r="W57" s="38"/>
      <c r="X57" s="38"/>
      <c r="Y57" s="38"/>
      <c r="Z57" s="38"/>
      <c r="AA57" s="38"/>
      <c r="AB57" s="38"/>
    </row>
    <row r="58">
      <c r="A58" s="45"/>
      <c r="B58" s="46"/>
      <c r="C58" s="47"/>
      <c r="D58" s="47"/>
      <c r="E58" s="38"/>
      <c r="F58" s="38"/>
      <c r="G58" s="38"/>
      <c r="H58" s="38"/>
      <c r="I58" s="38"/>
      <c r="J58" s="38"/>
      <c r="K58" s="38"/>
      <c r="L58" s="38"/>
      <c r="M58" s="38"/>
      <c r="N58" s="38"/>
      <c r="O58" s="38"/>
      <c r="P58" s="38"/>
      <c r="Q58" s="38"/>
      <c r="R58" s="38"/>
      <c r="S58" s="38"/>
      <c r="T58" s="38"/>
      <c r="U58" s="38"/>
      <c r="V58" s="38"/>
      <c r="W58" s="38"/>
      <c r="X58" s="38"/>
      <c r="Y58" s="38"/>
      <c r="Z58" s="38"/>
      <c r="AA58" s="38"/>
      <c r="AB58" s="38"/>
    </row>
    <row r="59">
      <c r="A59" s="45"/>
      <c r="B59" s="46"/>
      <c r="C59" s="47"/>
      <c r="D59" s="47"/>
      <c r="E59" s="38"/>
      <c r="F59" s="38"/>
      <c r="G59" s="38"/>
      <c r="H59" s="38"/>
      <c r="I59" s="38"/>
      <c r="J59" s="38"/>
      <c r="K59" s="38"/>
      <c r="L59" s="38"/>
      <c r="M59" s="38"/>
      <c r="N59" s="38"/>
      <c r="O59" s="38"/>
      <c r="P59" s="38"/>
      <c r="Q59" s="38"/>
      <c r="R59" s="38"/>
      <c r="S59" s="38"/>
      <c r="T59" s="38"/>
      <c r="U59" s="38"/>
      <c r="V59" s="38"/>
      <c r="W59" s="38"/>
      <c r="X59" s="38"/>
      <c r="Y59" s="38"/>
      <c r="Z59" s="38"/>
      <c r="AA59" s="38"/>
      <c r="AB59" s="38"/>
    </row>
    <row r="60">
      <c r="A60" s="45"/>
      <c r="B60" s="46"/>
      <c r="C60" s="47"/>
      <c r="D60" s="47"/>
      <c r="E60" s="38"/>
      <c r="F60" s="38"/>
      <c r="G60" s="38"/>
      <c r="H60" s="38"/>
      <c r="I60" s="38"/>
      <c r="J60" s="38"/>
      <c r="K60" s="38"/>
      <c r="L60" s="38"/>
      <c r="M60" s="38"/>
      <c r="N60" s="38"/>
      <c r="O60" s="38"/>
      <c r="P60" s="38"/>
      <c r="Q60" s="38"/>
      <c r="R60" s="38"/>
      <c r="S60" s="38"/>
      <c r="T60" s="38"/>
      <c r="U60" s="38"/>
      <c r="V60" s="38"/>
      <c r="W60" s="38"/>
      <c r="X60" s="38"/>
      <c r="Y60" s="38"/>
      <c r="Z60" s="38"/>
      <c r="AA60" s="38"/>
      <c r="AB60" s="38"/>
    </row>
    <row r="61">
      <c r="A61" s="45"/>
      <c r="B61" s="46"/>
      <c r="C61" s="47"/>
      <c r="D61" s="47"/>
      <c r="E61" s="38"/>
      <c r="F61" s="38"/>
      <c r="G61" s="38"/>
      <c r="H61" s="38"/>
      <c r="I61" s="38"/>
      <c r="J61" s="38"/>
      <c r="K61" s="38"/>
      <c r="L61" s="38"/>
      <c r="M61" s="38"/>
      <c r="N61" s="38"/>
      <c r="O61" s="38"/>
      <c r="P61" s="38"/>
      <c r="Q61" s="38"/>
      <c r="R61" s="38"/>
      <c r="S61" s="38"/>
      <c r="T61" s="38"/>
      <c r="U61" s="38"/>
      <c r="V61" s="38"/>
      <c r="W61" s="38"/>
      <c r="X61" s="38"/>
      <c r="Y61" s="38"/>
      <c r="Z61" s="38"/>
      <c r="AA61" s="38"/>
      <c r="AB61" s="38"/>
    </row>
    <row r="62">
      <c r="A62" s="45"/>
      <c r="B62" s="46"/>
      <c r="C62" s="47"/>
      <c r="D62" s="47"/>
      <c r="E62" s="38"/>
      <c r="F62" s="38"/>
      <c r="G62" s="38"/>
      <c r="H62" s="38"/>
      <c r="I62" s="38"/>
      <c r="J62" s="38"/>
      <c r="K62" s="38"/>
      <c r="L62" s="38"/>
      <c r="M62" s="38"/>
      <c r="N62" s="38"/>
      <c r="O62" s="38"/>
      <c r="P62" s="38"/>
      <c r="Q62" s="38"/>
      <c r="R62" s="38"/>
      <c r="S62" s="38"/>
      <c r="T62" s="38"/>
      <c r="U62" s="38"/>
      <c r="V62" s="38"/>
      <c r="W62" s="38"/>
      <c r="X62" s="38"/>
      <c r="Y62" s="38"/>
      <c r="Z62" s="38"/>
      <c r="AA62" s="38"/>
      <c r="AB62" s="38"/>
    </row>
    <row r="63">
      <c r="A63" s="45"/>
      <c r="B63" s="46"/>
      <c r="C63" s="47"/>
      <c r="D63" s="47"/>
      <c r="E63" s="38"/>
      <c r="F63" s="38"/>
      <c r="G63" s="38"/>
      <c r="H63" s="38"/>
      <c r="I63" s="38"/>
      <c r="J63" s="38"/>
      <c r="K63" s="38"/>
      <c r="L63" s="38"/>
      <c r="M63" s="38"/>
      <c r="N63" s="38"/>
      <c r="O63" s="38"/>
      <c r="P63" s="38"/>
      <c r="Q63" s="38"/>
      <c r="R63" s="38"/>
      <c r="S63" s="38"/>
      <c r="T63" s="38"/>
      <c r="U63" s="38"/>
      <c r="V63" s="38"/>
      <c r="W63" s="38"/>
      <c r="X63" s="38"/>
      <c r="Y63" s="38"/>
      <c r="Z63" s="38"/>
      <c r="AA63" s="38"/>
      <c r="AB63" s="38"/>
    </row>
    <row r="64">
      <c r="A64" s="45"/>
      <c r="B64" s="46"/>
      <c r="C64" s="47"/>
      <c r="D64" s="47"/>
      <c r="E64" s="38"/>
      <c r="F64" s="38"/>
      <c r="G64" s="38"/>
      <c r="H64" s="38"/>
      <c r="I64" s="38"/>
      <c r="J64" s="38"/>
      <c r="K64" s="38"/>
      <c r="L64" s="38"/>
      <c r="M64" s="38"/>
      <c r="N64" s="38"/>
      <c r="O64" s="38"/>
      <c r="P64" s="38"/>
      <c r="Q64" s="38"/>
      <c r="R64" s="38"/>
      <c r="S64" s="38"/>
      <c r="T64" s="38"/>
      <c r="U64" s="38"/>
      <c r="V64" s="38"/>
      <c r="W64" s="38"/>
      <c r="X64" s="38"/>
      <c r="Y64" s="38"/>
      <c r="Z64" s="38"/>
      <c r="AA64" s="38"/>
      <c r="AB64" s="38"/>
    </row>
    <row r="65">
      <c r="A65" s="45"/>
      <c r="B65" s="46"/>
      <c r="C65" s="47"/>
      <c r="D65" s="47"/>
      <c r="E65" s="38"/>
      <c r="F65" s="38"/>
      <c r="G65" s="38"/>
      <c r="H65" s="38"/>
      <c r="I65" s="38"/>
      <c r="J65" s="38"/>
      <c r="K65" s="38"/>
      <c r="L65" s="38"/>
      <c r="M65" s="38"/>
      <c r="N65" s="38"/>
      <c r="O65" s="38"/>
      <c r="P65" s="38"/>
      <c r="Q65" s="38"/>
      <c r="R65" s="38"/>
      <c r="S65" s="38"/>
      <c r="T65" s="38"/>
      <c r="U65" s="38"/>
      <c r="V65" s="38"/>
      <c r="W65" s="38"/>
      <c r="X65" s="38"/>
      <c r="Y65" s="38"/>
      <c r="Z65" s="38"/>
      <c r="AA65" s="38"/>
      <c r="AB65" s="38"/>
    </row>
    <row r="66">
      <c r="A66" s="45"/>
      <c r="B66" s="46"/>
      <c r="C66" s="47"/>
      <c r="D66" s="47"/>
      <c r="E66" s="38"/>
      <c r="F66" s="38"/>
      <c r="G66" s="38"/>
      <c r="H66" s="38"/>
      <c r="I66" s="38"/>
      <c r="J66" s="38"/>
      <c r="K66" s="38"/>
      <c r="L66" s="38"/>
      <c r="M66" s="38"/>
      <c r="N66" s="38"/>
      <c r="O66" s="38"/>
      <c r="P66" s="38"/>
      <c r="Q66" s="38"/>
      <c r="R66" s="38"/>
      <c r="S66" s="38"/>
      <c r="T66" s="38"/>
      <c r="U66" s="38"/>
      <c r="V66" s="38"/>
      <c r="W66" s="38"/>
      <c r="X66" s="38"/>
      <c r="Y66" s="38"/>
      <c r="Z66" s="38"/>
      <c r="AA66" s="38"/>
      <c r="AB66" s="38"/>
    </row>
    <row r="67">
      <c r="A67" s="45"/>
      <c r="B67" s="46"/>
      <c r="C67" s="47"/>
      <c r="D67" s="47"/>
      <c r="E67" s="38"/>
      <c r="F67" s="38"/>
      <c r="G67" s="38"/>
      <c r="H67" s="38"/>
      <c r="I67" s="38"/>
      <c r="J67" s="38"/>
      <c r="K67" s="38"/>
      <c r="L67" s="38"/>
      <c r="M67" s="38"/>
      <c r="N67" s="38"/>
      <c r="O67" s="38"/>
      <c r="P67" s="38"/>
      <c r="Q67" s="38"/>
      <c r="R67" s="38"/>
      <c r="S67" s="38"/>
      <c r="T67" s="38"/>
      <c r="U67" s="38"/>
      <c r="V67" s="38"/>
      <c r="W67" s="38"/>
      <c r="X67" s="38"/>
      <c r="Y67" s="38"/>
      <c r="Z67" s="38"/>
      <c r="AA67" s="38"/>
      <c r="AB67" s="38"/>
    </row>
    <row r="68">
      <c r="A68" s="45"/>
      <c r="B68" s="46"/>
      <c r="C68" s="47"/>
      <c r="D68" s="47"/>
      <c r="E68" s="38"/>
      <c r="F68" s="38"/>
      <c r="G68" s="38"/>
      <c r="H68" s="38"/>
      <c r="I68" s="38"/>
      <c r="J68" s="38"/>
      <c r="K68" s="38"/>
      <c r="L68" s="38"/>
      <c r="M68" s="38"/>
      <c r="N68" s="38"/>
      <c r="O68" s="38"/>
      <c r="P68" s="38"/>
      <c r="Q68" s="38"/>
      <c r="R68" s="38"/>
      <c r="S68" s="38"/>
      <c r="T68" s="38"/>
      <c r="U68" s="38"/>
      <c r="V68" s="38"/>
      <c r="W68" s="38"/>
      <c r="X68" s="38"/>
      <c r="Y68" s="38"/>
      <c r="Z68" s="38"/>
      <c r="AA68" s="38"/>
      <c r="AB68" s="38"/>
    </row>
    <row r="69">
      <c r="A69" s="45"/>
      <c r="B69" s="46"/>
      <c r="C69" s="47"/>
      <c r="D69" s="47"/>
      <c r="E69" s="38"/>
      <c r="F69" s="38"/>
      <c r="G69" s="38"/>
      <c r="H69" s="38"/>
      <c r="I69" s="38"/>
      <c r="J69" s="38"/>
      <c r="K69" s="38"/>
      <c r="L69" s="38"/>
      <c r="M69" s="38"/>
      <c r="N69" s="38"/>
      <c r="O69" s="38"/>
      <c r="P69" s="38"/>
      <c r="Q69" s="38"/>
      <c r="R69" s="38"/>
      <c r="S69" s="38"/>
      <c r="T69" s="38"/>
      <c r="U69" s="38"/>
      <c r="V69" s="38"/>
      <c r="W69" s="38"/>
      <c r="X69" s="38"/>
      <c r="Y69" s="38"/>
      <c r="Z69" s="38"/>
      <c r="AA69" s="38"/>
      <c r="AB69" s="38"/>
    </row>
    <row r="70">
      <c r="A70" s="45"/>
      <c r="B70" s="46"/>
      <c r="C70" s="47"/>
      <c r="D70" s="47"/>
      <c r="E70" s="38"/>
      <c r="F70" s="38"/>
      <c r="G70" s="38"/>
      <c r="H70" s="38"/>
      <c r="I70" s="38"/>
      <c r="J70" s="38"/>
      <c r="K70" s="38"/>
      <c r="L70" s="38"/>
      <c r="M70" s="38"/>
      <c r="N70" s="38"/>
      <c r="O70" s="38"/>
      <c r="P70" s="38"/>
      <c r="Q70" s="38"/>
      <c r="R70" s="38"/>
      <c r="S70" s="38"/>
      <c r="T70" s="38"/>
      <c r="U70" s="38"/>
      <c r="V70" s="38"/>
      <c r="W70" s="38"/>
      <c r="X70" s="38"/>
      <c r="Y70" s="38"/>
      <c r="Z70" s="38"/>
      <c r="AA70" s="38"/>
      <c r="AB70" s="38"/>
    </row>
    <row r="71">
      <c r="A71" s="45"/>
      <c r="B71" s="46"/>
      <c r="C71" s="47"/>
      <c r="D71" s="47"/>
      <c r="E71" s="38"/>
      <c r="F71" s="38"/>
      <c r="G71" s="38"/>
      <c r="H71" s="38"/>
      <c r="I71" s="38"/>
      <c r="J71" s="38"/>
      <c r="K71" s="38"/>
      <c r="L71" s="38"/>
      <c r="M71" s="38"/>
      <c r="N71" s="38"/>
      <c r="O71" s="38"/>
      <c r="P71" s="38"/>
      <c r="Q71" s="38"/>
      <c r="R71" s="38"/>
      <c r="S71" s="38"/>
      <c r="T71" s="38"/>
      <c r="U71" s="38"/>
      <c r="V71" s="38"/>
      <c r="W71" s="38"/>
      <c r="X71" s="38"/>
      <c r="Y71" s="38"/>
      <c r="Z71" s="38"/>
      <c r="AA71" s="38"/>
      <c r="AB71" s="38"/>
    </row>
    <row r="72">
      <c r="A72" s="45"/>
      <c r="B72" s="46"/>
      <c r="C72" s="47"/>
      <c r="D72" s="47"/>
      <c r="E72" s="38"/>
      <c r="F72" s="38"/>
      <c r="G72" s="38"/>
      <c r="H72" s="38"/>
      <c r="I72" s="38"/>
      <c r="J72" s="38"/>
      <c r="K72" s="38"/>
      <c r="L72" s="38"/>
      <c r="M72" s="38"/>
      <c r="N72" s="38"/>
      <c r="O72" s="38"/>
      <c r="P72" s="38"/>
      <c r="Q72" s="38"/>
      <c r="R72" s="38"/>
      <c r="S72" s="38"/>
      <c r="T72" s="38"/>
      <c r="U72" s="38"/>
      <c r="V72" s="38"/>
      <c r="W72" s="38"/>
      <c r="X72" s="38"/>
      <c r="Y72" s="38"/>
      <c r="Z72" s="38"/>
      <c r="AA72" s="38"/>
      <c r="AB72" s="38"/>
    </row>
    <row r="73">
      <c r="A73" s="45"/>
      <c r="B73" s="46"/>
      <c r="C73" s="47"/>
      <c r="D73" s="47"/>
      <c r="E73" s="38"/>
      <c r="F73" s="38"/>
      <c r="G73" s="38"/>
      <c r="H73" s="38"/>
      <c r="I73" s="38"/>
      <c r="J73" s="38"/>
      <c r="K73" s="38"/>
      <c r="L73" s="38"/>
      <c r="M73" s="38"/>
      <c r="N73" s="38"/>
      <c r="O73" s="38"/>
      <c r="P73" s="38"/>
      <c r="Q73" s="38"/>
      <c r="R73" s="38"/>
      <c r="S73" s="38"/>
      <c r="T73" s="38"/>
      <c r="U73" s="38"/>
      <c r="V73" s="38"/>
      <c r="W73" s="38"/>
      <c r="X73" s="38"/>
      <c r="Y73" s="38"/>
      <c r="Z73" s="38"/>
      <c r="AA73" s="38"/>
      <c r="AB73" s="38"/>
    </row>
    <row r="74">
      <c r="A74" s="45"/>
      <c r="B74" s="46"/>
      <c r="C74" s="47"/>
      <c r="D74" s="47"/>
      <c r="E74" s="38"/>
      <c r="F74" s="38"/>
      <c r="G74" s="38"/>
      <c r="H74" s="38"/>
      <c r="I74" s="38"/>
      <c r="J74" s="38"/>
      <c r="K74" s="38"/>
      <c r="L74" s="38"/>
      <c r="M74" s="38"/>
      <c r="N74" s="38"/>
      <c r="O74" s="38"/>
      <c r="P74" s="38"/>
      <c r="Q74" s="38"/>
      <c r="R74" s="38"/>
      <c r="S74" s="38"/>
      <c r="T74" s="38"/>
      <c r="U74" s="38"/>
      <c r="V74" s="38"/>
      <c r="W74" s="38"/>
      <c r="X74" s="38"/>
      <c r="Y74" s="38"/>
      <c r="Z74" s="38"/>
      <c r="AA74" s="38"/>
      <c r="AB74" s="38"/>
    </row>
    <row r="75">
      <c r="A75" s="45"/>
      <c r="B75" s="46"/>
      <c r="C75" s="47"/>
      <c r="D75" s="47"/>
      <c r="E75" s="38"/>
      <c r="F75" s="38"/>
      <c r="G75" s="38"/>
      <c r="H75" s="38"/>
      <c r="I75" s="38"/>
      <c r="J75" s="38"/>
      <c r="K75" s="38"/>
      <c r="L75" s="38"/>
      <c r="M75" s="38"/>
      <c r="N75" s="38"/>
      <c r="O75" s="38"/>
      <c r="P75" s="38"/>
      <c r="Q75" s="38"/>
      <c r="R75" s="38"/>
      <c r="S75" s="38"/>
      <c r="T75" s="38"/>
      <c r="U75" s="38"/>
      <c r="V75" s="38"/>
      <c r="W75" s="38"/>
      <c r="X75" s="38"/>
      <c r="Y75" s="38"/>
      <c r="Z75" s="38"/>
      <c r="AA75" s="38"/>
      <c r="AB75" s="38"/>
    </row>
    <row r="76">
      <c r="A76" s="45"/>
      <c r="B76" s="46"/>
      <c r="C76" s="47"/>
      <c r="D76" s="47"/>
      <c r="E76" s="38"/>
      <c r="F76" s="38"/>
      <c r="G76" s="38"/>
      <c r="H76" s="38"/>
      <c r="I76" s="38"/>
      <c r="J76" s="38"/>
      <c r="K76" s="38"/>
      <c r="L76" s="38"/>
      <c r="M76" s="38"/>
      <c r="N76" s="38"/>
      <c r="O76" s="38"/>
      <c r="P76" s="38"/>
      <c r="Q76" s="38"/>
      <c r="R76" s="38"/>
      <c r="S76" s="38"/>
      <c r="T76" s="38"/>
      <c r="U76" s="38"/>
      <c r="V76" s="38"/>
      <c r="W76" s="38"/>
      <c r="X76" s="38"/>
      <c r="Y76" s="38"/>
      <c r="Z76" s="38"/>
      <c r="AA76" s="38"/>
      <c r="AB76" s="38"/>
    </row>
    <row r="77">
      <c r="A77" s="45"/>
      <c r="B77" s="46"/>
      <c r="C77" s="47"/>
      <c r="D77" s="47"/>
      <c r="E77" s="38"/>
      <c r="F77" s="38"/>
      <c r="G77" s="38"/>
      <c r="H77" s="38"/>
      <c r="I77" s="38"/>
      <c r="J77" s="38"/>
      <c r="K77" s="38"/>
      <c r="L77" s="38"/>
      <c r="M77" s="38"/>
      <c r="N77" s="38"/>
      <c r="O77" s="38"/>
      <c r="P77" s="38"/>
      <c r="Q77" s="38"/>
      <c r="R77" s="38"/>
      <c r="S77" s="38"/>
      <c r="T77" s="38"/>
      <c r="U77" s="38"/>
      <c r="V77" s="38"/>
      <c r="W77" s="38"/>
      <c r="X77" s="38"/>
      <c r="Y77" s="38"/>
      <c r="Z77" s="38"/>
      <c r="AA77" s="38"/>
      <c r="AB77" s="38"/>
    </row>
    <row r="78">
      <c r="A78" s="45"/>
      <c r="B78" s="46"/>
      <c r="C78" s="47"/>
      <c r="D78" s="47"/>
      <c r="E78" s="38"/>
      <c r="F78" s="38"/>
      <c r="G78" s="38"/>
      <c r="H78" s="38"/>
      <c r="I78" s="38"/>
      <c r="J78" s="38"/>
      <c r="K78" s="38"/>
      <c r="L78" s="38"/>
      <c r="M78" s="38"/>
      <c r="N78" s="38"/>
      <c r="O78" s="38"/>
      <c r="P78" s="38"/>
      <c r="Q78" s="38"/>
      <c r="R78" s="38"/>
      <c r="S78" s="38"/>
      <c r="T78" s="38"/>
      <c r="U78" s="38"/>
      <c r="V78" s="38"/>
      <c r="W78" s="38"/>
      <c r="X78" s="38"/>
      <c r="Y78" s="38"/>
      <c r="Z78" s="38"/>
      <c r="AA78" s="38"/>
      <c r="AB78" s="38"/>
    </row>
    <row r="79">
      <c r="A79" s="45"/>
      <c r="B79" s="46"/>
      <c r="C79" s="47"/>
      <c r="D79" s="47"/>
      <c r="E79" s="38"/>
      <c r="F79" s="38"/>
      <c r="G79" s="38"/>
      <c r="H79" s="38"/>
      <c r="I79" s="38"/>
      <c r="J79" s="38"/>
      <c r="K79" s="38"/>
      <c r="L79" s="38"/>
      <c r="M79" s="38"/>
      <c r="N79" s="38"/>
      <c r="O79" s="38"/>
      <c r="P79" s="38"/>
      <c r="Q79" s="38"/>
      <c r="R79" s="38"/>
      <c r="S79" s="38"/>
      <c r="T79" s="38"/>
      <c r="U79" s="38"/>
      <c r="V79" s="38"/>
      <c r="W79" s="38"/>
      <c r="X79" s="38"/>
      <c r="Y79" s="38"/>
      <c r="Z79" s="38"/>
      <c r="AA79" s="38"/>
      <c r="AB79" s="38"/>
    </row>
    <row r="80">
      <c r="A80" s="45"/>
      <c r="B80" s="46"/>
      <c r="C80" s="47"/>
      <c r="D80" s="47"/>
      <c r="E80" s="38"/>
      <c r="F80" s="38"/>
      <c r="G80" s="38"/>
      <c r="H80" s="38"/>
      <c r="I80" s="38"/>
      <c r="J80" s="38"/>
      <c r="K80" s="38"/>
      <c r="L80" s="38"/>
      <c r="M80" s="38"/>
      <c r="N80" s="38"/>
      <c r="O80" s="38"/>
      <c r="P80" s="38"/>
      <c r="Q80" s="38"/>
      <c r="R80" s="38"/>
      <c r="S80" s="38"/>
      <c r="T80" s="38"/>
      <c r="U80" s="38"/>
      <c r="V80" s="38"/>
      <c r="W80" s="38"/>
      <c r="X80" s="38"/>
      <c r="Y80" s="38"/>
      <c r="Z80" s="38"/>
      <c r="AA80" s="38"/>
      <c r="AB80" s="38"/>
    </row>
    <row r="81">
      <c r="A81" s="45"/>
      <c r="B81" s="46"/>
      <c r="C81" s="47"/>
      <c r="D81" s="47"/>
      <c r="E81" s="38"/>
      <c r="F81" s="38"/>
      <c r="G81" s="38"/>
      <c r="H81" s="38"/>
      <c r="I81" s="38"/>
      <c r="J81" s="38"/>
      <c r="K81" s="38"/>
      <c r="L81" s="38"/>
      <c r="M81" s="38"/>
      <c r="N81" s="38"/>
      <c r="O81" s="38"/>
      <c r="P81" s="38"/>
      <c r="Q81" s="38"/>
      <c r="R81" s="38"/>
      <c r="S81" s="38"/>
      <c r="T81" s="38"/>
      <c r="U81" s="38"/>
      <c r="V81" s="38"/>
      <c r="W81" s="38"/>
      <c r="X81" s="38"/>
      <c r="Y81" s="38"/>
      <c r="Z81" s="38"/>
      <c r="AA81" s="38"/>
      <c r="AB81" s="38"/>
    </row>
    <row r="82">
      <c r="A82" s="45"/>
      <c r="B82" s="46"/>
      <c r="C82" s="47"/>
      <c r="D82" s="47"/>
      <c r="E82" s="38"/>
      <c r="F82" s="38"/>
      <c r="G82" s="38"/>
      <c r="H82" s="38"/>
      <c r="I82" s="38"/>
      <c r="J82" s="38"/>
      <c r="K82" s="38"/>
      <c r="L82" s="38"/>
      <c r="M82" s="38"/>
      <c r="N82" s="38"/>
      <c r="O82" s="38"/>
      <c r="P82" s="38"/>
      <c r="Q82" s="38"/>
      <c r="R82" s="38"/>
      <c r="S82" s="38"/>
      <c r="T82" s="38"/>
      <c r="U82" s="38"/>
      <c r="V82" s="38"/>
      <c r="W82" s="38"/>
      <c r="X82" s="38"/>
      <c r="Y82" s="38"/>
      <c r="Z82" s="38"/>
      <c r="AA82" s="38"/>
      <c r="AB82" s="38"/>
    </row>
    <row r="83">
      <c r="A83" s="45"/>
      <c r="B83" s="46"/>
      <c r="C83" s="47"/>
      <c r="D83" s="47"/>
      <c r="E83" s="38"/>
      <c r="F83" s="38"/>
      <c r="G83" s="38"/>
      <c r="H83" s="38"/>
      <c r="I83" s="38"/>
      <c r="J83" s="38"/>
      <c r="K83" s="38"/>
      <c r="L83" s="38"/>
      <c r="M83" s="38"/>
      <c r="N83" s="38"/>
      <c r="O83" s="38"/>
      <c r="P83" s="38"/>
      <c r="Q83" s="38"/>
      <c r="R83" s="38"/>
      <c r="S83" s="38"/>
      <c r="T83" s="38"/>
      <c r="U83" s="38"/>
      <c r="V83" s="38"/>
      <c r="W83" s="38"/>
      <c r="X83" s="38"/>
      <c r="Y83" s="38"/>
      <c r="Z83" s="38"/>
      <c r="AA83" s="38"/>
      <c r="AB83" s="38"/>
    </row>
    <row r="84">
      <c r="A84" s="45"/>
      <c r="B84" s="46"/>
      <c r="C84" s="47"/>
      <c r="D84" s="47"/>
      <c r="E84" s="38"/>
      <c r="F84" s="38"/>
      <c r="G84" s="38"/>
      <c r="H84" s="38"/>
      <c r="I84" s="38"/>
      <c r="J84" s="38"/>
      <c r="K84" s="38"/>
      <c r="L84" s="38"/>
      <c r="M84" s="38"/>
      <c r="N84" s="38"/>
      <c r="O84" s="38"/>
      <c r="P84" s="38"/>
      <c r="Q84" s="38"/>
      <c r="R84" s="38"/>
      <c r="S84" s="38"/>
      <c r="T84" s="38"/>
      <c r="U84" s="38"/>
      <c r="V84" s="38"/>
      <c r="W84" s="38"/>
      <c r="X84" s="38"/>
      <c r="Y84" s="38"/>
      <c r="Z84" s="38"/>
      <c r="AA84" s="38"/>
      <c r="AB84" s="38"/>
    </row>
    <row r="85">
      <c r="A85" s="45"/>
      <c r="B85" s="46"/>
      <c r="C85" s="47"/>
      <c r="D85" s="47"/>
      <c r="E85" s="38"/>
      <c r="F85" s="38"/>
      <c r="G85" s="38"/>
      <c r="H85" s="38"/>
      <c r="I85" s="38"/>
      <c r="J85" s="38"/>
      <c r="K85" s="38"/>
      <c r="L85" s="38"/>
      <c r="M85" s="38"/>
      <c r="N85" s="38"/>
      <c r="O85" s="38"/>
      <c r="P85" s="38"/>
      <c r="Q85" s="38"/>
      <c r="R85" s="38"/>
      <c r="S85" s="38"/>
      <c r="T85" s="38"/>
      <c r="U85" s="38"/>
      <c r="V85" s="38"/>
      <c r="W85" s="38"/>
      <c r="X85" s="38"/>
      <c r="Y85" s="38"/>
      <c r="Z85" s="38"/>
      <c r="AA85" s="38"/>
      <c r="AB85" s="38"/>
    </row>
    <row r="86">
      <c r="A86" s="45"/>
      <c r="B86" s="46"/>
      <c r="C86" s="47"/>
      <c r="D86" s="47"/>
      <c r="E86" s="38"/>
      <c r="F86" s="38"/>
      <c r="G86" s="38"/>
      <c r="H86" s="38"/>
      <c r="I86" s="38"/>
      <c r="J86" s="38"/>
      <c r="K86" s="38"/>
      <c r="L86" s="38"/>
      <c r="M86" s="38"/>
      <c r="N86" s="38"/>
      <c r="O86" s="38"/>
      <c r="P86" s="38"/>
      <c r="Q86" s="38"/>
      <c r="R86" s="38"/>
      <c r="S86" s="38"/>
      <c r="T86" s="38"/>
      <c r="U86" s="38"/>
      <c r="V86" s="38"/>
      <c r="W86" s="38"/>
      <c r="X86" s="38"/>
      <c r="Y86" s="38"/>
      <c r="Z86" s="38"/>
      <c r="AA86" s="38"/>
      <c r="AB86" s="38"/>
    </row>
    <row r="87">
      <c r="A87" s="45"/>
      <c r="B87" s="46"/>
      <c r="C87" s="47"/>
      <c r="D87" s="47"/>
      <c r="E87" s="38"/>
      <c r="F87" s="38"/>
      <c r="G87" s="38"/>
      <c r="H87" s="38"/>
      <c r="I87" s="38"/>
      <c r="J87" s="38"/>
      <c r="K87" s="38"/>
      <c r="L87" s="38"/>
      <c r="M87" s="38"/>
      <c r="N87" s="38"/>
      <c r="O87" s="38"/>
      <c r="P87" s="38"/>
      <c r="Q87" s="38"/>
      <c r="R87" s="38"/>
      <c r="S87" s="38"/>
      <c r="T87" s="38"/>
      <c r="U87" s="38"/>
      <c r="V87" s="38"/>
      <c r="W87" s="38"/>
      <c r="X87" s="38"/>
      <c r="Y87" s="38"/>
      <c r="Z87" s="38"/>
      <c r="AA87" s="38"/>
      <c r="AB87" s="38"/>
    </row>
    <row r="88">
      <c r="A88" s="45"/>
      <c r="B88" s="46"/>
      <c r="C88" s="47"/>
      <c r="D88" s="47"/>
      <c r="E88" s="38"/>
      <c r="F88" s="38"/>
      <c r="G88" s="38"/>
      <c r="H88" s="38"/>
      <c r="I88" s="38"/>
      <c r="J88" s="38"/>
      <c r="K88" s="38"/>
      <c r="L88" s="38"/>
      <c r="M88" s="38"/>
      <c r="N88" s="38"/>
      <c r="O88" s="38"/>
      <c r="P88" s="38"/>
      <c r="Q88" s="38"/>
      <c r="R88" s="38"/>
      <c r="S88" s="38"/>
      <c r="T88" s="38"/>
      <c r="U88" s="38"/>
      <c r="V88" s="38"/>
      <c r="W88" s="38"/>
      <c r="X88" s="38"/>
      <c r="Y88" s="38"/>
      <c r="Z88" s="38"/>
      <c r="AA88" s="38"/>
      <c r="AB88" s="38"/>
    </row>
    <row r="89">
      <c r="A89" s="45"/>
      <c r="B89" s="46"/>
      <c r="C89" s="47"/>
      <c r="D89" s="47"/>
      <c r="E89" s="38"/>
      <c r="F89" s="38"/>
      <c r="G89" s="38"/>
      <c r="H89" s="38"/>
      <c r="I89" s="38"/>
      <c r="J89" s="38"/>
      <c r="K89" s="38"/>
      <c r="L89" s="38"/>
      <c r="M89" s="38"/>
      <c r="N89" s="38"/>
      <c r="O89" s="38"/>
      <c r="P89" s="38"/>
      <c r="Q89" s="38"/>
      <c r="R89" s="38"/>
      <c r="S89" s="38"/>
      <c r="T89" s="38"/>
      <c r="U89" s="38"/>
      <c r="V89" s="38"/>
      <c r="W89" s="38"/>
      <c r="X89" s="38"/>
      <c r="Y89" s="38"/>
      <c r="Z89" s="38"/>
      <c r="AA89" s="38"/>
      <c r="AB89" s="38"/>
    </row>
    <row r="90">
      <c r="A90" s="45"/>
      <c r="B90" s="46"/>
      <c r="C90" s="47"/>
      <c r="D90" s="47"/>
      <c r="E90" s="38"/>
      <c r="F90" s="38"/>
      <c r="G90" s="38"/>
      <c r="H90" s="38"/>
      <c r="I90" s="38"/>
      <c r="J90" s="38"/>
      <c r="K90" s="38"/>
      <c r="L90" s="38"/>
      <c r="M90" s="38"/>
      <c r="N90" s="38"/>
      <c r="O90" s="38"/>
      <c r="P90" s="38"/>
      <c r="Q90" s="38"/>
      <c r="R90" s="38"/>
      <c r="S90" s="38"/>
      <c r="T90" s="38"/>
      <c r="U90" s="38"/>
      <c r="V90" s="38"/>
      <c r="W90" s="38"/>
      <c r="X90" s="38"/>
      <c r="Y90" s="38"/>
      <c r="Z90" s="38"/>
      <c r="AA90" s="38"/>
      <c r="AB90" s="38"/>
    </row>
    <row r="91">
      <c r="A91" s="45"/>
      <c r="B91" s="46"/>
      <c r="C91" s="47"/>
      <c r="D91" s="47"/>
      <c r="E91" s="38"/>
      <c r="F91" s="38"/>
      <c r="G91" s="38"/>
      <c r="H91" s="38"/>
      <c r="I91" s="38"/>
      <c r="J91" s="38"/>
      <c r="K91" s="38"/>
      <c r="L91" s="38"/>
      <c r="M91" s="38"/>
      <c r="N91" s="38"/>
      <c r="O91" s="38"/>
      <c r="P91" s="38"/>
      <c r="Q91" s="38"/>
      <c r="R91" s="38"/>
      <c r="S91" s="38"/>
      <c r="T91" s="38"/>
      <c r="U91" s="38"/>
      <c r="V91" s="38"/>
      <c r="W91" s="38"/>
      <c r="X91" s="38"/>
      <c r="Y91" s="38"/>
      <c r="Z91" s="38"/>
      <c r="AA91" s="38"/>
      <c r="AB91" s="38"/>
    </row>
    <row r="92">
      <c r="A92" s="45"/>
      <c r="B92" s="46"/>
      <c r="C92" s="47"/>
      <c r="D92" s="47"/>
      <c r="E92" s="38"/>
      <c r="F92" s="38"/>
      <c r="G92" s="38"/>
      <c r="H92" s="38"/>
      <c r="I92" s="38"/>
      <c r="J92" s="38"/>
      <c r="K92" s="38"/>
      <c r="L92" s="38"/>
      <c r="M92" s="38"/>
      <c r="N92" s="38"/>
      <c r="O92" s="38"/>
      <c r="P92" s="38"/>
      <c r="Q92" s="38"/>
      <c r="R92" s="38"/>
      <c r="S92" s="38"/>
      <c r="T92" s="38"/>
      <c r="U92" s="38"/>
      <c r="V92" s="38"/>
      <c r="W92" s="38"/>
      <c r="X92" s="38"/>
      <c r="Y92" s="38"/>
      <c r="Z92" s="38"/>
      <c r="AA92" s="38"/>
      <c r="AB92" s="38"/>
    </row>
    <row r="93">
      <c r="A93" s="45"/>
      <c r="B93" s="46"/>
      <c r="C93" s="47"/>
      <c r="D93" s="47"/>
      <c r="E93" s="38"/>
      <c r="F93" s="38"/>
      <c r="G93" s="38"/>
      <c r="H93" s="38"/>
      <c r="I93" s="38"/>
      <c r="J93" s="38"/>
      <c r="K93" s="38"/>
      <c r="L93" s="38"/>
      <c r="M93" s="38"/>
      <c r="N93" s="38"/>
      <c r="O93" s="38"/>
      <c r="P93" s="38"/>
      <c r="Q93" s="38"/>
      <c r="R93" s="38"/>
      <c r="S93" s="38"/>
      <c r="T93" s="38"/>
      <c r="U93" s="38"/>
      <c r="V93" s="38"/>
      <c r="W93" s="38"/>
      <c r="X93" s="38"/>
      <c r="Y93" s="38"/>
      <c r="Z93" s="38"/>
      <c r="AA93" s="38"/>
      <c r="AB93" s="38"/>
    </row>
    <row r="94">
      <c r="A94" s="45"/>
      <c r="B94" s="46"/>
      <c r="C94" s="47"/>
      <c r="D94" s="47"/>
      <c r="E94" s="38"/>
      <c r="F94" s="38"/>
      <c r="G94" s="38"/>
      <c r="H94" s="38"/>
      <c r="I94" s="38"/>
      <c r="J94" s="38"/>
      <c r="K94" s="38"/>
      <c r="L94" s="38"/>
      <c r="M94" s="38"/>
      <c r="N94" s="38"/>
      <c r="O94" s="38"/>
      <c r="P94" s="38"/>
      <c r="Q94" s="38"/>
      <c r="R94" s="38"/>
      <c r="S94" s="38"/>
      <c r="T94" s="38"/>
      <c r="U94" s="38"/>
      <c r="V94" s="38"/>
      <c r="W94" s="38"/>
      <c r="X94" s="38"/>
      <c r="Y94" s="38"/>
      <c r="Z94" s="38"/>
      <c r="AA94" s="38"/>
      <c r="AB94" s="38"/>
    </row>
    <row r="95">
      <c r="A95" s="45"/>
      <c r="B95" s="46"/>
      <c r="C95" s="47"/>
      <c r="D95" s="47"/>
      <c r="E95" s="38"/>
      <c r="F95" s="38"/>
      <c r="G95" s="38"/>
      <c r="H95" s="38"/>
      <c r="I95" s="38"/>
      <c r="J95" s="38"/>
      <c r="K95" s="38"/>
      <c r="L95" s="38"/>
      <c r="M95" s="38"/>
      <c r="N95" s="38"/>
      <c r="O95" s="38"/>
      <c r="P95" s="38"/>
      <c r="Q95" s="38"/>
      <c r="R95" s="38"/>
      <c r="S95" s="38"/>
      <c r="T95" s="38"/>
      <c r="U95" s="38"/>
      <c r="V95" s="38"/>
      <c r="W95" s="38"/>
      <c r="X95" s="38"/>
      <c r="Y95" s="38"/>
      <c r="Z95" s="38"/>
      <c r="AA95" s="38"/>
      <c r="AB95" s="38"/>
    </row>
    <row r="96">
      <c r="A96" s="45"/>
      <c r="B96" s="46"/>
      <c r="C96" s="47"/>
      <c r="D96" s="47"/>
      <c r="E96" s="38"/>
      <c r="F96" s="38"/>
      <c r="G96" s="38"/>
      <c r="H96" s="38"/>
      <c r="I96" s="38"/>
      <c r="J96" s="38"/>
      <c r="K96" s="38"/>
      <c r="L96" s="38"/>
      <c r="M96" s="38"/>
      <c r="N96" s="38"/>
      <c r="O96" s="38"/>
      <c r="P96" s="38"/>
      <c r="Q96" s="38"/>
      <c r="R96" s="38"/>
      <c r="S96" s="38"/>
      <c r="T96" s="38"/>
      <c r="U96" s="38"/>
      <c r="V96" s="38"/>
      <c r="W96" s="38"/>
      <c r="X96" s="38"/>
      <c r="Y96" s="38"/>
      <c r="Z96" s="38"/>
      <c r="AA96" s="38"/>
      <c r="AB96" s="38"/>
    </row>
    <row r="97">
      <c r="A97" s="45"/>
      <c r="B97" s="46"/>
      <c r="C97" s="47"/>
      <c r="D97" s="47"/>
      <c r="E97" s="38"/>
      <c r="F97" s="38"/>
      <c r="G97" s="38"/>
      <c r="H97" s="38"/>
      <c r="I97" s="38"/>
      <c r="J97" s="38"/>
      <c r="K97" s="38"/>
      <c r="L97" s="38"/>
      <c r="M97" s="38"/>
      <c r="N97" s="38"/>
      <c r="O97" s="38"/>
      <c r="P97" s="38"/>
      <c r="Q97" s="38"/>
      <c r="R97" s="38"/>
      <c r="S97" s="38"/>
      <c r="T97" s="38"/>
      <c r="U97" s="38"/>
      <c r="V97" s="38"/>
      <c r="W97" s="38"/>
      <c r="X97" s="38"/>
      <c r="Y97" s="38"/>
      <c r="Z97" s="38"/>
      <c r="AA97" s="38"/>
      <c r="AB97" s="38"/>
    </row>
    <row r="98">
      <c r="A98" s="45"/>
      <c r="B98" s="46"/>
      <c r="C98" s="47"/>
      <c r="D98" s="47"/>
      <c r="E98" s="38"/>
      <c r="F98" s="38"/>
      <c r="G98" s="38"/>
      <c r="H98" s="38"/>
      <c r="I98" s="38"/>
      <c r="J98" s="38"/>
      <c r="K98" s="38"/>
      <c r="L98" s="38"/>
      <c r="M98" s="38"/>
      <c r="N98" s="38"/>
      <c r="O98" s="38"/>
      <c r="P98" s="38"/>
      <c r="Q98" s="38"/>
      <c r="R98" s="38"/>
      <c r="S98" s="38"/>
      <c r="T98" s="38"/>
      <c r="U98" s="38"/>
      <c r="V98" s="38"/>
      <c r="W98" s="38"/>
      <c r="X98" s="38"/>
      <c r="Y98" s="38"/>
      <c r="Z98" s="38"/>
      <c r="AA98" s="38"/>
      <c r="AB98" s="38"/>
    </row>
    <row r="99">
      <c r="A99" s="45"/>
      <c r="B99" s="46"/>
      <c r="C99" s="47"/>
      <c r="D99" s="47"/>
      <c r="E99" s="38"/>
      <c r="F99" s="38"/>
      <c r="G99" s="38"/>
      <c r="H99" s="38"/>
      <c r="I99" s="38"/>
      <c r="J99" s="38"/>
      <c r="K99" s="38"/>
      <c r="L99" s="38"/>
      <c r="M99" s="38"/>
      <c r="N99" s="38"/>
      <c r="O99" s="38"/>
      <c r="P99" s="38"/>
      <c r="Q99" s="38"/>
      <c r="R99" s="38"/>
      <c r="S99" s="38"/>
      <c r="T99" s="38"/>
      <c r="U99" s="38"/>
      <c r="V99" s="38"/>
      <c r="W99" s="38"/>
      <c r="X99" s="38"/>
      <c r="Y99" s="38"/>
      <c r="Z99" s="38"/>
      <c r="AA99" s="38"/>
      <c r="AB99" s="38"/>
    </row>
    <row r="100">
      <c r="A100" s="45"/>
      <c r="B100" s="46"/>
      <c r="C100" s="47"/>
      <c r="D100" s="47"/>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row>
    <row r="101">
      <c r="A101" s="45"/>
      <c r="B101" s="46"/>
      <c r="C101" s="47"/>
      <c r="D101" s="47"/>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row>
    <row r="102">
      <c r="A102" s="45"/>
      <c r="B102" s="46"/>
      <c r="C102" s="47"/>
      <c r="D102" s="47"/>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row>
    <row r="103">
      <c r="A103" s="45"/>
      <c r="B103" s="46"/>
      <c r="C103" s="47"/>
      <c r="D103" s="47"/>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row>
    <row r="104">
      <c r="A104" s="45"/>
      <c r="B104" s="46"/>
      <c r="C104" s="47"/>
      <c r="D104" s="47"/>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row>
    <row r="105">
      <c r="A105" s="45"/>
      <c r="B105" s="46"/>
      <c r="C105" s="47"/>
      <c r="D105" s="47"/>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row>
    <row r="106">
      <c r="A106" s="45"/>
      <c r="B106" s="46"/>
      <c r="C106" s="47"/>
      <c r="D106" s="47"/>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row>
    <row r="107">
      <c r="A107" s="45"/>
      <c r="B107" s="46"/>
      <c r="C107" s="47"/>
      <c r="D107" s="47"/>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row>
    <row r="108">
      <c r="A108" s="45"/>
      <c r="B108" s="46"/>
      <c r="C108" s="47"/>
      <c r="D108" s="47"/>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row>
    <row r="109">
      <c r="A109" s="45"/>
      <c r="B109" s="46"/>
      <c r="C109" s="47"/>
      <c r="D109" s="47"/>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row>
    <row r="110">
      <c r="A110" s="45"/>
      <c r="B110" s="46"/>
      <c r="C110" s="47"/>
      <c r="D110" s="47"/>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row>
    <row r="111">
      <c r="A111" s="45"/>
      <c r="B111" s="46"/>
      <c r="C111" s="47"/>
      <c r="D111" s="47"/>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row>
    <row r="112">
      <c r="A112" s="45"/>
      <c r="B112" s="46"/>
      <c r="C112" s="47"/>
      <c r="D112" s="47"/>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row>
    <row r="113">
      <c r="A113" s="45"/>
      <c r="B113" s="46"/>
      <c r="C113" s="47"/>
      <c r="D113" s="47"/>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row>
    <row r="114">
      <c r="A114" s="45"/>
      <c r="B114" s="46"/>
      <c r="C114" s="47"/>
      <c r="D114" s="47"/>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row>
    <row r="115">
      <c r="A115" s="45"/>
      <c r="B115" s="46"/>
      <c r="C115" s="47"/>
      <c r="D115" s="47"/>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row>
    <row r="116">
      <c r="A116" s="45"/>
      <c r="B116" s="46"/>
      <c r="C116" s="47"/>
      <c r="D116" s="47"/>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row>
    <row r="117">
      <c r="A117" s="45"/>
      <c r="B117" s="46"/>
      <c r="C117" s="47"/>
      <c r="D117" s="47"/>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row>
    <row r="118">
      <c r="A118" s="45"/>
      <c r="B118" s="46"/>
      <c r="C118" s="47"/>
      <c r="D118" s="47"/>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row>
    <row r="119">
      <c r="A119" s="45"/>
      <c r="B119" s="46"/>
      <c r="C119" s="47"/>
      <c r="D119" s="47"/>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row>
    <row r="120">
      <c r="A120" s="45"/>
      <c r="B120" s="46"/>
      <c r="C120" s="47"/>
      <c r="D120" s="47"/>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row>
    <row r="121">
      <c r="A121" s="45"/>
      <c r="B121" s="46"/>
      <c r="C121" s="47"/>
      <c r="D121" s="47"/>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row>
    <row r="122">
      <c r="A122" s="45"/>
      <c r="B122" s="46"/>
      <c r="C122" s="47"/>
      <c r="D122" s="47"/>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row>
    <row r="123">
      <c r="A123" s="45"/>
      <c r="B123" s="46"/>
      <c r="C123" s="47"/>
      <c r="D123" s="47"/>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row>
    <row r="124">
      <c r="A124" s="45"/>
      <c r="B124" s="46"/>
      <c r="C124" s="47"/>
      <c r="D124" s="47"/>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row>
    <row r="125">
      <c r="A125" s="45"/>
      <c r="B125" s="46"/>
      <c r="C125" s="47"/>
      <c r="D125" s="47"/>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row>
    <row r="126">
      <c r="A126" s="45"/>
      <c r="B126" s="46"/>
      <c r="C126" s="47"/>
      <c r="D126" s="47"/>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row>
    <row r="127">
      <c r="A127" s="45"/>
      <c r="B127" s="46"/>
      <c r="C127" s="47"/>
      <c r="D127" s="47"/>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row>
    <row r="128">
      <c r="A128" s="45"/>
      <c r="B128" s="46"/>
      <c r="C128" s="47"/>
      <c r="D128" s="47"/>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row>
    <row r="129">
      <c r="A129" s="45"/>
      <c r="B129" s="46"/>
      <c r="C129" s="47"/>
      <c r="D129" s="47"/>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row>
    <row r="130">
      <c r="A130" s="45"/>
      <c r="B130" s="46"/>
      <c r="C130" s="47"/>
      <c r="D130" s="47"/>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row>
    <row r="131">
      <c r="A131" s="45"/>
      <c r="B131" s="46"/>
      <c r="C131" s="47"/>
      <c r="D131" s="47"/>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row>
    <row r="132">
      <c r="A132" s="45"/>
      <c r="B132" s="46"/>
      <c r="C132" s="47"/>
      <c r="D132" s="47"/>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row>
    <row r="133">
      <c r="A133" s="45"/>
      <c r="B133" s="46"/>
      <c r="C133" s="47"/>
      <c r="D133" s="47"/>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row>
    <row r="134">
      <c r="A134" s="45"/>
      <c r="B134" s="46"/>
      <c r="C134" s="47"/>
      <c r="D134" s="47"/>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row>
    <row r="135">
      <c r="A135" s="45"/>
      <c r="B135" s="46"/>
      <c r="C135" s="47"/>
      <c r="D135" s="47"/>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row>
    <row r="136">
      <c r="A136" s="45"/>
      <c r="B136" s="46"/>
      <c r="C136" s="47"/>
      <c r="D136" s="47"/>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row>
    <row r="137">
      <c r="A137" s="45"/>
      <c r="B137" s="46"/>
      <c r="C137" s="47"/>
      <c r="D137" s="47"/>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row>
    <row r="138">
      <c r="A138" s="45"/>
      <c r="B138" s="46"/>
      <c r="C138" s="47"/>
      <c r="D138" s="47"/>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row>
    <row r="139">
      <c r="A139" s="45"/>
      <c r="B139" s="46"/>
      <c r="C139" s="47"/>
      <c r="D139" s="47"/>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row>
    <row r="140">
      <c r="A140" s="45"/>
      <c r="B140" s="46"/>
      <c r="C140" s="47"/>
      <c r="D140" s="47"/>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row>
    <row r="141">
      <c r="A141" s="45"/>
      <c r="B141" s="46"/>
      <c r="C141" s="47"/>
      <c r="D141" s="47"/>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row>
    <row r="142">
      <c r="A142" s="45"/>
      <c r="B142" s="46"/>
      <c r="C142" s="47"/>
      <c r="D142" s="47"/>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row>
    <row r="143">
      <c r="A143" s="45"/>
      <c r="B143" s="46"/>
      <c r="C143" s="47"/>
      <c r="D143" s="47"/>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row>
    <row r="144">
      <c r="A144" s="45"/>
      <c r="B144" s="46"/>
      <c r="C144" s="47"/>
      <c r="D144" s="47"/>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row>
    <row r="145">
      <c r="A145" s="45"/>
      <c r="B145" s="46"/>
      <c r="C145" s="47"/>
      <c r="D145" s="47"/>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row>
    <row r="146">
      <c r="A146" s="45"/>
      <c r="B146" s="46"/>
      <c r="C146" s="47"/>
      <c r="D146" s="47"/>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row>
    <row r="147">
      <c r="A147" s="45"/>
      <c r="B147" s="46"/>
      <c r="C147" s="47"/>
      <c r="D147" s="47"/>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row>
    <row r="148">
      <c r="A148" s="45"/>
      <c r="B148" s="46"/>
      <c r="C148" s="47"/>
      <c r="D148" s="47"/>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row>
    <row r="149">
      <c r="A149" s="45"/>
      <c r="B149" s="46"/>
      <c r="C149" s="47"/>
      <c r="D149" s="47"/>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row>
    <row r="150">
      <c r="A150" s="45"/>
      <c r="B150" s="46"/>
      <c r="C150" s="47"/>
      <c r="D150" s="47"/>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row>
    <row r="151">
      <c r="A151" s="45"/>
      <c r="B151" s="46"/>
      <c r="C151" s="47"/>
      <c r="D151" s="47"/>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row>
    <row r="152">
      <c r="A152" s="45"/>
      <c r="B152" s="46"/>
      <c r="C152" s="47"/>
      <c r="D152" s="47"/>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row>
    <row r="153">
      <c r="A153" s="45"/>
      <c r="B153" s="46"/>
      <c r="C153" s="47"/>
      <c r="D153" s="47"/>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row>
    <row r="154">
      <c r="A154" s="45"/>
      <c r="B154" s="46"/>
      <c r="C154" s="47"/>
      <c r="D154" s="47"/>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row>
    <row r="155">
      <c r="A155" s="45"/>
      <c r="B155" s="46"/>
      <c r="C155" s="47"/>
      <c r="D155" s="47"/>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row>
    <row r="156">
      <c r="A156" s="45"/>
      <c r="B156" s="46"/>
      <c r="C156" s="47"/>
      <c r="D156" s="47"/>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row>
    <row r="157">
      <c r="A157" s="45"/>
      <c r="B157" s="46"/>
      <c r="C157" s="47"/>
      <c r="D157" s="47"/>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row>
    <row r="158">
      <c r="A158" s="45"/>
      <c r="B158" s="46"/>
      <c r="C158" s="47"/>
      <c r="D158" s="47"/>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row>
    <row r="159">
      <c r="A159" s="45"/>
      <c r="B159" s="46"/>
      <c r="C159" s="47"/>
      <c r="D159" s="47"/>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row>
    <row r="160">
      <c r="A160" s="45"/>
      <c r="B160" s="46"/>
      <c r="C160" s="47"/>
      <c r="D160" s="47"/>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row>
    <row r="161">
      <c r="A161" s="45"/>
      <c r="B161" s="46"/>
      <c r="C161" s="47"/>
      <c r="D161" s="47"/>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row>
    <row r="162">
      <c r="A162" s="45"/>
      <c r="B162" s="46"/>
      <c r="C162" s="47"/>
      <c r="D162" s="47"/>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row>
    <row r="163">
      <c r="A163" s="45"/>
      <c r="B163" s="46"/>
      <c r="C163" s="47"/>
      <c r="D163" s="47"/>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row>
    <row r="164">
      <c r="A164" s="45"/>
      <c r="B164" s="46"/>
      <c r="C164" s="47"/>
      <c r="D164" s="47"/>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row>
    <row r="165">
      <c r="A165" s="45"/>
      <c r="B165" s="46"/>
      <c r="C165" s="47"/>
      <c r="D165" s="47"/>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row>
    <row r="166">
      <c r="A166" s="45"/>
      <c r="B166" s="46"/>
      <c r="C166" s="47"/>
      <c r="D166" s="47"/>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row>
    <row r="167">
      <c r="A167" s="45"/>
      <c r="B167" s="46"/>
      <c r="C167" s="47"/>
      <c r="D167" s="47"/>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row>
    <row r="168">
      <c r="A168" s="45"/>
      <c r="B168" s="46"/>
      <c r="C168" s="47"/>
      <c r="D168" s="47"/>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row>
    <row r="169">
      <c r="A169" s="45"/>
      <c r="B169" s="46"/>
      <c r="C169" s="47"/>
      <c r="D169" s="47"/>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row>
    <row r="170">
      <c r="A170" s="45"/>
      <c r="B170" s="46"/>
      <c r="C170" s="47"/>
      <c r="D170" s="47"/>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row>
    <row r="171">
      <c r="A171" s="45"/>
      <c r="B171" s="46"/>
      <c r="C171" s="47"/>
      <c r="D171" s="47"/>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row>
    <row r="172">
      <c r="A172" s="45"/>
      <c r="B172" s="46"/>
      <c r="C172" s="47"/>
      <c r="D172" s="47"/>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row>
    <row r="173">
      <c r="A173" s="45"/>
      <c r="B173" s="46"/>
      <c r="C173" s="47"/>
      <c r="D173" s="47"/>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row>
    <row r="174">
      <c r="A174" s="45"/>
      <c r="B174" s="46"/>
      <c r="C174" s="47"/>
      <c r="D174" s="47"/>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row>
    <row r="175">
      <c r="A175" s="45"/>
      <c r="B175" s="46"/>
      <c r="C175" s="47"/>
      <c r="D175" s="47"/>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row>
    <row r="176">
      <c r="A176" s="45"/>
      <c r="B176" s="46"/>
      <c r="C176" s="47"/>
      <c r="D176" s="47"/>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row>
    <row r="177">
      <c r="A177" s="45"/>
      <c r="B177" s="46"/>
      <c r="C177" s="47"/>
      <c r="D177" s="47"/>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row>
    <row r="178">
      <c r="A178" s="45"/>
      <c r="B178" s="46"/>
      <c r="C178" s="47"/>
      <c r="D178" s="47"/>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row>
    <row r="179">
      <c r="A179" s="45"/>
      <c r="B179" s="46"/>
      <c r="C179" s="47"/>
      <c r="D179" s="47"/>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row>
    <row r="180">
      <c r="A180" s="45"/>
      <c r="B180" s="46"/>
      <c r="C180" s="47"/>
      <c r="D180" s="47"/>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row>
    <row r="181">
      <c r="A181" s="45"/>
      <c r="B181" s="46"/>
      <c r="C181" s="47"/>
      <c r="D181" s="47"/>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row>
    <row r="182">
      <c r="A182" s="45"/>
      <c r="B182" s="46"/>
      <c r="C182" s="47"/>
      <c r="D182" s="47"/>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row>
    <row r="183">
      <c r="A183" s="45"/>
      <c r="B183" s="46"/>
      <c r="C183" s="47"/>
      <c r="D183" s="47"/>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row>
    <row r="184">
      <c r="A184" s="45"/>
      <c r="B184" s="46"/>
      <c r="C184" s="47"/>
      <c r="D184" s="47"/>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row>
    <row r="185">
      <c r="A185" s="45"/>
      <c r="B185" s="46"/>
      <c r="C185" s="47"/>
      <c r="D185" s="47"/>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row>
    <row r="186">
      <c r="A186" s="45"/>
      <c r="B186" s="46"/>
      <c r="C186" s="47"/>
      <c r="D186" s="47"/>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row>
    <row r="187">
      <c r="A187" s="45"/>
      <c r="B187" s="46"/>
      <c r="C187" s="47"/>
      <c r="D187" s="47"/>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row>
    <row r="188">
      <c r="A188" s="45"/>
      <c r="B188" s="46"/>
      <c r="C188" s="47"/>
      <c r="D188" s="47"/>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row>
    <row r="189">
      <c r="A189" s="45"/>
      <c r="B189" s="46"/>
      <c r="C189" s="47"/>
      <c r="D189" s="47"/>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row>
    <row r="190">
      <c r="A190" s="45"/>
      <c r="B190" s="46"/>
      <c r="C190" s="47"/>
      <c r="D190" s="47"/>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row>
    <row r="191">
      <c r="A191" s="45"/>
      <c r="B191" s="46"/>
      <c r="C191" s="47"/>
      <c r="D191" s="47"/>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row>
    <row r="192">
      <c r="A192" s="45"/>
      <c r="B192" s="46"/>
      <c r="C192" s="47"/>
      <c r="D192" s="47"/>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row>
    <row r="193">
      <c r="A193" s="45"/>
      <c r="B193" s="46"/>
      <c r="C193" s="47"/>
      <c r="D193" s="47"/>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row>
    <row r="194">
      <c r="A194" s="45"/>
      <c r="B194" s="46"/>
      <c r="C194" s="47"/>
      <c r="D194" s="47"/>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row>
    <row r="195">
      <c r="A195" s="45"/>
      <c r="B195" s="46"/>
      <c r="C195" s="47"/>
      <c r="D195" s="47"/>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row>
    <row r="196">
      <c r="A196" s="45"/>
      <c r="B196" s="46"/>
      <c r="C196" s="47"/>
      <c r="D196" s="47"/>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row>
    <row r="197">
      <c r="A197" s="45"/>
      <c r="B197" s="46"/>
      <c r="C197" s="47"/>
      <c r="D197" s="47"/>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row>
    <row r="198">
      <c r="A198" s="45"/>
      <c r="B198" s="46"/>
      <c r="C198" s="47"/>
      <c r="D198" s="47"/>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row>
    <row r="199">
      <c r="A199" s="45"/>
      <c r="B199" s="46"/>
      <c r="C199" s="47"/>
      <c r="D199" s="47"/>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row>
    <row r="200">
      <c r="A200" s="45"/>
      <c r="B200" s="46"/>
      <c r="C200" s="47"/>
      <c r="D200" s="47"/>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row>
    <row r="201">
      <c r="A201" s="45"/>
      <c r="B201" s="46"/>
      <c r="C201" s="47"/>
      <c r="D201" s="47"/>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row>
    <row r="202">
      <c r="A202" s="45"/>
      <c r="B202" s="46"/>
      <c r="C202" s="47"/>
      <c r="D202" s="47"/>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row>
    <row r="203">
      <c r="A203" s="45"/>
      <c r="B203" s="46"/>
      <c r="C203" s="47"/>
      <c r="D203" s="47"/>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row>
    <row r="204">
      <c r="A204" s="45"/>
      <c r="B204" s="46"/>
      <c r="C204" s="47"/>
      <c r="D204" s="47"/>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row>
    <row r="205">
      <c r="A205" s="45"/>
      <c r="B205" s="46"/>
      <c r="C205" s="47"/>
      <c r="D205" s="47"/>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row>
    <row r="206">
      <c r="A206" s="45"/>
      <c r="B206" s="46"/>
      <c r="C206" s="47"/>
      <c r="D206" s="47"/>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row>
    <row r="207">
      <c r="A207" s="45"/>
      <c r="B207" s="46"/>
      <c r="C207" s="47"/>
      <c r="D207" s="47"/>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row>
    <row r="208">
      <c r="A208" s="45"/>
      <c r="B208" s="46"/>
      <c r="C208" s="47"/>
      <c r="D208" s="47"/>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row>
    <row r="209">
      <c r="A209" s="45"/>
      <c r="B209" s="46"/>
      <c r="C209" s="47"/>
      <c r="D209" s="47"/>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row>
    <row r="210">
      <c r="A210" s="45"/>
      <c r="B210" s="46"/>
      <c r="C210" s="47"/>
      <c r="D210" s="47"/>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row>
    <row r="211">
      <c r="A211" s="45"/>
      <c r="B211" s="46"/>
      <c r="C211" s="47"/>
      <c r="D211" s="47"/>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row>
    <row r="212">
      <c r="A212" s="45"/>
      <c r="B212" s="46"/>
      <c r="C212" s="47"/>
      <c r="D212" s="47"/>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row>
    <row r="213">
      <c r="A213" s="45"/>
      <c r="B213" s="46"/>
      <c r="C213" s="47"/>
      <c r="D213" s="47"/>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row>
    <row r="214">
      <c r="A214" s="45"/>
      <c r="B214" s="46"/>
      <c r="C214" s="47"/>
      <c r="D214" s="47"/>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row>
    <row r="215">
      <c r="A215" s="45"/>
      <c r="B215" s="46"/>
      <c r="C215" s="47"/>
      <c r="D215" s="47"/>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row>
    <row r="216">
      <c r="A216" s="45"/>
      <c r="B216" s="46"/>
      <c r="C216" s="47"/>
      <c r="D216" s="47"/>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row>
    <row r="217">
      <c r="A217" s="45"/>
      <c r="B217" s="46"/>
      <c r="C217" s="47"/>
      <c r="D217" s="47"/>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row>
    <row r="218">
      <c r="A218" s="45"/>
      <c r="B218" s="46"/>
      <c r="C218" s="47"/>
      <c r="D218" s="47"/>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row>
    <row r="219">
      <c r="A219" s="45"/>
      <c r="B219" s="46"/>
      <c r="C219" s="47"/>
      <c r="D219" s="47"/>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row>
    <row r="220">
      <c r="A220" s="45"/>
      <c r="B220" s="46"/>
      <c r="C220" s="47"/>
      <c r="D220" s="47"/>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row>
    <row r="221">
      <c r="A221" s="45"/>
      <c r="B221" s="46"/>
      <c r="C221" s="47"/>
      <c r="D221" s="47"/>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row>
    <row r="222">
      <c r="A222" s="45"/>
      <c r="B222" s="46"/>
      <c r="C222" s="47"/>
      <c r="D222" s="47"/>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row>
    <row r="223">
      <c r="A223" s="45"/>
      <c r="B223" s="46"/>
      <c r="C223" s="47"/>
      <c r="D223" s="47"/>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row>
    <row r="224">
      <c r="A224" s="45"/>
      <c r="B224" s="46"/>
      <c r="C224" s="47"/>
      <c r="D224" s="47"/>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row>
    <row r="225">
      <c r="A225" s="45"/>
      <c r="B225" s="46"/>
      <c r="C225" s="47"/>
      <c r="D225" s="47"/>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row>
    <row r="226">
      <c r="A226" s="45"/>
      <c r="B226" s="46"/>
      <c r="C226" s="47"/>
      <c r="D226" s="47"/>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row>
    <row r="227">
      <c r="A227" s="45"/>
      <c r="B227" s="46"/>
      <c r="C227" s="47"/>
      <c r="D227" s="47"/>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row>
    <row r="228">
      <c r="A228" s="45"/>
      <c r="B228" s="46"/>
      <c r="C228" s="47"/>
      <c r="D228" s="47"/>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row>
    <row r="229">
      <c r="A229" s="45"/>
      <c r="B229" s="46"/>
      <c r="C229" s="47"/>
      <c r="D229" s="47"/>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row>
    <row r="230">
      <c r="A230" s="45"/>
      <c r="B230" s="46"/>
      <c r="C230" s="47"/>
      <c r="D230" s="47"/>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row>
    <row r="231">
      <c r="A231" s="45"/>
      <c r="B231" s="46"/>
      <c r="C231" s="47"/>
      <c r="D231" s="47"/>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row>
    <row r="232">
      <c r="A232" s="45"/>
      <c r="B232" s="46"/>
      <c r="C232" s="47"/>
      <c r="D232" s="47"/>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row>
    <row r="233">
      <c r="A233" s="45"/>
      <c r="B233" s="46"/>
      <c r="C233" s="47"/>
      <c r="D233" s="47"/>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row>
    <row r="234">
      <c r="A234" s="45"/>
      <c r="B234" s="46"/>
      <c r="C234" s="47"/>
      <c r="D234" s="47"/>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row>
    <row r="235">
      <c r="A235" s="45"/>
      <c r="B235" s="46"/>
      <c r="C235" s="47"/>
      <c r="D235" s="47"/>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row>
    <row r="236">
      <c r="A236" s="45"/>
      <c r="B236" s="46"/>
      <c r="C236" s="47"/>
      <c r="D236" s="47"/>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row>
    <row r="237">
      <c r="A237" s="45"/>
      <c r="B237" s="46"/>
      <c r="C237" s="47"/>
      <c r="D237" s="47"/>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row>
    <row r="238">
      <c r="A238" s="45"/>
      <c r="B238" s="46"/>
      <c r="C238" s="47"/>
      <c r="D238" s="47"/>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row>
    <row r="239">
      <c r="A239" s="45"/>
      <c r="B239" s="46"/>
      <c r="C239" s="47"/>
      <c r="D239" s="47"/>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row>
    <row r="240">
      <c r="A240" s="45"/>
      <c r="B240" s="46"/>
      <c r="C240" s="47"/>
      <c r="D240" s="47"/>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row>
    <row r="241">
      <c r="A241" s="45"/>
      <c r="B241" s="46"/>
      <c r="C241" s="47"/>
      <c r="D241" s="47"/>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row>
    <row r="242">
      <c r="A242" s="45"/>
      <c r="B242" s="46"/>
      <c r="C242" s="47"/>
      <c r="D242" s="47"/>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row>
    <row r="243">
      <c r="A243" s="45"/>
      <c r="B243" s="46"/>
      <c r="C243" s="47"/>
      <c r="D243" s="47"/>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row>
    <row r="244">
      <c r="A244" s="45"/>
      <c r="B244" s="46"/>
      <c r="C244" s="47"/>
      <c r="D244" s="47"/>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row>
    <row r="245">
      <c r="A245" s="45"/>
      <c r="B245" s="46"/>
      <c r="C245" s="47"/>
      <c r="D245" s="47"/>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row>
    <row r="246">
      <c r="A246" s="45"/>
      <c r="B246" s="46"/>
      <c r="C246" s="47"/>
      <c r="D246" s="47"/>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row>
    <row r="247">
      <c r="A247" s="45"/>
      <c r="B247" s="46"/>
      <c r="C247" s="47"/>
      <c r="D247" s="47"/>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row>
    <row r="248">
      <c r="A248" s="45"/>
      <c r="B248" s="46"/>
      <c r="C248" s="47"/>
      <c r="D248" s="47"/>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row>
    <row r="249">
      <c r="A249" s="45"/>
      <c r="B249" s="46"/>
      <c r="C249" s="47"/>
      <c r="D249" s="47"/>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row>
    <row r="250">
      <c r="A250" s="45"/>
      <c r="B250" s="46"/>
      <c r="C250" s="47"/>
      <c r="D250" s="47"/>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row>
    <row r="251">
      <c r="A251" s="45"/>
      <c r="B251" s="46"/>
      <c r="C251" s="47"/>
      <c r="D251" s="47"/>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row>
    <row r="252">
      <c r="A252" s="45"/>
      <c r="B252" s="46"/>
      <c r="C252" s="47"/>
      <c r="D252" s="47"/>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row>
    <row r="253">
      <c r="A253" s="45"/>
      <c r="B253" s="46"/>
      <c r="C253" s="47"/>
      <c r="D253" s="47"/>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row>
    <row r="254">
      <c r="A254" s="45"/>
      <c r="B254" s="46"/>
      <c r="C254" s="47"/>
      <c r="D254" s="47"/>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row>
    <row r="255">
      <c r="A255" s="45"/>
      <c r="B255" s="46"/>
      <c r="C255" s="47"/>
      <c r="D255" s="47"/>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row>
    <row r="256">
      <c r="A256" s="45"/>
      <c r="B256" s="46"/>
      <c r="C256" s="47"/>
      <c r="D256" s="47"/>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row>
    <row r="257">
      <c r="A257" s="45"/>
      <c r="B257" s="46"/>
      <c r="C257" s="47"/>
      <c r="D257" s="47"/>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row>
    <row r="258">
      <c r="A258" s="45"/>
      <c r="B258" s="46"/>
      <c r="C258" s="47"/>
      <c r="D258" s="47"/>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row>
    <row r="259">
      <c r="A259" s="45"/>
      <c r="B259" s="46"/>
      <c r="C259" s="47"/>
      <c r="D259" s="47"/>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row>
    <row r="260">
      <c r="A260" s="45"/>
      <c r="B260" s="46"/>
      <c r="C260" s="47"/>
      <c r="D260" s="47"/>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row>
    <row r="261">
      <c r="A261" s="45"/>
      <c r="B261" s="46"/>
      <c r="C261" s="47"/>
      <c r="D261" s="47"/>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row>
    <row r="262">
      <c r="A262" s="45"/>
      <c r="B262" s="46"/>
      <c r="C262" s="47"/>
      <c r="D262" s="47"/>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row>
    <row r="263">
      <c r="A263" s="45"/>
      <c r="B263" s="46"/>
      <c r="C263" s="47"/>
      <c r="D263" s="47"/>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row>
    <row r="264">
      <c r="A264" s="45"/>
      <c r="B264" s="46"/>
      <c r="C264" s="47"/>
      <c r="D264" s="47"/>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row>
    <row r="265">
      <c r="A265" s="45"/>
      <c r="B265" s="46"/>
      <c r="C265" s="47"/>
      <c r="D265" s="47"/>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row>
    <row r="266">
      <c r="A266" s="45"/>
      <c r="B266" s="46"/>
      <c r="C266" s="47"/>
      <c r="D266" s="47"/>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row>
    <row r="267">
      <c r="A267" s="45"/>
      <c r="B267" s="46"/>
      <c r="C267" s="47"/>
      <c r="D267" s="47"/>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row>
    <row r="268">
      <c r="A268" s="45"/>
      <c r="B268" s="46"/>
      <c r="C268" s="47"/>
      <c r="D268" s="47"/>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row>
    <row r="269">
      <c r="A269" s="45"/>
      <c r="B269" s="46"/>
      <c r="C269" s="47"/>
      <c r="D269" s="47"/>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row>
    <row r="270">
      <c r="A270" s="45"/>
      <c r="B270" s="46"/>
      <c r="C270" s="47"/>
      <c r="D270" s="47"/>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row>
    <row r="271">
      <c r="A271" s="45"/>
      <c r="B271" s="46"/>
      <c r="C271" s="47"/>
      <c r="D271" s="47"/>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row>
    <row r="272">
      <c r="A272" s="45"/>
      <c r="B272" s="46"/>
      <c r="C272" s="47"/>
      <c r="D272" s="47"/>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row>
    <row r="273">
      <c r="A273" s="45"/>
      <c r="B273" s="46"/>
      <c r="C273" s="47"/>
      <c r="D273" s="47"/>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row>
    <row r="274">
      <c r="A274" s="45"/>
      <c r="B274" s="46"/>
      <c r="C274" s="47"/>
      <c r="D274" s="47"/>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row>
    <row r="275">
      <c r="A275" s="45"/>
      <c r="B275" s="46"/>
      <c r="C275" s="47"/>
      <c r="D275" s="47"/>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row>
    <row r="276">
      <c r="A276" s="45"/>
      <c r="B276" s="46"/>
      <c r="C276" s="47"/>
      <c r="D276" s="47"/>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row>
    <row r="277">
      <c r="A277" s="45"/>
      <c r="B277" s="46"/>
      <c r="C277" s="47"/>
      <c r="D277" s="47"/>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row>
    <row r="278">
      <c r="A278" s="45"/>
      <c r="B278" s="46"/>
      <c r="C278" s="47"/>
      <c r="D278" s="47"/>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row>
    <row r="279">
      <c r="A279" s="45"/>
      <c r="B279" s="46"/>
      <c r="C279" s="47"/>
      <c r="D279" s="47"/>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row>
    <row r="280">
      <c r="A280" s="45"/>
      <c r="B280" s="46"/>
      <c r="C280" s="47"/>
      <c r="D280" s="47"/>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row>
    <row r="281">
      <c r="A281" s="45"/>
      <c r="B281" s="46"/>
      <c r="C281" s="47"/>
      <c r="D281" s="47"/>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row>
    <row r="282">
      <c r="A282" s="45"/>
      <c r="B282" s="46"/>
      <c r="C282" s="47"/>
      <c r="D282" s="47"/>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row>
    <row r="283">
      <c r="A283" s="45"/>
      <c r="B283" s="46"/>
      <c r="C283" s="47"/>
      <c r="D283" s="47"/>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row>
    <row r="284">
      <c r="A284" s="45"/>
      <c r="B284" s="46"/>
      <c r="C284" s="47"/>
      <c r="D284" s="47"/>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row>
    <row r="285">
      <c r="A285" s="45"/>
      <c r="B285" s="46"/>
      <c r="C285" s="47"/>
      <c r="D285" s="47"/>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row>
    <row r="286">
      <c r="A286" s="45"/>
      <c r="B286" s="46"/>
      <c r="C286" s="47"/>
      <c r="D286" s="47"/>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row>
    <row r="287">
      <c r="A287" s="45"/>
      <c r="B287" s="46"/>
      <c r="C287" s="47"/>
      <c r="D287" s="47"/>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row>
    <row r="288">
      <c r="A288" s="45"/>
      <c r="B288" s="46"/>
      <c r="C288" s="47"/>
      <c r="D288" s="47"/>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row>
    <row r="289">
      <c r="A289" s="45"/>
      <c r="B289" s="46"/>
      <c r="C289" s="47"/>
      <c r="D289" s="47"/>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row>
    <row r="290">
      <c r="A290" s="45"/>
      <c r="B290" s="46"/>
      <c r="C290" s="47"/>
      <c r="D290" s="47"/>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row>
    <row r="291">
      <c r="A291" s="45"/>
      <c r="B291" s="46"/>
      <c r="C291" s="47"/>
      <c r="D291" s="47"/>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row>
    <row r="292">
      <c r="A292" s="45"/>
      <c r="B292" s="46"/>
      <c r="C292" s="47"/>
      <c r="D292" s="47"/>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row>
    <row r="293">
      <c r="A293" s="45"/>
      <c r="B293" s="46"/>
      <c r="C293" s="47"/>
      <c r="D293" s="47"/>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row>
    <row r="294">
      <c r="A294" s="45"/>
      <c r="B294" s="46"/>
      <c r="C294" s="47"/>
      <c r="D294" s="47"/>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row>
    <row r="295">
      <c r="A295" s="45"/>
      <c r="B295" s="46"/>
      <c r="C295" s="47"/>
      <c r="D295" s="47"/>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row>
    <row r="296">
      <c r="A296" s="45"/>
      <c r="B296" s="46"/>
      <c r="C296" s="47"/>
      <c r="D296" s="47"/>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row>
    <row r="297">
      <c r="A297" s="45"/>
      <c r="B297" s="46"/>
      <c r="C297" s="47"/>
      <c r="D297" s="47"/>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row>
    <row r="298">
      <c r="A298" s="45"/>
      <c r="B298" s="46"/>
      <c r="C298" s="47"/>
      <c r="D298" s="47"/>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row>
    <row r="299">
      <c r="A299" s="45"/>
      <c r="B299" s="46"/>
      <c r="C299" s="47"/>
      <c r="D299" s="47"/>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row>
    <row r="300">
      <c r="A300" s="45"/>
      <c r="B300" s="46"/>
      <c r="C300" s="47"/>
      <c r="D300" s="47"/>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row>
    <row r="301">
      <c r="A301" s="45"/>
      <c r="B301" s="46"/>
      <c r="C301" s="47"/>
      <c r="D301" s="47"/>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row>
    <row r="302">
      <c r="A302" s="45"/>
      <c r="B302" s="46"/>
      <c r="C302" s="47"/>
      <c r="D302" s="47"/>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row>
    <row r="303">
      <c r="A303" s="45"/>
      <c r="B303" s="46"/>
      <c r="C303" s="47"/>
      <c r="D303" s="47"/>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row>
    <row r="304">
      <c r="A304" s="45"/>
      <c r="B304" s="46"/>
      <c r="C304" s="47"/>
      <c r="D304" s="47"/>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row>
    <row r="305">
      <c r="A305" s="45"/>
      <c r="B305" s="46"/>
      <c r="C305" s="47"/>
      <c r="D305" s="47"/>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row>
    <row r="306">
      <c r="A306" s="45"/>
      <c r="B306" s="46"/>
      <c r="C306" s="47"/>
      <c r="D306" s="47"/>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row>
    <row r="307">
      <c r="A307" s="45"/>
      <c r="B307" s="46"/>
      <c r="C307" s="47"/>
      <c r="D307" s="47"/>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row>
    <row r="308">
      <c r="A308" s="45"/>
      <c r="B308" s="46"/>
      <c r="C308" s="47"/>
      <c r="D308" s="47"/>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row>
    <row r="309">
      <c r="A309" s="45"/>
      <c r="B309" s="46"/>
      <c r="C309" s="47"/>
      <c r="D309" s="47"/>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row>
    <row r="310">
      <c r="A310" s="45"/>
      <c r="B310" s="46"/>
      <c r="C310" s="47"/>
      <c r="D310" s="47"/>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row>
    <row r="311">
      <c r="A311" s="45"/>
      <c r="B311" s="46"/>
      <c r="C311" s="47"/>
      <c r="D311" s="47"/>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row>
    <row r="312">
      <c r="A312" s="45"/>
      <c r="B312" s="46"/>
      <c r="C312" s="47"/>
      <c r="D312" s="47"/>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row>
    <row r="313">
      <c r="A313" s="45"/>
      <c r="B313" s="46"/>
      <c r="C313" s="47"/>
      <c r="D313" s="47"/>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row>
    <row r="314">
      <c r="A314" s="45"/>
      <c r="B314" s="46"/>
      <c r="C314" s="47"/>
      <c r="D314" s="47"/>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row>
    <row r="315">
      <c r="A315" s="45"/>
      <c r="B315" s="46"/>
      <c r="C315" s="47"/>
      <c r="D315" s="47"/>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row>
    <row r="316">
      <c r="A316" s="45"/>
      <c r="B316" s="46"/>
      <c r="C316" s="47"/>
      <c r="D316" s="47"/>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row>
    <row r="317">
      <c r="A317" s="45"/>
      <c r="B317" s="46"/>
      <c r="C317" s="47"/>
      <c r="D317" s="47"/>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row>
    <row r="318">
      <c r="A318" s="45"/>
      <c r="B318" s="46"/>
      <c r="C318" s="47"/>
      <c r="D318" s="47"/>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row>
    <row r="319">
      <c r="A319" s="45"/>
      <c r="B319" s="46"/>
      <c r="C319" s="47"/>
      <c r="D319" s="47"/>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row>
    <row r="320">
      <c r="A320" s="45"/>
      <c r="B320" s="46"/>
      <c r="C320" s="47"/>
      <c r="D320" s="47"/>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row>
    <row r="321">
      <c r="A321" s="45"/>
      <c r="B321" s="46"/>
      <c r="C321" s="47"/>
      <c r="D321" s="47"/>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row>
    <row r="322">
      <c r="A322" s="45"/>
      <c r="B322" s="46"/>
      <c r="C322" s="47"/>
      <c r="D322" s="47"/>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row>
    <row r="323">
      <c r="A323" s="45"/>
      <c r="B323" s="46"/>
      <c r="C323" s="47"/>
      <c r="D323" s="47"/>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row>
    <row r="324">
      <c r="A324" s="45"/>
      <c r="B324" s="46"/>
      <c r="C324" s="47"/>
      <c r="D324" s="47"/>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row>
    <row r="325">
      <c r="A325" s="45"/>
      <c r="B325" s="46"/>
      <c r="C325" s="47"/>
      <c r="D325" s="47"/>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row>
    <row r="326">
      <c r="A326" s="45"/>
      <c r="B326" s="46"/>
      <c r="C326" s="47"/>
      <c r="D326" s="47"/>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row>
    <row r="327">
      <c r="A327" s="45"/>
      <c r="B327" s="46"/>
      <c r="C327" s="47"/>
      <c r="D327" s="47"/>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row>
    <row r="328">
      <c r="A328" s="45"/>
      <c r="B328" s="46"/>
      <c r="C328" s="47"/>
      <c r="D328" s="47"/>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row>
    <row r="329">
      <c r="A329" s="45"/>
      <c r="B329" s="46"/>
      <c r="C329" s="47"/>
      <c r="D329" s="47"/>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row>
    <row r="330">
      <c r="A330" s="45"/>
      <c r="B330" s="46"/>
      <c r="C330" s="47"/>
      <c r="D330" s="47"/>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row>
    <row r="331">
      <c r="A331" s="45"/>
      <c r="B331" s="46"/>
      <c r="C331" s="47"/>
      <c r="D331" s="47"/>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row>
    <row r="332">
      <c r="A332" s="45"/>
      <c r="B332" s="46"/>
      <c r="C332" s="47"/>
      <c r="D332" s="47"/>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row>
    <row r="333">
      <c r="A333" s="45"/>
      <c r="B333" s="46"/>
      <c r="C333" s="47"/>
      <c r="D333" s="47"/>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row>
    <row r="334">
      <c r="A334" s="45"/>
      <c r="B334" s="46"/>
      <c r="C334" s="47"/>
      <c r="D334" s="47"/>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row>
    <row r="335">
      <c r="A335" s="45"/>
      <c r="B335" s="46"/>
      <c r="C335" s="47"/>
      <c r="D335" s="47"/>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row>
    <row r="336">
      <c r="A336" s="45"/>
      <c r="B336" s="46"/>
      <c r="C336" s="47"/>
      <c r="D336" s="47"/>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row>
    <row r="337">
      <c r="A337" s="45"/>
      <c r="B337" s="46"/>
      <c r="C337" s="47"/>
      <c r="D337" s="47"/>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row>
    <row r="338">
      <c r="A338" s="45"/>
      <c r="B338" s="46"/>
      <c r="C338" s="47"/>
      <c r="D338" s="47"/>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row>
    <row r="339">
      <c r="A339" s="45"/>
      <c r="B339" s="46"/>
      <c r="C339" s="47"/>
      <c r="D339" s="47"/>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row>
    <row r="340">
      <c r="A340" s="45"/>
      <c r="B340" s="46"/>
      <c r="C340" s="47"/>
      <c r="D340" s="47"/>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row>
    <row r="341">
      <c r="A341" s="45"/>
      <c r="B341" s="46"/>
      <c r="C341" s="47"/>
      <c r="D341" s="47"/>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row>
    <row r="342">
      <c r="A342" s="45"/>
      <c r="B342" s="46"/>
      <c r="C342" s="47"/>
      <c r="D342" s="47"/>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row>
    <row r="343">
      <c r="A343" s="45"/>
      <c r="B343" s="46"/>
      <c r="C343" s="47"/>
      <c r="D343" s="47"/>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row>
    <row r="344">
      <c r="A344" s="45"/>
      <c r="B344" s="46"/>
      <c r="C344" s="47"/>
      <c r="D344" s="47"/>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row>
    <row r="345">
      <c r="A345" s="45"/>
      <c r="B345" s="46"/>
      <c r="C345" s="47"/>
      <c r="D345" s="47"/>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row>
    <row r="346">
      <c r="A346" s="45"/>
      <c r="B346" s="46"/>
      <c r="C346" s="47"/>
      <c r="D346" s="47"/>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row>
    <row r="347">
      <c r="A347" s="45"/>
      <c r="B347" s="46"/>
      <c r="C347" s="47"/>
      <c r="D347" s="47"/>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row>
    <row r="348">
      <c r="A348" s="45"/>
      <c r="B348" s="46"/>
      <c r="C348" s="47"/>
      <c r="D348" s="47"/>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row>
    <row r="349">
      <c r="A349" s="45"/>
      <c r="B349" s="46"/>
      <c r="C349" s="47"/>
      <c r="D349" s="47"/>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row>
    <row r="350">
      <c r="A350" s="45"/>
      <c r="B350" s="46"/>
      <c r="C350" s="47"/>
      <c r="D350" s="47"/>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row>
    <row r="351">
      <c r="A351" s="45"/>
      <c r="B351" s="46"/>
      <c r="C351" s="47"/>
      <c r="D351" s="47"/>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row>
    <row r="352">
      <c r="A352" s="45"/>
      <c r="B352" s="46"/>
      <c r="C352" s="47"/>
      <c r="D352" s="47"/>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row>
    <row r="353">
      <c r="A353" s="45"/>
      <c r="B353" s="46"/>
      <c r="C353" s="47"/>
      <c r="D353" s="47"/>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row>
    <row r="354">
      <c r="A354" s="45"/>
      <c r="B354" s="46"/>
      <c r="C354" s="47"/>
      <c r="D354" s="47"/>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row>
    <row r="355">
      <c r="A355" s="45"/>
      <c r="B355" s="46"/>
      <c r="C355" s="47"/>
      <c r="D355" s="47"/>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row>
    <row r="356">
      <c r="A356" s="45"/>
      <c r="B356" s="46"/>
      <c r="C356" s="47"/>
      <c r="D356" s="47"/>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row>
    <row r="357">
      <c r="A357" s="45"/>
      <c r="B357" s="46"/>
      <c r="C357" s="47"/>
      <c r="D357" s="47"/>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row>
    <row r="358">
      <c r="A358" s="45"/>
      <c r="B358" s="46"/>
      <c r="C358" s="47"/>
      <c r="D358" s="47"/>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row>
    <row r="359">
      <c r="A359" s="45"/>
      <c r="B359" s="46"/>
      <c r="C359" s="47"/>
      <c r="D359" s="47"/>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row>
    <row r="360">
      <c r="A360" s="45"/>
      <c r="B360" s="46"/>
      <c r="C360" s="47"/>
      <c r="D360" s="47"/>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row>
    <row r="361">
      <c r="A361" s="45"/>
      <c r="B361" s="46"/>
      <c r="C361" s="47"/>
      <c r="D361" s="47"/>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row>
    <row r="362">
      <c r="A362" s="45"/>
      <c r="B362" s="46"/>
      <c r="C362" s="47"/>
      <c r="D362" s="47"/>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row>
    <row r="363">
      <c r="A363" s="45"/>
      <c r="B363" s="46"/>
      <c r="C363" s="47"/>
      <c r="D363" s="47"/>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row>
    <row r="364">
      <c r="A364" s="45"/>
      <c r="B364" s="46"/>
      <c r="C364" s="47"/>
      <c r="D364" s="47"/>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row>
    <row r="365">
      <c r="A365" s="45"/>
      <c r="B365" s="46"/>
      <c r="C365" s="47"/>
      <c r="D365" s="47"/>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row>
    <row r="366">
      <c r="A366" s="45"/>
      <c r="B366" s="46"/>
      <c r="C366" s="47"/>
      <c r="D366" s="47"/>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row>
    <row r="367">
      <c r="A367" s="45"/>
      <c r="B367" s="46"/>
      <c r="C367" s="47"/>
      <c r="D367" s="47"/>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row>
    <row r="368">
      <c r="A368" s="45"/>
      <c r="B368" s="46"/>
      <c r="C368" s="47"/>
      <c r="D368" s="47"/>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row>
    <row r="369">
      <c r="A369" s="45"/>
      <c r="B369" s="46"/>
      <c r="C369" s="47"/>
      <c r="D369" s="47"/>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row>
    <row r="370">
      <c r="A370" s="45"/>
      <c r="B370" s="46"/>
      <c r="C370" s="47"/>
      <c r="D370" s="47"/>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row>
    <row r="371">
      <c r="A371" s="45"/>
      <c r="B371" s="46"/>
      <c r="C371" s="47"/>
      <c r="D371" s="47"/>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row>
    <row r="372">
      <c r="A372" s="45"/>
      <c r="B372" s="46"/>
      <c r="C372" s="47"/>
      <c r="D372" s="47"/>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row>
    <row r="373">
      <c r="A373" s="45"/>
      <c r="B373" s="46"/>
      <c r="C373" s="47"/>
      <c r="D373" s="47"/>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row>
    <row r="374">
      <c r="A374" s="45"/>
      <c r="B374" s="46"/>
      <c r="C374" s="47"/>
      <c r="D374" s="47"/>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row>
    <row r="375">
      <c r="A375" s="45"/>
      <c r="B375" s="46"/>
      <c r="C375" s="47"/>
      <c r="D375" s="47"/>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row>
    <row r="376">
      <c r="A376" s="45"/>
      <c r="B376" s="46"/>
      <c r="C376" s="47"/>
      <c r="D376" s="47"/>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row>
    <row r="377">
      <c r="A377" s="45"/>
      <c r="B377" s="46"/>
      <c r="C377" s="47"/>
      <c r="D377" s="47"/>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row>
    <row r="378">
      <c r="A378" s="45"/>
      <c r="B378" s="46"/>
      <c r="C378" s="47"/>
      <c r="D378" s="47"/>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row>
    <row r="379">
      <c r="A379" s="45"/>
      <c r="B379" s="46"/>
      <c r="C379" s="47"/>
      <c r="D379" s="47"/>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row>
    <row r="380">
      <c r="A380" s="45"/>
      <c r="B380" s="46"/>
      <c r="C380" s="47"/>
      <c r="D380" s="47"/>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row>
    <row r="381">
      <c r="A381" s="45"/>
      <c r="B381" s="46"/>
      <c r="C381" s="47"/>
      <c r="D381" s="47"/>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row>
    <row r="382">
      <c r="A382" s="45"/>
      <c r="B382" s="46"/>
      <c r="C382" s="47"/>
      <c r="D382" s="47"/>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row>
    <row r="383">
      <c r="A383" s="45"/>
      <c r="B383" s="46"/>
      <c r="C383" s="47"/>
      <c r="D383" s="47"/>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row>
    <row r="384">
      <c r="A384" s="45"/>
      <c r="B384" s="46"/>
      <c r="C384" s="47"/>
      <c r="D384" s="47"/>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row>
    <row r="385">
      <c r="A385" s="45"/>
      <c r="B385" s="46"/>
      <c r="C385" s="47"/>
      <c r="D385" s="47"/>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row>
    <row r="386">
      <c r="A386" s="45"/>
      <c r="B386" s="46"/>
      <c r="C386" s="47"/>
      <c r="D386" s="47"/>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row>
    <row r="387">
      <c r="A387" s="45"/>
      <c r="B387" s="46"/>
      <c r="C387" s="47"/>
      <c r="D387" s="47"/>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row>
    <row r="388">
      <c r="A388" s="45"/>
      <c r="B388" s="46"/>
      <c r="C388" s="47"/>
      <c r="D388" s="47"/>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row>
    <row r="389">
      <c r="A389" s="45"/>
      <c r="B389" s="46"/>
      <c r="C389" s="47"/>
      <c r="D389" s="47"/>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row>
    <row r="390">
      <c r="A390" s="45"/>
      <c r="B390" s="46"/>
      <c r="C390" s="47"/>
      <c r="D390" s="47"/>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row>
    <row r="391">
      <c r="A391" s="45"/>
      <c r="B391" s="46"/>
      <c r="C391" s="47"/>
      <c r="D391" s="47"/>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row>
    <row r="392">
      <c r="A392" s="45"/>
      <c r="B392" s="46"/>
      <c r="C392" s="47"/>
      <c r="D392" s="47"/>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row>
    <row r="393">
      <c r="A393" s="45"/>
      <c r="B393" s="46"/>
      <c r="C393" s="47"/>
      <c r="D393" s="47"/>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row>
    <row r="394">
      <c r="A394" s="45"/>
      <c r="B394" s="46"/>
      <c r="C394" s="47"/>
      <c r="D394" s="47"/>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row>
    <row r="395">
      <c r="A395" s="45"/>
      <c r="B395" s="46"/>
      <c r="C395" s="47"/>
      <c r="D395" s="47"/>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row>
    <row r="396">
      <c r="A396" s="45"/>
      <c r="B396" s="46"/>
      <c r="C396" s="47"/>
      <c r="D396" s="47"/>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row>
    <row r="397">
      <c r="A397" s="45"/>
      <c r="B397" s="46"/>
      <c r="C397" s="47"/>
      <c r="D397" s="47"/>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row>
    <row r="398">
      <c r="A398" s="45"/>
      <c r="B398" s="46"/>
      <c r="C398" s="47"/>
      <c r="D398" s="47"/>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row>
    <row r="399">
      <c r="A399" s="45"/>
      <c r="B399" s="46"/>
      <c r="C399" s="47"/>
      <c r="D399" s="47"/>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row>
    <row r="400">
      <c r="A400" s="45"/>
      <c r="B400" s="46"/>
      <c r="C400" s="47"/>
      <c r="D400" s="47"/>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row>
    <row r="401">
      <c r="A401" s="45"/>
      <c r="B401" s="46"/>
      <c r="C401" s="47"/>
      <c r="D401" s="47"/>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row>
    <row r="402">
      <c r="A402" s="45"/>
      <c r="B402" s="46"/>
      <c r="C402" s="47"/>
      <c r="D402" s="47"/>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row>
    <row r="403">
      <c r="A403" s="45"/>
      <c r="B403" s="46"/>
      <c r="C403" s="47"/>
      <c r="D403" s="47"/>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row>
    <row r="404">
      <c r="A404" s="45"/>
      <c r="B404" s="46"/>
      <c r="C404" s="47"/>
      <c r="D404" s="47"/>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row>
    <row r="405">
      <c r="A405" s="45"/>
      <c r="B405" s="46"/>
      <c r="C405" s="47"/>
      <c r="D405" s="47"/>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row>
    <row r="406">
      <c r="A406" s="45"/>
      <c r="B406" s="46"/>
      <c r="C406" s="47"/>
      <c r="D406" s="47"/>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row>
    <row r="407">
      <c r="A407" s="45"/>
      <c r="B407" s="46"/>
      <c r="C407" s="47"/>
      <c r="D407" s="47"/>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row>
    <row r="408">
      <c r="A408" s="45"/>
      <c r="B408" s="46"/>
      <c r="C408" s="47"/>
      <c r="D408" s="47"/>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row>
    <row r="409">
      <c r="A409" s="45"/>
      <c r="B409" s="46"/>
      <c r="C409" s="47"/>
      <c r="D409" s="47"/>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row>
    <row r="410">
      <c r="A410" s="45"/>
      <c r="B410" s="46"/>
      <c r="C410" s="47"/>
      <c r="D410" s="47"/>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row>
    <row r="411">
      <c r="A411" s="45"/>
      <c r="B411" s="46"/>
      <c r="C411" s="47"/>
      <c r="D411" s="47"/>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row>
    <row r="412">
      <c r="A412" s="45"/>
      <c r="B412" s="46"/>
      <c r="C412" s="47"/>
      <c r="D412" s="47"/>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row>
    <row r="413">
      <c r="A413" s="45"/>
      <c r="B413" s="46"/>
      <c r="C413" s="47"/>
      <c r="D413" s="47"/>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row>
    <row r="414">
      <c r="A414" s="45"/>
      <c r="B414" s="46"/>
      <c r="C414" s="47"/>
      <c r="D414" s="47"/>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row>
    <row r="415">
      <c r="A415" s="45"/>
      <c r="B415" s="46"/>
      <c r="C415" s="47"/>
      <c r="D415" s="47"/>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row>
    <row r="416">
      <c r="A416" s="45"/>
      <c r="B416" s="46"/>
      <c r="C416" s="47"/>
      <c r="D416" s="47"/>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row>
    <row r="417">
      <c r="A417" s="45"/>
      <c r="B417" s="46"/>
      <c r="C417" s="47"/>
      <c r="D417" s="47"/>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row>
    <row r="418">
      <c r="A418" s="45"/>
      <c r="B418" s="46"/>
      <c r="C418" s="47"/>
      <c r="D418" s="47"/>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row>
    <row r="419">
      <c r="A419" s="45"/>
      <c r="B419" s="46"/>
      <c r="C419" s="47"/>
      <c r="D419" s="47"/>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row>
    <row r="420">
      <c r="A420" s="45"/>
      <c r="B420" s="46"/>
      <c r="C420" s="47"/>
      <c r="D420" s="47"/>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row>
    <row r="421">
      <c r="A421" s="45"/>
      <c r="B421" s="46"/>
      <c r="C421" s="47"/>
      <c r="D421" s="47"/>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row>
    <row r="422">
      <c r="A422" s="45"/>
      <c r="B422" s="46"/>
      <c r="C422" s="47"/>
      <c r="D422" s="47"/>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row>
    <row r="423">
      <c r="A423" s="45"/>
      <c r="B423" s="46"/>
      <c r="C423" s="47"/>
      <c r="D423" s="47"/>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row>
    <row r="424">
      <c r="A424" s="45"/>
      <c r="B424" s="46"/>
      <c r="C424" s="47"/>
      <c r="D424" s="47"/>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row>
    <row r="425">
      <c r="A425" s="45"/>
      <c r="B425" s="46"/>
      <c r="C425" s="47"/>
      <c r="D425" s="47"/>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row>
    <row r="426">
      <c r="A426" s="45"/>
      <c r="B426" s="46"/>
      <c r="C426" s="47"/>
      <c r="D426" s="47"/>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row>
    <row r="427">
      <c r="A427" s="45"/>
      <c r="B427" s="46"/>
      <c r="C427" s="47"/>
      <c r="D427" s="47"/>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row>
    <row r="428">
      <c r="A428" s="45"/>
      <c r="B428" s="46"/>
      <c r="C428" s="47"/>
      <c r="D428" s="47"/>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row>
    <row r="429">
      <c r="A429" s="45"/>
      <c r="B429" s="46"/>
      <c r="C429" s="47"/>
      <c r="D429" s="47"/>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row>
    <row r="430">
      <c r="A430" s="45"/>
      <c r="B430" s="46"/>
      <c r="C430" s="47"/>
      <c r="D430" s="47"/>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row>
    <row r="431">
      <c r="A431" s="45"/>
      <c r="B431" s="46"/>
      <c r="C431" s="47"/>
      <c r="D431" s="47"/>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row>
    <row r="432">
      <c r="A432" s="45"/>
      <c r="B432" s="46"/>
      <c r="C432" s="47"/>
      <c r="D432" s="47"/>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row>
    <row r="433">
      <c r="A433" s="45"/>
      <c r="B433" s="46"/>
      <c r="C433" s="47"/>
      <c r="D433" s="47"/>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row>
    <row r="434">
      <c r="A434" s="45"/>
      <c r="B434" s="46"/>
      <c r="C434" s="47"/>
      <c r="D434" s="47"/>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row>
    <row r="435">
      <c r="A435" s="45"/>
      <c r="B435" s="46"/>
      <c r="C435" s="47"/>
      <c r="D435" s="47"/>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row>
    <row r="436">
      <c r="A436" s="45"/>
      <c r="B436" s="46"/>
      <c r="C436" s="47"/>
      <c r="D436" s="47"/>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row>
    <row r="437">
      <c r="A437" s="45"/>
      <c r="B437" s="46"/>
      <c r="C437" s="47"/>
      <c r="D437" s="47"/>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row>
    <row r="438">
      <c r="A438" s="45"/>
      <c r="B438" s="46"/>
      <c r="C438" s="47"/>
      <c r="D438" s="47"/>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row>
    <row r="439">
      <c r="A439" s="45"/>
      <c r="B439" s="46"/>
      <c r="C439" s="47"/>
      <c r="D439" s="47"/>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row>
    <row r="440">
      <c r="A440" s="45"/>
      <c r="B440" s="46"/>
      <c r="C440" s="47"/>
      <c r="D440" s="47"/>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row>
    <row r="441">
      <c r="A441" s="45"/>
      <c r="B441" s="46"/>
      <c r="C441" s="47"/>
      <c r="D441" s="47"/>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row>
    <row r="442">
      <c r="A442" s="45"/>
      <c r="B442" s="46"/>
      <c r="C442" s="47"/>
      <c r="D442" s="47"/>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row>
    <row r="443">
      <c r="A443" s="45"/>
      <c r="B443" s="46"/>
      <c r="C443" s="47"/>
      <c r="D443" s="47"/>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row>
    <row r="444">
      <c r="A444" s="45"/>
      <c r="B444" s="46"/>
      <c r="C444" s="47"/>
      <c r="D444" s="47"/>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row>
    <row r="445">
      <c r="A445" s="45"/>
      <c r="B445" s="46"/>
      <c r="C445" s="47"/>
      <c r="D445" s="47"/>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row>
    <row r="446">
      <c r="A446" s="45"/>
      <c r="B446" s="46"/>
      <c r="C446" s="47"/>
      <c r="D446" s="47"/>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row>
    <row r="447">
      <c r="A447" s="45"/>
      <c r="B447" s="46"/>
      <c r="C447" s="47"/>
      <c r="D447" s="47"/>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row>
    <row r="448">
      <c r="A448" s="45"/>
      <c r="B448" s="46"/>
      <c r="C448" s="47"/>
      <c r="D448" s="47"/>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row>
    <row r="449">
      <c r="A449" s="45"/>
      <c r="B449" s="46"/>
      <c r="C449" s="47"/>
      <c r="D449" s="47"/>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row>
    <row r="450">
      <c r="A450" s="45"/>
      <c r="B450" s="46"/>
      <c r="C450" s="47"/>
      <c r="D450" s="47"/>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row>
    <row r="451">
      <c r="A451" s="45"/>
      <c r="B451" s="46"/>
      <c r="C451" s="47"/>
      <c r="D451" s="47"/>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row>
    <row r="452">
      <c r="A452" s="45"/>
      <c r="B452" s="46"/>
      <c r="C452" s="47"/>
      <c r="D452" s="47"/>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row>
    <row r="453">
      <c r="A453" s="45"/>
      <c r="B453" s="46"/>
      <c r="C453" s="47"/>
      <c r="D453" s="47"/>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row>
    <row r="454">
      <c r="A454" s="45"/>
      <c r="B454" s="46"/>
      <c r="C454" s="47"/>
      <c r="D454" s="47"/>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row>
    <row r="455">
      <c r="A455" s="45"/>
      <c r="B455" s="46"/>
      <c r="C455" s="47"/>
      <c r="D455" s="47"/>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row>
    <row r="456">
      <c r="A456" s="45"/>
      <c r="B456" s="46"/>
      <c r="C456" s="47"/>
      <c r="D456" s="47"/>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row>
    <row r="457">
      <c r="A457" s="45"/>
      <c r="B457" s="46"/>
      <c r="C457" s="47"/>
      <c r="D457" s="47"/>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row>
    <row r="458">
      <c r="A458" s="45"/>
      <c r="B458" s="46"/>
      <c r="C458" s="47"/>
      <c r="D458" s="47"/>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row>
    <row r="459">
      <c r="A459" s="45"/>
      <c r="B459" s="46"/>
      <c r="C459" s="47"/>
      <c r="D459" s="47"/>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row>
    <row r="460">
      <c r="A460" s="45"/>
      <c r="B460" s="46"/>
      <c r="C460" s="47"/>
      <c r="D460" s="47"/>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row>
    <row r="461">
      <c r="A461" s="45"/>
      <c r="B461" s="46"/>
      <c r="C461" s="47"/>
      <c r="D461" s="47"/>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row>
    <row r="462">
      <c r="A462" s="45"/>
      <c r="B462" s="46"/>
      <c r="C462" s="47"/>
      <c r="D462" s="47"/>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row>
    <row r="463">
      <c r="A463" s="45"/>
      <c r="B463" s="46"/>
      <c r="C463" s="47"/>
      <c r="D463" s="47"/>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row>
    <row r="464">
      <c r="A464" s="45"/>
      <c r="B464" s="46"/>
      <c r="C464" s="47"/>
      <c r="D464" s="47"/>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row>
    <row r="465">
      <c r="A465" s="45"/>
      <c r="B465" s="46"/>
      <c r="C465" s="47"/>
      <c r="D465" s="47"/>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row>
    <row r="466">
      <c r="A466" s="45"/>
      <c r="B466" s="46"/>
      <c r="C466" s="47"/>
      <c r="D466" s="47"/>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row>
    <row r="467">
      <c r="A467" s="45"/>
      <c r="B467" s="46"/>
      <c r="C467" s="47"/>
      <c r="D467" s="47"/>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row>
    <row r="468">
      <c r="A468" s="45"/>
      <c r="B468" s="46"/>
      <c r="C468" s="47"/>
      <c r="D468" s="47"/>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row>
    <row r="469">
      <c r="A469" s="45"/>
      <c r="B469" s="46"/>
      <c r="C469" s="47"/>
      <c r="D469" s="47"/>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row>
    <row r="470">
      <c r="A470" s="45"/>
      <c r="B470" s="46"/>
      <c r="C470" s="47"/>
      <c r="D470" s="47"/>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row>
    <row r="471">
      <c r="A471" s="45"/>
      <c r="B471" s="46"/>
      <c r="C471" s="47"/>
      <c r="D471" s="47"/>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row>
    <row r="472">
      <c r="A472" s="45"/>
      <c r="B472" s="46"/>
      <c r="C472" s="47"/>
      <c r="D472" s="47"/>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row>
    <row r="473">
      <c r="A473" s="45"/>
      <c r="B473" s="46"/>
      <c r="C473" s="47"/>
      <c r="D473" s="47"/>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row>
    <row r="474">
      <c r="A474" s="45"/>
      <c r="B474" s="46"/>
      <c r="C474" s="47"/>
      <c r="D474" s="47"/>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row>
    <row r="475">
      <c r="A475" s="45"/>
      <c r="B475" s="46"/>
      <c r="C475" s="47"/>
      <c r="D475" s="47"/>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row>
    <row r="476">
      <c r="A476" s="45"/>
      <c r="B476" s="46"/>
      <c r="C476" s="47"/>
      <c r="D476" s="47"/>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row>
    <row r="477">
      <c r="A477" s="45"/>
      <c r="B477" s="46"/>
      <c r="C477" s="47"/>
      <c r="D477" s="47"/>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row>
    <row r="478">
      <c r="A478" s="45"/>
      <c r="B478" s="46"/>
      <c r="C478" s="47"/>
      <c r="D478" s="47"/>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row>
    <row r="479">
      <c r="A479" s="45"/>
      <c r="B479" s="46"/>
      <c r="C479" s="47"/>
      <c r="D479" s="47"/>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row>
    <row r="480">
      <c r="A480" s="45"/>
      <c r="B480" s="46"/>
      <c r="C480" s="47"/>
      <c r="D480" s="47"/>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row>
    <row r="481">
      <c r="A481" s="45"/>
      <c r="B481" s="46"/>
      <c r="C481" s="47"/>
      <c r="D481" s="47"/>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row>
    <row r="482">
      <c r="A482" s="45"/>
      <c r="B482" s="46"/>
      <c r="C482" s="47"/>
      <c r="D482" s="47"/>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row>
    <row r="483">
      <c r="A483" s="45"/>
      <c r="B483" s="46"/>
      <c r="C483" s="47"/>
      <c r="D483" s="47"/>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row>
    <row r="484">
      <c r="A484" s="45"/>
      <c r="B484" s="46"/>
      <c r="C484" s="47"/>
      <c r="D484" s="47"/>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row>
    <row r="485">
      <c r="A485" s="45"/>
      <c r="B485" s="46"/>
      <c r="C485" s="47"/>
      <c r="D485" s="47"/>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row>
    <row r="486">
      <c r="A486" s="45"/>
      <c r="B486" s="46"/>
      <c r="C486" s="47"/>
      <c r="D486" s="47"/>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row>
    <row r="487">
      <c r="A487" s="45"/>
      <c r="B487" s="46"/>
      <c r="C487" s="47"/>
      <c r="D487" s="47"/>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row>
    <row r="488">
      <c r="A488" s="45"/>
      <c r="B488" s="46"/>
      <c r="C488" s="47"/>
      <c r="D488" s="47"/>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row>
    <row r="489">
      <c r="A489" s="45"/>
      <c r="B489" s="46"/>
      <c r="C489" s="47"/>
      <c r="D489" s="47"/>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row>
    <row r="490">
      <c r="A490" s="45"/>
      <c r="B490" s="46"/>
      <c r="C490" s="47"/>
      <c r="D490" s="47"/>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row>
    <row r="491">
      <c r="A491" s="45"/>
      <c r="B491" s="46"/>
      <c r="C491" s="47"/>
      <c r="D491" s="47"/>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row>
    <row r="492">
      <c r="A492" s="45"/>
      <c r="B492" s="46"/>
      <c r="C492" s="47"/>
      <c r="D492" s="47"/>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row>
    <row r="493">
      <c r="A493" s="45"/>
      <c r="B493" s="46"/>
      <c r="C493" s="47"/>
      <c r="D493" s="47"/>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row>
    <row r="494">
      <c r="A494" s="45"/>
      <c r="B494" s="46"/>
      <c r="C494" s="47"/>
      <c r="D494" s="47"/>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row>
    <row r="495">
      <c r="A495" s="45"/>
      <c r="B495" s="46"/>
      <c r="C495" s="47"/>
      <c r="D495" s="47"/>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row>
    <row r="496">
      <c r="A496" s="45"/>
      <c r="B496" s="46"/>
      <c r="C496" s="47"/>
      <c r="D496" s="47"/>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row>
    <row r="497">
      <c r="A497" s="45"/>
      <c r="B497" s="46"/>
      <c r="C497" s="47"/>
      <c r="D497" s="47"/>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row>
    <row r="498">
      <c r="A498" s="45"/>
      <c r="B498" s="46"/>
      <c r="C498" s="47"/>
      <c r="D498" s="47"/>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row>
    <row r="499">
      <c r="A499" s="45"/>
      <c r="B499" s="46"/>
      <c r="C499" s="47"/>
      <c r="D499" s="47"/>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row>
    <row r="500">
      <c r="A500" s="45"/>
      <c r="B500" s="46"/>
      <c r="C500" s="47"/>
      <c r="D500" s="47"/>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row>
    <row r="501">
      <c r="A501" s="45"/>
      <c r="B501" s="46"/>
      <c r="C501" s="47"/>
      <c r="D501" s="47"/>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row>
    <row r="502">
      <c r="A502" s="45"/>
      <c r="B502" s="46"/>
      <c r="C502" s="47"/>
      <c r="D502" s="47"/>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row>
    <row r="503">
      <c r="A503" s="45"/>
      <c r="B503" s="46"/>
      <c r="C503" s="47"/>
      <c r="D503" s="47"/>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row>
    <row r="504">
      <c r="A504" s="45"/>
      <c r="B504" s="46"/>
      <c r="C504" s="47"/>
      <c r="D504" s="47"/>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row>
    <row r="505">
      <c r="A505" s="45"/>
      <c r="B505" s="46"/>
      <c r="C505" s="47"/>
      <c r="D505" s="47"/>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row>
    <row r="506">
      <c r="A506" s="45"/>
      <c r="B506" s="46"/>
      <c r="C506" s="47"/>
      <c r="D506" s="47"/>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row>
    <row r="507">
      <c r="A507" s="45"/>
      <c r="B507" s="46"/>
      <c r="C507" s="47"/>
      <c r="D507" s="47"/>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row>
    <row r="508">
      <c r="A508" s="45"/>
      <c r="B508" s="46"/>
      <c r="C508" s="47"/>
      <c r="D508" s="47"/>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row>
    <row r="509">
      <c r="A509" s="45"/>
      <c r="B509" s="46"/>
      <c r="C509" s="47"/>
      <c r="D509" s="47"/>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row>
    <row r="510">
      <c r="A510" s="45"/>
      <c r="B510" s="46"/>
      <c r="C510" s="47"/>
      <c r="D510" s="47"/>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row>
    <row r="511">
      <c r="A511" s="45"/>
      <c r="B511" s="46"/>
      <c r="C511" s="47"/>
      <c r="D511" s="47"/>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row>
    <row r="512">
      <c r="A512" s="45"/>
      <c r="B512" s="46"/>
      <c r="C512" s="47"/>
      <c r="D512" s="47"/>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row>
    <row r="513">
      <c r="A513" s="45"/>
      <c r="B513" s="46"/>
      <c r="C513" s="47"/>
      <c r="D513" s="47"/>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row>
    <row r="514">
      <c r="A514" s="45"/>
      <c r="B514" s="46"/>
      <c r="C514" s="47"/>
      <c r="D514" s="47"/>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row>
    <row r="515">
      <c r="A515" s="45"/>
      <c r="B515" s="46"/>
      <c r="C515" s="47"/>
      <c r="D515" s="47"/>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row>
    <row r="516">
      <c r="A516" s="45"/>
      <c r="B516" s="46"/>
      <c r="C516" s="47"/>
      <c r="D516" s="47"/>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row>
    <row r="517">
      <c r="A517" s="45"/>
      <c r="B517" s="46"/>
      <c r="C517" s="47"/>
      <c r="D517" s="47"/>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row>
    <row r="518">
      <c r="A518" s="45"/>
      <c r="B518" s="46"/>
      <c r="C518" s="47"/>
      <c r="D518" s="47"/>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row>
    <row r="519">
      <c r="A519" s="45"/>
      <c r="B519" s="46"/>
      <c r="C519" s="47"/>
      <c r="D519" s="47"/>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row>
    <row r="520">
      <c r="A520" s="45"/>
      <c r="B520" s="46"/>
      <c r="C520" s="47"/>
      <c r="D520" s="47"/>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row>
    <row r="521">
      <c r="A521" s="45"/>
      <c r="B521" s="46"/>
      <c r="C521" s="47"/>
      <c r="D521" s="47"/>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row>
    <row r="522">
      <c r="A522" s="45"/>
      <c r="B522" s="46"/>
      <c r="C522" s="47"/>
      <c r="D522" s="47"/>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row>
    <row r="523">
      <c r="A523" s="45"/>
      <c r="B523" s="46"/>
      <c r="C523" s="47"/>
      <c r="D523" s="47"/>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row>
    <row r="524">
      <c r="A524" s="45"/>
      <c r="B524" s="46"/>
      <c r="C524" s="47"/>
      <c r="D524" s="47"/>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row>
    <row r="525">
      <c r="A525" s="45"/>
      <c r="B525" s="46"/>
      <c r="C525" s="47"/>
      <c r="D525" s="47"/>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row>
    <row r="526">
      <c r="A526" s="45"/>
      <c r="B526" s="46"/>
      <c r="C526" s="47"/>
      <c r="D526" s="47"/>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row>
    <row r="527">
      <c r="A527" s="45"/>
      <c r="B527" s="46"/>
      <c r="C527" s="47"/>
      <c r="D527" s="47"/>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row>
    <row r="528">
      <c r="A528" s="45"/>
      <c r="B528" s="46"/>
      <c r="C528" s="47"/>
      <c r="D528" s="47"/>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row>
    <row r="529">
      <c r="A529" s="45"/>
      <c r="B529" s="46"/>
      <c r="C529" s="47"/>
      <c r="D529" s="47"/>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row>
    <row r="530">
      <c r="A530" s="45"/>
      <c r="B530" s="46"/>
      <c r="C530" s="47"/>
      <c r="D530" s="47"/>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row>
    <row r="531">
      <c r="A531" s="45"/>
      <c r="B531" s="46"/>
      <c r="C531" s="47"/>
      <c r="D531" s="47"/>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row>
    <row r="532">
      <c r="A532" s="45"/>
      <c r="B532" s="46"/>
      <c r="C532" s="47"/>
      <c r="D532" s="47"/>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row>
    <row r="533">
      <c r="A533" s="45"/>
      <c r="B533" s="46"/>
      <c r="C533" s="47"/>
      <c r="D533" s="47"/>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row>
    <row r="534">
      <c r="A534" s="45"/>
      <c r="B534" s="46"/>
      <c r="C534" s="47"/>
      <c r="D534" s="47"/>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row>
    <row r="535">
      <c r="A535" s="45"/>
      <c r="B535" s="46"/>
      <c r="C535" s="47"/>
      <c r="D535" s="47"/>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row>
    <row r="536">
      <c r="A536" s="45"/>
      <c r="B536" s="46"/>
      <c r="C536" s="47"/>
      <c r="D536" s="47"/>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row>
    <row r="537">
      <c r="A537" s="45"/>
      <c r="B537" s="46"/>
      <c r="C537" s="47"/>
      <c r="D537" s="47"/>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row>
    <row r="538">
      <c r="A538" s="45"/>
      <c r="B538" s="46"/>
      <c r="C538" s="47"/>
      <c r="D538" s="47"/>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row>
    <row r="539">
      <c r="A539" s="45"/>
      <c r="B539" s="46"/>
      <c r="C539" s="47"/>
      <c r="D539" s="47"/>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row>
    <row r="540">
      <c r="A540" s="45"/>
      <c r="B540" s="46"/>
      <c r="C540" s="47"/>
      <c r="D540" s="47"/>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row>
    <row r="541">
      <c r="A541" s="45"/>
      <c r="B541" s="46"/>
      <c r="C541" s="47"/>
      <c r="D541" s="47"/>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row>
    <row r="542">
      <c r="A542" s="45"/>
      <c r="B542" s="46"/>
      <c r="C542" s="47"/>
      <c r="D542" s="47"/>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row>
    <row r="543">
      <c r="A543" s="45"/>
      <c r="B543" s="46"/>
      <c r="C543" s="47"/>
      <c r="D543" s="47"/>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row>
    <row r="544">
      <c r="A544" s="45"/>
      <c r="B544" s="46"/>
      <c r="C544" s="47"/>
      <c r="D544" s="47"/>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row>
    <row r="545">
      <c r="A545" s="45"/>
      <c r="B545" s="46"/>
      <c r="C545" s="47"/>
      <c r="D545" s="47"/>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row>
    <row r="546">
      <c r="A546" s="45"/>
      <c r="B546" s="46"/>
      <c r="C546" s="47"/>
      <c r="D546" s="47"/>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row>
    <row r="547">
      <c r="A547" s="45"/>
      <c r="B547" s="46"/>
      <c r="C547" s="47"/>
      <c r="D547" s="47"/>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row>
    <row r="548">
      <c r="A548" s="45"/>
      <c r="B548" s="46"/>
      <c r="C548" s="47"/>
      <c r="D548" s="47"/>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row>
    <row r="549">
      <c r="A549" s="45"/>
      <c r="B549" s="46"/>
      <c r="C549" s="47"/>
      <c r="D549" s="47"/>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row>
    <row r="550">
      <c r="A550" s="45"/>
      <c r="B550" s="46"/>
      <c r="C550" s="47"/>
      <c r="D550" s="47"/>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row>
    <row r="551">
      <c r="A551" s="45"/>
      <c r="B551" s="46"/>
      <c r="C551" s="47"/>
      <c r="D551" s="47"/>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row>
    <row r="552">
      <c r="A552" s="45"/>
      <c r="B552" s="46"/>
      <c r="C552" s="47"/>
      <c r="D552" s="47"/>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row>
    <row r="553">
      <c r="A553" s="45"/>
      <c r="B553" s="46"/>
      <c r="C553" s="47"/>
      <c r="D553" s="47"/>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row>
    <row r="554">
      <c r="A554" s="45"/>
      <c r="B554" s="46"/>
      <c r="C554" s="47"/>
      <c r="D554" s="47"/>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row>
    <row r="555">
      <c r="A555" s="45"/>
      <c r="B555" s="46"/>
      <c r="C555" s="47"/>
      <c r="D555" s="47"/>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row>
    <row r="556">
      <c r="A556" s="45"/>
      <c r="B556" s="46"/>
      <c r="C556" s="47"/>
      <c r="D556" s="47"/>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row>
    <row r="557">
      <c r="A557" s="45"/>
      <c r="B557" s="46"/>
      <c r="C557" s="47"/>
      <c r="D557" s="47"/>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row>
    <row r="558">
      <c r="A558" s="45"/>
      <c r="B558" s="46"/>
      <c r="C558" s="47"/>
      <c r="D558" s="47"/>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row>
    <row r="559">
      <c r="A559" s="45"/>
      <c r="B559" s="46"/>
      <c r="C559" s="47"/>
      <c r="D559" s="47"/>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row>
    <row r="560">
      <c r="A560" s="45"/>
      <c r="B560" s="46"/>
      <c r="C560" s="47"/>
      <c r="D560" s="47"/>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row>
    <row r="561">
      <c r="A561" s="45"/>
      <c r="B561" s="46"/>
      <c r="C561" s="47"/>
      <c r="D561" s="47"/>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row>
    <row r="562">
      <c r="A562" s="45"/>
      <c r="B562" s="46"/>
      <c r="C562" s="47"/>
      <c r="D562" s="47"/>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row>
    <row r="563">
      <c r="A563" s="45"/>
      <c r="B563" s="46"/>
      <c r="C563" s="47"/>
      <c r="D563" s="47"/>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row>
    <row r="564">
      <c r="A564" s="45"/>
      <c r="B564" s="46"/>
      <c r="C564" s="47"/>
      <c r="D564" s="47"/>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row>
    <row r="565">
      <c r="A565" s="45"/>
      <c r="B565" s="46"/>
      <c r="C565" s="47"/>
      <c r="D565" s="47"/>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row>
    <row r="566">
      <c r="A566" s="45"/>
      <c r="B566" s="46"/>
      <c r="C566" s="47"/>
      <c r="D566" s="47"/>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row>
    <row r="567">
      <c r="A567" s="45"/>
      <c r="B567" s="46"/>
      <c r="C567" s="47"/>
      <c r="D567" s="47"/>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row>
    <row r="568">
      <c r="A568" s="45"/>
      <c r="B568" s="46"/>
      <c r="C568" s="47"/>
      <c r="D568" s="47"/>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row>
    <row r="569">
      <c r="A569" s="45"/>
      <c r="B569" s="46"/>
      <c r="C569" s="47"/>
      <c r="D569" s="47"/>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row>
    <row r="570">
      <c r="A570" s="45"/>
      <c r="B570" s="46"/>
      <c r="C570" s="47"/>
      <c r="D570" s="47"/>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row>
    <row r="571">
      <c r="A571" s="45"/>
      <c r="B571" s="46"/>
      <c r="C571" s="47"/>
      <c r="D571" s="47"/>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row>
    <row r="572">
      <c r="A572" s="45"/>
      <c r="B572" s="46"/>
      <c r="C572" s="47"/>
      <c r="D572" s="47"/>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row>
    <row r="573">
      <c r="A573" s="45"/>
      <c r="B573" s="46"/>
      <c r="C573" s="47"/>
      <c r="D573" s="47"/>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row>
    <row r="574">
      <c r="A574" s="45"/>
      <c r="B574" s="46"/>
      <c r="C574" s="47"/>
      <c r="D574" s="47"/>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row>
    <row r="575">
      <c r="A575" s="45"/>
      <c r="B575" s="46"/>
      <c r="C575" s="47"/>
      <c r="D575" s="47"/>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row>
    <row r="576">
      <c r="A576" s="45"/>
      <c r="B576" s="46"/>
      <c r="C576" s="47"/>
      <c r="D576" s="47"/>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row>
    <row r="577">
      <c r="A577" s="45"/>
      <c r="B577" s="46"/>
      <c r="C577" s="47"/>
      <c r="D577" s="47"/>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row>
    <row r="578">
      <c r="A578" s="45"/>
      <c r="B578" s="46"/>
      <c r="C578" s="47"/>
      <c r="D578" s="47"/>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row>
    <row r="579">
      <c r="A579" s="45"/>
      <c r="B579" s="46"/>
      <c r="C579" s="47"/>
      <c r="D579" s="47"/>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row>
    <row r="580">
      <c r="A580" s="45"/>
      <c r="B580" s="46"/>
      <c r="C580" s="47"/>
      <c r="D580" s="47"/>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row>
    <row r="581">
      <c r="A581" s="45"/>
      <c r="B581" s="46"/>
      <c r="C581" s="47"/>
      <c r="D581" s="47"/>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row>
    <row r="582">
      <c r="A582" s="45"/>
      <c r="B582" s="46"/>
      <c r="C582" s="47"/>
      <c r="D582" s="47"/>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row>
    <row r="583">
      <c r="A583" s="45"/>
      <c r="B583" s="46"/>
      <c r="C583" s="47"/>
      <c r="D583" s="47"/>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row>
    <row r="584">
      <c r="A584" s="45"/>
      <c r="B584" s="46"/>
      <c r="C584" s="47"/>
      <c r="D584" s="47"/>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row>
    <row r="585">
      <c r="A585" s="45"/>
      <c r="B585" s="46"/>
      <c r="C585" s="47"/>
      <c r="D585" s="47"/>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row>
    <row r="586">
      <c r="A586" s="45"/>
      <c r="B586" s="46"/>
      <c r="C586" s="47"/>
      <c r="D586" s="47"/>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row>
    <row r="587">
      <c r="A587" s="45"/>
      <c r="B587" s="46"/>
      <c r="C587" s="47"/>
      <c r="D587" s="47"/>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row>
    <row r="588">
      <c r="A588" s="45"/>
      <c r="B588" s="46"/>
      <c r="C588" s="47"/>
      <c r="D588" s="47"/>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row>
    <row r="589">
      <c r="A589" s="45"/>
      <c r="B589" s="46"/>
      <c r="C589" s="47"/>
      <c r="D589" s="47"/>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row>
    <row r="590">
      <c r="A590" s="45"/>
      <c r="B590" s="46"/>
      <c r="C590" s="47"/>
      <c r="D590" s="47"/>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row>
    <row r="591">
      <c r="A591" s="45"/>
      <c r="B591" s="46"/>
      <c r="C591" s="47"/>
      <c r="D591" s="47"/>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row>
    <row r="592">
      <c r="A592" s="45"/>
      <c r="B592" s="46"/>
      <c r="C592" s="47"/>
      <c r="D592" s="47"/>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row>
    <row r="593">
      <c r="A593" s="45"/>
      <c r="B593" s="46"/>
      <c r="C593" s="47"/>
      <c r="D593" s="47"/>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row>
    <row r="594">
      <c r="A594" s="45"/>
      <c r="B594" s="46"/>
      <c r="C594" s="47"/>
      <c r="D594" s="47"/>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row>
    <row r="595">
      <c r="A595" s="45"/>
      <c r="B595" s="46"/>
      <c r="C595" s="47"/>
      <c r="D595" s="47"/>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row>
    <row r="596">
      <c r="A596" s="45"/>
      <c r="B596" s="46"/>
      <c r="C596" s="47"/>
      <c r="D596" s="47"/>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row>
    <row r="597">
      <c r="A597" s="45"/>
      <c r="B597" s="46"/>
      <c r="C597" s="47"/>
      <c r="D597" s="47"/>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row>
    <row r="598">
      <c r="A598" s="45"/>
      <c r="B598" s="46"/>
      <c r="C598" s="47"/>
      <c r="D598" s="47"/>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row>
    <row r="599">
      <c r="A599" s="45"/>
      <c r="B599" s="46"/>
      <c r="C599" s="47"/>
      <c r="D599" s="47"/>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row>
    <row r="600">
      <c r="A600" s="45"/>
      <c r="B600" s="46"/>
      <c r="C600" s="47"/>
      <c r="D600" s="47"/>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row>
    <row r="601">
      <c r="A601" s="45"/>
      <c r="B601" s="46"/>
      <c r="C601" s="47"/>
      <c r="D601" s="47"/>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row>
    <row r="602">
      <c r="A602" s="45"/>
      <c r="B602" s="46"/>
      <c r="C602" s="47"/>
      <c r="D602" s="47"/>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row>
    <row r="603">
      <c r="A603" s="45"/>
      <c r="B603" s="46"/>
      <c r="C603" s="47"/>
      <c r="D603" s="47"/>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row>
    <row r="604">
      <c r="A604" s="45"/>
      <c r="B604" s="46"/>
      <c r="C604" s="47"/>
      <c r="D604" s="47"/>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row>
    <row r="605">
      <c r="A605" s="45"/>
      <c r="B605" s="46"/>
      <c r="C605" s="47"/>
      <c r="D605" s="47"/>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row>
    <row r="606">
      <c r="A606" s="45"/>
      <c r="B606" s="46"/>
      <c r="C606" s="47"/>
      <c r="D606" s="47"/>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row>
    <row r="607">
      <c r="A607" s="45"/>
      <c r="B607" s="46"/>
      <c r="C607" s="47"/>
      <c r="D607" s="47"/>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row>
    <row r="608">
      <c r="A608" s="45"/>
      <c r="B608" s="46"/>
      <c r="C608" s="47"/>
      <c r="D608" s="47"/>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row>
    <row r="609">
      <c r="A609" s="45"/>
      <c r="B609" s="46"/>
      <c r="C609" s="47"/>
      <c r="D609" s="47"/>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row>
    <row r="610">
      <c r="A610" s="45"/>
      <c r="B610" s="46"/>
      <c r="C610" s="47"/>
      <c r="D610" s="47"/>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row>
    <row r="611">
      <c r="A611" s="45"/>
      <c r="B611" s="46"/>
      <c r="C611" s="47"/>
      <c r="D611" s="47"/>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row>
    <row r="612">
      <c r="A612" s="45"/>
      <c r="B612" s="46"/>
      <c r="C612" s="47"/>
      <c r="D612" s="47"/>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row>
    <row r="613">
      <c r="A613" s="45"/>
      <c r="B613" s="46"/>
      <c r="C613" s="47"/>
      <c r="D613" s="47"/>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row>
    <row r="614">
      <c r="A614" s="45"/>
      <c r="B614" s="46"/>
      <c r="C614" s="47"/>
      <c r="D614" s="47"/>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row>
    <row r="615">
      <c r="A615" s="45"/>
      <c r="B615" s="46"/>
      <c r="C615" s="47"/>
      <c r="D615" s="47"/>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row>
    <row r="616">
      <c r="A616" s="45"/>
      <c r="B616" s="46"/>
      <c r="C616" s="47"/>
      <c r="D616" s="47"/>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row>
    <row r="617">
      <c r="A617" s="45"/>
      <c r="B617" s="46"/>
      <c r="C617" s="47"/>
      <c r="D617" s="47"/>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row>
    <row r="618">
      <c r="A618" s="45"/>
      <c r="B618" s="46"/>
      <c r="C618" s="47"/>
      <c r="D618" s="47"/>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row>
    <row r="619">
      <c r="A619" s="45"/>
      <c r="B619" s="46"/>
      <c r="C619" s="47"/>
      <c r="D619" s="47"/>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row>
    <row r="620">
      <c r="A620" s="45"/>
      <c r="B620" s="46"/>
      <c r="C620" s="47"/>
      <c r="D620" s="47"/>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row>
    <row r="621">
      <c r="A621" s="45"/>
      <c r="B621" s="46"/>
      <c r="C621" s="47"/>
      <c r="D621" s="47"/>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row>
    <row r="622">
      <c r="A622" s="45"/>
      <c r="B622" s="46"/>
      <c r="C622" s="47"/>
      <c r="D622" s="47"/>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row>
    <row r="623">
      <c r="A623" s="45"/>
      <c r="B623" s="46"/>
      <c r="C623" s="47"/>
      <c r="D623" s="47"/>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row>
    <row r="624">
      <c r="A624" s="45"/>
      <c r="B624" s="46"/>
      <c r="C624" s="47"/>
      <c r="D624" s="47"/>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row>
    <row r="625">
      <c r="A625" s="45"/>
      <c r="B625" s="46"/>
      <c r="C625" s="47"/>
      <c r="D625" s="47"/>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row>
    <row r="626">
      <c r="A626" s="45"/>
      <c r="B626" s="46"/>
      <c r="C626" s="47"/>
      <c r="D626" s="47"/>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row>
    <row r="627">
      <c r="A627" s="45"/>
      <c r="B627" s="46"/>
      <c r="C627" s="47"/>
      <c r="D627" s="47"/>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row>
    <row r="628">
      <c r="A628" s="45"/>
      <c r="B628" s="46"/>
      <c r="C628" s="47"/>
      <c r="D628" s="47"/>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row>
    <row r="629">
      <c r="A629" s="45"/>
      <c r="B629" s="46"/>
      <c r="C629" s="47"/>
      <c r="D629" s="47"/>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row>
    <row r="630">
      <c r="A630" s="45"/>
      <c r="B630" s="46"/>
      <c r="C630" s="47"/>
      <c r="D630" s="47"/>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row>
    <row r="631">
      <c r="A631" s="45"/>
      <c r="B631" s="46"/>
      <c r="C631" s="47"/>
      <c r="D631" s="47"/>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row>
    <row r="632">
      <c r="A632" s="45"/>
      <c r="B632" s="46"/>
      <c r="C632" s="47"/>
      <c r="D632" s="47"/>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row>
    <row r="633">
      <c r="A633" s="45"/>
      <c r="B633" s="46"/>
      <c r="C633" s="47"/>
      <c r="D633" s="47"/>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row>
    <row r="634">
      <c r="A634" s="45"/>
      <c r="B634" s="46"/>
      <c r="C634" s="47"/>
      <c r="D634" s="47"/>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row>
    <row r="635">
      <c r="A635" s="45"/>
      <c r="B635" s="46"/>
      <c r="C635" s="47"/>
      <c r="D635" s="47"/>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row>
    <row r="636">
      <c r="A636" s="45"/>
      <c r="B636" s="46"/>
      <c r="C636" s="47"/>
      <c r="D636" s="47"/>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row>
    <row r="637">
      <c r="A637" s="45"/>
      <c r="B637" s="46"/>
      <c r="C637" s="47"/>
      <c r="D637" s="47"/>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row>
    <row r="638">
      <c r="A638" s="45"/>
      <c r="B638" s="46"/>
      <c r="C638" s="47"/>
      <c r="D638" s="47"/>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row>
    <row r="639">
      <c r="A639" s="45"/>
      <c r="B639" s="46"/>
      <c r="C639" s="47"/>
      <c r="D639" s="47"/>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row>
    <row r="640">
      <c r="A640" s="45"/>
      <c r="B640" s="46"/>
      <c r="C640" s="47"/>
      <c r="D640" s="47"/>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row>
    <row r="641">
      <c r="A641" s="45"/>
      <c r="B641" s="46"/>
      <c r="C641" s="47"/>
      <c r="D641" s="47"/>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row>
    <row r="642">
      <c r="A642" s="45"/>
      <c r="B642" s="46"/>
      <c r="C642" s="47"/>
      <c r="D642" s="47"/>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row>
    <row r="643">
      <c r="A643" s="45"/>
      <c r="B643" s="46"/>
      <c r="C643" s="47"/>
      <c r="D643" s="47"/>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row>
    <row r="644">
      <c r="A644" s="45"/>
      <c r="B644" s="46"/>
      <c r="C644" s="47"/>
      <c r="D644" s="47"/>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row>
    <row r="645">
      <c r="A645" s="45"/>
      <c r="B645" s="46"/>
      <c r="C645" s="47"/>
      <c r="D645" s="47"/>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row>
    <row r="646">
      <c r="A646" s="45"/>
      <c r="B646" s="46"/>
      <c r="C646" s="47"/>
      <c r="D646" s="47"/>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row>
    <row r="647">
      <c r="A647" s="45"/>
      <c r="B647" s="46"/>
      <c r="C647" s="47"/>
      <c r="D647" s="47"/>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row>
    <row r="648">
      <c r="A648" s="45"/>
      <c r="B648" s="46"/>
      <c r="C648" s="47"/>
      <c r="D648" s="47"/>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row>
    <row r="649">
      <c r="A649" s="45"/>
      <c r="B649" s="46"/>
      <c r="C649" s="47"/>
      <c r="D649" s="47"/>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row>
    <row r="650">
      <c r="A650" s="45"/>
      <c r="B650" s="46"/>
      <c r="C650" s="47"/>
      <c r="D650" s="47"/>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row>
    <row r="651">
      <c r="A651" s="45"/>
      <c r="B651" s="46"/>
      <c r="C651" s="47"/>
      <c r="D651" s="47"/>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row>
    <row r="652">
      <c r="A652" s="45"/>
      <c r="B652" s="46"/>
      <c r="C652" s="47"/>
      <c r="D652" s="47"/>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row>
    <row r="653">
      <c r="A653" s="45"/>
      <c r="B653" s="46"/>
      <c r="C653" s="47"/>
      <c r="D653" s="47"/>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row>
    <row r="654">
      <c r="A654" s="45"/>
      <c r="B654" s="46"/>
      <c r="C654" s="47"/>
      <c r="D654" s="47"/>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row>
    <row r="655">
      <c r="A655" s="45"/>
      <c r="B655" s="46"/>
      <c r="C655" s="47"/>
      <c r="D655" s="47"/>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row>
    <row r="656">
      <c r="A656" s="45"/>
      <c r="B656" s="46"/>
      <c r="C656" s="47"/>
      <c r="D656" s="47"/>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row>
    <row r="657">
      <c r="A657" s="45"/>
      <c r="B657" s="46"/>
      <c r="C657" s="47"/>
      <c r="D657" s="47"/>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row>
    <row r="658">
      <c r="A658" s="45"/>
      <c r="B658" s="46"/>
      <c r="C658" s="47"/>
      <c r="D658" s="47"/>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row>
    <row r="659">
      <c r="A659" s="45"/>
      <c r="B659" s="46"/>
      <c r="C659" s="47"/>
      <c r="D659" s="47"/>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row>
    <row r="660">
      <c r="A660" s="45"/>
      <c r="B660" s="46"/>
      <c r="C660" s="47"/>
      <c r="D660" s="47"/>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row>
    <row r="661">
      <c r="A661" s="45"/>
      <c r="B661" s="46"/>
      <c r="C661" s="47"/>
      <c r="D661" s="47"/>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row>
    <row r="662">
      <c r="A662" s="45"/>
      <c r="B662" s="46"/>
      <c r="C662" s="47"/>
      <c r="D662" s="47"/>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row>
    <row r="663">
      <c r="A663" s="45"/>
      <c r="B663" s="46"/>
      <c r="C663" s="47"/>
      <c r="D663" s="47"/>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row>
    <row r="664">
      <c r="A664" s="45"/>
      <c r="B664" s="46"/>
      <c r="C664" s="47"/>
      <c r="D664" s="47"/>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row>
    <row r="665">
      <c r="A665" s="45"/>
      <c r="B665" s="46"/>
      <c r="C665" s="47"/>
      <c r="D665" s="47"/>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row>
    <row r="666">
      <c r="A666" s="45"/>
      <c r="B666" s="46"/>
      <c r="C666" s="47"/>
      <c r="D666" s="47"/>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row>
    <row r="667">
      <c r="A667" s="45"/>
      <c r="B667" s="46"/>
      <c r="C667" s="47"/>
      <c r="D667" s="47"/>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row>
    <row r="668">
      <c r="A668" s="45"/>
      <c r="B668" s="46"/>
      <c r="C668" s="47"/>
      <c r="D668" s="47"/>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row>
    <row r="669">
      <c r="A669" s="45"/>
      <c r="B669" s="46"/>
      <c r="C669" s="47"/>
      <c r="D669" s="47"/>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row>
    <row r="670">
      <c r="A670" s="45"/>
      <c r="B670" s="46"/>
      <c r="C670" s="47"/>
      <c r="D670" s="47"/>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row>
    <row r="671">
      <c r="A671" s="45"/>
      <c r="B671" s="46"/>
      <c r="C671" s="47"/>
      <c r="D671" s="47"/>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row>
    <row r="672">
      <c r="A672" s="45"/>
      <c r="B672" s="46"/>
      <c r="C672" s="47"/>
      <c r="D672" s="47"/>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row>
    <row r="673">
      <c r="A673" s="45"/>
      <c r="B673" s="46"/>
      <c r="C673" s="47"/>
      <c r="D673" s="47"/>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row>
    <row r="674">
      <c r="A674" s="45"/>
      <c r="B674" s="46"/>
      <c r="C674" s="47"/>
      <c r="D674" s="47"/>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row>
    <row r="675">
      <c r="A675" s="45"/>
      <c r="B675" s="46"/>
      <c r="C675" s="47"/>
      <c r="D675" s="47"/>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row>
    <row r="676">
      <c r="A676" s="45"/>
      <c r="B676" s="46"/>
      <c r="C676" s="47"/>
      <c r="D676" s="47"/>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row>
    <row r="677">
      <c r="A677" s="45"/>
      <c r="B677" s="46"/>
      <c r="C677" s="47"/>
      <c r="D677" s="47"/>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row>
    <row r="678">
      <c r="A678" s="45"/>
      <c r="B678" s="46"/>
      <c r="C678" s="47"/>
      <c r="D678" s="47"/>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row>
    <row r="679">
      <c r="A679" s="45"/>
      <c r="B679" s="46"/>
      <c r="C679" s="47"/>
      <c r="D679" s="47"/>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row>
    <row r="680">
      <c r="A680" s="45"/>
      <c r="B680" s="46"/>
      <c r="C680" s="47"/>
      <c r="D680" s="47"/>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row>
    <row r="681">
      <c r="A681" s="45"/>
      <c r="B681" s="46"/>
      <c r="C681" s="47"/>
      <c r="D681" s="47"/>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row>
    <row r="682">
      <c r="A682" s="45"/>
      <c r="B682" s="46"/>
      <c r="C682" s="47"/>
      <c r="D682" s="47"/>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row>
    <row r="683">
      <c r="A683" s="45"/>
      <c r="B683" s="46"/>
      <c r="C683" s="47"/>
      <c r="D683" s="47"/>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row>
    <row r="684">
      <c r="A684" s="45"/>
      <c r="B684" s="46"/>
      <c r="C684" s="47"/>
      <c r="D684" s="47"/>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row>
    <row r="685">
      <c r="A685" s="45"/>
      <c r="B685" s="46"/>
      <c r="C685" s="47"/>
      <c r="D685" s="47"/>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row>
    <row r="686">
      <c r="A686" s="45"/>
      <c r="B686" s="46"/>
      <c r="C686" s="47"/>
      <c r="D686" s="47"/>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row>
    <row r="687">
      <c r="A687" s="45"/>
      <c r="B687" s="46"/>
      <c r="C687" s="47"/>
      <c r="D687" s="47"/>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row>
    <row r="688">
      <c r="A688" s="45"/>
      <c r="B688" s="46"/>
      <c r="C688" s="47"/>
      <c r="D688" s="47"/>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row>
    <row r="689">
      <c r="A689" s="45"/>
      <c r="B689" s="46"/>
      <c r="C689" s="47"/>
      <c r="D689" s="47"/>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row>
    <row r="690">
      <c r="A690" s="45"/>
      <c r="B690" s="46"/>
      <c r="C690" s="47"/>
      <c r="D690" s="47"/>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row>
    <row r="691">
      <c r="A691" s="45"/>
      <c r="B691" s="46"/>
      <c r="C691" s="47"/>
      <c r="D691" s="47"/>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row>
    <row r="692">
      <c r="A692" s="45"/>
      <c r="B692" s="46"/>
      <c r="C692" s="47"/>
      <c r="D692" s="47"/>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row>
    <row r="693">
      <c r="A693" s="45"/>
      <c r="B693" s="46"/>
      <c r="C693" s="47"/>
      <c r="D693" s="47"/>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row>
    <row r="694">
      <c r="A694" s="45"/>
      <c r="B694" s="46"/>
      <c r="C694" s="47"/>
      <c r="D694" s="47"/>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row>
    <row r="695">
      <c r="A695" s="45"/>
      <c r="B695" s="46"/>
      <c r="C695" s="47"/>
      <c r="D695" s="47"/>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row>
    <row r="696">
      <c r="A696" s="45"/>
      <c r="B696" s="46"/>
      <c r="C696" s="47"/>
      <c r="D696" s="47"/>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row>
    <row r="697">
      <c r="A697" s="45"/>
      <c r="B697" s="46"/>
      <c r="C697" s="47"/>
      <c r="D697" s="47"/>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row>
    <row r="698">
      <c r="A698" s="45"/>
      <c r="B698" s="46"/>
      <c r="C698" s="47"/>
      <c r="D698" s="47"/>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row>
    <row r="699">
      <c r="A699" s="45"/>
      <c r="B699" s="46"/>
      <c r="C699" s="47"/>
      <c r="D699" s="47"/>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row>
    <row r="700">
      <c r="A700" s="45"/>
      <c r="B700" s="46"/>
      <c r="C700" s="47"/>
      <c r="D700" s="47"/>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row>
    <row r="701">
      <c r="A701" s="45"/>
      <c r="B701" s="46"/>
      <c r="C701" s="47"/>
      <c r="D701" s="47"/>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row>
    <row r="702">
      <c r="A702" s="45"/>
      <c r="B702" s="46"/>
      <c r="C702" s="47"/>
      <c r="D702" s="47"/>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row>
    <row r="703">
      <c r="A703" s="45"/>
      <c r="B703" s="46"/>
      <c r="C703" s="47"/>
      <c r="D703" s="47"/>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row>
    <row r="704">
      <c r="A704" s="45"/>
      <c r="B704" s="46"/>
      <c r="C704" s="47"/>
      <c r="D704" s="47"/>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row>
    <row r="705">
      <c r="A705" s="45"/>
      <c r="B705" s="46"/>
      <c r="C705" s="47"/>
      <c r="D705" s="47"/>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row>
    <row r="706">
      <c r="A706" s="45"/>
      <c r="B706" s="46"/>
      <c r="C706" s="47"/>
      <c r="D706" s="47"/>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row>
    <row r="707">
      <c r="A707" s="45"/>
      <c r="B707" s="46"/>
      <c r="C707" s="47"/>
      <c r="D707" s="47"/>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row>
    <row r="708">
      <c r="A708" s="45"/>
      <c r="B708" s="46"/>
      <c r="C708" s="47"/>
      <c r="D708" s="47"/>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row>
    <row r="709">
      <c r="A709" s="45"/>
      <c r="B709" s="46"/>
      <c r="C709" s="47"/>
      <c r="D709" s="47"/>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row>
    <row r="710">
      <c r="A710" s="45"/>
      <c r="B710" s="46"/>
      <c r="C710" s="47"/>
      <c r="D710" s="47"/>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row>
    <row r="711">
      <c r="A711" s="45"/>
      <c r="B711" s="46"/>
      <c r="C711" s="47"/>
      <c r="D711" s="47"/>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row>
    <row r="712">
      <c r="A712" s="45"/>
      <c r="B712" s="46"/>
      <c r="C712" s="47"/>
      <c r="D712" s="47"/>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row>
    <row r="713">
      <c r="A713" s="45"/>
      <c r="B713" s="46"/>
      <c r="C713" s="47"/>
      <c r="D713" s="47"/>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row>
    <row r="714">
      <c r="A714" s="45"/>
      <c r="B714" s="46"/>
      <c r="C714" s="47"/>
      <c r="D714" s="47"/>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row>
    <row r="715">
      <c r="A715" s="45"/>
      <c r="B715" s="46"/>
      <c r="C715" s="47"/>
      <c r="D715" s="47"/>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row>
    <row r="716">
      <c r="A716" s="45"/>
      <c r="B716" s="46"/>
      <c r="C716" s="47"/>
      <c r="D716" s="47"/>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row>
    <row r="717">
      <c r="A717" s="45"/>
      <c r="B717" s="46"/>
      <c r="C717" s="47"/>
      <c r="D717" s="47"/>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row>
    <row r="718">
      <c r="A718" s="45"/>
      <c r="B718" s="46"/>
      <c r="C718" s="47"/>
      <c r="D718" s="47"/>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row>
    <row r="719">
      <c r="A719" s="45"/>
      <c r="B719" s="46"/>
      <c r="C719" s="47"/>
      <c r="D719" s="47"/>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row>
    <row r="720">
      <c r="A720" s="45"/>
      <c r="B720" s="46"/>
      <c r="C720" s="47"/>
      <c r="D720" s="47"/>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row>
    <row r="721">
      <c r="A721" s="45"/>
      <c r="B721" s="46"/>
      <c r="C721" s="47"/>
      <c r="D721" s="47"/>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row>
    <row r="722">
      <c r="A722" s="45"/>
      <c r="B722" s="46"/>
      <c r="C722" s="47"/>
      <c r="D722" s="47"/>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row>
    <row r="723">
      <c r="A723" s="45"/>
      <c r="B723" s="46"/>
      <c r="C723" s="47"/>
      <c r="D723" s="47"/>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row>
    <row r="724">
      <c r="A724" s="45"/>
      <c r="B724" s="46"/>
      <c r="C724" s="47"/>
      <c r="D724" s="47"/>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row>
    <row r="725">
      <c r="A725" s="45"/>
      <c r="B725" s="46"/>
      <c r="C725" s="47"/>
      <c r="D725" s="47"/>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row>
    <row r="726">
      <c r="A726" s="45"/>
      <c r="B726" s="46"/>
      <c r="C726" s="47"/>
      <c r="D726" s="47"/>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row>
    <row r="727">
      <c r="A727" s="45"/>
      <c r="B727" s="46"/>
      <c r="C727" s="47"/>
      <c r="D727" s="47"/>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row>
    <row r="728">
      <c r="A728" s="45"/>
      <c r="B728" s="46"/>
      <c r="C728" s="47"/>
      <c r="D728" s="47"/>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row>
    <row r="729">
      <c r="A729" s="45"/>
      <c r="B729" s="46"/>
      <c r="C729" s="47"/>
      <c r="D729" s="47"/>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row>
    <row r="730">
      <c r="A730" s="45"/>
      <c r="B730" s="46"/>
      <c r="C730" s="47"/>
      <c r="D730" s="47"/>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row>
    <row r="731">
      <c r="A731" s="45"/>
      <c r="B731" s="46"/>
      <c r="C731" s="47"/>
      <c r="D731" s="47"/>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row>
    <row r="732">
      <c r="A732" s="45"/>
      <c r="B732" s="46"/>
      <c r="C732" s="47"/>
      <c r="D732" s="47"/>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row>
    <row r="733">
      <c r="A733" s="45"/>
      <c r="B733" s="46"/>
      <c r="C733" s="47"/>
      <c r="D733" s="47"/>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row>
    <row r="734">
      <c r="A734" s="45"/>
      <c r="B734" s="46"/>
      <c r="C734" s="47"/>
      <c r="D734" s="47"/>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row>
    <row r="735">
      <c r="A735" s="45"/>
      <c r="B735" s="46"/>
      <c r="C735" s="47"/>
      <c r="D735" s="47"/>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row>
    <row r="736">
      <c r="A736" s="45"/>
      <c r="B736" s="46"/>
      <c r="C736" s="47"/>
      <c r="D736" s="47"/>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row>
    <row r="737">
      <c r="A737" s="45"/>
      <c r="B737" s="46"/>
      <c r="C737" s="47"/>
      <c r="D737" s="47"/>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row>
    <row r="738">
      <c r="A738" s="45"/>
      <c r="B738" s="46"/>
      <c r="C738" s="47"/>
      <c r="D738" s="47"/>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row>
    <row r="739">
      <c r="A739" s="45"/>
      <c r="B739" s="46"/>
      <c r="C739" s="47"/>
      <c r="D739" s="47"/>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row>
    <row r="740">
      <c r="A740" s="45"/>
      <c r="B740" s="46"/>
      <c r="C740" s="47"/>
      <c r="D740" s="47"/>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row>
    <row r="741">
      <c r="A741" s="45"/>
      <c r="B741" s="46"/>
      <c r="C741" s="47"/>
      <c r="D741" s="47"/>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row>
    <row r="742">
      <c r="A742" s="45"/>
      <c r="B742" s="46"/>
      <c r="C742" s="47"/>
      <c r="D742" s="47"/>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row>
    <row r="743">
      <c r="A743" s="45"/>
      <c r="B743" s="46"/>
      <c r="C743" s="47"/>
      <c r="D743" s="47"/>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row>
    <row r="744">
      <c r="A744" s="45"/>
      <c r="B744" s="46"/>
      <c r="C744" s="47"/>
      <c r="D744" s="47"/>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row>
    <row r="745">
      <c r="A745" s="45"/>
      <c r="B745" s="46"/>
      <c r="C745" s="47"/>
      <c r="D745" s="47"/>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row>
    <row r="746">
      <c r="A746" s="45"/>
      <c r="B746" s="46"/>
      <c r="C746" s="47"/>
      <c r="D746" s="47"/>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row>
    <row r="747">
      <c r="A747" s="45"/>
      <c r="B747" s="46"/>
      <c r="C747" s="47"/>
      <c r="D747" s="47"/>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row>
    <row r="748">
      <c r="A748" s="45"/>
      <c r="B748" s="46"/>
      <c r="C748" s="47"/>
      <c r="D748" s="47"/>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row>
    <row r="749">
      <c r="A749" s="45"/>
      <c r="B749" s="46"/>
      <c r="C749" s="47"/>
      <c r="D749" s="47"/>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row>
    <row r="750">
      <c r="A750" s="45"/>
      <c r="B750" s="46"/>
      <c r="C750" s="47"/>
      <c r="D750" s="47"/>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row>
    <row r="751">
      <c r="A751" s="45"/>
      <c r="B751" s="46"/>
      <c r="C751" s="47"/>
      <c r="D751" s="47"/>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row>
    <row r="752">
      <c r="A752" s="45"/>
      <c r="B752" s="46"/>
      <c r="C752" s="47"/>
      <c r="D752" s="47"/>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row>
    <row r="753">
      <c r="A753" s="45"/>
      <c r="B753" s="46"/>
      <c r="C753" s="47"/>
      <c r="D753" s="47"/>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row>
    <row r="754">
      <c r="A754" s="45"/>
      <c r="B754" s="46"/>
      <c r="C754" s="47"/>
      <c r="D754" s="47"/>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row>
    <row r="755">
      <c r="A755" s="45"/>
      <c r="B755" s="46"/>
      <c r="C755" s="47"/>
      <c r="D755" s="47"/>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row>
    <row r="756">
      <c r="A756" s="45"/>
      <c r="B756" s="46"/>
      <c r="C756" s="47"/>
      <c r="D756" s="47"/>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row>
    <row r="757">
      <c r="A757" s="45"/>
      <c r="B757" s="46"/>
      <c r="C757" s="47"/>
      <c r="D757" s="47"/>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row>
    <row r="758">
      <c r="A758" s="45"/>
      <c r="B758" s="46"/>
      <c r="C758" s="47"/>
      <c r="D758" s="47"/>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row>
    <row r="759">
      <c r="A759" s="45"/>
      <c r="B759" s="46"/>
      <c r="C759" s="47"/>
      <c r="D759" s="47"/>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row>
    <row r="760">
      <c r="A760" s="45"/>
      <c r="B760" s="46"/>
      <c r="C760" s="47"/>
      <c r="D760" s="47"/>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row>
    <row r="761">
      <c r="A761" s="45"/>
      <c r="B761" s="46"/>
      <c r="C761" s="47"/>
      <c r="D761" s="47"/>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row>
    <row r="762">
      <c r="A762" s="45"/>
      <c r="B762" s="46"/>
      <c r="C762" s="47"/>
      <c r="D762" s="47"/>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row>
    <row r="763">
      <c r="A763" s="45"/>
      <c r="B763" s="46"/>
      <c r="C763" s="47"/>
      <c r="D763" s="47"/>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row>
    <row r="764">
      <c r="A764" s="45"/>
      <c r="B764" s="46"/>
      <c r="C764" s="47"/>
      <c r="D764" s="47"/>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row>
    <row r="765">
      <c r="A765" s="45"/>
      <c r="B765" s="46"/>
      <c r="C765" s="47"/>
      <c r="D765" s="47"/>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row>
    <row r="766">
      <c r="A766" s="45"/>
      <c r="B766" s="46"/>
      <c r="C766" s="47"/>
      <c r="D766" s="47"/>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row>
    <row r="767">
      <c r="A767" s="45"/>
      <c r="B767" s="46"/>
      <c r="C767" s="47"/>
      <c r="D767" s="47"/>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row>
    <row r="768">
      <c r="A768" s="45"/>
      <c r="B768" s="46"/>
      <c r="C768" s="47"/>
      <c r="D768" s="47"/>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row>
    <row r="769">
      <c r="A769" s="45"/>
      <c r="B769" s="46"/>
      <c r="C769" s="47"/>
      <c r="D769" s="47"/>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row>
    <row r="770">
      <c r="A770" s="45"/>
      <c r="B770" s="46"/>
      <c r="C770" s="47"/>
      <c r="D770" s="47"/>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row>
    <row r="771">
      <c r="A771" s="45"/>
      <c r="B771" s="46"/>
      <c r="C771" s="47"/>
      <c r="D771" s="47"/>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row>
    <row r="772">
      <c r="A772" s="45"/>
      <c r="B772" s="46"/>
      <c r="C772" s="47"/>
      <c r="D772" s="47"/>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row>
    <row r="773">
      <c r="A773" s="45"/>
      <c r="B773" s="46"/>
      <c r="C773" s="47"/>
      <c r="D773" s="47"/>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row>
    <row r="774">
      <c r="A774" s="45"/>
      <c r="B774" s="46"/>
      <c r="C774" s="47"/>
      <c r="D774" s="47"/>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row>
    <row r="775">
      <c r="A775" s="45"/>
      <c r="B775" s="46"/>
      <c r="C775" s="47"/>
      <c r="D775" s="47"/>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row>
    <row r="776">
      <c r="A776" s="45"/>
      <c r="B776" s="46"/>
      <c r="C776" s="47"/>
      <c r="D776" s="47"/>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row>
    <row r="777">
      <c r="A777" s="45"/>
      <c r="B777" s="46"/>
      <c r="C777" s="47"/>
      <c r="D777" s="47"/>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row>
    <row r="778">
      <c r="A778" s="45"/>
      <c r="B778" s="46"/>
      <c r="C778" s="47"/>
      <c r="D778" s="47"/>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row>
    <row r="779">
      <c r="A779" s="45"/>
      <c r="B779" s="46"/>
      <c r="C779" s="47"/>
      <c r="D779" s="47"/>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row>
    <row r="780">
      <c r="A780" s="45"/>
      <c r="B780" s="46"/>
      <c r="C780" s="47"/>
      <c r="D780" s="47"/>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row>
    <row r="781">
      <c r="A781" s="45"/>
      <c r="B781" s="46"/>
      <c r="C781" s="47"/>
      <c r="D781" s="47"/>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row>
    <row r="782">
      <c r="A782" s="45"/>
      <c r="B782" s="46"/>
      <c r="C782" s="47"/>
      <c r="D782" s="47"/>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row>
    <row r="783">
      <c r="A783" s="45"/>
      <c r="B783" s="46"/>
      <c r="C783" s="47"/>
      <c r="D783" s="47"/>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row>
    <row r="784">
      <c r="A784" s="45"/>
      <c r="B784" s="46"/>
      <c r="C784" s="47"/>
      <c r="D784" s="47"/>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row>
    <row r="785">
      <c r="A785" s="45"/>
      <c r="B785" s="46"/>
      <c r="C785" s="47"/>
      <c r="D785" s="47"/>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row>
    <row r="786">
      <c r="A786" s="45"/>
      <c r="B786" s="46"/>
      <c r="C786" s="47"/>
      <c r="D786" s="47"/>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row>
    <row r="787">
      <c r="A787" s="45"/>
      <c r="B787" s="46"/>
      <c r="C787" s="47"/>
      <c r="D787" s="47"/>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row>
    <row r="788">
      <c r="A788" s="45"/>
      <c r="B788" s="46"/>
      <c r="C788" s="47"/>
      <c r="D788" s="47"/>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row>
    <row r="789">
      <c r="A789" s="45"/>
      <c r="B789" s="46"/>
      <c r="C789" s="47"/>
      <c r="D789" s="47"/>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row>
    <row r="790">
      <c r="A790" s="45"/>
      <c r="B790" s="46"/>
      <c r="C790" s="47"/>
      <c r="D790" s="47"/>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row>
    <row r="791">
      <c r="A791" s="45"/>
      <c r="B791" s="46"/>
      <c r="C791" s="47"/>
      <c r="D791" s="47"/>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row>
    <row r="792">
      <c r="A792" s="45"/>
      <c r="B792" s="46"/>
      <c r="C792" s="47"/>
      <c r="D792" s="47"/>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row>
    <row r="793">
      <c r="A793" s="45"/>
      <c r="B793" s="46"/>
      <c r="C793" s="47"/>
      <c r="D793" s="47"/>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row>
    <row r="794">
      <c r="A794" s="45"/>
      <c r="B794" s="46"/>
      <c r="C794" s="47"/>
      <c r="D794" s="47"/>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row>
    <row r="795">
      <c r="A795" s="45"/>
      <c r="B795" s="46"/>
      <c r="C795" s="47"/>
      <c r="D795" s="47"/>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row>
    <row r="796">
      <c r="A796" s="45"/>
      <c r="B796" s="46"/>
      <c r="C796" s="47"/>
      <c r="D796" s="47"/>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row>
    <row r="797">
      <c r="A797" s="45"/>
      <c r="B797" s="46"/>
      <c r="C797" s="47"/>
      <c r="D797" s="47"/>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row>
    <row r="798">
      <c r="A798" s="45"/>
      <c r="B798" s="46"/>
      <c r="C798" s="47"/>
      <c r="D798" s="47"/>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row>
    <row r="799">
      <c r="A799" s="45"/>
      <c r="B799" s="46"/>
      <c r="C799" s="47"/>
      <c r="D799" s="47"/>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row>
    <row r="800">
      <c r="A800" s="45"/>
      <c r="B800" s="46"/>
      <c r="C800" s="47"/>
      <c r="D800" s="47"/>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row>
    <row r="801">
      <c r="A801" s="45"/>
      <c r="B801" s="46"/>
      <c r="C801" s="47"/>
      <c r="D801" s="47"/>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row>
    <row r="802">
      <c r="A802" s="45"/>
      <c r="B802" s="46"/>
      <c r="C802" s="47"/>
      <c r="D802" s="47"/>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row>
    <row r="803">
      <c r="A803" s="45"/>
      <c r="B803" s="46"/>
      <c r="C803" s="47"/>
      <c r="D803" s="47"/>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row>
    <row r="804">
      <c r="A804" s="45"/>
      <c r="B804" s="46"/>
      <c r="C804" s="47"/>
      <c r="D804" s="47"/>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row>
    <row r="805">
      <c r="A805" s="45"/>
      <c r="B805" s="46"/>
      <c r="C805" s="47"/>
      <c r="D805" s="47"/>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row>
    <row r="806">
      <c r="A806" s="45"/>
      <c r="B806" s="46"/>
      <c r="C806" s="47"/>
      <c r="D806" s="47"/>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row>
    <row r="807">
      <c r="A807" s="45"/>
      <c r="B807" s="46"/>
      <c r="C807" s="47"/>
      <c r="D807" s="47"/>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row>
    <row r="808">
      <c r="A808" s="45"/>
      <c r="B808" s="46"/>
      <c r="C808" s="47"/>
      <c r="D808" s="47"/>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row>
    <row r="809">
      <c r="A809" s="45"/>
      <c r="B809" s="46"/>
      <c r="C809" s="47"/>
      <c r="D809" s="47"/>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row>
    <row r="810">
      <c r="A810" s="45"/>
      <c r="B810" s="46"/>
      <c r="C810" s="47"/>
      <c r="D810" s="47"/>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row>
    <row r="811">
      <c r="A811" s="45"/>
      <c r="B811" s="46"/>
      <c r="C811" s="47"/>
      <c r="D811" s="47"/>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row>
    <row r="812">
      <c r="A812" s="45"/>
      <c r="B812" s="46"/>
      <c r="C812" s="47"/>
      <c r="D812" s="47"/>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row>
    <row r="813">
      <c r="A813" s="45"/>
      <c r="B813" s="46"/>
      <c r="C813" s="47"/>
      <c r="D813" s="47"/>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row>
    <row r="814">
      <c r="A814" s="45"/>
      <c r="B814" s="46"/>
      <c r="C814" s="47"/>
      <c r="D814" s="47"/>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row>
    <row r="815">
      <c r="A815" s="45"/>
      <c r="B815" s="46"/>
      <c r="C815" s="47"/>
      <c r="D815" s="47"/>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row>
    <row r="816">
      <c r="A816" s="45"/>
      <c r="B816" s="46"/>
      <c r="C816" s="47"/>
      <c r="D816" s="47"/>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row>
    <row r="817">
      <c r="A817" s="45"/>
      <c r="B817" s="46"/>
      <c r="C817" s="47"/>
      <c r="D817" s="47"/>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row>
    <row r="818">
      <c r="A818" s="45"/>
      <c r="B818" s="46"/>
      <c r="C818" s="47"/>
      <c r="D818" s="47"/>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row>
    <row r="819">
      <c r="A819" s="45"/>
      <c r="B819" s="46"/>
      <c r="C819" s="47"/>
      <c r="D819" s="47"/>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row>
    <row r="820">
      <c r="A820" s="45"/>
      <c r="B820" s="46"/>
      <c r="C820" s="47"/>
      <c r="D820" s="47"/>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row>
    <row r="821">
      <c r="A821" s="45"/>
      <c r="B821" s="46"/>
      <c r="C821" s="47"/>
      <c r="D821" s="47"/>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row>
    <row r="822">
      <c r="A822" s="45"/>
      <c r="B822" s="46"/>
      <c r="C822" s="47"/>
      <c r="D822" s="47"/>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row>
    <row r="823">
      <c r="A823" s="45"/>
      <c r="B823" s="46"/>
      <c r="C823" s="47"/>
      <c r="D823" s="47"/>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row>
    <row r="824">
      <c r="A824" s="45"/>
      <c r="B824" s="46"/>
      <c r="C824" s="47"/>
      <c r="D824" s="47"/>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row>
    <row r="825">
      <c r="A825" s="45"/>
      <c r="B825" s="46"/>
      <c r="C825" s="47"/>
      <c r="D825" s="47"/>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row>
    <row r="826">
      <c r="A826" s="45"/>
      <c r="B826" s="46"/>
      <c r="C826" s="47"/>
      <c r="D826" s="47"/>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row>
    <row r="827">
      <c r="A827" s="45"/>
      <c r="B827" s="46"/>
      <c r="C827" s="47"/>
      <c r="D827" s="47"/>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row>
    <row r="828">
      <c r="A828" s="45"/>
      <c r="B828" s="46"/>
      <c r="C828" s="47"/>
      <c r="D828" s="47"/>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row>
    <row r="829">
      <c r="A829" s="45"/>
      <c r="B829" s="46"/>
      <c r="C829" s="47"/>
      <c r="D829" s="47"/>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row>
    <row r="830">
      <c r="A830" s="45"/>
      <c r="B830" s="46"/>
      <c r="C830" s="47"/>
      <c r="D830" s="47"/>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row>
    <row r="831">
      <c r="A831" s="45"/>
      <c r="B831" s="46"/>
      <c r="C831" s="47"/>
      <c r="D831" s="47"/>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row>
    <row r="832">
      <c r="A832" s="45"/>
      <c r="B832" s="46"/>
      <c r="C832" s="47"/>
      <c r="D832" s="47"/>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row>
    <row r="833">
      <c r="A833" s="45"/>
      <c r="B833" s="46"/>
      <c r="C833" s="47"/>
      <c r="D833" s="47"/>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row>
    <row r="834">
      <c r="A834" s="45"/>
      <c r="B834" s="46"/>
      <c r="C834" s="47"/>
      <c r="D834" s="47"/>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row>
    <row r="835">
      <c r="A835" s="45"/>
      <c r="B835" s="46"/>
      <c r="C835" s="47"/>
      <c r="D835" s="47"/>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row>
    <row r="836">
      <c r="A836" s="45"/>
      <c r="B836" s="46"/>
      <c r="C836" s="47"/>
      <c r="D836" s="47"/>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row>
    <row r="837">
      <c r="A837" s="45"/>
      <c r="B837" s="46"/>
      <c r="C837" s="47"/>
      <c r="D837" s="47"/>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row>
    <row r="838">
      <c r="A838" s="45"/>
      <c r="B838" s="46"/>
      <c r="C838" s="47"/>
      <c r="D838" s="47"/>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row>
    <row r="839">
      <c r="A839" s="45"/>
      <c r="B839" s="46"/>
      <c r="C839" s="47"/>
      <c r="D839" s="47"/>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row>
    <row r="840">
      <c r="A840" s="45"/>
      <c r="B840" s="46"/>
      <c r="C840" s="47"/>
      <c r="D840" s="47"/>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row>
    <row r="841">
      <c r="A841" s="45"/>
      <c r="B841" s="46"/>
      <c r="C841" s="47"/>
      <c r="D841" s="47"/>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row>
    <row r="842">
      <c r="A842" s="45"/>
      <c r="B842" s="46"/>
      <c r="C842" s="47"/>
      <c r="D842" s="47"/>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row>
    <row r="843">
      <c r="A843" s="45"/>
      <c r="B843" s="46"/>
      <c r="C843" s="47"/>
      <c r="D843" s="47"/>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row>
    <row r="844">
      <c r="A844" s="45"/>
      <c r="B844" s="46"/>
      <c r="C844" s="47"/>
      <c r="D844" s="47"/>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row>
    <row r="845">
      <c r="A845" s="45"/>
      <c r="B845" s="46"/>
      <c r="C845" s="47"/>
      <c r="D845" s="47"/>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row>
    <row r="846">
      <c r="A846" s="45"/>
      <c r="B846" s="46"/>
      <c r="C846" s="47"/>
      <c r="D846" s="47"/>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row>
    <row r="847">
      <c r="A847" s="45"/>
      <c r="B847" s="46"/>
      <c r="C847" s="47"/>
      <c r="D847" s="47"/>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row>
    <row r="848">
      <c r="A848" s="45"/>
      <c r="B848" s="46"/>
      <c r="C848" s="47"/>
      <c r="D848" s="47"/>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row>
    <row r="849">
      <c r="A849" s="45"/>
      <c r="B849" s="46"/>
      <c r="C849" s="47"/>
      <c r="D849" s="47"/>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row>
    <row r="850">
      <c r="A850" s="45"/>
      <c r="B850" s="46"/>
      <c r="C850" s="47"/>
      <c r="D850" s="47"/>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row>
    <row r="851">
      <c r="A851" s="45"/>
      <c r="B851" s="46"/>
      <c r="C851" s="47"/>
      <c r="D851" s="47"/>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row>
    <row r="852">
      <c r="A852" s="45"/>
      <c r="B852" s="46"/>
      <c r="C852" s="47"/>
      <c r="D852" s="47"/>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row>
    <row r="853">
      <c r="A853" s="45"/>
      <c r="B853" s="46"/>
      <c r="C853" s="47"/>
      <c r="D853" s="47"/>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row>
    <row r="854">
      <c r="A854" s="45"/>
      <c r="B854" s="46"/>
      <c r="C854" s="47"/>
      <c r="D854" s="47"/>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row>
    <row r="855">
      <c r="A855" s="45"/>
      <c r="B855" s="46"/>
      <c r="C855" s="47"/>
      <c r="D855" s="47"/>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row>
    <row r="856">
      <c r="A856" s="45"/>
      <c r="B856" s="46"/>
      <c r="C856" s="47"/>
      <c r="D856" s="47"/>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row>
    <row r="857">
      <c r="A857" s="45"/>
      <c r="B857" s="46"/>
      <c r="C857" s="47"/>
      <c r="D857" s="47"/>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row>
    <row r="858">
      <c r="A858" s="45"/>
      <c r="B858" s="46"/>
      <c r="C858" s="47"/>
      <c r="D858" s="47"/>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row>
    <row r="859">
      <c r="A859" s="45"/>
      <c r="B859" s="46"/>
      <c r="C859" s="47"/>
      <c r="D859" s="47"/>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row>
    <row r="860">
      <c r="A860" s="45"/>
      <c r="B860" s="46"/>
      <c r="C860" s="47"/>
      <c r="D860" s="47"/>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row>
    <row r="861">
      <c r="A861" s="45"/>
      <c r="B861" s="46"/>
      <c r="C861" s="47"/>
      <c r="D861" s="47"/>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row>
    <row r="862">
      <c r="A862" s="45"/>
      <c r="B862" s="46"/>
      <c r="C862" s="47"/>
      <c r="D862" s="47"/>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row>
    <row r="863">
      <c r="A863" s="45"/>
      <c r="B863" s="46"/>
      <c r="C863" s="47"/>
      <c r="D863" s="47"/>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row>
    <row r="864">
      <c r="A864" s="45"/>
      <c r="B864" s="46"/>
      <c r="C864" s="47"/>
      <c r="D864" s="47"/>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row>
    <row r="865">
      <c r="A865" s="45"/>
      <c r="B865" s="46"/>
      <c r="C865" s="47"/>
      <c r="D865" s="47"/>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row>
    <row r="866">
      <c r="A866" s="45"/>
      <c r="B866" s="46"/>
      <c r="C866" s="47"/>
      <c r="D866" s="47"/>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row>
    <row r="867">
      <c r="A867" s="45"/>
      <c r="B867" s="46"/>
      <c r="C867" s="47"/>
      <c r="D867" s="47"/>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row>
    <row r="868">
      <c r="A868" s="45"/>
      <c r="B868" s="46"/>
      <c r="C868" s="47"/>
      <c r="D868" s="47"/>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row>
    <row r="869">
      <c r="A869" s="45"/>
      <c r="B869" s="46"/>
      <c r="C869" s="47"/>
      <c r="D869" s="47"/>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row>
    <row r="870">
      <c r="A870" s="45"/>
      <c r="B870" s="46"/>
      <c r="C870" s="47"/>
      <c r="D870" s="47"/>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row>
    <row r="871">
      <c r="A871" s="45"/>
      <c r="B871" s="46"/>
      <c r="C871" s="47"/>
      <c r="D871" s="47"/>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row>
    <row r="872">
      <c r="A872" s="45"/>
      <c r="B872" s="46"/>
      <c r="C872" s="47"/>
      <c r="D872" s="47"/>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row>
    <row r="873">
      <c r="A873" s="45"/>
      <c r="B873" s="46"/>
      <c r="C873" s="47"/>
      <c r="D873" s="47"/>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row>
    <row r="874">
      <c r="A874" s="45"/>
      <c r="B874" s="46"/>
      <c r="C874" s="47"/>
      <c r="D874" s="47"/>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row>
    <row r="875">
      <c r="A875" s="45"/>
      <c r="B875" s="46"/>
      <c r="C875" s="47"/>
      <c r="D875" s="47"/>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row>
    <row r="876">
      <c r="A876" s="45"/>
      <c r="B876" s="46"/>
      <c r="C876" s="47"/>
      <c r="D876" s="47"/>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row>
    <row r="877">
      <c r="A877" s="45"/>
      <c r="B877" s="46"/>
      <c r="C877" s="47"/>
      <c r="D877" s="47"/>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row>
    <row r="878">
      <c r="A878" s="45"/>
      <c r="B878" s="46"/>
      <c r="C878" s="47"/>
      <c r="D878" s="47"/>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row>
    <row r="879">
      <c r="A879" s="45"/>
      <c r="B879" s="46"/>
      <c r="C879" s="47"/>
      <c r="D879" s="47"/>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row>
    <row r="880">
      <c r="A880" s="45"/>
      <c r="B880" s="46"/>
      <c r="C880" s="47"/>
      <c r="D880" s="47"/>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row>
    <row r="881">
      <c r="A881" s="45"/>
      <c r="B881" s="46"/>
      <c r="C881" s="47"/>
      <c r="D881" s="47"/>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row>
    <row r="882">
      <c r="A882" s="45"/>
      <c r="B882" s="46"/>
      <c r="C882" s="47"/>
      <c r="D882" s="47"/>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row>
    <row r="883">
      <c r="A883" s="45"/>
      <c r="B883" s="46"/>
      <c r="C883" s="47"/>
      <c r="D883" s="47"/>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row>
    <row r="884">
      <c r="A884" s="45"/>
      <c r="B884" s="46"/>
      <c r="C884" s="47"/>
      <c r="D884" s="47"/>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row>
    <row r="885">
      <c r="A885" s="45"/>
      <c r="B885" s="46"/>
      <c r="C885" s="47"/>
      <c r="D885" s="47"/>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row>
    <row r="886">
      <c r="A886" s="45"/>
      <c r="B886" s="46"/>
      <c r="C886" s="47"/>
      <c r="D886" s="47"/>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row>
    <row r="887">
      <c r="A887" s="45"/>
      <c r="B887" s="46"/>
      <c r="C887" s="47"/>
      <c r="D887" s="47"/>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row>
    <row r="888">
      <c r="A888" s="45"/>
      <c r="B888" s="46"/>
      <c r="C888" s="47"/>
      <c r="D888" s="47"/>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row>
    <row r="889">
      <c r="A889" s="45"/>
      <c r="B889" s="46"/>
      <c r="C889" s="47"/>
      <c r="D889" s="47"/>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row>
    <row r="890">
      <c r="A890" s="45"/>
      <c r="B890" s="46"/>
      <c r="C890" s="47"/>
      <c r="D890" s="47"/>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row>
    <row r="891">
      <c r="A891" s="45"/>
      <c r="B891" s="46"/>
      <c r="C891" s="47"/>
      <c r="D891" s="47"/>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row>
    <row r="892">
      <c r="A892" s="45"/>
      <c r="B892" s="46"/>
      <c r="C892" s="47"/>
      <c r="D892" s="47"/>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row>
    <row r="893">
      <c r="A893" s="45"/>
      <c r="B893" s="46"/>
      <c r="C893" s="47"/>
      <c r="D893" s="47"/>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row>
    <row r="894">
      <c r="A894" s="45"/>
      <c r="B894" s="46"/>
      <c r="C894" s="47"/>
      <c r="D894" s="47"/>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row>
    <row r="895">
      <c r="A895" s="45"/>
      <c r="B895" s="46"/>
      <c r="C895" s="47"/>
      <c r="D895" s="47"/>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row>
    <row r="896">
      <c r="A896" s="45"/>
      <c r="B896" s="46"/>
      <c r="C896" s="47"/>
      <c r="D896" s="47"/>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row>
    <row r="897">
      <c r="A897" s="45"/>
      <c r="B897" s="46"/>
      <c r="C897" s="47"/>
      <c r="D897" s="47"/>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row>
    <row r="898">
      <c r="A898" s="45"/>
      <c r="B898" s="46"/>
      <c r="C898" s="47"/>
      <c r="D898" s="47"/>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row>
    <row r="899">
      <c r="A899" s="45"/>
      <c r="B899" s="46"/>
      <c r="C899" s="47"/>
      <c r="D899" s="47"/>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row>
    <row r="900">
      <c r="A900" s="45"/>
      <c r="B900" s="46"/>
      <c r="C900" s="47"/>
      <c r="D900" s="47"/>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row>
    <row r="901">
      <c r="A901" s="45"/>
      <c r="B901" s="46"/>
      <c r="C901" s="47"/>
      <c r="D901" s="47"/>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row>
    <row r="902">
      <c r="A902" s="45"/>
      <c r="B902" s="46"/>
      <c r="C902" s="47"/>
      <c r="D902" s="47"/>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row>
    <row r="903">
      <c r="A903" s="45"/>
      <c r="B903" s="46"/>
      <c r="C903" s="47"/>
      <c r="D903" s="47"/>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row>
    <row r="904">
      <c r="A904" s="45"/>
      <c r="B904" s="46"/>
      <c r="C904" s="47"/>
      <c r="D904" s="47"/>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row>
    <row r="905">
      <c r="A905" s="45"/>
      <c r="B905" s="46"/>
      <c r="C905" s="47"/>
      <c r="D905" s="47"/>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row>
    <row r="906">
      <c r="A906" s="45"/>
      <c r="B906" s="46"/>
      <c r="C906" s="47"/>
      <c r="D906" s="47"/>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row>
    <row r="907">
      <c r="A907" s="45"/>
      <c r="B907" s="46"/>
      <c r="C907" s="47"/>
      <c r="D907" s="47"/>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row>
    <row r="908">
      <c r="A908" s="45"/>
      <c r="B908" s="46"/>
      <c r="C908" s="47"/>
      <c r="D908" s="47"/>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row>
    <row r="909">
      <c r="A909" s="45"/>
      <c r="B909" s="46"/>
      <c r="C909" s="47"/>
      <c r="D909" s="47"/>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row>
    <row r="910">
      <c r="A910" s="45"/>
      <c r="B910" s="46"/>
      <c r="C910" s="47"/>
      <c r="D910" s="47"/>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row>
    <row r="911">
      <c r="A911" s="45"/>
      <c r="B911" s="46"/>
      <c r="C911" s="47"/>
      <c r="D911" s="47"/>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row>
    <row r="912">
      <c r="A912" s="45"/>
      <c r="B912" s="46"/>
      <c r="C912" s="47"/>
      <c r="D912" s="47"/>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row>
    <row r="913">
      <c r="A913" s="45"/>
      <c r="B913" s="46"/>
      <c r="C913" s="47"/>
      <c r="D913" s="47"/>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row>
    <row r="914">
      <c r="A914" s="45"/>
      <c r="B914" s="46"/>
      <c r="C914" s="47"/>
      <c r="D914" s="47"/>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row>
    <row r="915">
      <c r="A915" s="45"/>
      <c r="B915" s="46"/>
      <c r="C915" s="47"/>
      <c r="D915" s="47"/>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row>
    <row r="916">
      <c r="A916" s="45"/>
      <c r="B916" s="46"/>
      <c r="C916" s="47"/>
      <c r="D916" s="47"/>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row>
    <row r="917">
      <c r="A917" s="45"/>
      <c r="B917" s="46"/>
      <c r="C917" s="47"/>
      <c r="D917" s="47"/>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row>
    <row r="918">
      <c r="A918" s="45"/>
      <c r="B918" s="46"/>
      <c r="C918" s="47"/>
      <c r="D918" s="47"/>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row>
    <row r="919">
      <c r="A919" s="45"/>
      <c r="B919" s="46"/>
      <c r="C919" s="47"/>
      <c r="D919" s="47"/>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row>
    <row r="920">
      <c r="A920" s="45"/>
      <c r="B920" s="46"/>
      <c r="C920" s="47"/>
      <c r="D920" s="47"/>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row>
    <row r="921">
      <c r="A921" s="45"/>
      <c r="B921" s="46"/>
      <c r="C921" s="47"/>
      <c r="D921" s="47"/>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row>
    <row r="922">
      <c r="A922" s="45"/>
      <c r="B922" s="46"/>
      <c r="C922" s="47"/>
      <c r="D922" s="47"/>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row>
    <row r="923">
      <c r="A923" s="45"/>
      <c r="B923" s="46"/>
      <c r="C923" s="47"/>
      <c r="D923" s="47"/>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row>
    <row r="924">
      <c r="A924" s="45"/>
      <c r="B924" s="46"/>
      <c r="C924" s="47"/>
      <c r="D924" s="47"/>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row>
    <row r="925">
      <c r="A925" s="45"/>
      <c r="B925" s="46"/>
      <c r="C925" s="47"/>
      <c r="D925" s="47"/>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row>
    <row r="926">
      <c r="A926" s="45"/>
      <c r="B926" s="46"/>
      <c r="C926" s="47"/>
      <c r="D926" s="47"/>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row>
    <row r="927">
      <c r="A927" s="45"/>
      <c r="B927" s="46"/>
      <c r="C927" s="47"/>
      <c r="D927" s="47"/>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row>
    <row r="928">
      <c r="A928" s="45"/>
      <c r="B928" s="46"/>
      <c r="C928" s="47"/>
      <c r="D928" s="47"/>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row>
    <row r="929">
      <c r="A929" s="45"/>
      <c r="B929" s="46"/>
      <c r="C929" s="47"/>
      <c r="D929" s="47"/>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row>
    <row r="930">
      <c r="A930" s="45"/>
      <c r="B930" s="46"/>
      <c r="C930" s="47"/>
      <c r="D930" s="47"/>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row>
    <row r="931">
      <c r="A931" s="45"/>
      <c r="B931" s="46"/>
      <c r="C931" s="47"/>
      <c r="D931" s="47"/>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row>
    <row r="932">
      <c r="A932" s="45"/>
      <c r="B932" s="46"/>
      <c r="C932" s="47"/>
      <c r="D932" s="47"/>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row>
    <row r="933">
      <c r="A933" s="45"/>
      <c r="B933" s="46"/>
      <c r="C933" s="47"/>
      <c r="D933" s="47"/>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row>
    <row r="934">
      <c r="A934" s="45"/>
      <c r="B934" s="46"/>
      <c r="C934" s="47"/>
      <c r="D934" s="47"/>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row>
    <row r="935">
      <c r="A935" s="45"/>
      <c r="B935" s="46"/>
      <c r="C935" s="47"/>
      <c r="D935" s="47"/>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row>
    <row r="936">
      <c r="A936" s="45"/>
      <c r="B936" s="46"/>
      <c r="C936" s="47"/>
      <c r="D936" s="47"/>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row>
    <row r="937">
      <c r="A937" s="45"/>
      <c r="B937" s="46"/>
      <c r="C937" s="47"/>
      <c r="D937" s="47"/>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row>
    <row r="938">
      <c r="A938" s="45"/>
      <c r="B938" s="46"/>
      <c r="C938" s="47"/>
      <c r="D938" s="47"/>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row>
    <row r="939">
      <c r="A939" s="45"/>
      <c r="B939" s="46"/>
      <c r="C939" s="47"/>
      <c r="D939" s="47"/>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row>
    <row r="940">
      <c r="A940" s="45"/>
      <c r="B940" s="46"/>
      <c r="C940" s="47"/>
      <c r="D940" s="47"/>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row>
    <row r="941">
      <c r="A941" s="45"/>
      <c r="B941" s="46"/>
      <c r="C941" s="47"/>
      <c r="D941" s="47"/>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row>
    <row r="942">
      <c r="A942" s="45"/>
      <c r="B942" s="46"/>
      <c r="C942" s="47"/>
      <c r="D942" s="47"/>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row>
    <row r="943">
      <c r="A943" s="45"/>
      <c r="B943" s="46"/>
      <c r="C943" s="47"/>
      <c r="D943" s="47"/>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row>
    <row r="944">
      <c r="A944" s="45"/>
      <c r="B944" s="46"/>
      <c r="C944" s="47"/>
      <c r="D944" s="47"/>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row>
    <row r="945">
      <c r="A945" s="45"/>
      <c r="B945" s="46"/>
      <c r="C945" s="47"/>
      <c r="D945" s="47"/>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row>
    <row r="946">
      <c r="A946" s="45"/>
      <c r="B946" s="46"/>
      <c r="C946" s="47"/>
      <c r="D946" s="47"/>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row>
    <row r="947">
      <c r="A947" s="45"/>
      <c r="B947" s="46"/>
      <c r="C947" s="47"/>
      <c r="D947" s="47"/>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row>
    <row r="948">
      <c r="A948" s="45"/>
      <c r="B948" s="46"/>
      <c r="C948" s="47"/>
      <c r="D948" s="47"/>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row>
    <row r="949">
      <c r="A949" s="45"/>
      <c r="B949" s="46"/>
      <c r="C949" s="47"/>
      <c r="D949" s="47"/>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row>
    <row r="950">
      <c r="A950" s="45"/>
      <c r="B950" s="46"/>
      <c r="C950" s="47"/>
      <c r="D950" s="47"/>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row>
    <row r="951">
      <c r="A951" s="45"/>
      <c r="B951" s="46"/>
      <c r="C951" s="47"/>
      <c r="D951" s="47"/>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row>
    <row r="952">
      <c r="A952" s="45"/>
      <c r="B952" s="46"/>
      <c r="C952" s="47"/>
      <c r="D952" s="47"/>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row>
    <row r="953">
      <c r="A953" s="45"/>
      <c r="B953" s="46"/>
      <c r="C953" s="47"/>
      <c r="D953" s="47"/>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row>
    <row r="954">
      <c r="A954" s="45"/>
      <c r="B954" s="46"/>
      <c r="C954" s="47"/>
      <c r="D954" s="47"/>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row>
    <row r="955">
      <c r="A955" s="45"/>
      <c r="B955" s="46"/>
      <c r="C955" s="47"/>
      <c r="D955" s="47"/>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row>
    <row r="956">
      <c r="A956" s="45"/>
      <c r="B956" s="46"/>
      <c r="C956" s="47"/>
      <c r="D956" s="47"/>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row>
    <row r="957">
      <c r="A957" s="45"/>
      <c r="B957" s="46"/>
      <c r="C957" s="47"/>
      <c r="D957" s="47"/>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row>
    <row r="958">
      <c r="A958" s="45"/>
      <c r="B958" s="46"/>
      <c r="C958" s="47"/>
      <c r="D958" s="47"/>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row>
    <row r="959">
      <c r="A959" s="45"/>
      <c r="B959" s="46"/>
      <c r="C959" s="47"/>
      <c r="D959" s="47"/>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row>
    <row r="960">
      <c r="A960" s="45"/>
      <c r="B960" s="46"/>
      <c r="C960" s="47"/>
      <c r="D960" s="47"/>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row>
    <row r="961">
      <c r="A961" s="45"/>
      <c r="B961" s="46"/>
      <c r="C961" s="47"/>
      <c r="D961" s="47"/>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row>
    <row r="962">
      <c r="A962" s="45"/>
      <c r="B962" s="46"/>
      <c r="C962" s="47"/>
      <c r="D962" s="47"/>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row>
    <row r="963">
      <c r="A963" s="45"/>
      <c r="B963" s="46"/>
      <c r="C963" s="47"/>
      <c r="D963" s="47"/>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row>
    <row r="964">
      <c r="A964" s="45"/>
      <c r="B964" s="46"/>
      <c r="C964" s="47"/>
      <c r="D964" s="47"/>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row>
    <row r="965">
      <c r="A965" s="45"/>
      <c r="B965" s="46"/>
      <c r="C965" s="47"/>
      <c r="D965" s="47"/>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row>
    <row r="966">
      <c r="A966" s="45"/>
      <c r="B966" s="46"/>
      <c r="C966" s="47"/>
      <c r="D966" s="47"/>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row>
    <row r="967">
      <c r="A967" s="45"/>
      <c r="B967" s="46"/>
      <c r="C967" s="47"/>
      <c r="D967" s="47"/>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row>
    <row r="968">
      <c r="A968" s="45"/>
      <c r="B968" s="46"/>
      <c r="C968" s="47"/>
      <c r="D968" s="47"/>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row>
    <row r="969">
      <c r="A969" s="45"/>
      <c r="B969" s="46"/>
      <c r="C969" s="47"/>
      <c r="D969" s="47"/>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row>
    <row r="970">
      <c r="A970" s="45"/>
      <c r="B970" s="46"/>
      <c r="C970" s="47"/>
      <c r="D970" s="47"/>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row>
    <row r="971">
      <c r="A971" s="45"/>
      <c r="B971" s="46"/>
      <c r="C971" s="47"/>
      <c r="D971" s="47"/>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row>
    <row r="972">
      <c r="A972" s="45"/>
      <c r="B972" s="46"/>
      <c r="C972" s="47"/>
      <c r="D972" s="47"/>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row>
    <row r="973">
      <c r="A973" s="45"/>
      <c r="B973" s="46"/>
      <c r="C973" s="47"/>
      <c r="D973" s="47"/>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row>
    <row r="974">
      <c r="A974" s="45"/>
      <c r="B974" s="46"/>
      <c r="C974" s="47"/>
      <c r="D974" s="47"/>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row>
    <row r="975">
      <c r="A975" s="45"/>
      <c r="B975" s="46"/>
      <c r="C975" s="47"/>
      <c r="D975" s="47"/>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row>
    <row r="976">
      <c r="A976" s="45"/>
      <c r="B976" s="46"/>
      <c r="C976" s="47"/>
      <c r="D976" s="47"/>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row>
    <row r="977">
      <c r="A977" s="45"/>
      <c r="B977" s="46"/>
      <c r="C977" s="47"/>
      <c r="D977" s="47"/>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row>
    <row r="978">
      <c r="A978" s="45"/>
      <c r="B978" s="46"/>
      <c r="C978" s="47"/>
      <c r="D978" s="47"/>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row>
    <row r="979">
      <c r="A979" s="45"/>
      <c r="B979" s="46"/>
      <c r="C979" s="47"/>
      <c r="D979" s="47"/>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row>
    <row r="980">
      <c r="A980" s="45"/>
      <c r="B980" s="46"/>
      <c r="C980" s="47"/>
      <c r="D980" s="47"/>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row>
    <row r="981">
      <c r="A981" s="45"/>
      <c r="B981" s="46"/>
      <c r="C981" s="47"/>
      <c r="D981" s="47"/>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row>
    <row r="982">
      <c r="A982" s="45"/>
      <c r="B982" s="46"/>
      <c r="C982" s="47"/>
      <c r="D982" s="47"/>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row>
    <row r="983">
      <c r="A983" s="45"/>
      <c r="B983" s="46"/>
      <c r="C983" s="47"/>
      <c r="D983" s="47"/>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row>
    <row r="984">
      <c r="A984" s="45"/>
      <c r="B984" s="46"/>
      <c r="C984" s="47"/>
      <c r="D984" s="47"/>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row>
    <row r="985">
      <c r="A985" s="45"/>
      <c r="B985" s="46"/>
      <c r="C985" s="47"/>
      <c r="D985" s="47"/>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row>
    <row r="986">
      <c r="A986" s="45"/>
      <c r="B986" s="46"/>
      <c r="C986" s="47"/>
      <c r="D986" s="47"/>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row>
    <row r="987">
      <c r="A987" s="45"/>
      <c r="B987" s="46"/>
      <c r="C987" s="47"/>
      <c r="D987" s="47"/>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row>
    <row r="988">
      <c r="A988" s="45"/>
      <c r="B988" s="46"/>
      <c r="C988" s="47"/>
      <c r="D988" s="47"/>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row>
    <row r="989">
      <c r="A989" s="45"/>
      <c r="B989" s="46"/>
      <c r="C989" s="47"/>
      <c r="D989" s="47"/>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row>
    <row r="990">
      <c r="A990" s="45"/>
      <c r="B990" s="46"/>
      <c r="C990" s="47"/>
      <c r="D990" s="47"/>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row>
    <row r="991">
      <c r="A991" s="45"/>
      <c r="B991" s="46"/>
      <c r="C991" s="47"/>
      <c r="D991" s="47"/>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row>
    <row r="992">
      <c r="A992" s="45"/>
      <c r="B992" s="46"/>
      <c r="C992" s="47"/>
      <c r="D992" s="47"/>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row>
    <row r="993">
      <c r="A993" s="45"/>
      <c r="B993" s="46"/>
      <c r="C993" s="47"/>
      <c r="D993" s="47"/>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row>
    <row r="994">
      <c r="A994" s="45"/>
      <c r="B994" s="46"/>
      <c r="C994" s="47"/>
      <c r="D994" s="47"/>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row>
    <row r="995">
      <c r="A995" s="45"/>
      <c r="B995" s="46"/>
      <c r="C995" s="47"/>
      <c r="D995" s="47"/>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row>
    <row r="996">
      <c r="A996" s="45"/>
      <c r="B996" s="46"/>
      <c r="C996" s="47"/>
      <c r="D996" s="47"/>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row>
    <row r="997">
      <c r="A997" s="45"/>
      <c r="B997" s="46"/>
      <c r="C997" s="47"/>
      <c r="D997" s="47"/>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row>
    <row r="998">
      <c r="A998" s="45"/>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row>
    <row r="999">
      <c r="A999" s="45"/>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row>
    <row r="1000">
      <c r="A1000" s="45"/>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14"/>
    <col customWidth="1" min="2" max="3" width="16.86"/>
    <col customWidth="1" min="4" max="4" width="23.43"/>
    <col customWidth="1" min="5" max="5" width="19.86"/>
    <col customWidth="1" min="6" max="6" width="25.86"/>
  </cols>
  <sheetData>
    <row r="1">
      <c r="A1" s="1" t="str">
        <f>IFERROR(__xludf.DUMMYFUNCTION("QUERY(Packages!A:B, ""SELECT A WHERE B='include'"", 1)"),"Package Name")</f>
        <v>Package Name</v>
      </c>
      <c r="B1" s="2" t="str">
        <f>IFERROR(__xludf.DUMMYFUNCTION("QUERY(Packages!A:O, ""SELECT K WHERE B='include'"", 1)"),"At which step can it be used")</f>
        <v>At which step can it be used</v>
      </c>
      <c r="C1" s="2" t="str">
        <f>IFERROR(__xludf.DUMMYFUNCTION("QUERY(Packages!A:O, ""SELECT C WHERE B='include'"", 1)"),"Release URL (CRAN / Bioconductor)")</f>
        <v>Release URL (CRAN / Bioconductor)</v>
      </c>
      <c r="D1" s="2" t="str">
        <f>IFERROR(__xludf.DUMMYFUNCTION("QUERY(Packages!A:S, ""SELECT D WHERE B='include'"", 1)"),"Development Version")</f>
        <v>Development Version</v>
      </c>
      <c r="E1" s="2" t="str">
        <f>IFERROR(__xludf.DUMMYFUNCTION("QUERY(Packages!A:O, ""SELECT E WHERE B='include'"", 1)"),"Last Update (release date format: YYYY-MM-DD)")</f>
        <v>Last Update (release date format: YYYY-MM-DD)</v>
      </c>
      <c r="F1" s="2" t="str">
        <f>IFERROR(__xludf.DUMMYFUNCTION("QUERY(Packages!A:O, ""SELECT O WHERE B='include'"", 1)"),"Reference")</f>
        <v>Reference</v>
      </c>
      <c r="G1" s="1"/>
      <c r="H1" s="1"/>
      <c r="I1" s="1"/>
      <c r="J1" s="1"/>
      <c r="K1" s="1"/>
      <c r="L1" s="1"/>
      <c r="M1" s="1"/>
      <c r="N1" s="1"/>
      <c r="O1" s="1"/>
      <c r="P1" s="1"/>
      <c r="Q1" s="1"/>
      <c r="R1" s="1"/>
      <c r="S1" s="1"/>
      <c r="T1" s="1"/>
      <c r="U1" s="3"/>
      <c r="V1" s="3"/>
      <c r="W1" s="3"/>
      <c r="X1" s="3"/>
      <c r="Y1" s="3"/>
      <c r="Z1" s="3"/>
      <c r="AA1" s="3"/>
      <c r="AB1" s="3"/>
      <c r="AC1" s="3"/>
      <c r="AD1" s="3"/>
      <c r="AE1" s="3"/>
      <c r="AF1" s="3"/>
      <c r="AG1" s="3"/>
      <c r="AH1" s="3"/>
      <c r="AI1" s="3"/>
    </row>
    <row r="2">
      <c r="A2" s="48" t="str">
        <f>IFERROR(__xludf.DUMMYFUNCTION("""COMPUTED_VALUE"""),"algaeClassify")</f>
        <v>algaeClassify</v>
      </c>
      <c r="B2" s="49" t="str">
        <f>IFERROR(__xludf.DUMMYFUNCTION("""COMPUTED_VALUE"""),"Database Access")</f>
        <v>Database Access</v>
      </c>
      <c r="C2" s="50" t="str">
        <f>IFERROR(__xludf.DUMMYFUNCTION("""COMPUTED_VALUE"""),"https://cran.r-project.org/package=algaeClassify")</f>
        <v>https://cran.r-project.org/package=algaeClassify</v>
      </c>
      <c r="D2" s="50" t="str">
        <f>IFERROR(__xludf.DUMMYFUNCTION("""COMPUTED_VALUE"""),"https://github.com/vppatil/GEISHA_phytoplankton")</f>
        <v>https://github.com/vppatil/GEISHA_phytoplankton</v>
      </c>
      <c r="E2" s="51">
        <f>IFERROR(__xludf.DUMMYFUNCTION("""COMPUTED_VALUE"""),43722.0)</f>
        <v>43722</v>
      </c>
      <c r="F2" s="49" t="str">
        <f>IFERROR(__xludf.DUMMYFUNCTION("""COMPUTED_VALUE"""),"Patil, V., Seltmann, T., Salmaso, N., Anneville, O., Lajeunesse, M., &amp; Straile, D. (2019). algaeClassify: Determine phytoplankton functional groups based on functional traits [Manual]. https://CRAN.R-project.org/package=algaeClassify
")</f>
        <v>Patil, V., Seltmann, T., Salmaso, N., Anneville, O., Lajeunesse, M., &amp; Straile, D. (2019). algaeClassify: Determine phytoplankton functional groups based on functional traits [Manual]. https://CRAN.R-project.org/package=algaeClassify
</v>
      </c>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row>
    <row r="3">
      <c r="A3" s="48" t="str">
        <f>IFERROR(__xludf.DUMMYFUNCTION("""COMPUTED_VALUE"""),"AmphiNom")</f>
        <v>AmphiNom</v>
      </c>
      <c r="B3" s="49" t="str">
        <f>IFERROR(__xludf.DUMMYFUNCTION("""COMPUTED_VALUE"""),"Database Access")</f>
        <v>Database Access</v>
      </c>
      <c r="C3" s="49" t="str">
        <f>IFERROR(__xludf.DUMMYFUNCTION("""COMPUTED_VALUE"""),"NA")</f>
        <v>NA</v>
      </c>
      <c r="D3" s="50" t="str">
        <f>IFERROR(__xludf.DUMMYFUNCTION("""COMPUTED_VALUE"""),"https://github.com/hcliedtke/AmphiNom")</f>
        <v>https://github.com/hcliedtke/AmphiNom</v>
      </c>
      <c r="E3" s="51"/>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row>
    <row r="4">
      <c r="A4" s="48" t="str">
        <f>IFERROR(__xludf.DUMMYFUNCTION("""COMPUTED_VALUE"""),"dyntaxa")</f>
        <v>dyntaxa</v>
      </c>
      <c r="B4" s="49" t="str">
        <f>IFERROR(__xludf.DUMMYFUNCTION("""COMPUTED_VALUE"""),"Database Access")</f>
        <v>Database Access</v>
      </c>
      <c r="C4" s="49" t="str">
        <f>IFERROR(__xludf.DUMMYFUNCTION("""COMPUTED_VALUE"""),"NA")</f>
        <v>NA</v>
      </c>
      <c r="D4" s="50" t="str">
        <f>IFERROR(__xludf.DUMMYFUNCTION("""COMPUTED_VALUE"""),"https://github.com/bioatlas/dyntaxa")</f>
        <v>https://github.com/bioatlas/dyntaxa</v>
      </c>
      <c r="E4" s="51"/>
      <c r="F4" s="49" t="str">
        <f>IFERROR(__xludf.DUMMYFUNCTION("""COMPUTED_VALUE"""),"Liljeblad J (2019). Dyntaxa. Svensk taxonomisk databas. ArtDatabanken. Checklist dataset https://doi.org/10.15468/j43wfc.")</f>
        <v>Liljeblad J (2019). Dyntaxa. Svensk taxonomisk databas. ArtDatabanken. Checklist dataset https://doi.org/10.15468/j43wfc.</v>
      </c>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row>
    <row r="5">
      <c r="A5" s="48" t="str">
        <f>IFERROR(__xludf.DUMMYFUNCTION("""COMPUTED_VALUE"""),"finbif")</f>
        <v>finbif</v>
      </c>
      <c r="B5" s="49" t="str">
        <f>IFERROR(__xludf.DUMMYFUNCTION("""COMPUTED_VALUE"""),"Database Access")</f>
        <v>Database Access</v>
      </c>
      <c r="C5" s="50" t="str">
        <f>IFERROR(__xludf.DUMMYFUNCTION("""COMPUTED_VALUE"""),"https://cran.r-project.org/package=finbif")</f>
        <v>https://cran.r-project.org/package=finbif</v>
      </c>
      <c r="D5" s="50" t="str">
        <f>IFERROR(__xludf.DUMMYFUNCTION("""COMPUTED_VALUE"""),"https://github.com/luomus/finbif")</f>
        <v>https://github.com/luomus/finbif</v>
      </c>
      <c r="E5" s="51">
        <f>IFERROR(__xludf.DUMMYFUNCTION("""COMPUTED_VALUE"""),44223.0)</f>
        <v>44223</v>
      </c>
      <c r="F5" s="49" t="str">
        <f>IFERROR(__xludf.DUMMYFUNCTION("""COMPUTED_VALUE"""),"Morris, W. K. (2021). Introduction to the finbif package [Manual]. https://doi.org/10.5281/zenodo.3612814")</f>
        <v>Morris, W. K. (2021). Introduction to the finbif package [Manual]. https://doi.org/10.5281/zenodo.3612814</v>
      </c>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row>
    <row r="6">
      <c r="A6" s="48" t="str">
        <f>IFERROR(__xludf.DUMMYFUNCTION("""COMPUTED_VALUE"""),"flora")</f>
        <v>flora</v>
      </c>
      <c r="B6" s="49" t="str">
        <f>IFERROR(__xludf.DUMMYFUNCTION("""COMPUTED_VALUE"""),"Database Access")</f>
        <v>Database Access</v>
      </c>
      <c r="C6" s="50" t="str">
        <f>IFERROR(__xludf.DUMMYFUNCTION("""COMPUTED_VALUE"""),"https://cran.r-project.org/package=flora")</f>
        <v>https://cran.r-project.org/package=flora</v>
      </c>
      <c r="D6" s="50" t="str">
        <f>IFERROR(__xludf.DUMMYFUNCTION("""COMPUTED_VALUE"""),"https://github.com/gustavobio/flora")</f>
        <v>https://github.com/gustavobio/flora</v>
      </c>
      <c r="E6" s="51">
        <f>IFERROR(__xludf.DUMMYFUNCTION("""COMPUTED_VALUE"""),43949.0)</f>
        <v>43949</v>
      </c>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row>
    <row r="7">
      <c r="A7" s="48" t="str">
        <f>IFERROR(__xludf.DUMMYFUNCTION("""COMPUTED_VALUE"""),"lcvplants")</f>
        <v>lcvplants</v>
      </c>
      <c r="B7" s="49" t="str">
        <f>IFERROR(__xludf.DUMMYFUNCTION("""COMPUTED_VALUE"""),"Database Access")</f>
        <v>Database Access</v>
      </c>
      <c r="C7" s="49" t="str">
        <f>IFERROR(__xludf.DUMMYFUNCTION("""COMPUTED_VALUE"""),"NA")</f>
        <v>NA</v>
      </c>
      <c r="D7" s="50" t="str">
        <f>IFERROR(__xludf.DUMMYFUNCTION("""COMPUTED_VALUE"""),"https://github.com/idiv-biodiversity/lcvplants")</f>
        <v>https://github.com/idiv-biodiversity/lcvplants</v>
      </c>
      <c r="E7" s="51"/>
      <c r="F7" s="49" t="str">
        <f>IFERROR(__xludf.DUMMYFUNCTION("""COMPUTED_VALUE"""),"Freiberg, M., Winter, M., Gentile, A. et al. LCVP, The Leipzig catalogue of vascular plants, a new taxonomic reference list for all known vascular plants. Sci Data 7, 416 (2020).https://doi.org/10.1038/s41597-020-00702-zz")</f>
        <v>Freiberg, M., Winter, M., Gentile, A. et al. LCVP, The Leipzig catalogue of vascular plants, a new taxonomic reference list for all known vascular plants. Sci Data 7, 416 (2020).https://doi.org/10.1038/s41597-020-00702-zz</v>
      </c>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row>
    <row r="8">
      <c r="A8" s="48" t="str">
        <f>IFERROR(__xludf.DUMMYFUNCTION("""COMPUTED_VALUE"""),"mammals")</f>
        <v>mammals</v>
      </c>
      <c r="B8" s="49" t="str">
        <f>IFERROR(__xludf.DUMMYFUNCTION("""COMPUTED_VALUE"""),"Database Access")</f>
        <v>Database Access</v>
      </c>
      <c r="C8" s="49" t="str">
        <f>IFERROR(__xludf.DUMMYFUNCTION("""COMPUTED_VALUE"""),"NA")</f>
        <v>NA</v>
      </c>
      <c r="D8" s="50" t="str">
        <f>IFERROR(__xludf.DUMMYFUNCTION("""COMPUTED_VALUE"""),"https://github.com/mawiramawira/mammals")</f>
        <v>https://github.com/mawiramawira/mammals</v>
      </c>
      <c r="E8" s="51"/>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row>
    <row r="9">
      <c r="A9" s="48" t="str">
        <f>IFERROR(__xludf.DUMMYFUNCTION("""COMPUTED_VALUE"""),"metacoder")</f>
        <v>metacoder</v>
      </c>
      <c r="B9" s="49" t="str">
        <f>IFERROR(__xludf.DUMMYFUNCTION("""COMPUTED_VALUE"""),"Data Wrangling, Data Visualization")</f>
        <v>Data Wrangling, Data Visualization</v>
      </c>
      <c r="C9" s="50" t="str">
        <f>IFERROR(__xludf.DUMMYFUNCTION("""COMPUTED_VALUE"""),"https://cran.r-project.org/package=metacoder")</f>
        <v>https://cran.r-project.org/package=metacoder</v>
      </c>
      <c r="D9" s="50" t="str">
        <f>IFERROR(__xludf.DUMMYFUNCTION("""COMPUTED_VALUE"""),"https://github.com/grunwaldlab/metacoder ")</f>
        <v>https://github.com/grunwaldlab/metacoder </v>
      </c>
      <c r="E9" s="51">
        <f>IFERROR(__xludf.DUMMYFUNCTION("""COMPUTED_VALUE"""),43950.0)</f>
        <v>43950</v>
      </c>
      <c r="F9" s="49" t="str">
        <f>IFERROR(__xludf.DUMMYFUNCTION("""COMPUTED_VALUE"""),"Foster Z, Sharpton T, Grünwald N (2017). “Metacoder: An R package for visualization and manipulation of community taxonomic diversity data.” PLOS Computational Biology, 13(2), 1-15. doi: 10.1371/journal.pcbi.1005404, http://journals.plos.org/ploscompbiol/"&amp;"article?id=10.1371/journal.pcbi.1005404. ")</f>
        <v>Foster Z, Sharpton T, Grünwald N (2017). “Metacoder: An R package for visualization and manipulation of community taxonomic diversity data.” PLOS Computational Biology, 13(2), 1-15. doi: 10.1371/journal.pcbi.1005404, http://journals.plos.org/ploscompbiol/article?id=10.1371/journal.pcbi.1005404. </v>
      </c>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row>
    <row r="10">
      <c r="A10" s="48" t="str">
        <f>IFERROR(__xludf.DUMMYFUNCTION("""COMPUTED_VALUE"""),"monographaR")</f>
        <v>monographaR</v>
      </c>
      <c r="B10" s="49" t="str">
        <f>IFERROR(__xludf.DUMMYFUNCTION("""COMPUTED_VALUE"""),"Data Wrangling")</f>
        <v>Data Wrangling</v>
      </c>
      <c r="C10" s="50" t="str">
        <f>IFERROR(__xludf.DUMMYFUNCTION("""COMPUTED_VALUE"""),"https://cran.r-project.org/package=monographaR")</f>
        <v>https://cran.r-project.org/package=monographaR</v>
      </c>
      <c r="D10" s="50" t="str">
        <f>IFERROR(__xludf.DUMMYFUNCTION("""COMPUTED_VALUE"""),"https://github.com/mreginato/monographaR")</f>
        <v>https://github.com/mreginato/monographaR</v>
      </c>
      <c r="E10" s="51">
        <f>IFERROR(__xludf.DUMMYFUNCTION("""COMPUTED_VALUE"""),44115.0)</f>
        <v>44115</v>
      </c>
      <c r="F10" s="49" t="str">
        <f>IFERROR(__xludf.DUMMYFUNCTION("""COMPUTED_VALUE"""),"Reginato M (2016). “monographaR: an R package to facilitate the production of plant taxonomic monographs.” Brittonia, 68(2), 212-216. ")</f>
        <v>Reginato M (2016). “monographaR: an R package to facilitate the production of plant taxonomic monographs.” Brittonia, 68(2), 212-216. </v>
      </c>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row>
    <row r="11">
      <c r="A11" s="48" t="str">
        <f>IFERROR(__xludf.DUMMYFUNCTION("""COMPUTED_VALUE"""),"natserv")</f>
        <v>natserv</v>
      </c>
      <c r="B11" s="49" t="str">
        <f>IFERROR(__xludf.DUMMYFUNCTION("""COMPUTED_VALUE"""),"Database Access")</f>
        <v>Database Access</v>
      </c>
      <c r="C11" s="50" t="str">
        <f>IFERROR(__xludf.DUMMYFUNCTION("""COMPUTED_VALUE"""),"https://cran.r-project.org/package=natserv")</f>
        <v>https://cran.r-project.org/package=natserv</v>
      </c>
      <c r="D11" s="50" t="str">
        <f>IFERROR(__xludf.DUMMYFUNCTION("""COMPUTED_VALUE"""),"https://github.com/ropensci/natserv")</f>
        <v>https://github.com/ropensci/natserv</v>
      </c>
      <c r="E11" s="51">
        <f>IFERROR(__xludf.DUMMYFUNCTION("""COMPUTED_VALUE"""),43967.0)</f>
        <v>43967</v>
      </c>
      <c r="F11" s="49"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row>
    <row r="12">
      <c r="A12" s="48" t="str">
        <f>IFERROR(__xludf.DUMMYFUNCTION("""COMPUTED_VALUE"""),"ncbit")</f>
        <v>ncbit</v>
      </c>
      <c r="B12" s="49" t="str">
        <f>IFERROR(__xludf.DUMMYFUNCTION("""COMPUTED_VALUE"""),"Database Access")</f>
        <v>Database Access</v>
      </c>
      <c r="C12" s="50" t="str">
        <f>IFERROR(__xludf.DUMMYFUNCTION("""COMPUTED_VALUE"""),"https://cran.r-project.org/web/packages/ncbit/index.html")</f>
        <v>https://cran.r-project.org/web/packages/ncbit/index.html</v>
      </c>
      <c r="D12" s="49" t="str">
        <f>IFERROR(__xludf.DUMMYFUNCTION("""COMPUTED_VALUE"""),"NA")</f>
        <v>NA</v>
      </c>
      <c r="E12" s="51">
        <f>IFERROR(__xludf.DUMMYFUNCTION("""COMPUTED_VALUE"""),41367.0)</f>
        <v>41367</v>
      </c>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row>
    <row r="13">
      <c r="A13" s="48" t="str">
        <f>IFERROR(__xludf.DUMMYFUNCTION("""COMPUTED_VALUE"""),"neotoma2")</f>
        <v>neotoma2</v>
      </c>
      <c r="B13" s="49" t="str">
        <f>IFERROR(__xludf.DUMMYFUNCTION("""COMPUTED_VALUE"""),"Database Access")</f>
        <v>Database Access</v>
      </c>
      <c r="C13" s="49" t="str">
        <f>IFERROR(__xludf.DUMMYFUNCTION("""COMPUTED_VALUE"""),"NA")</f>
        <v>NA</v>
      </c>
      <c r="D13" s="50" t="str">
        <f>IFERROR(__xludf.DUMMYFUNCTION("""COMPUTED_VALUE"""),"https://github.com/NeotomaDB/neotoma2")</f>
        <v>https://github.com/NeotomaDB/neotoma2</v>
      </c>
      <c r="E13" s="51"/>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row>
    <row r="14">
      <c r="A14" s="48" t="str">
        <f>IFERROR(__xludf.DUMMYFUNCTION("""COMPUTED_VALUE"""),"paleobioDB")</f>
        <v>paleobioDB</v>
      </c>
      <c r="B14" s="49" t="str">
        <f>IFERROR(__xludf.DUMMYFUNCTION("""COMPUTED_VALUE"""),"Database Access")</f>
        <v>Database Access</v>
      </c>
      <c r="C14" s="50" t="str">
        <f>IFERROR(__xludf.DUMMYFUNCTION("""COMPUTED_VALUE"""),"https://cran.r-project.org/package=paleobioDB")</f>
        <v>https://cran.r-project.org/package=paleobioDB</v>
      </c>
      <c r="D14" s="50" t="str">
        <f>IFERROR(__xludf.DUMMYFUNCTION("""COMPUTED_VALUE"""),"https://github.com/ropensci/paleobioDB")</f>
        <v>https://github.com/ropensci/paleobioDB</v>
      </c>
      <c r="E14" s="51">
        <f>IFERROR(__xludf.DUMMYFUNCTION("""COMPUTED_VALUE"""),44037.0)</f>
        <v>44037</v>
      </c>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row>
    <row r="15">
      <c r="A15" s="48" t="str">
        <f>IFERROR(__xludf.DUMMYFUNCTION("""COMPUTED_VALUE"""),"plantlist")</f>
        <v>plantlist</v>
      </c>
      <c r="B15" s="49" t="str">
        <f>IFERROR(__xludf.DUMMYFUNCTION("""COMPUTED_VALUE"""),"Database Access")</f>
        <v>Database Access</v>
      </c>
      <c r="C15" s="49" t="str">
        <f>IFERROR(__xludf.DUMMYFUNCTION("""COMPUTED_VALUE"""),"NA")</f>
        <v>NA</v>
      </c>
      <c r="D15" s="50" t="str">
        <f>IFERROR(__xludf.DUMMYFUNCTION("""COMPUTED_VALUE"""),"https://github.com/helixcn/plantlist")</f>
        <v>https://github.com/helixcn/plantlist</v>
      </c>
      <c r="E15" s="51"/>
      <c r="F15" s="49" t="str">
        <f>IFERROR(__xludf.DUMMYFUNCTION("""COMPUTED_VALUE"""),"Jinlong Zhang, Bing Liu, Su Liu, Zhenhao Feng and Kaiwen Jiang (2021). plantlist: Looking Up the Status of Plant Scientific Names based on The Plant List Database, Searching the Chinese Names and Making checklists of plants. R package version (0.7.2) http"&amp;"s://github.com/helixcn/plantlist/")</f>
        <v>Jinlong Zhang, Bing Liu, Su Liu, Zhenhao Feng and Kaiwen Jiang (2021). plantlist: Looking Up the Status of Plant Scientific Names based on The Plant List Database, Searching the Chinese Names and Making checklists of plants. R package version (0.7.2) https://github.com/helixcn/plantlist/</v>
      </c>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row>
    <row r="16">
      <c r="A16" s="48" t="str">
        <f>IFERROR(__xludf.DUMMYFUNCTION("""COMPUTED_VALUE"""),"rcol")</f>
        <v>rcol</v>
      </c>
      <c r="B16" s="49" t="str">
        <f>IFERROR(__xludf.DUMMYFUNCTION("""COMPUTED_VALUE"""),"Database Access")</f>
        <v>Database Access</v>
      </c>
      <c r="C16" s="50" t="str">
        <f>IFERROR(__xludf.DUMMYFUNCTION("""COMPUTED_VALUE"""),"https://cran.r-project.org/package=rcol")</f>
        <v>https://cran.r-project.org/package=rcol</v>
      </c>
      <c r="D16" s="50" t="str">
        <f>IFERROR(__xludf.DUMMYFUNCTION("""COMPUTED_VALUE"""),"https://github.com/ropensci/rcol")</f>
        <v>https://github.com/ropensci/rcol</v>
      </c>
      <c r="E16" s="51">
        <f>IFERROR(__xludf.DUMMYFUNCTION("""COMPUTED_VALUE"""),44232.0)</f>
        <v>44232</v>
      </c>
      <c r="F16" s="49" t="str">
        <f>IFERROR(__xludf.DUMMYFUNCTION("""COMPUTED_VALUE"""),"Chamberlain, S. (2021). rcol: Catalogue of life client [Manual]. https://CRAN.R-project.org/package=rcol
")</f>
        <v>Chamberlain, S. (2021). rcol: Catalogue of life client [Manual]. https://CRAN.R-project.org/package=rcol
</v>
      </c>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row>
    <row r="17">
      <c r="A17" s="48" t="str">
        <f>IFERROR(__xludf.DUMMYFUNCTION("""COMPUTED_VALUE"""),"rebird")</f>
        <v>rebird</v>
      </c>
      <c r="B17" s="49" t="str">
        <f>IFERROR(__xludf.DUMMYFUNCTION("""COMPUTED_VALUE"""),"Database Access")</f>
        <v>Database Access</v>
      </c>
      <c r="C17" s="50" t="str">
        <f>IFERROR(__xludf.DUMMYFUNCTION("""COMPUTED_VALUE"""),"https://cran.r-project.org/package=rebird")</f>
        <v>https://cran.r-project.org/package=rebird</v>
      </c>
      <c r="D17" s="50" t="str">
        <f>IFERROR(__xludf.DUMMYFUNCTION("""COMPUTED_VALUE"""),"https://github.com/ropensci/rebird")</f>
        <v>https://github.com/ropensci/rebird</v>
      </c>
      <c r="E17" s="51">
        <f>IFERROR(__xludf.DUMMYFUNCTION("""COMPUTED_VALUE"""),44223.0)</f>
        <v>44223</v>
      </c>
      <c r="F17" s="49" t="str">
        <f>IFERROR(__xludf.DUMMYFUNCTION("""COMPUTED_VALUE"""),"Maia, R., Chamberlain, S., Teucher, A., &amp; Pardo, S. (2021). rebird: R client for the eBird database of bird observations [Manual]. https://CRAN.R-project.org/package=rebird
")</f>
        <v>Maia, R., Chamberlain, S., Teucher, A., &amp; Pardo, S. (2021). rebird: R client for the eBird database of bird observations [Manual]. https://CRAN.R-project.org/package=rebird
</v>
      </c>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row>
    <row r="18">
      <c r="A18" s="48" t="str">
        <f>IFERROR(__xludf.DUMMYFUNCTION("""COMPUTED_VALUE"""),"rentrez")</f>
        <v>rentrez</v>
      </c>
      <c r="B18" s="49" t="str">
        <f>IFERROR(__xludf.DUMMYFUNCTION("""COMPUTED_VALUE"""),"Database Access")</f>
        <v>Database Access</v>
      </c>
      <c r="C18" s="50" t="str">
        <f>IFERROR(__xludf.DUMMYFUNCTION("""COMPUTED_VALUE"""),"https://cran.r-project.org/package=rentrez")</f>
        <v>https://cran.r-project.org/package=rentrez</v>
      </c>
      <c r="D18" s="50" t="str">
        <f>IFERROR(__xludf.DUMMYFUNCTION("""COMPUTED_VALUE"""),"https://github.com/ropensci/rentrez")</f>
        <v>https://github.com/ropensci/rentrez</v>
      </c>
      <c r="E18" s="51">
        <f>IFERROR(__xludf.DUMMYFUNCTION("""COMPUTED_VALUE"""),44145.0)</f>
        <v>44145</v>
      </c>
      <c r="F18" s="49" t="str">
        <f>IFERROR(__xludf.DUMMYFUNCTION("""COMPUTED_VALUE"""),"Winter DJ (2017). “rentrez: an R package for the NCBI eUtils API.” The R Journal, 9, 520–526. ")</f>
        <v>Winter DJ (2017). “rentrez: an R package for the NCBI eUtils API.” The R Journal, 9, 520–526. </v>
      </c>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row>
    <row r="19">
      <c r="A19" s="48" t="str">
        <f>IFERROR(__xludf.DUMMYFUNCTION("""COMPUTED_VALUE"""),"rfishbase")</f>
        <v>rfishbase</v>
      </c>
      <c r="B19" s="49" t="str">
        <f>IFERROR(__xludf.DUMMYFUNCTION("""COMPUTED_VALUE"""),"Database Access")</f>
        <v>Database Access</v>
      </c>
      <c r="C19" s="50" t="str">
        <f>IFERROR(__xludf.DUMMYFUNCTION("""COMPUTED_VALUE"""),"https://cran.r-project.org/web/packages/rfishbase/index.html")</f>
        <v>https://cran.r-project.org/web/packages/rfishbase/index.html</v>
      </c>
      <c r="D19" s="50" t="str">
        <f>IFERROR(__xludf.DUMMYFUNCTION("""COMPUTED_VALUE"""),"https://github.com/ropensci/rfishbase")</f>
        <v>https://github.com/ropensci/rfishbase</v>
      </c>
      <c r="E19" s="51">
        <f>IFERROR(__xludf.DUMMYFUNCTION("""COMPUTED_VALUE"""),44237.0)</f>
        <v>44237</v>
      </c>
      <c r="F19" s="49" t="str">
        <f>IFERROR(__xludf.DUMMYFUNCTION("""COMPUTED_VALUE"""),"C. Boettiger, D. T. Lang, P. C. Wainwright, (2012) rfishbase: exploring, manipulating and visualizing FishBase data from R")</f>
        <v>C. Boettiger, D. T. Lang, P. C. Wainwright, (2012) rfishbase: exploring, manipulating and visualizing FishBase data from R</v>
      </c>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row>
    <row r="20">
      <c r="A20" s="48" t="str">
        <f>IFERROR(__xludf.DUMMYFUNCTION("""COMPUTED_VALUE"""),"rgbif")</f>
        <v>rgbif</v>
      </c>
      <c r="B20" s="49" t="str">
        <f>IFERROR(__xludf.DUMMYFUNCTION("""COMPUTED_VALUE"""),"Database Access")</f>
        <v>Database Access</v>
      </c>
      <c r="C20" s="50" t="str">
        <f>IFERROR(__xludf.DUMMYFUNCTION("""COMPUTED_VALUE"""),"https://cran.r-project.org/package=rgbif")</f>
        <v>https://cran.r-project.org/package=rgbif</v>
      </c>
      <c r="D20" s="50" t="str">
        <f>IFERROR(__xludf.DUMMYFUNCTION("""COMPUTED_VALUE"""),"https://github.com/ropensci/rgbif")</f>
        <v>https://github.com/ropensci/rgbif</v>
      </c>
      <c r="E20" s="51">
        <f>IFERROR(__xludf.DUMMYFUNCTION("""COMPUTED_VALUE"""),44223.0)</f>
        <v>44223</v>
      </c>
      <c r="F20" s="49" t="str">
        <f>IFERROR(__xludf.DUMMYFUNCTION("""COMPUTED_VALUE"""),"Chamberlain S, Boettiger C (2017). “R Python, and Ruby clients for GBIF species occurrence data.” PeerJ PrePrints. https://doi.org/10.7287/peerj.preprints.3304v1. ")</f>
        <v>Chamberlain S, Boettiger C (2017). “R Python, and Ruby clients for GBIF species occurrence data.” PeerJ PrePrints. https://doi.org/10.7287/peerj.preprints.3304v1. </v>
      </c>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row>
    <row r="21">
      <c r="A21" s="48" t="str">
        <f>IFERROR(__xludf.DUMMYFUNCTION("""COMPUTED_VALUE"""),"rgnparser")</f>
        <v>rgnparser</v>
      </c>
      <c r="B21" s="49" t="str">
        <f>IFERROR(__xludf.DUMMYFUNCTION("""COMPUTED_VALUE"""),"Data Wrangling")</f>
        <v>Data Wrangling</v>
      </c>
      <c r="C21" s="50" t="str">
        <f>IFERROR(__xludf.DUMMYFUNCTION("""COMPUTED_VALUE"""),"https://cran.r-project.org/package=rgnparser")</f>
        <v>https://cran.r-project.org/package=rgnparser</v>
      </c>
      <c r="D21" s="50" t="str">
        <f>IFERROR(__xludf.DUMMYFUNCTION("""COMPUTED_VALUE"""),"https://github.com/ropensci/rgnparser")</f>
        <v>https://github.com/ropensci/rgnparser</v>
      </c>
      <c r="E21" s="51">
        <f>IFERROR(__xludf.DUMMYFUNCTION("""COMPUTED_VALUE"""),44221.0)</f>
        <v>44221</v>
      </c>
      <c r="F21" s="49" t="str">
        <f>IFERROR(__xludf.DUMMYFUNCTION("""COMPUTED_VALUE"""),"Chamberlain, S. (2021). rgnparser: Parse scientific names [Manual]. https://CRAN.R-project.org/package=rgnparser
")</f>
        <v>Chamberlain, S. (2021). rgnparser: Parse scientific names [Manual]. https://CRAN.R-project.org/package=rgnparser
</v>
      </c>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row>
    <row r="22">
      <c r="A22" s="48" t="str">
        <f>IFERROR(__xludf.DUMMYFUNCTION("""COMPUTED_VALUE"""),"ritis")</f>
        <v>ritis</v>
      </c>
      <c r="B22" s="49" t="str">
        <f>IFERROR(__xludf.DUMMYFUNCTION("""COMPUTED_VALUE"""),"Database Access")</f>
        <v>Database Access</v>
      </c>
      <c r="C22" s="50" t="str">
        <f>IFERROR(__xludf.DUMMYFUNCTION("""COMPUTED_VALUE"""),"https://cran.r-project.org/package=ritis")</f>
        <v>https://cran.r-project.org/package=ritis</v>
      </c>
      <c r="D22" s="50" t="str">
        <f>IFERROR(__xludf.DUMMYFUNCTION("""COMPUTED_VALUE"""),"https://github.com/ropensci/ritis")</f>
        <v>https://github.com/ropensci/ritis</v>
      </c>
      <c r="E22" s="51">
        <f>IFERROR(__xludf.DUMMYFUNCTION("""COMPUTED_VALUE"""),44229.0)</f>
        <v>44229</v>
      </c>
      <c r="F22" s="52" t="str">
        <f>IFERROR(__xludf.DUMMYFUNCTION("""COMPUTED_VALUE"""),"Chamberlain, S. (2021). ritis: Integrated taxonomic information system client [Manual]. https://CRAN.R-project.org/package=ritis
")</f>
        <v>Chamberlain, S. (2021). ritis: Integrated taxonomic information system client [Manual]. https://CRAN.R-project.org/package=ritis
</v>
      </c>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row>
    <row r="23">
      <c r="A23" s="48" t="str">
        <f>IFERROR(__xludf.DUMMYFUNCTION("""COMPUTED_VALUE"""),"Rocc")</f>
        <v>Rocc</v>
      </c>
      <c r="B23" s="49" t="str">
        <f>IFERROR(__xludf.DUMMYFUNCTION("""COMPUTED_VALUE"""),"Database Access")</f>
        <v>Database Access</v>
      </c>
      <c r="C23" s="49" t="str">
        <f>IFERROR(__xludf.DUMMYFUNCTION("""COMPUTED_VALUE"""),"NA")</f>
        <v>NA</v>
      </c>
      <c r="D23" s="50" t="str">
        <f>IFERROR(__xludf.DUMMYFUNCTION("""COMPUTED_VALUE"""),"https://github.com/liibre/Rocc")</f>
        <v>https://github.com/liibre/Rocc</v>
      </c>
      <c r="E23" s="51"/>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row>
    <row r="24">
      <c r="A24" s="48" t="str">
        <f>IFERROR(__xludf.DUMMYFUNCTION("""COMPUTED_VALUE"""),"rotl")</f>
        <v>rotl</v>
      </c>
      <c r="B24" s="49" t="str">
        <f>IFERROR(__xludf.DUMMYFUNCTION("""COMPUTED_VALUE"""),"Database Access")</f>
        <v>Database Access</v>
      </c>
      <c r="C24" s="50" t="str">
        <f>IFERROR(__xludf.DUMMYFUNCTION("""COMPUTED_VALUE"""),"https://cran.r-project.org/package=rotl")</f>
        <v>https://cran.r-project.org/package=rotl</v>
      </c>
      <c r="D24" s="50" t="str">
        <f>IFERROR(__xludf.DUMMYFUNCTION("""COMPUTED_VALUE"""),"https://github.com/ropensci/rotl")</f>
        <v>https://github.com/ropensci/rotl</v>
      </c>
      <c r="E24" s="51">
        <f>IFERROR(__xludf.DUMMYFUNCTION("""COMPUTED_VALUE"""),44126.0)</f>
        <v>44126</v>
      </c>
      <c r="F24" s="49" t="str">
        <f>IFERROR(__xludf.DUMMYFUNCTION("""COMPUTED_VALUE"""),"Michonneau F, Brown JW, Winter DJ (2016). “rotl: an R package to interact with the Open Tree of Life data.” Methods in Ecology and Evolution, 7(12), 1476-1481. doi: 10.1111/2041-210X.12593. ")</f>
        <v>Michonneau F, Brown JW, Winter DJ (2016). “rotl: an R package to interact with the Open Tree of Life data.” Methods in Ecology and Evolution, 7(12), 1476-1481. doi: 10.1111/2041-210X.12593. </v>
      </c>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row>
    <row r="25">
      <c r="A25" s="48" t="str">
        <f>IFERROR(__xludf.DUMMYFUNCTION("""COMPUTED_VALUE"""),"rredlist")</f>
        <v>rredlist</v>
      </c>
      <c r="B25" s="49" t="str">
        <f>IFERROR(__xludf.DUMMYFUNCTION("""COMPUTED_VALUE"""),"Database Access")</f>
        <v>Database Access</v>
      </c>
      <c r="C25" s="50" t="str">
        <f>IFERROR(__xludf.DUMMYFUNCTION("""COMPUTED_VALUE"""),"https://cran.r-project.org/package=rredlist")</f>
        <v>https://cran.r-project.org/package=rredlist</v>
      </c>
      <c r="D25" s="50" t="str">
        <f>IFERROR(__xludf.DUMMYFUNCTION("""COMPUTED_VALUE"""),"https://github.com/ropensci/rredlist")</f>
        <v>https://github.com/ropensci/rredlist</v>
      </c>
      <c r="E25" s="51">
        <f>IFERROR(__xludf.DUMMYFUNCTION("""COMPUTED_VALUE"""),44133.0)</f>
        <v>44133</v>
      </c>
      <c r="F25" s="49" t="str">
        <f>IFERROR(__xludf.DUMMYFUNCTION("""COMPUTED_VALUE"""),"Chamberlain, S. (2020). rredlist: “IUCN” red list client [Manual]. https://CRAN.R-project.org/package=rredlist
")</f>
        <v>Chamberlain, S. (2020). rredlist: “IUCN” red list client [Manual]. https://CRAN.R-project.org/package=rredlist
</v>
      </c>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row>
    <row r="26">
      <c r="A26" s="48" t="str">
        <f>IFERROR(__xludf.DUMMYFUNCTION("""COMPUTED_VALUE"""),"rtaxref")</f>
        <v>rtaxref</v>
      </c>
      <c r="B26" s="49" t="str">
        <f>IFERROR(__xludf.DUMMYFUNCTION("""COMPUTED_VALUE"""),"Database Access")</f>
        <v>Database Access</v>
      </c>
      <c r="C26" s="49" t="str">
        <f>IFERROR(__xludf.DUMMYFUNCTION("""COMPUTED_VALUE"""),"NA")</f>
        <v>NA</v>
      </c>
      <c r="D26" s="50" t="str">
        <f>IFERROR(__xludf.DUMMYFUNCTION("""COMPUTED_VALUE"""),"https://github.com/Rekyt/rtaxref")</f>
        <v>https://github.com/Rekyt/rtaxref</v>
      </c>
      <c r="E26" s="51"/>
      <c r="F26" s="49" t="str">
        <f>IFERROR(__xludf.DUMMYFUNCTION("""COMPUTED_VALUE"""),"Grenié, M., &amp; Gruson, H. (2021). rtaxref: An R client for TaxRef the french taxonomical reference API [Manual]. https://github.com/Rekyt/rtaxref
")</f>
        <v>Grenié, M., &amp; Gruson, H. (2021). rtaxref: An R client for TaxRef the french taxonomical reference API [Manual]. https://github.com/Rekyt/rtaxref
</v>
      </c>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row>
    <row r="27">
      <c r="A27" s="48" t="str">
        <f>IFERROR(__xludf.DUMMYFUNCTION("""COMPUTED_VALUE"""),"SP2000")</f>
        <v>SP2000</v>
      </c>
      <c r="B27" s="49" t="str">
        <f>IFERROR(__xludf.DUMMYFUNCTION("""COMPUTED_VALUE"""),"Database Access")</f>
        <v>Database Access</v>
      </c>
      <c r="C27" s="50" t="str">
        <f>IFERROR(__xludf.DUMMYFUNCTION("""COMPUTED_VALUE"""),"https://cran.r-project.org/package=SP2000")</f>
        <v>https://cran.r-project.org/package=SP2000</v>
      </c>
      <c r="D27" s="50" t="str">
        <f>IFERROR(__xludf.DUMMYFUNCTION("""COMPUTED_VALUE"""),"https://otoliths.github.io/SP2000/")</f>
        <v>https://otoliths.github.io/SP2000/</v>
      </c>
      <c r="E27" s="51">
        <f>IFERROR(__xludf.DUMMYFUNCTION("""COMPUTED_VALUE"""),44130.0)</f>
        <v>44130</v>
      </c>
      <c r="F27" s="49" t="str">
        <f>IFERROR(__xludf.DUMMYFUNCTION("""COMPUTED_VALUE"""),"Liuyong Ding, Hao Li, Juan Tao, Jinlong Zhang, Minrui Huang, Ke Yang, Jun Wang, Chengzhi Ding, Daming He. SP2000: An open-sourced R package for querying the Catalogue of Life[J]. Biodiv Sci, 2021, 29(1): 118-122.")</f>
        <v>Liuyong Ding, Hao Li, Juan Tao, Jinlong Zhang, Minrui Huang, Ke Yang, Jun Wang, Chengzhi Ding, Daming He. SP2000: An open-sourced R package for querying the Catalogue of Life[J]. Biodiv Sci, 2021, 29(1): 118-122.</v>
      </c>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row>
    <row r="28">
      <c r="A28" s="48" t="str">
        <f>IFERROR(__xludf.DUMMYFUNCTION("""COMPUTED_VALUE"""),"splister")</f>
        <v>splister</v>
      </c>
      <c r="B28" s="49" t="str">
        <f>IFERROR(__xludf.DUMMYFUNCTION("""COMPUTED_VALUE"""),"Data Wrangling")</f>
        <v>Data Wrangling</v>
      </c>
      <c r="C28" s="49" t="str">
        <f>IFERROR(__xludf.DUMMYFUNCTION("""COMPUTED_VALUE"""),"NA")</f>
        <v>NA</v>
      </c>
      <c r="D28" s="50" t="str">
        <f>IFERROR(__xludf.DUMMYFUNCTION("""COMPUTED_VALUE"""),"https://github.com/sckott/splister")</f>
        <v>https://github.com/sckott/splister</v>
      </c>
      <c r="E28" s="51"/>
      <c r="F28" s="49" t="str">
        <f>IFERROR(__xludf.DUMMYFUNCTION("""COMPUTED_VALUE"""),"Chamberlain, S. (2021). splister: Match Species Lists Against Reference List. R package version 0.0.3.93. https://github.com/sckott/splister
")</f>
        <v>Chamberlain, S. (2021). splister: Match Species Lists Against Reference List. R package version 0.0.3.93. https://github.com/sckott/splister
</v>
      </c>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row>
    <row r="29">
      <c r="A29" s="48" t="str">
        <f>IFERROR(__xludf.DUMMYFUNCTION("""COMPUTED_VALUE"""),"taxa")</f>
        <v>taxa</v>
      </c>
      <c r="B29" s="49" t="str">
        <f>IFERROR(__xludf.DUMMYFUNCTION("""COMPUTED_VALUE"""),"Infrastructure")</f>
        <v>Infrastructure</v>
      </c>
      <c r="C29" s="50" t="str">
        <f>IFERROR(__xludf.DUMMYFUNCTION("""COMPUTED_VALUE"""),"https://cran.r-project.org/package=taxa")</f>
        <v>https://cran.r-project.org/package=taxa</v>
      </c>
      <c r="D29" s="50" t="str">
        <f>IFERROR(__xludf.DUMMYFUNCTION("""COMPUTED_VALUE"""),"https://github.com/ropensci/taxa")</f>
        <v>https://github.com/ropensci/taxa</v>
      </c>
      <c r="E29" s="51">
        <f>IFERROR(__xludf.DUMMYFUNCTION("""COMPUTED_VALUE"""),43950.0)</f>
        <v>43950</v>
      </c>
      <c r="F29" s="49" t="str">
        <f>IFERROR(__xludf.DUMMYFUNCTION("""COMPUTED_VALUE"""),"Foster ZSL, Chamberlain S and Grünwald NJ. Taxa: An R package implementing data standards and methods for taxonomic data [version 1; peer review: 2 approved, 2 approved with reservations]. F1000Research 2018, 7:272 (https://doi.org/10.12688/f1000research."&amp;"14013.1) ")</f>
        <v>Foster ZSL, Chamberlain S and Grünwald NJ. Taxa: An R package implementing data standards and methods for taxonomic data [version 1; peer review: 2 approved, 2 approved with reservations]. F1000Research 2018, 7:272 (https://doi.org/10.12688/f1000research.14013.1) </v>
      </c>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row>
    <row r="30">
      <c r="A30" s="48" t="str">
        <f>IFERROR(__xludf.DUMMYFUNCTION("""COMPUTED_VALUE"""),"taxadb")</f>
        <v>taxadb</v>
      </c>
      <c r="B30" s="49" t="str">
        <f>IFERROR(__xludf.DUMMYFUNCTION("""COMPUTED_VALUE"""),"Database Access")</f>
        <v>Database Access</v>
      </c>
      <c r="C30" s="50" t="str">
        <f>IFERROR(__xludf.DUMMYFUNCTION("""COMPUTED_VALUE"""),"https://cran.r-project.org/package=taxadb")</f>
        <v>https://cran.r-project.org/package=taxadb</v>
      </c>
      <c r="D30" s="50" t="str">
        <f>IFERROR(__xludf.DUMMYFUNCTION("""COMPUTED_VALUE"""),"https://github.com/ropensci/taxadb")</f>
        <v>https://github.com/ropensci/taxadb</v>
      </c>
      <c r="E30" s="51">
        <f>IFERROR(__xludf.DUMMYFUNCTION("""COMPUTED_VALUE"""),43880.0)</f>
        <v>43880</v>
      </c>
      <c r="F30" s="49"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row>
    <row r="31">
      <c r="A31" s="48" t="str">
        <f>IFERROR(__xludf.DUMMYFUNCTION("""COMPUTED_VALUE"""),"taxalight")</f>
        <v>taxalight</v>
      </c>
      <c r="B31" s="49" t="str">
        <f>IFERROR(__xludf.DUMMYFUNCTION("""COMPUTED_VALUE"""),"Database Access")</f>
        <v>Database Access</v>
      </c>
      <c r="C31" s="50" t="str">
        <f>IFERROR(__xludf.DUMMYFUNCTION("""COMPUTED_VALUE"""),"https://cran.r-project.org/web/packages/taxalight/index.html")</f>
        <v>https://cran.r-project.org/web/packages/taxalight/index.html</v>
      </c>
      <c r="D31" s="50" t="str">
        <f>IFERROR(__xludf.DUMMYFUNCTION("""COMPUTED_VALUE"""),"https://github.com/cboettig/taxalight")</f>
        <v>https://github.com/cboettig/taxalight</v>
      </c>
      <c r="E31" s="51"/>
      <c r="F31" s="49"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row>
    <row r="32">
      <c r="A32" s="48" t="str">
        <f>IFERROR(__xludf.DUMMYFUNCTION("""COMPUTED_VALUE"""),"taxastand")</f>
        <v>taxastand</v>
      </c>
      <c r="B32" s="49" t="str">
        <f>IFERROR(__xludf.DUMMYFUNCTION("""COMPUTED_VALUE"""),"Database Access, Data Wrangling")</f>
        <v>Database Access, Data Wrangling</v>
      </c>
      <c r="C32" s="49" t="str">
        <f>IFERROR(__xludf.DUMMYFUNCTION("""COMPUTED_VALUE"""),"NA")</f>
        <v>NA</v>
      </c>
      <c r="D32" s="50" t="str">
        <f>IFERROR(__xludf.DUMMYFUNCTION("""COMPUTED_VALUE"""),"https://github.com/joelnitta/taxastand")</f>
        <v>https://github.com/joelnitta/taxastand</v>
      </c>
      <c r="E32" s="51"/>
      <c r="F32" s="49" t="str">
        <f>IFERROR(__xludf.DUMMYFUNCTION("""COMPUTED_VALUE"""),"Nitta, J. (2021). taxastand: Standardize taxonomic names [Manual].
")</f>
        <v>Nitta, J. (2021). taxastand: Standardize taxonomic names [Manual].
</v>
      </c>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row>
    <row r="33">
      <c r="A33" s="48" t="str">
        <f>IFERROR(__xludf.DUMMYFUNCTION("""COMPUTED_VALUE"""),"taxize")</f>
        <v>taxize</v>
      </c>
      <c r="B33" s="49" t="str">
        <f>IFERROR(__xludf.DUMMYFUNCTION("""COMPUTED_VALUE"""),"Database Access")</f>
        <v>Database Access</v>
      </c>
      <c r="C33" s="50" t="str">
        <f>IFERROR(__xludf.DUMMYFUNCTION("""COMPUTED_VALUE"""),"https://cran.r-project.org/package=taxize")</f>
        <v>https://cran.r-project.org/package=taxize</v>
      </c>
      <c r="D33" s="50" t="str">
        <f>IFERROR(__xludf.DUMMYFUNCTION("""COMPUTED_VALUE"""),"https://github.com/ropensci/taxize")</f>
        <v>https://github.com/ropensci/taxize</v>
      </c>
      <c r="E33" s="51">
        <f>IFERROR(__xludf.DUMMYFUNCTION("""COMPUTED_VALUE"""),44134.0)</f>
        <v>44134</v>
      </c>
      <c r="F33" s="49" t="str">
        <f>IFERROR(__xludf.DUMMYFUNCTION("""COMPUTED_VALUE"""),"Chamberlain, S., Szoecs, E., Foster, Z., Arendsee, Z., Boettiger, C., Ram, K., Bartomeus, I., Baumgartner, J., O’Donnell, J., Oksanen, J., Tzovaras, B. G., Marchand, P., Tran, V., Salmon, M., Li, G., &amp; Grenié, M. (2020). taxize: Taxonomic information from"&amp;" around the web [Manual]. https://github.com/ropensci/taxize
")</f>
        <v>Chamberlain, S., Szoecs, E., Foster, Z., Arendsee, Z., Boettiger, C., Ram, K., Bartomeus, I., Baumgartner, J., O’Donnell, J., Oksanen, J., Tzovaras, B. G., Marchand, P., Tran, V., Salmon, M., Li, G., &amp; Grenié, M. (2020). taxize: Taxonomic information from around the web [Manual]. https://github.com/ropensci/taxize
</v>
      </c>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row>
    <row r="34">
      <c r="A34" s="48" t="str">
        <f>IFERROR(__xludf.DUMMYFUNCTION("""COMPUTED_VALUE"""),"taxizedb")</f>
        <v>taxizedb</v>
      </c>
      <c r="B34" s="49" t="str">
        <f>IFERROR(__xludf.DUMMYFUNCTION("""COMPUTED_VALUE"""),"Database Access")</f>
        <v>Database Access</v>
      </c>
      <c r="C34" s="50" t="str">
        <f>IFERROR(__xludf.DUMMYFUNCTION("""COMPUTED_VALUE"""),"https://cran.r-project.org/package=taxizedb")</f>
        <v>https://cran.r-project.org/package=taxizedb</v>
      </c>
      <c r="D34" s="50" t="str">
        <f>IFERROR(__xludf.DUMMYFUNCTION("""COMPUTED_VALUE"""),"https://github.com/ropensci/taxizedb")</f>
        <v>https://github.com/ropensci/taxizedb</v>
      </c>
      <c r="E34" s="51">
        <f>IFERROR(__xludf.DUMMYFUNCTION("""COMPUTED_VALUE"""),44211.0)</f>
        <v>44211</v>
      </c>
      <c r="F34" s="49" t="str">
        <f>IFERROR(__xludf.DUMMYFUNCTION("""COMPUTED_VALUE"""),"Chamberlain, S., &amp; Arendsee, Z. (2021). taxizedb: Tools for working with “taxonomic” databases [Manual].
")</f>
        <v>Chamberlain, S., &amp; Arendsee, Z. (2021). taxizedb: Tools for working with “taxonomic” databases [Manual].
</v>
      </c>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row>
    <row r="35">
      <c r="A35" s="48" t="str">
        <f>IFERROR(__xludf.DUMMYFUNCTION("""COMPUTED_VALUE"""),"taxlist")</f>
        <v>taxlist</v>
      </c>
      <c r="B35" s="49" t="str">
        <f>IFERROR(__xludf.DUMMYFUNCTION("""COMPUTED_VALUE"""),"Infrastructure")</f>
        <v>Infrastructure</v>
      </c>
      <c r="C35" s="50" t="str">
        <f>IFERROR(__xludf.DUMMYFUNCTION("""COMPUTED_VALUE"""),"https://cran.r-project.org/package=taxlist")</f>
        <v>https://cran.r-project.org/package=taxlist</v>
      </c>
      <c r="D35" s="50" t="str">
        <f>IFERROR(__xludf.DUMMYFUNCTION("""COMPUTED_VALUE"""),"https://github.com/ropensci/taxlist")</f>
        <v>https://github.com/ropensci/taxlist</v>
      </c>
      <c r="E35" s="51">
        <f>IFERROR(__xludf.DUMMYFUNCTION("""COMPUTED_VALUE"""),44071.0)</f>
        <v>44071</v>
      </c>
      <c r="F35" s="49" t="str">
        <f>IFERROR(__xludf.DUMMYFUNCTION("""COMPUTED_VALUE"""),"Alvarez M, Luebert F (2018). “The taxlist package: Managing plant taxonomic lists in R.” Biodiversity Data Journal, 6, e23635. doi:https://doi.org/10.3897/bdj.6.e23635.. ")</f>
        <v>Alvarez M, Luebert F (2018). “The taxlist package: Managing plant taxonomic lists in R.” Biodiversity Data Journal, 6, e23635. doi:https://doi.org/10.3897/bdj.6.e23635.. </v>
      </c>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row>
    <row r="36">
      <c r="A36" s="48" t="str">
        <f>IFERROR(__xludf.DUMMYFUNCTION("""COMPUTED_VALUE"""),"taxonlookup")</f>
        <v>taxonlookup</v>
      </c>
      <c r="B36" s="49" t="str">
        <f>IFERROR(__xludf.DUMMYFUNCTION("""COMPUTED_VALUE"""),"Database Access")</f>
        <v>Database Access</v>
      </c>
      <c r="C36" s="49" t="str">
        <f>IFERROR(__xludf.DUMMYFUNCTION("""COMPUTED_VALUE"""),"NA")</f>
        <v>NA</v>
      </c>
      <c r="D36" s="50" t="str">
        <f>IFERROR(__xludf.DUMMYFUNCTION("""COMPUTED_VALUE"""),"https://github.com/traitecoevo/taxonlookup")</f>
        <v>https://github.com/traitecoevo/taxonlookup</v>
      </c>
      <c r="E36" s="51"/>
      <c r="F36" s="49" t="str">
        <f>IFERROR(__xludf.DUMMYFUNCTION("""COMPUTED_VALUE"""),"Pennell, M.W., FitzJohn, R.G. and Cornwell, W.K. (2016), A simple approach for maximizing the overlap of phylogenetic and comparative data. Methods Ecol Evol, 7: 751-758. https://doi.org/10.1111/2041-210X.12517")</f>
        <v>Pennell, M.W., FitzJohn, R.G. and Cornwell, W.K. (2016), A simple approach for maximizing the overlap of phylogenetic and comparative data. Methods Ecol Evol, 7: 751-758. https://doi.org/10.1111/2041-210X.12517</v>
      </c>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row>
    <row r="37">
      <c r="A37" s="48" t="str">
        <f>IFERROR(__xludf.DUMMYFUNCTION("""COMPUTED_VALUE"""),"taxonomizr")</f>
        <v>taxonomizr</v>
      </c>
      <c r="B37" s="49" t="str">
        <f>IFERROR(__xludf.DUMMYFUNCTION("""COMPUTED_VALUE"""),"Database Access")</f>
        <v>Database Access</v>
      </c>
      <c r="C37" s="50" t="str">
        <f>IFERROR(__xludf.DUMMYFUNCTION("""COMPUTED_VALUE"""),"https://cran.r-project.org/package=taxonomizr")</f>
        <v>https://cran.r-project.org/package=taxonomizr</v>
      </c>
      <c r="D37" s="50" t="str">
        <f>IFERROR(__xludf.DUMMYFUNCTION("""COMPUTED_VALUE"""),"https://github.com/sherrillmix/taxonomizr")</f>
        <v>https://github.com/sherrillmix/taxonomizr</v>
      </c>
      <c r="E37" s="51">
        <f>IFERROR(__xludf.DUMMYFUNCTION("""COMPUTED_VALUE"""),44236.0)</f>
        <v>44236</v>
      </c>
      <c r="F37" s="49" t="str">
        <f>IFERROR(__xludf.DUMMYFUNCTION("""COMPUTED_VALUE"""),"Sherrill-Mix, S. (2021). taxonomizr: Functions to work with NCBI accessions and taxonomy [Manual]. https://CRAN.R-project.org/package=taxonomizr
")</f>
        <v>Sherrill-Mix, S. (2021). taxonomizr: Functions to work with NCBI accessions and taxonomy [Manual]. https://CRAN.R-project.org/package=taxonomizr
</v>
      </c>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row>
    <row r="38">
      <c r="A38" s="48" t="str">
        <f>IFERROR(__xludf.DUMMYFUNCTION("""COMPUTED_VALUE"""),"taxonomyCleanr")</f>
        <v>taxonomyCleanr</v>
      </c>
      <c r="B38" s="49" t="str">
        <f>IFERROR(__xludf.DUMMYFUNCTION("""COMPUTED_VALUE"""),"Database Access")</f>
        <v>Database Access</v>
      </c>
      <c r="C38" s="49" t="str">
        <f>IFERROR(__xludf.DUMMYFUNCTION("""COMPUTED_VALUE"""),"NA")</f>
        <v>NA</v>
      </c>
      <c r="D38" s="50" t="str">
        <f>IFERROR(__xludf.DUMMYFUNCTION("""COMPUTED_VALUE"""),"https://github.com/EDIorg/taxonomyCleanr")</f>
        <v>https://github.com/EDIorg/taxonomyCleanr</v>
      </c>
      <c r="E38" s="51"/>
      <c r="F38" s="49" t="str">
        <f>IFERROR(__xludf.DUMMYFUNCTION("""COMPUTED_VALUE"""),"Smith, C. (2021). taxonomyCleanr: A workflow and set of functions to clean taxonomy data using R [Manual]. https://github.com/EDIorg/taxonomyCleanr
")</f>
        <v>Smith, C. (2021). taxonomyCleanr: A workflow and set of functions to clean taxonomy data using R [Manual]. https://github.com/EDIorg/taxonomyCleanr
</v>
      </c>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row>
    <row r="39">
      <c r="A39" s="48" t="str">
        <f>IFERROR(__xludf.DUMMYFUNCTION("""COMPUTED_VALUE"""),"Taxonstand")</f>
        <v>Taxonstand</v>
      </c>
      <c r="B39" s="49" t="str">
        <f>IFERROR(__xludf.DUMMYFUNCTION("""COMPUTED_VALUE"""),"Database Access")</f>
        <v>Database Access</v>
      </c>
      <c r="C39" s="50" t="str">
        <f>IFERROR(__xludf.DUMMYFUNCTION("""COMPUTED_VALUE"""),"https://cran.r-project.org/package=Taxonstand")</f>
        <v>https://cran.r-project.org/package=Taxonstand</v>
      </c>
      <c r="D39" s="49" t="str">
        <f>IFERROR(__xludf.DUMMYFUNCTION("""COMPUTED_VALUE"""),"NA")</f>
        <v>NA</v>
      </c>
      <c r="E39" s="51">
        <f>IFERROR(__xludf.DUMMYFUNCTION("""COMPUTED_VALUE"""),43767.0)</f>
        <v>43767</v>
      </c>
      <c r="F39" s="49" t="str">
        <f>IFERROR(__xludf.DUMMYFUNCTION("""COMPUTED_VALUE"""),"Cayuela, L., Granzow‐de la Cerda, Í., Albuquerque, F.S. and Golicher, D.J. (2012), taxonstand: An r package for species names standardisation in vegetation databases. Methods in Ecology and Evolution, 3: 1078-1083. https://doi.org/10.1111/j.2041-210X.2012"&amp;".00232.x")</f>
        <v>Cayuela, L., Granzow‐de la Cerda, Í., Albuquerque, F.S. and Golicher, D.J. (2012), taxonstand: An r package for species names standardisation in vegetation databases. Methods in Ecology and Evolution, 3: 1078-1083. https://doi.org/10.1111/j.2041-210X.2012.00232.x</v>
      </c>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row>
    <row r="40">
      <c r="A40" s="48" t="str">
        <f>IFERROR(__xludf.DUMMYFUNCTION("""COMPUTED_VALUE"""),"taxotools")</f>
        <v>taxotools</v>
      </c>
      <c r="B40" s="49" t="str">
        <f>IFERROR(__xludf.DUMMYFUNCTION("""COMPUTED_VALUE"""),"Database Access")</f>
        <v>Database Access</v>
      </c>
      <c r="C40" s="50" t="str">
        <f>IFERROR(__xludf.DUMMYFUNCTION("""COMPUTED_VALUE"""),"https://cran.r-project.org/package=taxotools")</f>
        <v>https://cran.r-project.org/package=taxotools</v>
      </c>
      <c r="D40" s="50" t="str">
        <f>IFERROR(__xludf.DUMMYFUNCTION("""COMPUTED_VALUE"""),"https://github.com/vijaybarve/taxotools")</f>
        <v>https://github.com/vijaybarve/taxotools</v>
      </c>
      <c r="E40" s="51">
        <f>IFERROR(__xludf.DUMMYFUNCTION("""COMPUTED_VALUE"""),44214.0)</f>
        <v>44214</v>
      </c>
      <c r="F40" s="49" t="str">
        <f>IFERROR(__xludf.DUMMYFUNCTION("""COMPUTED_VALUE"""),"Barve, V. (2021). taxotools: Tools to handle taxonomic lists [Manual]. https://CRAN.R-project.org/package=taxotools
")</f>
        <v>Barve, V. (2021). taxotools: Tools to handle taxonomic lists [Manual]. https://CRAN.R-project.org/package=taxotools
</v>
      </c>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row>
    <row r="41">
      <c r="A41" s="48" t="str">
        <f>IFERROR(__xludf.DUMMYFUNCTION("""COMPUTED_VALUE"""),"taxreturn")</f>
        <v>taxreturn</v>
      </c>
      <c r="B41" s="49" t="str">
        <f>IFERROR(__xludf.DUMMYFUNCTION("""COMPUTED_VALUE"""),"Database Access, Data Wrangling")</f>
        <v>Database Access, Data Wrangling</v>
      </c>
      <c r="C41" s="49" t="str">
        <f>IFERROR(__xludf.DUMMYFUNCTION("""COMPUTED_VALUE"""),"NA")</f>
        <v>NA</v>
      </c>
      <c r="D41" s="50" t="str">
        <f>IFERROR(__xludf.DUMMYFUNCTION("""COMPUTED_VALUE"""),"https://github.com/alexpiper/taxreturn")</f>
        <v>https://github.com/alexpiper/taxreturn</v>
      </c>
      <c r="E41" s="51"/>
      <c r="F41" s="49" t="str">
        <f>IFERROR(__xludf.DUMMYFUNCTION("""COMPUTED_VALUE"""),"Piper, A. (2021). taxreturn: An R package for retrieving and curating public DNA barcode reference data [Manual]. https://github.com/alexpiper/taxreturn
")</f>
        <v>Piper, A. (2021). taxreturn: An R package for retrieving and curating public DNA barcode reference data [Manual]. https://github.com/alexpiper/taxreturn
</v>
      </c>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row>
    <row r="42">
      <c r="A42" s="48" t="str">
        <f>IFERROR(__xludf.DUMMYFUNCTION("""COMPUTED_VALUE"""),"taxspell")</f>
        <v>taxspell</v>
      </c>
      <c r="B42" s="49" t="str">
        <f>IFERROR(__xludf.DUMMYFUNCTION("""COMPUTED_VALUE"""),"Data Wrangling")</f>
        <v>Data Wrangling</v>
      </c>
      <c r="C42" s="49" t="str">
        <f>IFERROR(__xludf.DUMMYFUNCTION("""COMPUTED_VALUE"""),"NA")</f>
        <v>NA</v>
      </c>
      <c r="D42" s="50" t="str">
        <f>IFERROR(__xludf.DUMMYFUNCTION("""COMPUTED_VALUE"""),"https://github.com/sckott/taxspell")</f>
        <v>https://github.com/sckott/taxspell</v>
      </c>
      <c r="E42" s="51"/>
      <c r="F42" s="49" t="str">
        <f>IFERROR(__xludf.DUMMYFUNCTION("""COMPUTED_VALUE"""),"Chamberlain, S. (2021). taxspell: Spell check taxonomic names [Manual].
")</f>
        <v>Chamberlain, S. (2021). taxspell: Spell check taxonomic names [Manual].
</v>
      </c>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row>
    <row r="43">
      <c r="A43" s="48" t="str">
        <f>IFERROR(__xludf.DUMMYFUNCTION("""COMPUTED_VALUE"""),"taxview")</f>
        <v>taxview</v>
      </c>
      <c r="B43" s="49" t="str">
        <f>IFERROR(__xludf.DUMMYFUNCTION("""COMPUTED_VALUE"""),"Data Visualization, Infrastructure")</f>
        <v>Data Visualization, Infrastructure</v>
      </c>
      <c r="C43" s="49" t="str">
        <f>IFERROR(__xludf.DUMMYFUNCTION("""COMPUTED_VALUE"""),"NA")</f>
        <v>NA</v>
      </c>
      <c r="D43" s="50" t="str">
        <f>IFERROR(__xludf.DUMMYFUNCTION("""COMPUTED_VALUE"""),"https://github.com/ropensci/taxview")</f>
        <v>https://github.com/ropensci/taxview</v>
      </c>
      <c r="E43" s="51"/>
      <c r="F43" s="49" t="str">
        <f>IFERROR(__xludf.DUMMYFUNCTION("""COMPUTED_VALUE"""),"Chamberlain, S., &amp; Boettiger, C. (2021). taxview: Tools for vizualizing data taxonomically [Manual].
")</f>
        <v>Chamberlain, S., &amp; Boettiger, C. (2021). taxview: Tools for vizualizing data taxonomically [Manual].
</v>
      </c>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row>
    <row r="44">
      <c r="A44" s="48" t="str">
        <f>IFERROR(__xludf.DUMMYFUNCTION("""COMPUTED_VALUE"""),"TNRS")</f>
        <v>TNRS</v>
      </c>
      <c r="B44" s="49" t="str">
        <f>IFERROR(__xludf.DUMMYFUNCTION("""COMPUTED_VALUE"""),"Database Access")</f>
        <v>Database Access</v>
      </c>
      <c r="C44" s="49" t="str">
        <f>IFERROR(__xludf.DUMMYFUNCTION("""COMPUTED_VALUE"""),"NA")</f>
        <v>NA</v>
      </c>
      <c r="D44" s="50" t="str">
        <f>IFERROR(__xludf.DUMMYFUNCTION("""COMPUTED_VALUE"""),"https://github.com/EnquistLab/RTNRS")</f>
        <v>https://github.com/EnquistLab/RTNRS</v>
      </c>
      <c r="E44" s="51"/>
      <c r="F44" s="49" t="str">
        <f>IFERROR(__xludf.DUMMYFUNCTION("""COMPUTED_VALUE"""),"Maitner, B., &amp; Boyle, B. (2021). TNRS: Taxonomic name resolution service [Manual].
")</f>
        <v>Maitner, B., &amp; Boyle, B. (2021). TNRS: Taxonomic name resolution service [Manual].
</v>
      </c>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row>
    <row r="45">
      <c r="A45" s="48" t="str">
        <f>IFERROR(__xludf.DUMMYFUNCTION("""COMPUTED_VALUE"""),"tpl")</f>
        <v>tpl</v>
      </c>
      <c r="B45" s="49" t="str">
        <f>IFERROR(__xludf.DUMMYFUNCTION("""COMPUTED_VALUE"""),"Database Access")</f>
        <v>Database Access</v>
      </c>
      <c r="C45" s="49" t="str">
        <f>IFERROR(__xludf.DUMMYFUNCTION("""COMPUTED_VALUE"""),"NA")</f>
        <v>NA</v>
      </c>
      <c r="D45" s="50" t="str">
        <f>IFERROR(__xludf.DUMMYFUNCTION("""COMPUTED_VALUE"""),"https://github.com/gustavobio/tpl")</f>
        <v>https://github.com/gustavobio/tpl</v>
      </c>
      <c r="E45" s="51"/>
      <c r="F45" s="49" t="str">
        <f>IFERROR(__xludf.DUMMYFUNCTION("""COMPUTED_VALUE"""),"Carvalho, G. (2014). tpl: interacting with The Plant List. R package version 0.1.
")</f>
        <v>Carvalho, G. (2014). tpl: interacting with The Plant List. R package version 0.1.
</v>
      </c>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row>
    <row r="46">
      <c r="A46" s="48" t="str">
        <f>IFERROR(__xludf.DUMMYFUNCTION("""COMPUTED_VALUE"""),"traitdataform")</f>
        <v>traitdataform</v>
      </c>
      <c r="B46" s="49" t="str">
        <f>IFERROR(__xludf.DUMMYFUNCTION("""COMPUTED_VALUE"""),"Data Wrangling")</f>
        <v>Data Wrangling</v>
      </c>
      <c r="C46" s="50" t="str">
        <f>IFERROR(__xludf.DUMMYFUNCTION("""COMPUTED_VALUE"""),"https://cran.r-project.org/package=traitdataform")</f>
        <v>https://cran.r-project.org/package=traitdataform</v>
      </c>
      <c r="D46" s="50" t="str">
        <f>IFERROR(__xludf.DUMMYFUNCTION("""COMPUTED_VALUE"""),"https://github.com/ecologicaltraitdata/traitdataform/")</f>
        <v>https://github.com/ecologicaltraitdata/traitdataform/</v>
      </c>
      <c r="E46" s="51">
        <f>IFERROR(__xludf.DUMMYFUNCTION("""COMPUTED_VALUE"""),44146.0)</f>
        <v>44146</v>
      </c>
      <c r="F46" s="49" t="str">
        <f>IFERROR(__xludf.DUMMYFUNCTION("""COMPUTED_VALUE"""),"Florian Schneider. (2020). EcologicalTraitData/traitdataform: Conforming v0.10 of the Ecological Trait-data Standard (ETS). Zenodo. https://doi.org/10.5281/zenodo.4594227")</f>
        <v>Florian Schneider. (2020). EcologicalTraitData/traitdataform: Conforming v0.10 of the Ecological Trait-data Standard (ETS). Zenodo. https://doi.org/10.5281/zenodo.4594227</v>
      </c>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row>
    <row r="47">
      <c r="A47" s="48" t="str">
        <f>IFERROR(__xludf.DUMMYFUNCTION("""COMPUTED_VALUE"""),"twn")</f>
        <v>twn</v>
      </c>
      <c r="B47" s="49" t="str">
        <f>IFERROR(__xludf.DUMMYFUNCTION("""COMPUTED_VALUE"""),"Database Access")</f>
        <v>Database Access</v>
      </c>
      <c r="C47" s="50" t="str">
        <f>IFERROR(__xludf.DUMMYFUNCTION("""COMPUTED_VALUE"""),"https://cran.r-project.org/package=twn")</f>
        <v>https://cran.r-project.org/package=twn</v>
      </c>
      <c r="D47" s="50" t="str">
        <f>IFERROR(__xludf.DUMMYFUNCTION("""COMPUTED_VALUE"""),"https://github.com/RedTent/twn")</f>
        <v>https://github.com/RedTent/twn</v>
      </c>
      <c r="E47" s="51">
        <f>IFERROR(__xludf.DUMMYFUNCTION("""COMPUTED_VALUE"""),44133.0)</f>
        <v>44133</v>
      </c>
      <c r="F47" s="49" t="str">
        <f>IFERROR(__xludf.DUMMYFUNCTION("""COMPUTED_VALUE"""),"van Tent, J. (2021). twn: Taxa waterbeheer nederland voor r [Manual]. https://CRAN.R-project.org/package=twn")</f>
        <v>van Tent, J. (2021). twn: Taxa waterbeheer nederland voor r [Manual]. https://CRAN.R-project.org/package=twn</v>
      </c>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row>
    <row r="48">
      <c r="A48" s="48" t="str">
        <f>IFERROR(__xludf.DUMMYFUNCTION("""COMPUTED_VALUE"""),"vegdata")</f>
        <v>vegdata</v>
      </c>
      <c r="B48" s="49" t="str">
        <f>IFERROR(__xludf.DUMMYFUNCTION("""COMPUTED_VALUE"""),"Database Access, Data Wrangling")</f>
        <v>Database Access, Data Wrangling</v>
      </c>
      <c r="C48" s="50" t="str">
        <f>IFERROR(__xludf.DUMMYFUNCTION("""COMPUTED_VALUE"""),"https://cran.r-project.org/package=vegdata")</f>
        <v>https://cran.r-project.org/package=vegdata</v>
      </c>
      <c r="D48" s="49" t="str">
        <f>IFERROR(__xludf.DUMMYFUNCTION("""COMPUTED_VALUE"""),"NA")</f>
        <v>NA</v>
      </c>
      <c r="E48" s="51">
        <f>IFERROR(__xludf.DUMMYFUNCTION("""COMPUTED_VALUE"""),43964.0)</f>
        <v>43964</v>
      </c>
      <c r="F48" s="49" t="str">
        <f>IFERROR(__xludf.DUMMYFUNCTION("""COMPUTED_VALUE"""),"Jansen F, Dengler J (2010). “Plant names in vegetation databases – a neglected source of bias.” Journal of Vegetation Science, 21 (6), 1179-1186. doi: 10.1111/j.1654-1103.2010.01209.x. ")</f>
        <v>Jansen F, Dengler J (2010). “Plant names in vegetation databases – a neglected source of bias.” Journal of Vegetation Science, 21 (6), 1179-1186. doi: 10.1111/j.1654-1103.2010.01209.x. </v>
      </c>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row>
    <row r="49">
      <c r="A49" s="48" t="str">
        <f>IFERROR(__xludf.DUMMYFUNCTION("""COMPUTED_VALUE"""),"vegtable")</f>
        <v>vegtable</v>
      </c>
      <c r="B49" s="49" t="str">
        <f>IFERROR(__xludf.DUMMYFUNCTION("""COMPUTED_VALUE"""),"Data Wrangling")</f>
        <v>Data Wrangling</v>
      </c>
      <c r="C49" s="50" t="str">
        <f>IFERROR(__xludf.DUMMYFUNCTION("""COMPUTED_VALUE"""),"https://cran.r-project.org/package=vegtable")</f>
        <v>https://cran.r-project.org/package=vegtable</v>
      </c>
      <c r="D49" s="50" t="str">
        <f>IFERROR(__xludf.DUMMYFUNCTION("""COMPUTED_VALUE"""),"https://github.com/kamapu/vegtable")</f>
        <v>https://github.com/kamapu/vegtable</v>
      </c>
      <c r="E49" s="51">
        <f>IFERROR(__xludf.DUMMYFUNCTION("""COMPUTED_VALUE"""),43951.0)</f>
        <v>43951</v>
      </c>
      <c r="F49" s="49" t="str">
        <f>IFERROR(__xludf.DUMMYFUNCTION("""COMPUTED_VALUE"""),"Miguel Alvarez. (2020). kamapu/vegtable: Handling Vegetation Data Sets. Zenodo. https://doi.org/10.5281/zenodo.3776780")</f>
        <v>Miguel Alvarez. (2020). kamapu/vegtable: Handling Vegetation Data Sets. Zenodo. https://doi.org/10.5281/zenodo.3776780</v>
      </c>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row>
    <row r="50">
      <c r="A50" s="48" t="str">
        <f>IFERROR(__xludf.DUMMYFUNCTION("""COMPUTED_VALUE"""),"wikitaxa")</f>
        <v>wikitaxa</v>
      </c>
      <c r="B50" s="49" t="str">
        <f>IFERROR(__xludf.DUMMYFUNCTION("""COMPUTED_VALUE"""),"Database Access")</f>
        <v>Database Access</v>
      </c>
      <c r="C50" s="50" t="str">
        <f>IFERROR(__xludf.DUMMYFUNCTION("""COMPUTED_VALUE"""),"https://cran.r-project.org/package=wikitaxa")</f>
        <v>https://cran.r-project.org/package=wikitaxa</v>
      </c>
      <c r="D50" s="50" t="str">
        <f>IFERROR(__xludf.DUMMYFUNCTION("""COMPUTED_VALUE"""),"https://github.com/ropensci/wikitaxa")</f>
        <v>https://github.com/ropensci/wikitaxa</v>
      </c>
      <c r="E50" s="51">
        <f>IFERROR(__xludf.DUMMYFUNCTION("""COMPUTED_VALUE"""),44011.0)</f>
        <v>44011</v>
      </c>
      <c r="F50" s="49" t="str">
        <f>IFERROR(__xludf.DUMMYFUNCTION("""COMPUTED_VALUE"""),"Chamberlain, S., &amp; Welty, E. (2020). wikitaxa: Taxonomic information from “wikipedia” [Manual]. https://CRAN.R-project.org/package=wikitaxa")</f>
        <v>Chamberlain, S., &amp; Welty, E. (2020). wikitaxa: Taxonomic information from “wikipedia” [Manual]. https://CRAN.R-project.org/package=wikitaxa</v>
      </c>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row>
    <row r="51">
      <c r="A51" s="48" t="str">
        <f>IFERROR(__xludf.DUMMYFUNCTION("""COMPUTED_VALUE"""),"WorldFlora")</f>
        <v>WorldFlora</v>
      </c>
      <c r="B51" s="49" t="str">
        <f>IFERROR(__xludf.DUMMYFUNCTION("""COMPUTED_VALUE"""),"Database Access")</f>
        <v>Database Access</v>
      </c>
      <c r="C51" s="50" t="str">
        <f>IFERROR(__xludf.DUMMYFUNCTION("""COMPUTED_VALUE"""),"https://cran.r-project.org/package=WorldFlora")</f>
        <v>https://cran.r-project.org/package=WorldFlora</v>
      </c>
      <c r="D51" s="49" t="str">
        <f>IFERROR(__xludf.DUMMYFUNCTION("""COMPUTED_VALUE"""),"NA")</f>
        <v>NA</v>
      </c>
      <c r="E51" s="51">
        <f>IFERROR(__xludf.DUMMYFUNCTION("""COMPUTED_VALUE"""),44093.0)</f>
        <v>44093</v>
      </c>
      <c r="F51" s="49" t="str">
        <f>IFERROR(__xludf.DUMMYFUNCTION("""COMPUTED_VALUE"""),"Kindt, R. 2020. WorldFlora: An R package for exact and fuzzy matching of plant names against the World Flora Online taxonomic backbone data. Applications in Plant Sciences 8( 9): e11388. https://bsapubs.onlinelibrary.wiley.com/doi/full/10.1002/aps3.11388")</f>
        <v>Kindt, R. 2020. WorldFlora: An R package for exact and fuzzy matching of plant names against the World Flora Online taxonomic backbone data. Applications in Plant Sciences 8( 9): e11388. https://bsapubs.onlinelibrary.wiley.com/doi/full/10.1002/aps3.11388</v>
      </c>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row>
    <row r="52">
      <c r="A52" s="48" t="str">
        <f>IFERROR(__xludf.DUMMYFUNCTION("""COMPUTED_VALUE"""),"worms")</f>
        <v>worms</v>
      </c>
      <c r="B52" s="49" t="str">
        <f>IFERROR(__xludf.DUMMYFUNCTION("""COMPUTED_VALUE"""),"Database Access")</f>
        <v>Database Access</v>
      </c>
      <c r="C52" s="50" t="str">
        <f>IFERROR(__xludf.DUMMYFUNCTION("""COMPUTED_VALUE"""),"https://cran.r-project.org/package=worms")</f>
        <v>https://cran.r-project.org/package=worms</v>
      </c>
      <c r="D52" s="50" t="str">
        <f>IFERROR(__xludf.DUMMYFUNCTION("""COMPUTED_VALUE"""),"https://github.com/janhoo/worms")</f>
        <v>https://github.com/janhoo/worms</v>
      </c>
      <c r="E52" s="51">
        <f>IFERROR(__xludf.DUMMYFUNCTION("""COMPUTED_VALUE"""),43215.0)</f>
        <v>43215</v>
      </c>
      <c r="F52" s="49"/>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row>
    <row r="53">
      <c r="A53" s="48" t="str">
        <f>IFERROR(__xludf.DUMMYFUNCTION("""COMPUTED_VALUE"""),"worrms")</f>
        <v>worrms</v>
      </c>
      <c r="B53" s="49" t="str">
        <f>IFERROR(__xludf.DUMMYFUNCTION("""COMPUTED_VALUE"""),"Database Access")</f>
        <v>Database Access</v>
      </c>
      <c r="C53" s="50" t="str">
        <f>IFERROR(__xludf.DUMMYFUNCTION("""COMPUTED_VALUE"""),"https://cran.r-project.org/package=worrms")</f>
        <v>https://cran.r-project.org/package=worrms</v>
      </c>
      <c r="D53" s="50" t="str">
        <f>IFERROR(__xludf.DUMMYFUNCTION("""COMPUTED_VALUE"""),"https://github.com/ropensci/worrms")</f>
        <v>https://github.com/ropensci/worrms</v>
      </c>
      <c r="E53" s="51">
        <f>IFERROR(__xludf.DUMMYFUNCTION("""COMPUTED_VALUE"""),44020.0)</f>
        <v>44020</v>
      </c>
      <c r="F53" s="49" t="str">
        <f>IFERROR(__xludf.DUMMYFUNCTION("""COMPUTED_VALUE"""),"Chamberlain, S. (2020). worrms: World register of marine species (WoRMS) client [Manual]. https://CRAN.R-project.org/package=worrms")</f>
        <v>Chamberlain, S. (2020). worrms: World register of marine species (WoRMS) client [Manual]. https://CRAN.R-project.org/package=worrms</v>
      </c>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row>
    <row r="54">
      <c r="A54" s="48" t="str">
        <f>IFERROR(__xludf.DUMMYFUNCTION("""COMPUTED_VALUE"""),"yatah")</f>
        <v>yatah</v>
      </c>
      <c r="B54" s="49" t="str">
        <f>IFERROR(__xludf.DUMMYFUNCTION("""COMPUTED_VALUE"""),"Data Wrangling")</f>
        <v>Data Wrangling</v>
      </c>
      <c r="C54" s="50" t="str">
        <f>IFERROR(__xludf.DUMMYFUNCTION("""COMPUTED_VALUE"""),"https://cran.r-project.org/package=yatah")</f>
        <v>https://cran.r-project.org/package=yatah</v>
      </c>
      <c r="D54" s="50" t="str">
        <f>IFERROR(__xludf.DUMMYFUNCTION("""COMPUTED_VALUE"""),"https://github.com/abichat/yatah")</f>
        <v>https://github.com/abichat/yatah</v>
      </c>
      <c r="E54" s="51">
        <f>IFERROR(__xludf.DUMMYFUNCTION("""COMPUTED_VALUE"""),43891.0)</f>
        <v>43891</v>
      </c>
      <c r="F54" s="49" t="str">
        <f>IFERROR(__xludf.DUMMYFUNCTION("""COMPUTED_VALUE"""),"Bichat, A. (2020). yatah: Yet another TAxonomy handler [Manual]. https://CRAN.R-project.org/package=yatah
")</f>
        <v>Bichat, A. (2020). yatah: Yet another TAxonomy handler [Manual]. https://CRAN.R-project.org/package=yatah
</v>
      </c>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row>
    <row r="55">
      <c r="A55" s="48" t="str">
        <f>IFERROR(__xludf.DUMMYFUNCTION("""COMPUTED_VALUE"""),"zbank")</f>
        <v>zbank</v>
      </c>
      <c r="B55" s="49" t="str">
        <f>IFERROR(__xludf.DUMMYFUNCTION("""COMPUTED_VALUE"""),"Database Access")</f>
        <v>Database Access</v>
      </c>
      <c r="C55" s="50" t="str">
        <f>IFERROR(__xludf.DUMMYFUNCTION("""COMPUTED_VALUE"""),"https://cran.r-project.org/package=zbank")</f>
        <v>https://cran.r-project.org/package=zbank</v>
      </c>
      <c r="D55" s="50" t="str">
        <f>IFERROR(__xludf.DUMMYFUNCTION("""COMPUTED_VALUE"""),"https://github.com/ropensci/zbank")</f>
        <v>https://github.com/ropensci/zbank</v>
      </c>
      <c r="E55" s="51">
        <f>IFERROR(__xludf.DUMMYFUNCTION("""COMPUTED_VALUE"""),43403.0)</f>
        <v>43403</v>
      </c>
      <c r="F55" s="49" t="str">
        <f>IFERROR(__xludf.DUMMYFUNCTION("""COMPUTED_VALUE"""),"Chamberlain, S. (2018). zbank: 'ZooBank' API Client. R package version 0.1.0. https://CRAN.R-project.org/package=zbank")</f>
        <v>Chamberlain, S. (2018). zbank: 'ZooBank' API Client. R package version 0.1.0. https://CRAN.R-project.org/package=zbank</v>
      </c>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row>
    <row r="56">
      <c r="A56" s="49"/>
      <c r="B56" s="49"/>
      <c r="C56" s="49"/>
      <c r="D56" s="49"/>
      <c r="E56" s="53"/>
      <c r="F56" s="53"/>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row>
    <row r="57">
      <c r="A57" s="49"/>
      <c r="B57" s="49"/>
      <c r="C57" s="49"/>
      <c r="D57" s="49"/>
      <c r="E57" s="53"/>
      <c r="F57" s="53"/>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row>
    <row r="58">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row>
    <row r="59">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row>
    <row r="60">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row>
    <row r="6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row>
    <row r="62">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row>
    <row r="63">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row>
    <row r="64">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row>
    <row r="65">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row>
    <row r="66">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row>
    <row r="67">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row>
    <row r="68">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c r="AH68" s="49"/>
      <c r="AI68" s="49"/>
    </row>
    <row r="69">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row>
    <row r="70">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row>
    <row r="7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row>
    <row r="72">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row>
    <row r="73">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row>
    <row r="74">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c r="AE74" s="49"/>
      <c r="AF74" s="49"/>
      <c r="AG74" s="49"/>
      <c r="AH74" s="49"/>
      <c r="AI74" s="49"/>
    </row>
    <row r="75">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row>
    <row r="76">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row>
    <row r="77">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row>
    <row r="78">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49"/>
    </row>
    <row r="79">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row>
    <row r="80">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row>
    <row r="8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row>
    <row r="82">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row>
    <row r="83">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row>
    <row r="84">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c r="AH84" s="49"/>
      <c r="AI84" s="49"/>
    </row>
    <row r="85">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c r="AA85" s="49"/>
      <c r="AB85" s="49"/>
      <c r="AC85" s="49"/>
      <c r="AD85" s="49"/>
      <c r="AE85" s="49"/>
      <c r="AF85" s="49"/>
      <c r="AG85" s="49"/>
      <c r="AH85" s="49"/>
      <c r="AI85" s="49"/>
    </row>
    <row r="86">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row>
    <row r="87">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row>
    <row r="88">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c r="AH88" s="49"/>
      <c r="AI88" s="49"/>
    </row>
    <row r="89">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row>
    <row r="90">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c r="AH90" s="49"/>
      <c r="AI90" s="49"/>
    </row>
    <row r="9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row>
    <row r="92">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row>
    <row r="93">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row>
    <row r="94">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row>
    <row r="95">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row>
    <row r="96">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c r="AF96" s="49"/>
      <c r="AG96" s="49"/>
      <c r="AH96" s="49"/>
      <c r="AI96" s="49"/>
    </row>
    <row r="97">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c r="AA97" s="49"/>
      <c r="AB97" s="49"/>
      <c r="AC97" s="49"/>
      <c r="AD97" s="49"/>
      <c r="AE97" s="49"/>
      <c r="AF97" s="49"/>
      <c r="AG97" s="49"/>
      <c r="AH97" s="49"/>
      <c r="AI97" s="49"/>
    </row>
    <row r="98">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c r="AA98" s="49"/>
      <c r="AB98" s="49"/>
      <c r="AC98" s="49"/>
      <c r="AD98" s="49"/>
      <c r="AE98" s="49"/>
      <c r="AF98" s="49"/>
      <c r="AG98" s="49"/>
      <c r="AH98" s="49"/>
      <c r="AI98" s="49"/>
    </row>
    <row r="99">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c r="AA99" s="49"/>
      <c r="AB99" s="49"/>
      <c r="AC99" s="49"/>
      <c r="AD99" s="49"/>
      <c r="AE99" s="49"/>
      <c r="AF99" s="49"/>
      <c r="AG99" s="49"/>
      <c r="AH99" s="49"/>
      <c r="AI99" s="49"/>
    </row>
    <row r="100">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c r="AG100" s="49"/>
      <c r="AH100" s="49"/>
      <c r="AI100" s="49"/>
    </row>
    <row r="10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row>
    <row r="102">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row>
    <row r="103">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row>
    <row r="104">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row>
    <row r="105">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row>
    <row r="106">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row>
    <row r="107">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row>
    <row r="108">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row>
    <row r="109">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row>
    <row r="110">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row>
    <row r="11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row>
    <row r="112">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row>
    <row r="113">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row>
    <row r="114">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row>
    <row r="115">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row>
    <row r="116">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c r="AE116" s="49"/>
      <c r="AF116" s="49"/>
      <c r="AG116" s="49"/>
      <c r="AH116" s="49"/>
      <c r="AI116" s="49"/>
    </row>
    <row r="117">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c r="AE117" s="49"/>
      <c r="AF117" s="49"/>
      <c r="AG117" s="49"/>
      <c r="AH117" s="49"/>
      <c r="AI117" s="49"/>
    </row>
    <row r="118">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c r="AH118" s="49"/>
      <c r="AI118" s="49"/>
    </row>
    <row r="119">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row>
    <row r="120">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c r="AE120" s="49"/>
      <c r="AF120" s="49"/>
      <c r="AG120" s="49"/>
      <c r="AH120" s="49"/>
      <c r="AI120" s="49"/>
    </row>
    <row r="12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c r="AH121" s="49"/>
      <c r="AI121" s="49"/>
    </row>
    <row r="122">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c r="AH122" s="49"/>
      <c r="AI122" s="49"/>
    </row>
    <row r="123">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row>
    <row r="124">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49"/>
      <c r="AI124" s="49"/>
    </row>
    <row r="125">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c r="AE125" s="49"/>
      <c r="AF125" s="49"/>
      <c r="AG125" s="49"/>
      <c r="AH125" s="49"/>
      <c r="AI125" s="49"/>
    </row>
    <row r="126">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c r="AE126" s="49"/>
      <c r="AF126" s="49"/>
      <c r="AG126" s="49"/>
      <c r="AH126" s="49"/>
      <c r="AI126" s="49"/>
    </row>
    <row r="127">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c r="AE127" s="49"/>
      <c r="AF127" s="49"/>
      <c r="AG127" s="49"/>
      <c r="AH127" s="49"/>
      <c r="AI127" s="49"/>
    </row>
    <row r="128">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row>
    <row r="129">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c r="AE129" s="49"/>
      <c r="AF129" s="49"/>
      <c r="AG129" s="49"/>
      <c r="AH129" s="49"/>
      <c r="AI129" s="49"/>
    </row>
    <row r="130">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c r="AE130" s="49"/>
      <c r="AF130" s="49"/>
      <c r="AG130" s="49"/>
      <c r="AH130" s="49"/>
      <c r="AI130" s="49"/>
    </row>
    <row r="13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row>
    <row r="132">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c r="AH132" s="49"/>
      <c r="AI132" s="49"/>
    </row>
    <row r="133">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c r="AG133" s="49"/>
      <c r="AH133" s="49"/>
      <c r="AI133" s="49"/>
    </row>
    <row r="134">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c r="AE134" s="49"/>
      <c r="AF134" s="49"/>
      <c r="AG134" s="49"/>
      <c r="AH134" s="49"/>
      <c r="AI134" s="49"/>
    </row>
    <row r="135">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row>
    <row r="136">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c r="AE136" s="49"/>
      <c r="AF136" s="49"/>
      <c r="AG136" s="49"/>
      <c r="AH136" s="49"/>
      <c r="AI136" s="49"/>
    </row>
    <row r="137">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row>
    <row r="138">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c r="AE138" s="49"/>
      <c r="AF138" s="49"/>
      <c r="AG138" s="49"/>
      <c r="AH138" s="49"/>
      <c r="AI138" s="49"/>
    </row>
    <row r="139">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row>
    <row r="140">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c r="AH140" s="49"/>
      <c r="AI140" s="49"/>
    </row>
    <row r="14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c r="AH141" s="49"/>
      <c r="AI141" s="49"/>
    </row>
    <row r="142">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c r="AH142" s="49"/>
      <c r="AI142" s="49"/>
    </row>
    <row r="143">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row>
    <row r="144">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row>
    <row r="145">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c r="AH145" s="49"/>
      <c r="AI145" s="49"/>
    </row>
    <row r="146">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c r="AH146" s="49"/>
      <c r="AI146" s="49"/>
    </row>
    <row r="147">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c r="AI147" s="49"/>
    </row>
    <row r="148">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row>
    <row r="149">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row>
    <row r="150">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row>
    <row r="15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c r="AH151" s="49"/>
      <c r="AI151" s="49"/>
    </row>
    <row r="152">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row>
    <row r="153">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c r="AH153" s="49"/>
      <c r="AI153" s="49"/>
    </row>
    <row r="154">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c r="AH154" s="49"/>
      <c r="AI154" s="49"/>
    </row>
    <row r="155">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row>
    <row r="156">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c r="AH156" s="49"/>
      <c r="AI156" s="49"/>
    </row>
    <row r="157">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c r="AH157" s="49"/>
      <c r="AI157" s="49"/>
    </row>
    <row r="158">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49"/>
      <c r="AG158" s="49"/>
      <c r="AH158" s="49"/>
      <c r="AI158" s="49"/>
    </row>
    <row r="159">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49"/>
      <c r="AG159" s="49"/>
      <c r="AH159" s="49"/>
      <c r="AI159" s="49"/>
    </row>
    <row r="160">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row>
    <row r="16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c r="AE161" s="49"/>
      <c r="AF161" s="49"/>
      <c r="AG161" s="49"/>
      <c r="AH161" s="49"/>
      <c r="AI161" s="49"/>
    </row>
    <row r="162">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c r="AD162" s="49"/>
      <c r="AE162" s="49"/>
      <c r="AF162" s="49"/>
      <c r="AG162" s="49"/>
      <c r="AH162" s="49"/>
      <c r="AI162" s="49"/>
    </row>
    <row r="163">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row>
    <row r="164">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row>
    <row r="165">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row>
    <row r="166">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row>
    <row r="167">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c r="AE167" s="49"/>
      <c r="AF167" s="49"/>
      <c r="AG167" s="49"/>
      <c r="AH167" s="49"/>
      <c r="AI167" s="49"/>
    </row>
    <row r="168">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row>
    <row r="169">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row>
    <row r="170">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c r="AE170" s="49"/>
      <c r="AF170" s="49"/>
      <c r="AG170" s="49"/>
      <c r="AH170" s="49"/>
      <c r="AI170" s="49"/>
    </row>
    <row r="17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c r="AE171" s="49"/>
      <c r="AF171" s="49"/>
      <c r="AG171" s="49"/>
      <c r="AH171" s="49"/>
      <c r="AI171" s="49"/>
    </row>
    <row r="172">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c r="AE172" s="49"/>
      <c r="AF172" s="49"/>
      <c r="AG172" s="49"/>
      <c r="AH172" s="49"/>
      <c r="AI172" s="49"/>
    </row>
    <row r="173">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c r="AE173" s="49"/>
      <c r="AF173" s="49"/>
      <c r="AG173" s="49"/>
      <c r="AH173" s="49"/>
      <c r="AI173" s="49"/>
    </row>
    <row r="174">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row>
    <row r="175">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row>
    <row r="176">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row>
    <row r="177">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c r="AE177" s="49"/>
      <c r="AF177" s="49"/>
      <c r="AG177" s="49"/>
      <c r="AH177" s="49"/>
      <c r="AI177" s="49"/>
    </row>
    <row r="178">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row>
    <row r="179">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c r="AH179" s="49"/>
      <c r="AI179" s="49"/>
    </row>
    <row r="180">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row>
    <row r="18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c r="AE181" s="49"/>
      <c r="AF181" s="49"/>
      <c r="AG181" s="49"/>
      <c r="AH181" s="49"/>
      <c r="AI181" s="49"/>
    </row>
    <row r="182">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c r="AE182" s="49"/>
      <c r="AF182" s="49"/>
      <c r="AG182" s="49"/>
      <c r="AH182" s="49"/>
      <c r="AI182" s="49"/>
    </row>
    <row r="183">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c r="AE183" s="49"/>
      <c r="AF183" s="49"/>
      <c r="AG183" s="49"/>
      <c r="AH183" s="49"/>
      <c r="AI183" s="49"/>
    </row>
    <row r="184">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c r="AE184" s="49"/>
      <c r="AF184" s="49"/>
      <c r="AG184" s="49"/>
      <c r="AH184" s="49"/>
      <c r="AI184" s="49"/>
    </row>
    <row r="185">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row>
    <row r="186">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49"/>
      <c r="AG186" s="49"/>
      <c r="AH186" s="49"/>
      <c r="AI186" s="49"/>
    </row>
    <row r="187">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c r="AF187" s="49"/>
      <c r="AG187" s="49"/>
      <c r="AH187" s="49"/>
      <c r="AI187" s="49"/>
    </row>
    <row r="188">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c r="AE188" s="49"/>
      <c r="AF188" s="49"/>
      <c r="AG188" s="49"/>
      <c r="AH188" s="49"/>
      <c r="AI188" s="49"/>
    </row>
    <row r="189">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c r="AE189" s="49"/>
      <c r="AF189" s="49"/>
      <c r="AG189" s="49"/>
      <c r="AH189" s="49"/>
      <c r="AI189" s="49"/>
    </row>
    <row r="190">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c r="AE190" s="49"/>
      <c r="AF190" s="49"/>
      <c r="AG190" s="49"/>
      <c r="AH190" s="49"/>
      <c r="AI190" s="49"/>
    </row>
    <row r="19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9"/>
      <c r="AI191" s="49"/>
    </row>
    <row r="192">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9"/>
      <c r="AI192" s="49"/>
    </row>
    <row r="193">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c r="AE193" s="49"/>
      <c r="AF193" s="49"/>
      <c r="AG193" s="49"/>
      <c r="AH193" s="49"/>
      <c r="AI193" s="49"/>
    </row>
    <row r="194">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c r="AE194" s="49"/>
      <c r="AF194" s="49"/>
      <c r="AG194" s="49"/>
      <c r="AH194" s="49"/>
      <c r="AI194" s="49"/>
    </row>
    <row r="195">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c r="AE195" s="49"/>
      <c r="AF195" s="49"/>
      <c r="AG195" s="49"/>
      <c r="AH195" s="49"/>
      <c r="AI195" s="49"/>
    </row>
    <row r="196">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c r="AH196" s="49"/>
      <c r="AI196" s="49"/>
    </row>
    <row r="197">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row>
    <row r="198">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row>
    <row r="199">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row>
    <row r="200">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c r="AE200" s="49"/>
      <c r="AF200" s="49"/>
      <c r="AG200" s="49"/>
      <c r="AH200" s="49"/>
      <c r="AI200" s="49"/>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c r="AH202" s="49"/>
      <c r="AI202" s="49"/>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c r="AE203" s="49"/>
      <c r="AF203" s="49"/>
      <c r="AG203" s="49"/>
      <c r="AH203" s="49"/>
      <c r="AI203" s="49"/>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c r="AE204" s="49"/>
      <c r="AF204" s="49"/>
      <c r="AG204" s="49"/>
      <c r="AH204" s="49"/>
      <c r="AI204" s="49"/>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c r="AH206" s="49"/>
      <c r="AI206" s="49"/>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c r="AE207" s="49"/>
      <c r="AF207" s="49"/>
      <c r="AG207" s="49"/>
      <c r="AH207" s="49"/>
      <c r="AI207" s="49"/>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c r="AE208" s="49"/>
      <c r="AF208" s="49"/>
      <c r="AG208" s="49"/>
      <c r="AH208" s="49"/>
      <c r="AI208" s="49"/>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c r="AE210" s="49"/>
      <c r="AF210" s="49"/>
      <c r="AG210" s="49"/>
      <c r="AH210" s="49"/>
      <c r="AI210" s="49"/>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c r="AH211" s="49"/>
      <c r="AI211" s="49"/>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c r="AE212" s="49"/>
      <c r="AF212" s="49"/>
      <c r="AG212" s="49"/>
      <c r="AH212" s="49"/>
      <c r="AI212" s="49"/>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c r="AE213" s="49"/>
      <c r="AF213" s="49"/>
      <c r="AG213" s="49"/>
      <c r="AH213" s="49"/>
      <c r="AI213" s="49"/>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c r="AE214" s="49"/>
      <c r="AF214" s="49"/>
      <c r="AG214" s="49"/>
      <c r="AH214" s="49"/>
      <c r="AI214" s="49"/>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c r="AE215" s="49"/>
      <c r="AF215" s="49"/>
      <c r="AG215" s="49"/>
      <c r="AH215" s="49"/>
      <c r="AI215" s="49"/>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c r="AE216" s="49"/>
      <c r="AF216" s="49"/>
      <c r="AG216" s="49"/>
      <c r="AH216" s="49"/>
      <c r="AI216" s="49"/>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c r="AE217" s="49"/>
      <c r="AF217" s="49"/>
      <c r="AG217" s="49"/>
      <c r="AH217" s="49"/>
      <c r="AI217" s="49"/>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c r="AH218" s="49"/>
      <c r="AI218" s="49"/>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c r="AG219" s="49"/>
      <c r="AH219" s="49"/>
      <c r="AI219" s="49"/>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c r="AE220" s="49"/>
      <c r="AF220" s="49"/>
      <c r="AG220" s="49"/>
      <c r="AH220" s="49"/>
      <c r="AI220" s="49"/>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49"/>
      <c r="AF221" s="49"/>
      <c r="AG221" s="49"/>
      <c r="AH221" s="49"/>
      <c r="AI221" s="49"/>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49"/>
      <c r="AF222" s="49"/>
      <c r="AG222" s="49"/>
      <c r="AH222" s="49"/>
      <c r="AI222" s="49"/>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49"/>
      <c r="AF223" s="49"/>
      <c r="AG223" s="49"/>
      <c r="AH223" s="49"/>
      <c r="AI223" s="49"/>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49"/>
      <c r="AF224" s="49"/>
      <c r="AG224" s="49"/>
      <c r="AH224" s="49"/>
      <c r="AI224" s="49"/>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49"/>
      <c r="AF226" s="49"/>
      <c r="AG226" s="49"/>
      <c r="AH226" s="49"/>
      <c r="AI226" s="49"/>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49"/>
      <c r="AF227" s="49"/>
      <c r="AG227" s="49"/>
      <c r="AH227" s="49"/>
      <c r="AI227" s="49"/>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49"/>
      <c r="AF228" s="49"/>
      <c r="AG228" s="49"/>
      <c r="AH228" s="49"/>
      <c r="AI228" s="49"/>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c r="AE230" s="49"/>
      <c r="AF230" s="49"/>
      <c r="AG230" s="49"/>
      <c r="AH230" s="49"/>
      <c r="AI230" s="49"/>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c r="AE231" s="49"/>
      <c r="AF231" s="49"/>
      <c r="AG231" s="49"/>
      <c r="AH231" s="49"/>
      <c r="AI231" s="49"/>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c r="AE232" s="49"/>
      <c r="AF232" s="49"/>
      <c r="AG232" s="49"/>
      <c r="AH232" s="49"/>
      <c r="AI232" s="49"/>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c r="AA234" s="49"/>
      <c r="AB234" s="49"/>
      <c r="AC234" s="49"/>
      <c r="AD234" s="49"/>
      <c r="AE234" s="49"/>
      <c r="AF234" s="49"/>
      <c r="AG234" s="49"/>
      <c r="AH234" s="49"/>
      <c r="AI234" s="49"/>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c r="AA236" s="49"/>
      <c r="AB236" s="49"/>
      <c r="AC236" s="49"/>
      <c r="AD236" s="49"/>
      <c r="AE236" s="49"/>
      <c r="AF236" s="49"/>
      <c r="AG236" s="49"/>
      <c r="AH236" s="49"/>
      <c r="AI236" s="49"/>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c r="AD240" s="49"/>
      <c r="AE240" s="49"/>
      <c r="AF240" s="49"/>
      <c r="AG240" s="49"/>
      <c r="AH240" s="49"/>
      <c r="AI240" s="49"/>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c r="AH241" s="49"/>
      <c r="AI241" s="49"/>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c r="AD242" s="49"/>
      <c r="AE242" s="49"/>
      <c r="AF242" s="49"/>
      <c r="AG242" s="49"/>
      <c r="AH242" s="49"/>
      <c r="AI242" s="49"/>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c r="AH243" s="49"/>
      <c r="AI243" s="49"/>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c r="AD244" s="49"/>
      <c r="AE244" s="49"/>
      <c r="AF244" s="49"/>
      <c r="AG244" s="49"/>
      <c r="AH244" s="49"/>
      <c r="AI244" s="49"/>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c r="AD246" s="49"/>
      <c r="AE246" s="49"/>
      <c r="AF246" s="49"/>
      <c r="AG246" s="49"/>
      <c r="AH246" s="49"/>
      <c r="AI246" s="49"/>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c r="AH250" s="49"/>
      <c r="AI250" s="49"/>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c r="AH252" s="49"/>
      <c r="AI252" s="49"/>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c r="AH254" s="49"/>
      <c r="AI254" s="49"/>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c r="AH255" s="49"/>
      <c r="AI255" s="49"/>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c r="AD256" s="49"/>
      <c r="AE256" s="49"/>
      <c r="AF256" s="49"/>
      <c r="AG256" s="49"/>
      <c r="AH256" s="49"/>
      <c r="AI256" s="49"/>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c r="AH257" s="49"/>
      <c r="AI257" s="49"/>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c r="AD260" s="49"/>
      <c r="AE260" s="49"/>
      <c r="AF260" s="49"/>
      <c r="AG260" s="49"/>
      <c r="AH260" s="49"/>
      <c r="AI260" s="49"/>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c r="AD261" s="49"/>
      <c r="AE261" s="49"/>
      <c r="AF261" s="49"/>
      <c r="AG261" s="49"/>
      <c r="AH261" s="49"/>
      <c r="AI261" s="49"/>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c r="AH263" s="49"/>
      <c r="AI263" s="49"/>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49"/>
      <c r="AE264" s="49"/>
      <c r="AF264" s="49"/>
      <c r="AG264" s="49"/>
      <c r="AH264" s="49"/>
      <c r="AI264" s="49"/>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c r="AD265" s="49"/>
      <c r="AE265" s="49"/>
      <c r="AF265" s="49"/>
      <c r="AG265" s="49"/>
      <c r="AH265" s="49"/>
      <c r="AI265" s="49"/>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c r="AH266" s="49"/>
      <c r="AI266" s="49"/>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c r="AH267" s="49"/>
      <c r="AI267" s="49"/>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c r="AD268" s="49"/>
      <c r="AE268" s="49"/>
      <c r="AF268" s="49"/>
      <c r="AG268" s="49"/>
      <c r="AH268" s="49"/>
      <c r="AI268" s="49"/>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c r="AD269" s="49"/>
      <c r="AE269" s="49"/>
      <c r="AF269" s="49"/>
      <c r="AG269" s="49"/>
      <c r="AH269" s="49"/>
      <c r="AI269" s="49"/>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c r="AD270" s="49"/>
      <c r="AE270" s="49"/>
      <c r="AF270" s="49"/>
      <c r="AG270" s="49"/>
      <c r="AH270" s="49"/>
      <c r="AI270" s="49"/>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c r="AD271" s="49"/>
      <c r="AE271" s="49"/>
      <c r="AF271" s="49"/>
      <c r="AG271" s="49"/>
      <c r="AH271" s="49"/>
      <c r="AI271" s="49"/>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c r="AD272" s="49"/>
      <c r="AE272" s="49"/>
      <c r="AF272" s="49"/>
      <c r="AG272" s="49"/>
      <c r="AH272" s="49"/>
      <c r="AI272" s="49"/>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c r="AD273" s="49"/>
      <c r="AE273" s="49"/>
      <c r="AF273" s="49"/>
      <c r="AG273" s="49"/>
      <c r="AH273" s="49"/>
      <c r="AI273" s="49"/>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c r="AH274" s="49"/>
      <c r="AI274" s="49"/>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c r="AD277" s="49"/>
      <c r="AE277" s="49"/>
      <c r="AF277" s="49"/>
      <c r="AG277" s="49"/>
      <c r="AH277" s="49"/>
      <c r="AI277" s="49"/>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c r="AD279" s="49"/>
      <c r="AE279" s="49"/>
      <c r="AF279" s="49"/>
      <c r="AG279" s="49"/>
      <c r="AH279" s="49"/>
      <c r="AI279" s="49"/>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c r="AD280" s="49"/>
      <c r="AE280" s="49"/>
      <c r="AF280" s="49"/>
      <c r="AG280" s="49"/>
      <c r="AH280" s="49"/>
      <c r="AI280" s="49"/>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c r="AD281" s="49"/>
      <c r="AE281" s="49"/>
      <c r="AF281" s="49"/>
      <c r="AG281" s="49"/>
      <c r="AH281" s="49"/>
      <c r="AI281" s="49"/>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c r="AD283" s="49"/>
      <c r="AE283" s="49"/>
      <c r="AF283" s="49"/>
      <c r="AG283" s="49"/>
      <c r="AH283" s="49"/>
      <c r="AI283" s="49"/>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c r="AA284" s="49"/>
      <c r="AB284" s="49"/>
      <c r="AC284" s="49"/>
      <c r="AD284" s="49"/>
      <c r="AE284" s="49"/>
      <c r="AF284" s="49"/>
      <c r="AG284" s="49"/>
      <c r="AH284" s="49"/>
      <c r="AI284" s="49"/>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c r="AD285" s="49"/>
      <c r="AE285" s="49"/>
      <c r="AF285" s="49"/>
      <c r="AG285" s="49"/>
      <c r="AH285" s="49"/>
      <c r="AI285" s="49"/>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c r="AA286" s="49"/>
      <c r="AB286" s="49"/>
      <c r="AC286" s="49"/>
      <c r="AD286" s="49"/>
      <c r="AE286" s="49"/>
      <c r="AF286" s="49"/>
      <c r="AG286" s="49"/>
      <c r="AH286" s="49"/>
      <c r="AI286" s="49"/>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c r="AD287" s="49"/>
      <c r="AE287" s="49"/>
      <c r="AF287" s="49"/>
      <c r="AG287" s="49"/>
      <c r="AH287" s="49"/>
      <c r="AI287" s="49"/>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c r="AD288" s="49"/>
      <c r="AE288" s="49"/>
      <c r="AF288" s="49"/>
      <c r="AG288" s="49"/>
      <c r="AH288" s="49"/>
      <c r="AI288" s="49"/>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c r="AD289" s="49"/>
      <c r="AE289" s="49"/>
      <c r="AF289" s="49"/>
      <c r="AG289" s="49"/>
      <c r="AH289" s="49"/>
      <c r="AI289" s="49"/>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c r="AH318" s="49"/>
      <c r="AI318" s="49"/>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9"/>
      <c r="AI324" s="49"/>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9"/>
      <c r="AI330" s="49"/>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c r="AH338" s="49"/>
      <c r="AI338" s="49"/>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c r="AH340" s="49"/>
      <c r="AI340" s="49"/>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c r="AH344" s="49"/>
      <c r="AI344" s="49"/>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c r="AH346" s="49"/>
      <c r="AI346" s="49"/>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c r="AH347" s="49"/>
      <c r="AI347" s="49"/>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c r="AH348" s="49"/>
      <c r="AI348" s="49"/>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c r="AH350" s="49"/>
      <c r="AI350" s="49"/>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c r="AH351" s="49"/>
      <c r="AI351" s="49"/>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c r="AH352" s="49"/>
      <c r="AI352" s="49"/>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c r="AH354" s="49"/>
      <c r="AI354" s="49"/>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c r="AH355" s="49"/>
      <c r="AI355" s="49"/>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c r="AH356" s="49"/>
      <c r="AI356" s="49"/>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c r="AH357" s="49"/>
      <c r="AI357" s="49"/>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c r="AH358" s="49"/>
      <c r="AI358" s="49"/>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c r="AH359" s="49"/>
      <c r="AI359" s="49"/>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c r="AH360" s="49"/>
      <c r="AI360" s="49"/>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c r="AH361" s="49"/>
      <c r="AI361" s="49"/>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c r="AH362" s="49"/>
      <c r="AI362" s="49"/>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c r="AH363" s="49"/>
      <c r="AI363" s="49"/>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c r="AH364" s="49"/>
      <c r="AI364" s="49"/>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c r="AH365" s="49"/>
      <c r="AI365" s="49"/>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c r="AH367" s="49"/>
      <c r="AI367" s="49"/>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c r="AH368" s="49"/>
      <c r="AI368" s="49"/>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c r="AH371" s="49"/>
      <c r="AI371" s="49"/>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c r="AH372" s="49"/>
      <c r="AI372" s="49"/>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49"/>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c r="AD374" s="49"/>
      <c r="AE374" s="49"/>
      <c r="AF374" s="49"/>
      <c r="AG374" s="49"/>
      <c r="AH374" s="49"/>
      <c r="AI374" s="49"/>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c r="AD375" s="49"/>
      <c r="AE375" s="49"/>
      <c r="AF375" s="49"/>
      <c r="AG375" s="49"/>
      <c r="AH375" s="49"/>
      <c r="AI375" s="49"/>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c r="AD376" s="49"/>
      <c r="AE376" s="49"/>
      <c r="AF376" s="49"/>
      <c r="AG376" s="49"/>
      <c r="AH376" s="49"/>
      <c r="AI376" s="49"/>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c r="AD377" s="49"/>
      <c r="AE377" s="49"/>
      <c r="AF377" s="49"/>
      <c r="AG377" s="49"/>
      <c r="AH377" s="49"/>
      <c r="AI377" s="49"/>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c r="AD378" s="49"/>
      <c r="AE378" s="49"/>
      <c r="AF378" s="49"/>
      <c r="AG378" s="49"/>
      <c r="AH378" s="49"/>
      <c r="AI378" s="49"/>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c r="AD379" s="49"/>
      <c r="AE379" s="49"/>
      <c r="AF379" s="49"/>
      <c r="AG379" s="49"/>
      <c r="AH379" s="49"/>
      <c r="AI379" s="49"/>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c r="AD380" s="49"/>
      <c r="AE380" s="49"/>
      <c r="AF380" s="49"/>
      <c r="AG380" s="49"/>
      <c r="AH380" s="49"/>
      <c r="AI380" s="49"/>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c r="AD381" s="49"/>
      <c r="AE381" s="49"/>
      <c r="AF381" s="49"/>
      <c r="AG381" s="49"/>
      <c r="AH381" s="49"/>
      <c r="AI381" s="49"/>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c r="AD382" s="49"/>
      <c r="AE382" s="49"/>
      <c r="AF382" s="49"/>
      <c r="AG382" s="49"/>
      <c r="AH382" s="49"/>
      <c r="AI382" s="49"/>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c r="AD383" s="49"/>
      <c r="AE383" s="49"/>
      <c r="AF383" s="49"/>
      <c r="AG383" s="49"/>
      <c r="AH383" s="49"/>
      <c r="AI383" s="49"/>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c r="AA384" s="49"/>
      <c r="AB384" s="49"/>
      <c r="AC384" s="49"/>
      <c r="AD384" s="49"/>
      <c r="AE384" s="49"/>
      <c r="AF384" s="49"/>
      <c r="AG384" s="49"/>
      <c r="AH384" s="49"/>
      <c r="AI384" s="49"/>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c r="AH385" s="49"/>
      <c r="AI385" s="49"/>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c r="AD387" s="49"/>
      <c r="AE387" s="49"/>
      <c r="AF387" s="49"/>
      <c r="AG387" s="49"/>
      <c r="AH387" s="49"/>
      <c r="AI387" s="49"/>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c r="AA388" s="49"/>
      <c r="AB388" s="49"/>
      <c r="AC388" s="49"/>
      <c r="AD388" s="49"/>
      <c r="AE388" s="49"/>
      <c r="AF388" s="49"/>
      <c r="AG388" s="49"/>
      <c r="AH388" s="49"/>
      <c r="AI388" s="49"/>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c r="AD389" s="49"/>
      <c r="AE389" s="49"/>
      <c r="AF389" s="49"/>
      <c r="AG389" s="49"/>
      <c r="AH389" s="49"/>
      <c r="AI389" s="49"/>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c r="AA390" s="49"/>
      <c r="AB390" s="49"/>
      <c r="AC390" s="49"/>
      <c r="AD390" s="49"/>
      <c r="AE390" s="49"/>
      <c r="AF390" s="49"/>
      <c r="AG390" s="49"/>
      <c r="AH390" s="49"/>
      <c r="AI390" s="49"/>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c r="AA392" s="49"/>
      <c r="AB392" s="49"/>
      <c r="AC392" s="49"/>
      <c r="AD392" s="49"/>
      <c r="AE392" s="49"/>
      <c r="AF392" s="49"/>
      <c r="AG392" s="49"/>
      <c r="AH392" s="49"/>
      <c r="AI392" s="49"/>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c r="AD393" s="49"/>
      <c r="AE393" s="49"/>
      <c r="AF393" s="49"/>
      <c r="AG393" s="49"/>
      <c r="AH393" s="49"/>
      <c r="AI393" s="49"/>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c r="AA394" s="49"/>
      <c r="AB394" s="49"/>
      <c r="AC394" s="49"/>
      <c r="AD394" s="49"/>
      <c r="AE394" s="49"/>
      <c r="AF394" s="49"/>
      <c r="AG394" s="49"/>
      <c r="AH394" s="49"/>
      <c r="AI394" s="49"/>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c r="AD395" s="49"/>
      <c r="AE395" s="49"/>
      <c r="AF395" s="49"/>
      <c r="AG395" s="49"/>
      <c r="AH395" s="49"/>
      <c r="AI395" s="49"/>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c r="AD396" s="49"/>
      <c r="AE396" s="49"/>
      <c r="AF396" s="49"/>
      <c r="AG396" s="49"/>
      <c r="AH396" s="49"/>
      <c r="AI396" s="49"/>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c r="AD397" s="49"/>
      <c r="AE397" s="49"/>
      <c r="AF397" s="49"/>
      <c r="AG397" s="49"/>
      <c r="AH397" s="49"/>
      <c r="AI397" s="49"/>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c r="AD398" s="49"/>
      <c r="AE398" s="49"/>
      <c r="AF398" s="49"/>
      <c r="AG398" s="49"/>
      <c r="AH398" s="49"/>
      <c r="AI398" s="49"/>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c r="AD399" s="49"/>
      <c r="AE399" s="49"/>
      <c r="AF399" s="49"/>
      <c r="AG399" s="49"/>
      <c r="AH399" s="49"/>
      <c r="AI399" s="49"/>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c r="AA400" s="49"/>
      <c r="AB400" s="49"/>
      <c r="AC400" s="49"/>
      <c r="AD400" s="49"/>
      <c r="AE400" s="49"/>
      <c r="AF400" s="49"/>
      <c r="AG400" s="49"/>
      <c r="AH400" s="49"/>
      <c r="AI400" s="49"/>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c r="AD401" s="49"/>
      <c r="AE401" s="49"/>
      <c r="AF401" s="49"/>
      <c r="AG401" s="49"/>
      <c r="AH401" s="49"/>
      <c r="AI401" s="49"/>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c r="AD402" s="49"/>
      <c r="AE402" s="49"/>
      <c r="AF402" s="49"/>
      <c r="AG402" s="49"/>
      <c r="AH402" s="49"/>
      <c r="AI402" s="49"/>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c r="AD403" s="49"/>
      <c r="AE403" s="49"/>
      <c r="AF403" s="49"/>
      <c r="AG403" s="49"/>
      <c r="AH403" s="49"/>
      <c r="AI403" s="49"/>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c r="AD404" s="49"/>
      <c r="AE404" s="49"/>
      <c r="AF404" s="49"/>
      <c r="AG404" s="49"/>
      <c r="AH404" s="49"/>
      <c r="AI404" s="49"/>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c r="AD405" s="49"/>
      <c r="AE405" s="49"/>
      <c r="AF405" s="49"/>
      <c r="AG405" s="49"/>
      <c r="AH405" s="49"/>
      <c r="AI405" s="49"/>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c r="AA406" s="49"/>
      <c r="AB406" s="49"/>
      <c r="AC406" s="49"/>
      <c r="AD406" s="49"/>
      <c r="AE406" s="49"/>
      <c r="AF406" s="49"/>
      <c r="AG406" s="49"/>
      <c r="AH406" s="49"/>
      <c r="AI406" s="49"/>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c r="AD407" s="49"/>
      <c r="AE407" s="49"/>
      <c r="AF407" s="49"/>
      <c r="AG407" s="49"/>
      <c r="AH407" s="49"/>
      <c r="AI407" s="49"/>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c r="AD408" s="49"/>
      <c r="AE408" s="49"/>
      <c r="AF408" s="49"/>
      <c r="AG408" s="49"/>
      <c r="AH408" s="49"/>
      <c r="AI408" s="49"/>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c r="AD412" s="49"/>
      <c r="AE412" s="49"/>
      <c r="AF412" s="49"/>
      <c r="AG412" s="49"/>
      <c r="AH412" s="49"/>
      <c r="AI412" s="49"/>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c r="AD413" s="49"/>
      <c r="AE413" s="49"/>
      <c r="AF413" s="49"/>
      <c r="AG413" s="49"/>
      <c r="AH413" s="49"/>
      <c r="AI413" s="49"/>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c r="AD414" s="49"/>
      <c r="AE414" s="49"/>
      <c r="AF414" s="49"/>
      <c r="AG414" s="49"/>
      <c r="AH414" s="49"/>
      <c r="AI414" s="49"/>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c r="AD415" s="49"/>
      <c r="AE415" s="49"/>
      <c r="AF415" s="49"/>
      <c r="AG415" s="49"/>
      <c r="AH415" s="49"/>
      <c r="AI415" s="49"/>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c r="AH416" s="49"/>
      <c r="AI416" s="49"/>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c r="AD417" s="49"/>
      <c r="AE417" s="49"/>
      <c r="AF417" s="49"/>
      <c r="AG417" s="49"/>
      <c r="AH417" s="49"/>
      <c r="AI417" s="49"/>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c r="AD418" s="49"/>
      <c r="AE418" s="49"/>
      <c r="AF418" s="49"/>
      <c r="AG418" s="49"/>
      <c r="AH418" s="49"/>
      <c r="AI418" s="49"/>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c r="AG419" s="49"/>
      <c r="AH419" s="49"/>
      <c r="AI419" s="49"/>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c r="AA420" s="49"/>
      <c r="AB420" s="49"/>
      <c r="AC420" s="49"/>
      <c r="AD420" s="49"/>
      <c r="AE420" s="49"/>
      <c r="AF420" s="49"/>
      <c r="AG420" s="49"/>
      <c r="AH420" s="49"/>
      <c r="AI420" s="49"/>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c r="AD421" s="49"/>
      <c r="AE421" s="49"/>
      <c r="AF421" s="49"/>
      <c r="AG421" s="49"/>
      <c r="AH421" s="49"/>
      <c r="AI421" s="49"/>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c r="AD422" s="49"/>
      <c r="AE422" s="49"/>
      <c r="AF422" s="49"/>
      <c r="AG422" s="49"/>
      <c r="AH422" s="49"/>
      <c r="AI422" s="49"/>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c r="AD423" s="49"/>
      <c r="AE423" s="49"/>
      <c r="AF423" s="49"/>
      <c r="AG423" s="49"/>
      <c r="AH423" s="49"/>
      <c r="AI423" s="49"/>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c r="AD424" s="49"/>
      <c r="AE424" s="49"/>
      <c r="AF424" s="49"/>
      <c r="AG424" s="49"/>
      <c r="AH424" s="49"/>
      <c r="AI424" s="49"/>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c r="AD425" s="49"/>
      <c r="AE425" s="49"/>
      <c r="AF425" s="49"/>
      <c r="AG425" s="49"/>
      <c r="AH425" s="49"/>
      <c r="AI425" s="49"/>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c r="AA426" s="49"/>
      <c r="AB426" s="49"/>
      <c r="AC426" s="49"/>
      <c r="AD426" s="49"/>
      <c r="AE426" s="49"/>
      <c r="AF426" s="49"/>
      <c r="AG426" s="49"/>
      <c r="AH426" s="49"/>
      <c r="AI426" s="49"/>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c r="AD427" s="49"/>
      <c r="AE427" s="49"/>
      <c r="AF427" s="49"/>
      <c r="AG427" s="49"/>
      <c r="AH427" s="49"/>
      <c r="AI427" s="49"/>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c r="AA428" s="49"/>
      <c r="AB428" s="49"/>
      <c r="AC428" s="49"/>
      <c r="AD428" s="49"/>
      <c r="AE428" s="49"/>
      <c r="AF428" s="49"/>
      <c r="AG428" s="49"/>
      <c r="AH428" s="49"/>
      <c r="AI428" s="49"/>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c r="AD429" s="49"/>
      <c r="AE429" s="49"/>
      <c r="AF429" s="49"/>
      <c r="AG429" s="49"/>
      <c r="AH429" s="49"/>
      <c r="AI429" s="49"/>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c r="AA430" s="49"/>
      <c r="AB430" s="49"/>
      <c r="AC430" s="49"/>
      <c r="AD430" s="49"/>
      <c r="AE430" s="49"/>
      <c r="AF430" s="49"/>
      <c r="AG430" s="49"/>
      <c r="AH430" s="49"/>
      <c r="AI430" s="49"/>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c r="AD431" s="49"/>
      <c r="AE431" s="49"/>
      <c r="AF431" s="49"/>
      <c r="AG431" s="49"/>
      <c r="AH431" s="49"/>
      <c r="AI431" s="49"/>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c r="AD432" s="49"/>
      <c r="AE432" s="49"/>
      <c r="AF432" s="49"/>
      <c r="AG432" s="49"/>
      <c r="AH432" s="49"/>
      <c r="AI432" s="49"/>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c r="AD433" s="49"/>
      <c r="AE433" s="49"/>
      <c r="AF433" s="49"/>
      <c r="AG433" s="49"/>
      <c r="AH433" s="49"/>
      <c r="AI433" s="49"/>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c r="AA434" s="49"/>
      <c r="AB434" s="49"/>
      <c r="AC434" s="49"/>
      <c r="AD434" s="49"/>
      <c r="AE434" s="49"/>
      <c r="AF434" s="49"/>
      <c r="AG434" s="49"/>
      <c r="AH434" s="49"/>
      <c r="AI434" s="49"/>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c r="AD435" s="49"/>
      <c r="AE435" s="49"/>
      <c r="AF435" s="49"/>
      <c r="AG435" s="49"/>
      <c r="AH435" s="49"/>
      <c r="AI435" s="49"/>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c r="AD437" s="49"/>
      <c r="AE437" s="49"/>
      <c r="AF437" s="49"/>
      <c r="AG437" s="49"/>
      <c r="AH437" s="49"/>
      <c r="AI437" s="49"/>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c r="AA438" s="49"/>
      <c r="AB438" s="49"/>
      <c r="AC438" s="49"/>
      <c r="AD438" s="49"/>
      <c r="AE438" s="49"/>
      <c r="AF438" s="49"/>
      <c r="AG438" s="49"/>
      <c r="AH438" s="49"/>
      <c r="AI438" s="49"/>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c r="AD439" s="49"/>
      <c r="AE439" s="49"/>
      <c r="AF439" s="49"/>
      <c r="AG439" s="49"/>
      <c r="AH439" s="49"/>
      <c r="AI439" s="49"/>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c r="AA440" s="49"/>
      <c r="AB440" s="49"/>
      <c r="AC440" s="49"/>
      <c r="AD440" s="49"/>
      <c r="AE440" s="49"/>
      <c r="AF440" s="49"/>
      <c r="AG440" s="49"/>
      <c r="AH440" s="49"/>
      <c r="AI440" s="49"/>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c r="AD442" s="49"/>
      <c r="AE442" s="49"/>
      <c r="AF442" s="49"/>
      <c r="AG442" s="49"/>
      <c r="AH442" s="49"/>
      <c r="AI442" s="49"/>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c r="AD443" s="49"/>
      <c r="AE443" s="49"/>
      <c r="AF443" s="49"/>
      <c r="AG443" s="49"/>
      <c r="AH443" s="49"/>
      <c r="AI443" s="49"/>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c r="AA444" s="49"/>
      <c r="AB444" s="49"/>
      <c r="AC444" s="49"/>
      <c r="AD444" s="49"/>
      <c r="AE444" s="49"/>
      <c r="AF444" s="49"/>
      <c r="AG444" s="49"/>
      <c r="AH444" s="49"/>
      <c r="AI444" s="49"/>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c r="AD445" s="49"/>
      <c r="AE445" s="49"/>
      <c r="AF445" s="49"/>
      <c r="AG445" s="49"/>
      <c r="AH445" s="49"/>
      <c r="AI445" s="49"/>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c r="AA446" s="49"/>
      <c r="AB446" s="49"/>
      <c r="AC446" s="49"/>
      <c r="AD446" s="49"/>
      <c r="AE446" s="49"/>
      <c r="AF446" s="49"/>
      <c r="AG446" s="49"/>
      <c r="AH446" s="49"/>
      <c r="AI446" s="49"/>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c r="AD447" s="49"/>
      <c r="AE447" s="49"/>
      <c r="AF447" s="49"/>
      <c r="AG447" s="49"/>
      <c r="AH447" s="49"/>
      <c r="AI447" s="49"/>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c r="AA448" s="49"/>
      <c r="AB448" s="49"/>
      <c r="AC448" s="49"/>
      <c r="AD448" s="49"/>
      <c r="AE448" s="49"/>
      <c r="AF448" s="49"/>
      <c r="AG448" s="49"/>
      <c r="AH448" s="49"/>
      <c r="AI448" s="49"/>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c r="AD449" s="49"/>
      <c r="AE449" s="49"/>
      <c r="AF449" s="49"/>
      <c r="AG449" s="49"/>
      <c r="AH449" s="49"/>
      <c r="AI449" s="49"/>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c r="AD450" s="49"/>
      <c r="AE450" s="49"/>
      <c r="AF450" s="49"/>
      <c r="AG450" s="49"/>
      <c r="AH450" s="49"/>
      <c r="AI450" s="49"/>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c r="AD451" s="49"/>
      <c r="AE451" s="49"/>
      <c r="AF451" s="49"/>
      <c r="AG451" s="49"/>
      <c r="AH451" s="49"/>
      <c r="AI451" s="49"/>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c r="AA452" s="49"/>
      <c r="AB452" s="49"/>
      <c r="AC452" s="49"/>
      <c r="AD452" s="49"/>
      <c r="AE452" s="49"/>
      <c r="AF452" s="49"/>
      <c r="AG452" s="49"/>
      <c r="AH452" s="49"/>
      <c r="AI452" s="49"/>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c r="AD453" s="49"/>
      <c r="AE453" s="49"/>
      <c r="AF453" s="49"/>
      <c r="AG453" s="49"/>
      <c r="AH453" s="49"/>
      <c r="AI453" s="49"/>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c r="AA454" s="49"/>
      <c r="AB454" s="49"/>
      <c r="AC454" s="49"/>
      <c r="AD454" s="49"/>
      <c r="AE454" s="49"/>
      <c r="AF454" s="49"/>
      <c r="AG454" s="49"/>
      <c r="AH454" s="49"/>
      <c r="AI454" s="49"/>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c r="AD455" s="49"/>
      <c r="AE455" s="49"/>
      <c r="AF455" s="49"/>
      <c r="AG455" s="49"/>
      <c r="AH455" s="49"/>
      <c r="AI455" s="49"/>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c r="AA456" s="49"/>
      <c r="AB456" s="49"/>
      <c r="AC456" s="49"/>
      <c r="AD456" s="49"/>
      <c r="AE456" s="49"/>
      <c r="AF456" s="49"/>
      <c r="AG456" s="49"/>
      <c r="AH456" s="49"/>
      <c r="AI456" s="49"/>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c r="AD457" s="49"/>
      <c r="AE457" s="49"/>
      <c r="AF457" s="49"/>
      <c r="AG457" s="49"/>
      <c r="AH457" s="49"/>
      <c r="AI457" s="49"/>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c r="AD458" s="49"/>
      <c r="AE458" s="49"/>
      <c r="AF458" s="49"/>
      <c r="AG458" s="49"/>
      <c r="AH458" s="49"/>
      <c r="AI458" s="49"/>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c r="AD459" s="49"/>
      <c r="AE459" s="49"/>
      <c r="AF459" s="49"/>
      <c r="AG459" s="49"/>
      <c r="AH459" s="49"/>
      <c r="AI459" s="49"/>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c r="AA460" s="49"/>
      <c r="AB460" s="49"/>
      <c r="AC460" s="49"/>
      <c r="AD460" s="49"/>
      <c r="AE460" s="49"/>
      <c r="AF460" s="49"/>
      <c r="AG460" s="49"/>
      <c r="AH460" s="49"/>
      <c r="AI460" s="49"/>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c r="AA462" s="49"/>
      <c r="AB462" s="49"/>
      <c r="AC462" s="49"/>
      <c r="AD462" s="49"/>
      <c r="AE462" s="49"/>
      <c r="AF462" s="49"/>
      <c r="AG462" s="49"/>
      <c r="AH462" s="49"/>
      <c r="AI462" s="49"/>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c r="AD463" s="49"/>
      <c r="AE463" s="49"/>
      <c r="AF463" s="49"/>
      <c r="AG463" s="49"/>
      <c r="AH463" s="49"/>
      <c r="AI463" s="49"/>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c r="AA464" s="49"/>
      <c r="AB464" s="49"/>
      <c r="AC464" s="49"/>
      <c r="AD464" s="49"/>
      <c r="AE464" s="49"/>
      <c r="AF464" s="49"/>
      <c r="AG464" s="49"/>
      <c r="AH464" s="49"/>
      <c r="AI464" s="49"/>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c r="AA466" s="49"/>
      <c r="AB466" s="49"/>
      <c r="AC466" s="49"/>
      <c r="AD466" s="49"/>
      <c r="AE466" s="49"/>
      <c r="AF466" s="49"/>
      <c r="AG466" s="49"/>
      <c r="AH466" s="49"/>
      <c r="AI466" s="49"/>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c r="AD467" s="49"/>
      <c r="AE467" s="49"/>
      <c r="AF467" s="49"/>
      <c r="AG467" s="49"/>
      <c r="AH467" s="49"/>
      <c r="AI467" s="49"/>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c r="AA468" s="49"/>
      <c r="AB468" s="49"/>
      <c r="AC468" s="49"/>
      <c r="AD468" s="49"/>
      <c r="AE468" s="49"/>
      <c r="AF468" s="49"/>
      <c r="AG468" s="49"/>
      <c r="AH468" s="49"/>
      <c r="AI468" s="49"/>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c r="AD469" s="49"/>
      <c r="AE469" s="49"/>
      <c r="AF469" s="49"/>
      <c r="AG469" s="49"/>
      <c r="AH469" s="49"/>
      <c r="AI469" s="49"/>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c r="AA470" s="49"/>
      <c r="AB470" s="49"/>
      <c r="AC470" s="49"/>
      <c r="AD470" s="49"/>
      <c r="AE470" s="49"/>
      <c r="AF470" s="49"/>
      <c r="AG470" s="49"/>
      <c r="AH470" s="49"/>
      <c r="AI470" s="49"/>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c r="AD471" s="49"/>
      <c r="AE471" s="49"/>
      <c r="AF471" s="49"/>
      <c r="AG471" s="49"/>
      <c r="AH471" s="49"/>
      <c r="AI471" s="49"/>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c r="AA472" s="49"/>
      <c r="AB472" s="49"/>
      <c r="AC472" s="49"/>
      <c r="AD472" s="49"/>
      <c r="AE472" s="49"/>
      <c r="AF472" s="49"/>
      <c r="AG472" s="49"/>
      <c r="AH472" s="49"/>
      <c r="AI472" s="49"/>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c r="AD473" s="49"/>
      <c r="AE473" s="49"/>
      <c r="AF473" s="49"/>
      <c r="AG473" s="49"/>
      <c r="AH473" s="49"/>
      <c r="AI473" s="49"/>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c r="AA474" s="49"/>
      <c r="AB474" s="49"/>
      <c r="AC474" s="49"/>
      <c r="AD474" s="49"/>
      <c r="AE474" s="49"/>
      <c r="AF474" s="49"/>
      <c r="AG474" s="49"/>
      <c r="AH474" s="49"/>
      <c r="AI474" s="49"/>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c r="AD475" s="49"/>
      <c r="AE475" s="49"/>
      <c r="AF475" s="49"/>
      <c r="AG475" s="49"/>
      <c r="AH475" s="49"/>
      <c r="AI475" s="49"/>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c r="AA476" s="49"/>
      <c r="AB476" s="49"/>
      <c r="AC476" s="49"/>
      <c r="AD476" s="49"/>
      <c r="AE476" s="49"/>
      <c r="AF476" s="49"/>
      <c r="AG476" s="49"/>
      <c r="AH476" s="49"/>
      <c r="AI476" s="49"/>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c r="AD477" s="49"/>
      <c r="AE477" s="49"/>
      <c r="AF477" s="49"/>
      <c r="AG477" s="49"/>
      <c r="AH477" s="49"/>
      <c r="AI477" s="49"/>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c r="AA478" s="49"/>
      <c r="AB478" s="49"/>
      <c r="AC478" s="49"/>
      <c r="AD478" s="49"/>
      <c r="AE478" s="49"/>
      <c r="AF478" s="49"/>
      <c r="AG478" s="49"/>
      <c r="AH478" s="49"/>
      <c r="AI478" s="49"/>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c r="AD479" s="49"/>
      <c r="AE479" s="49"/>
      <c r="AF479" s="49"/>
      <c r="AG479" s="49"/>
      <c r="AH479" s="49"/>
      <c r="AI479" s="49"/>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c r="AA480" s="49"/>
      <c r="AB480" s="49"/>
      <c r="AC480" s="49"/>
      <c r="AD480" s="49"/>
      <c r="AE480" s="49"/>
      <c r="AF480" s="49"/>
      <c r="AG480" s="49"/>
      <c r="AH480" s="49"/>
      <c r="AI480" s="49"/>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c r="AG481" s="49"/>
      <c r="AH481" s="49"/>
      <c r="AI481" s="49"/>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c r="AA482" s="49"/>
      <c r="AB482" s="49"/>
      <c r="AC482" s="49"/>
      <c r="AD482" s="49"/>
      <c r="AE482" s="49"/>
      <c r="AF482" s="49"/>
      <c r="AG482" s="49"/>
      <c r="AH482" s="49"/>
      <c r="AI482" s="49"/>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c r="AG483" s="49"/>
      <c r="AH483" s="49"/>
      <c r="AI483" s="49"/>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c r="AA484" s="49"/>
      <c r="AB484" s="49"/>
      <c r="AC484" s="49"/>
      <c r="AD484" s="49"/>
      <c r="AE484" s="49"/>
      <c r="AF484" s="49"/>
      <c r="AG484" s="49"/>
      <c r="AH484" s="49"/>
      <c r="AI484" s="49"/>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c r="AA486" s="49"/>
      <c r="AB486" s="49"/>
      <c r="AC486" s="49"/>
      <c r="AD486" s="49"/>
      <c r="AE486" s="49"/>
      <c r="AF486" s="49"/>
      <c r="AG486" s="49"/>
      <c r="AH486" s="49"/>
      <c r="AI486" s="49"/>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c r="AG487" s="49"/>
      <c r="AH487" s="49"/>
      <c r="AI487" s="49"/>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c r="AA488" s="49"/>
      <c r="AB488" s="49"/>
      <c r="AC488" s="49"/>
      <c r="AD488" s="49"/>
      <c r="AE488" s="49"/>
      <c r="AF488" s="49"/>
      <c r="AG488" s="49"/>
      <c r="AH488" s="49"/>
      <c r="AI488" s="49"/>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c r="AG489" s="49"/>
      <c r="AH489" s="49"/>
      <c r="AI489" s="49"/>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c r="AA490" s="49"/>
      <c r="AB490" s="49"/>
      <c r="AC490" s="49"/>
      <c r="AD490" s="49"/>
      <c r="AE490" s="49"/>
      <c r="AF490" s="49"/>
      <c r="AG490" s="49"/>
      <c r="AH490" s="49"/>
      <c r="AI490" s="49"/>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c r="AG491" s="49"/>
      <c r="AH491" s="49"/>
      <c r="AI491" s="49"/>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c r="AG492" s="49"/>
      <c r="AH492" s="49"/>
      <c r="AI492" s="49"/>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c r="AG493" s="49"/>
      <c r="AH493" s="49"/>
      <c r="AI493" s="49"/>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c r="AH494" s="49"/>
      <c r="AI494" s="49"/>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c r="AG495" s="49"/>
      <c r="AH495" s="49"/>
      <c r="AI495" s="49"/>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c r="AA496" s="49"/>
      <c r="AB496" s="49"/>
      <c r="AC496" s="49"/>
      <c r="AD496" s="49"/>
      <c r="AE496" s="49"/>
      <c r="AF496" s="49"/>
      <c r="AG496" s="49"/>
      <c r="AH496" s="49"/>
      <c r="AI496" s="49"/>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c r="AG497" s="49"/>
      <c r="AH497" s="49"/>
      <c r="AI497" s="49"/>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c r="AA498" s="49"/>
      <c r="AB498" s="49"/>
      <c r="AC498" s="49"/>
      <c r="AD498" s="49"/>
      <c r="AE498" s="49"/>
      <c r="AF498" s="49"/>
      <c r="AG498" s="49"/>
      <c r="AH498" s="49"/>
      <c r="AI498" s="49"/>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c r="AG499" s="49"/>
      <c r="AH499" s="49"/>
      <c r="AI499" s="49"/>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c r="AA500" s="49"/>
      <c r="AB500" s="49"/>
      <c r="AC500" s="49"/>
      <c r="AD500" s="49"/>
      <c r="AE500" s="49"/>
      <c r="AF500" s="49"/>
      <c r="AG500" s="49"/>
      <c r="AH500" s="49"/>
      <c r="AI500" s="49"/>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c r="AG501" s="49"/>
      <c r="AH501" s="49"/>
      <c r="AI501" s="49"/>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c r="AA502" s="49"/>
      <c r="AB502" s="49"/>
      <c r="AC502" s="49"/>
      <c r="AD502" s="49"/>
      <c r="AE502" s="49"/>
      <c r="AF502" s="49"/>
      <c r="AG502" s="49"/>
      <c r="AH502" s="49"/>
      <c r="AI502" s="49"/>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c r="AG503" s="49"/>
      <c r="AH503" s="49"/>
      <c r="AI503" s="49"/>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c r="AG504" s="49"/>
      <c r="AH504" s="49"/>
      <c r="AI504" s="49"/>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c r="AG505" s="49"/>
      <c r="AH505" s="49"/>
      <c r="AI505" s="49"/>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c r="AG506" s="49"/>
      <c r="AH506" s="49"/>
      <c r="AI506" s="49"/>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c r="AG507" s="49"/>
      <c r="AH507" s="49"/>
      <c r="AI507" s="49"/>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c r="AG508" s="49"/>
      <c r="AH508" s="49"/>
      <c r="AI508" s="49"/>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c r="AG509" s="49"/>
      <c r="AH509" s="49"/>
      <c r="AI509" s="49"/>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c r="AG510" s="49"/>
      <c r="AH510" s="49"/>
      <c r="AI510" s="49"/>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c r="AG511" s="49"/>
      <c r="AH511" s="49"/>
      <c r="AI511" s="49"/>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c r="AG512" s="49"/>
      <c r="AH512" s="49"/>
      <c r="AI512" s="49"/>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c r="AG513" s="49"/>
      <c r="AH513" s="49"/>
      <c r="AI513" s="49"/>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c r="AG515" s="49"/>
      <c r="AH515" s="49"/>
      <c r="AI515" s="49"/>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c r="AA516" s="49"/>
      <c r="AB516" s="49"/>
      <c r="AC516" s="49"/>
      <c r="AD516" s="49"/>
      <c r="AE516" s="49"/>
      <c r="AF516" s="49"/>
      <c r="AG516" s="49"/>
      <c r="AH516" s="49"/>
      <c r="AI516" s="49"/>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c r="AG517" s="49"/>
      <c r="AH517" s="49"/>
      <c r="AI517" s="49"/>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c r="AG518" s="49"/>
      <c r="AH518" s="49"/>
      <c r="AI518" s="49"/>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c r="AG520" s="49"/>
      <c r="AH520" s="49"/>
      <c r="AI520" s="49"/>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c r="AG521" s="49"/>
      <c r="AH521" s="49"/>
      <c r="AI521" s="49"/>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c r="AG522" s="49"/>
      <c r="AH522" s="49"/>
      <c r="AI522" s="49"/>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c r="AG523" s="49"/>
      <c r="AH523" s="49"/>
      <c r="AI523" s="49"/>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c r="AG524" s="49"/>
      <c r="AH524" s="49"/>
      <c r="AI524" s="49"/>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c r="AG525" s="49"/>
      <c r="AH525" s="49"/>
      <c r="AI525" s="49"/>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c r="AG526" s="49"/>
      <c r="AH526" s="49"/>
      <c r="AI526" s="49"/>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c r="AG527" s="49"/>
      <c r="AH527" s="49"/>
      <c r="AI527" s="49"/>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c r="AA528" s="49"/>
      <c r="AB528" s="49"/>
      <c r="AC528" s="49"/>
      <c r="AD528" s="49"/>
      <c r="AE528" s="49"/>
      <c r="AF528" s="49"/>
      <c r="AG528" s="49"/>
      <c r="AH528" s="49"/>
      <c r="AI528" s="49"/>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c r="AG529" s="49"/>
      <c r="AH529" s="49"/>
      <c r="AI529" s="49"/>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c r="AG530" s="49"/>
      <c r="AH530" s="49"/>
      <c r="AI530" s="49"/>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c r="AG531" s="49"/>
      <c r="AH531" s="49"/>
      <c r="AI531" s="49"/>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c r="AG532" s="49"/>
      <c r="AH532" s="49"/>
      <c r="AI532" s="49"/>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c r="AG533" s="49"/>
      <c r="AH533" s="49"/>
      <c r="AI533" s="49"/>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c r="AA534" s="49"/>
      <c r="AB534" s="49"/>
      <c r="AC534" s="49"/>
      <c r="AD534" s="49"/>
      <c r="AE534" s="49"/>
      <c r="AF534" s="49"/>
      <c r="AG534" s="49"/>
      <c r="AH534" s="49"/>
      <c r="AI534" s="49"/>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c r="AG535" s="49"/>
      <c r="AH535" s="49"/>
      <c r="AI535" s="49"/>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c r="AG536" s="49"/>
      <c r="AH536" s="49"/>
      <c r="AI536" s="49"/>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c r="AG537" s="49"/>
      <c r="AH537" s="49"/>
      <c r="AI537" s="49"/>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c r="AA538" s="49"/>
      <c r="AB538" s="49"/>
      <c r="AC538" s="49"/>
      <c r="AD538" s="49"/>
      <c r="AE538" s="49"/>
      <c r="AF538" s="49"/>
      <c r="AG538" s="49"/>
      <c r="AH538" s="49"/>
      <c r="AI538" s="49"/>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c r="AA540" s="49"/>
      <c r="AB540" s="49"/>
      <c r="AC540" s="49"/>
      <c r="AD540" s="49"/>
      <c r="AE540" s="49"/>
      <c r="AF540" s="49"/>
      <c r="AG540" s="49"/>
      <c r="AH540" s="49"/>
      <c r="AI540" s="49"/>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c r="AG541" s="49"/>
      <c r="AH541" s="49"/>
      <c r="AI541" s="49"/>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c r="AA542" s="49"/>
      <c r="AB542" s="49"/>
      <c r="AC542" s="49"/>
      <c r="AD542" s="49"/>
      <c r="AE542" s="49"/>
      <c r="AF542" s="49"/>
      <c r="AG542" s="49"/>
      <c r="AH542" s="49"/>
      <c r="AI542" s="49"/>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c r="AG543" s="49"/>
      <c r="AH543" s="49"/>
      <c r="AI543" s="49"/>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c r="AH544" s="49"/>
      <c r="AI544" s="49"/>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c r="AG545" s="49"/>
      <c r="AH545" s="49"/>
      <c r="AI545" s="49"/>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c r="AA546" s="49"/>
      <c r="AB546" s="49"/>
      <c r="AC546" s="49"/>
      <c r="AD546" s="49"/>
      <c r="AE546" s="49"/>
      <c r="AF546" s="49"/>
      <c r="AG546" s="49"/>
      <c r="AH546" s="49"/>
      <c r="AI546" s="49"/>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c r="AG547" s="49"/>
      <c r="AH547" s="49"/>
      <c r="AI547" s="49"/>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c r="AA548" s="49"/>
      <c r="AB548" s="49"/>
      <c r="AC548" s="49"/>
      <c r="AD548" s="49"/>
      <c r="AE548" s="49"/>
      <c r="AF548" s="49"/>
      <c r="AG548" s="49"/>
      <c r="AH548" s="49"/>
      <c r="AI548" s="49"/>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c r="AG549" s="49"/>
      <c r="AH549" s="49"/>
      <c r="AI549" s="49"/>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c r="AA550" s="49"/>
      <c r="AB550" s="49"/>
      <c r="AC550" s="49"/>
      <c r="AD550" s="49"/>
      <c r="AE550" s="49"/>
      <c r="AF550" s="49"/>
      <c r="AG550" s="49"/>
      <c r="AH550" s="49"/>
      <c r="AI550" s="49"/>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c r="AG551" s="49"/>
      <c r="AH551" s="49"/>
      <c r="AI551" s="49"/>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c r="AA552" s="49"/>
      <c r="AB552" s="49"/>
      <c r="AC552" s="49"/>
      <c r="AD552" s="49"/>
      <c r="AE552" s="49"/>
      <c r="AF552" s="49"/>
      <c r="AG552" s="49"/>
      <c r="AH552" s="49"/>
      <c r="AI552" s="49"/>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c r="AG553" s="49"/>
      <c r="AH553" s="49"/>
      <c r="AI553" s="49"/>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c r="AA554" s="49"/>
      <c r="AB554" s="49"/>
      <c r="AC554" s="49"/>
      <c r="AD554" s="49"/>
      <c r="AE554" s="49"/>
      <c r="AF554" s="49"/>
      <c r="AG554" s="49"/>
      <c r="AH554" s="49"/>
      <c r="AI554" s="49"/>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c r="AG555" s="49"/>
      <c r="AH555" s="49"/>
      <c r="AI555" s="49"/>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c r="AA556" s="49"/>
      <c r="AB556" s="49"/>
      <c r="AC556" s="49"/>
      <c r="AD556" s="49"/>
      <c r="AE556" s="49"/>
      <c r="AF556" s="49"/>
      <c r="AG556" s="49"/>
      <c r="AH556" s="49"/>
      <c r="AI556" s="49"/>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c r="AG557" s="49"/>
      <c r="AH557" s="49"/>
      <c r="AI557" s="49"/>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c r="AA558" s="49"/>
      <c r="AB558" s="49"/>
      <c r="AC558" s="49"/>
      <c r="AD558" s="49"/>
      <c r="AE558" s="49"/>
      <c r="AF558" s="49"/>
      <c r="AG558" s="49"/>
      <c r="AH558" s="49"/>
      <c r="AI558" s="49"/>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c r="AG559" s="49"/>
      <c r="AH559" s="49"/>
      <c r="AI559" s="49"/>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c r="AA560" s="49"/>
      <c r="AB560" s="49"/>
      <c r="AC560" s="49"/>
      <c r="AD560" s="49"/>
      <c r="AE560" s="49"/>
      <c r="AF560" s="49"/>
      <c r="AG560" s="49"/>
      <c r="AH560" s="49"/>
      <c r="AI560" s="49"/>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c r="AG561" s="49"/>
      <c r="AH561" s="49"/>
      <c r="AI561" s="49"/>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c r="AA562" s="49"/>
      <c r="AB562" s="49"/>
      <c r="AC562" s="49"/>
      <c r="AD562" s="49"/>
      <c r="AE562" s="49"/>
      <c r="AF562" s="49"/>
      <c r="AG562" s="49"/>
      <c r="AH562" s="49"/>
      <c r="AI562" s="49"/>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c r="AG563" s="49"/>
      <c r="AH563" s="49"/>
      <c r="AI563" s="49"/>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c r="AH564" s="49"/>
      <c r="AI564" s="49"/>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c r="AG565" s="49"/>
      <c r="AH565" s="49"/>
      <c r="AI565" s="49"/>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c r="AA566" s="49"/>
      <c r="AB566" s="49"/>
      <c r="AC566" s="49"/>
      <c r="AD566" s="49"/>
      <c r="AE566" s="49"/>
      <c r="AF566" s="49"/>
      <c r="AG566" s="49"/>
      <c r="AH566" s="49"/>
      <c r="AI566" s="49"/>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c r="AG567" s="49"/>
      <c r="AH567" s="49"/>
      <c r="AI567" s="49"/>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c r="AA568" s="49"/>
      <c r="AB568" s="49"/>
      <c r="AC568" s="49"/>
      <c r="AD568" s="49"/>
      <c r="AE568" s="49"/>
      <c r="AF568" s="49"/>
      <c r="AG568" s="49"/>
      <c r="AH568" s="49"/>
      <c r="AI568" s="49"/>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c r="AA570" s="49"/>
      <c r="AB570" s="49"/>
      <c r="AC570" s="49"/>
      <c r="AD570" s="49"/>
      <c r="AE570" s="49"/>
      <c r="AF570" s="49"/>
      <c r="AG570" s="49"/>
      <c r="AH570" s="49"/>
      <c r="AI570" s="49"/>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c r="AG571" s="49"/>
      <c r="AH571" s="49"/>
      <c r="AI571" s="49"/>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c r="AA572" s="49"/>
      <c r="AB572" s="49"/>
      <c r="AC572" s="49"/>
      <c r="AD572" s="49"/>
      <c r="AE572" s="49"/>
      <c r="AF572" s="49"/>
      <c r="AG572" s="49"/>
      <c r="AH572" s="49"/>
      <c r="AI572" s="49"/>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c r="AG573" s="49"/>
      <c r="AH573" s="49"/>
      <c r="AI573" s="49"/>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c r="AA574" s="49"/>
      <c r="AB574" s="49"/>
      <c r="AC574" s="49"/>
      <c r="AD574" s="49"/>
      <c r="AE574" s="49"/>
      <c r="AF574" s="49"/>
      <c r="AG574" s="49"/>
      <c r="AH574" s="49"/>
      <c r="AI574" s="49"/>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c r="AG575" s="49"/>
      <c r="AH575" s="49"/>
      <c r="AI575" s="49"/>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c r="AG576" s="49"/>
      <c r="AH576" s="49"/>
      <c r="AI576" s="49"/>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c r="AG577" s="49"/>
      <c r="AH577" s="49"/>
      <c r="AI577" s="49"/>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c r="AG578" s="49"/>
      <c r="AH578" s="49"/>
      <c r="AI578" s="49"/>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c r="AG579" s="49"/>
      <c r="AH579" s="49"/>
      <c r="AI579" s="49"/>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c r="AG580" s="49"/>
      <c r="AH580" s="49"/>
      <c r="AI580" s="49"/>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c r="AG581" s="49"/>
      <c r="AH581" s="49"/>
      <c r="AI581" s="49"/>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c r="AG582" s="49"/>
      <c r="AH582" s="49"/>
      <c r="AI582" s="49"/>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c r="AG583" s="49"/>
      <c r="AH583" s="49"/>
      <c r="AI583" s="49"/>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c r="AG584" s="49"/>
      <c r="AH584" s="49"/>
      <c r="AI584" s="49"/>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c r="AG585" s="49"/>
      <c r="AH585" s="49"/>
      <c r="AI585" s="49"/>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c r="AG586" s="49"/>
      <c r="AH586" s="49"/>
      <c r="AI586" s="49"/>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c r="AG587" s="49"/>
      <c r="AH587" s="49"/>
      <c r="AI587" s="49"/>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c r="AA588" s="49"/>
      <c r="AB588" s="49"/>
      <c r="AC588" s="49"/>
      <c r="AD588" s="49"/>
      <c r="AE588" s="49"/>
      <c r="AF588" s="49"/>
      <c r="AG588" s="49"/>
      <c r="AH588" s="49"/>
      <c r="AI588" s="49"/>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c r="AA590" s="49"/>
      <c r="AB590" s="49"/>
      <c r="AC590" s="49"/>
      <c r="AD590" s="49"/>
      <c r="AE590" s="49"/>
      <c r="AF590" s="49"/>
      <c r="AG590" s="49"/>
      <c r="AH590" s="49"/>
      <c r="AI590" s="49"/>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c r="AG591" s="49"/>
      <c r="AH591" s="49"/>
      <c r="AI591" s="49"/>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c r="AA592" s="49"/>
      <c r="AB592" s="49"/>
      <c r="AC592" s="49"/>
      <c r="AD592" s="49"/>
      <c r="AE592" s="49"/>
      <c r="AF592" s="49"/>
      <c r="AG592" s="49"/>
      <c r="AH592" s="49"/>
      <c r="AI592" s="49"/>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c r="AA594" s="49"/>
      <c r="AB594" s="49"/>
      <c r="AC594" s="49"/>
      <c r="AD594" s="49"/>
      <c r="AE594" s="49"/>
      <c r="AF594" s="49"/>
      <c r="AG594" s="49"/>
      <c r="AH594" s="49"/>
      <c r="AI594" s="49"/>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c r="AG595" s="49"/>
      <c r="AH595" s="49"/>
      <c r="AI595" s="49"/>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c r="AG596" s="49"/>
      <c r="AH596" s="49"/>
      <c r="AI596" s="49"/>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c r="AG597" s="49"/>
      <c r="AH597" s="49"/>
      <c r="AI597" s="49"/>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c r="AG598" s="49"/>
      <c r="AH598" s="49"/>
      <c r="AI598" s="49"/>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c r="AG599" s="49"/>
      <c r="AH599" s="49"/>
      <c r="AI599" s="49"/>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c r="AG600" s="49"/>
      <c r="AH600" s="49"/>
      <c r="AI600" s="49"/>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c r="AG601" s="49"/>
      <c r="AH601" s="49"/>
      <c r="AI601" s="49"/>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c r="AG602" s="49"/>
      <c r="AH602" s="49"/>
      <c r="AI602" s="49"/>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c r="AG603" s="49"/>
      <c r="AH603" s="49"/>
      <c r="AI603" s="49"/>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c r="AA604" s="49"/>
      <c r="AB604" s="49"/>
      <c r="AC604" s="49"/>
      <c r="AD604" s="49"/>
      <c r="AE604" s="49"/>
      <c r="AF604" s="49"/>
      <c r="AG604" s="49"/>
      <c r="AH604" s="49"/>
      <c r="AI604" s="49"/>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c r="AG605" s="49"/>
      <c r="AH605" s="49"/>
      <c r="AI605" s="49"/>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c r="AA606" s="49"/>
      <c r="AB606" s="49"/>
      <c r="AC606" s="49"/>
      <c r="AD606" s="49"/>
      <c r="AE606" s="49"/>
      <c r="AF606" s="49"/>
      <c r="AG606" s="49"/>
      <c r="AH606" s="49"/>
      <c r="AI606" s="49"/>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c r="AG607" s="49"/>
      <c r="AH607" s="49"/>
      <c r="AI607" s="49"/>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c r="AA608" s="49"/>
      <c r="AB608" s="49"/>
      <c r="AC608" s="49"/>
      <c r="AD608" s="49"/>
      <c r="AE608" s="49"/>
      <c r="AF608" s="49"/>
      <c r="AG608" s="49"/>
      <c r="AH608" s="49"/>
      <c r="AI608" s="49"/>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c r="AG609" s="49"/>
      <c r="AH609" s="49"/>
      <c r="AI609" s="49"/>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c r="AA610" s="49"/>
      <c r="AB610" s="49"/>
      <c r="AC610" s="49"/>
      <c r="AD610" s="49"/>
      <c r="AE610" s="49"/>
      <c r="AF610" s="49"/>
      <c r="AG610" s="49"/>
      <c r="AH610" s="49"/>
      <c r="AI610" s="49"/>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c r="AG611" s="49"/>
      <c r="AH611" s="49"/>
      <c r="AI611" s="49"/>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c r="AA612" s="49"/>
      <c r="AB612" s="49"/>
      <c r="AC612" s="49"/>
      <c r="AD612" s="49"/>
      <c r="AE612" s="49"/>
      <c r="AF612" s="49"/>
      <c r="AG612" s="49"/>
      <c r="AH612" s="49"/>
      <c r="AI612" s="49"/>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c r="AA614" s="49"/>
      <c r="AB614" s="49"/>
      <c r="AC614" s="49"/>
      <c r="AD614" s="49"/>
      <c r="AE614" s="49"/>
      <c r="AF614" s="49"/>
      <c r="AG614" s="49"/>
      <c r="AH614" s="49"/>
      <c r="AI614" s="49"/>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c r="AG615" s="49"/>
      <c r="AH615" s="49"/>
      <c r="AI615" s="49"/>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c r="AA616" s="49"/>
      <c r="AB616" s="49"/>
      <c r="AC616" s="49"/>
      <c r="AD616" s="49"/>
      <c r="AE616" s="49"/>
      <c r="AF616" s="49"/>
      <c r="AG616" s="49"/>
      <c r="AH616" s="49"/>
      <c r="AI616" s="49"/>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c r="AG617" s="49"/>
      <c r="AH617" s="49"/>
      <c r="AI617" s="49"/>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c r="AA618" s="49"/>
      <c r="AB618" s="49"/>
      <c r="AC618" s="49"/>
      <c r="AD618" s="49"/>
      <c r="AE618" s="49"/>
      <c r="AF618" s="49"/>
      <c r="AG618" s="49"/>
      <c r="AH618" s="49"/>
      <c r="AI618" s="49"/>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c r="AG619" s="49"/>
      <c r="AH619" s="49"/>
      <c r="AI619" s="49"/>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c r="AA620" s="49"/>
      <c r="AB620" s="49"/>
      <c r="AC620" s="49"/>
      <c r="AD620" s="49"/>
      <c r="AE620" s="49"/>
      <c r="AF620" s="49"/>
      <c r="AG620" s="49"/>
      <c r="AH620" s="49"/>
      <c r="AI620" s="49"/>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c r="AH621" s="49"/>
      <c r="AI621" s="49"/>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c r="AA622" s="49"/>
      <c r="AB622" s="49"/>
      <c r="AC622" s="49"/>
      <c r="AD622" s="49"/>
      <c r="AE622" s="49"/>
      <c r="AF622" s="49"/>
      <c r="AG622" s="49"/>
      <c r="AH622" s="49"/>
      <c r="AI622" s="49"/>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c r="AG623" s="49"/>
      <c r="AH623" s="49"/>
      <c r="AI623" s="49"/>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c r="AA624" s="49"/>
      <c r="AB624" s="49"/>
      <c r="AC624" s="49"/>
      <c r="AD624" s="49"/>
      <c r="AE624" s="49"/>
      <c r="AF624" s="49"/>
      <c r="AG624" s="49"/>
      <c r="AH624" s="49"/>
      <c r="AI624" s="49"/>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c r="AG625" s="49"/>
      <c r="AH625" s="49"/>
      <c r="AI625" s="49"/>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c r="AA626" s="49"/>
      <c r="AB626" s="49"/>
      <c r="AC626" s="49"/>
      <c r="AD626" s="49"/>
      <c r="AE626" s="49"/>
      <c r="AF626" s="49"/>
      <c r="AG626" s="49"/>
      <c r="AH626" s="49"/>
      <c r="AI626" s="49"/>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c r="AG627" s="49"/>
      <c r="AH627" s="49"/>
      <c r="AI627" s="49"/>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c r="AA628" s="49"/>
      <c r="AB628" s="49"/>
      <c r="AC628" s="49"/>
      <c r="AD628" s="49"/>
      <c r="AE628" s="49"/>
      <c r="AF628" s="49"/>
      <c r="AG628" s="49"/>
      <c r="AH628" s="49"/>
      <c r="AI628" s="49"/>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c r="AG629" s="49"/>
      <c r="AH629" s="49"/>
      <c r="AI629" s="49"/>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c r="AA630" s="49"/>
      <c r="AB630" s="49"/>
      <c r="AC630" s="49"/>
      <c r="AD630" s="49"/>
      <c r="AE630" s="49"/>
      <c r="AF630" s="49"/>
      <c r="AG630" s="49"/>
      <c r="AH630" s="49"/>
      <c r="AI630" s="49"/>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c r="AG631" s="49"/>
      <c r="AH631" s="49"/>
      <c r="AI631" s="49"/>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c r="AA632" s="49"/>
      <c r="AB632" s="49"/>
      <c r="AC632" s="49"/>
      <c r="AD632" s="49"/>
      <c r="AE632" s="49"/>
      <c r="AF632" s="49"/>
      <c r="AG632" s="49"/>
      <c r="AH632" s="49"/>
      <c r="AI632" s="49"/>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c r="AG633" s="49"/>
      <c r="AH633" s="49"/>
      <c r="AI633" s="49"/>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c r="AA634" s="49"/>
      <c r="AB634" s="49"/>
      <c r="AC634" s="49"/>
      <c r="AD634" s="49"/>
      <c r="AE634" s="49"/>
      <c r="AF634" s="49"/>
      <c r="AG634" s="49"/>
      <c r="AH634" s="49"/>
      <c r="AI634" s="49"/>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c r="AG635" s="49"/>
      <c r="AH635" s="49"/>
      <c r="AI635" s="49"/>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c r="AA636" s="49"/>
      <c r="AB636" s="49"/>
      <c r="AC636" s="49"/>
      <c r="AD636" s="49"/>
      <c r="AE636" s="49"/>
      <c r="AF636" s="49"/>
      <c r="AG636" s="49"/>
      <c r="AH636" s="49"/>
      <c r="AI636" s="49"/>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c r="AG637" s="49"/>
      <c r="AH637" s="49"/>
      <c r="AI637" s="49"/>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c r="AA638" s="49"/>
      <c r="AB638" s="49"/>
      <c r="AC638" s="49"/>
      <c r="AD638" s="49"/>
      <c r="AE638" s="49"/>
      <c r="AF638" s="49"/>
      <c r="AG638" s="49"/>
      <c r="AH638" s="49"/>
      <c r="AI638" s="49"/>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c r="AG639" s="49"/>
      <c r="AH639" s="49"/>
      <c r="AI639" s="49"/>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c r="AA640" s="49"/>
      <c r="AB640" s="49"/>
      <c r="AC640" s="49"/>
      <c r="AD640" s="49"/>
      <c r="AE640" s="49"/>
      <c r="AF640" s="49"/>
      <c r="AG640" s="49"/>
      <c r="AH640" s="49"/>
      <c r="AI640" s="49"/>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c r="AH641" s="49"/>
      <c r="AI641" s="49"/>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c r="AA642" s="49"/>
      <c r="AB642" s="49"/>
      <c r="AC642" s="49"/>
      <c r="AD642" s="49"/>
      <c r="AE642" s="49"/>
      <c r="AF642" s="49"/>
      <c r="AG642" s="49"/>
      <c r="AH642" s="49"/>
      <c r="AI642" s="49"/>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c r="AG643" s="49"/>
      <c r="AH643" s="49"/>
      <c r="AI643" s="49"/>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c r="AA644" s="49"/>
      <c r="AB644" s="49"/>
      <c r="AC644" s="49"/>
      <c r="AD644" s="49"/>
      <c r="AE644" s="49"/>
      <c r="AF644" s="49"/>
      <c r="AG644" s="49"/>
      <c r="AH644" s="49"/>
      <c r="AI644" s="49"/>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c r="AG645" s="49"/>
      <c r="AH645" s="49"/>
      <c r="AI645" s="49"/>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c r="AA646" s="49"/>
      <c r="AB646" s="49"/>
      <c r="AC646" s="49"/>
      <c r="AD646" s="49"/>
      <c r="AE646" s="49"/>
      <c r="AF646" s="49"/>
      <c r="AG646" s="49"/>
      <c r="AH646" s="49"/>
      <c r="AI646" s="49"/>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c r="AH647" s="49"/>
      <c r="AI647" s="49"/>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c r="AA648" s="49"/>
      <c r="AB648" s="49"/>
      <c r="AC648" s="49"/>
      <c r="AD648" s="49"/>
      <c r="AE648" s="49"/>
      <c r="AF648" s="49"/>
      <c r="AG648" s="49"/>
      <c r="AH648" s="49"/>
      <c r="AI648" s="49"/>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c r="AG649" s="49"/>
      <c r="AH649" s="49"/>
      <c r="AI649" s="49"/>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c r="AA650" s="49"/>
      <c r="AB650" s="49"/>
      <c r="AC650" s="49"/>
      <c r="AD650" s="49"/>
      <c r="AE650" s="49"/>
      <c r="AF650" s="49"/>
      <c r="AG650" s="49"/>
      <c r="AH650" s="49"/>
      <c r="AI650" s="49"/>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c r="AG651" s="49"/>
      <c r="AH651" s="49"/>
      <c r="AI651" s="49"/>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c r="AA652" s="49"/>
      <c r="AB652" s="49"/>
      <c r="AC652" s="49"/>
      <c r="AD652" s="49"/>
      <c r="AE652" s="49"/>
      <c r="AF652" s="49"/>
      <c r="AG652" s="49"/>
      <c r="AH652" s="49"/>
      <c r="AI652" s="49"/>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c r="AG653" s="49"/>
      <c r="AH653" s="49"/>
      <c r="AI653" s="49"/>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c r="AA654" s="49"/>
      <c r="AB654" s="49"/>
      <c r="AC654" s="49"/>
      <c r="AD654" s="49"/>
      <c r="AE654" s="49"/>
      <c r="AF654" s="49"/>
      <c r="AG654" s="49"/>
      <c r="AH654" s="49"/>
      <c r="AI654" s="49"/>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c r="AG655" s="49"/>
      <c r="AH655" s="49"/>
      <c r="AI655" s="49"/>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c r="AA656" s="49"/>
      <c r="AB656" s="49"/>
      <c r="AC656" s="49"/>
      <c r="AD656" s="49"/>
      <c r="AE656" s="49"/>
      <c r="AF656" s="49"/>
      <c r="AG656" s="49"/>
      <c r="AH656" s="49"/>
      <c r="AI656" s="49"/>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c r="AG657" s="49"/>
      <c r="AH657" s="49"/>
      <c r="AI657" s="49"/>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c r="AA658" s="49"/>
      <c r="AB658" s="49"/>
      <c r="AC658" s="49"/>
      <c r="AD658" s="49"/>
      <c r="AE658" s="49"/>
      <c r="AF658" s="49"/>
      <c r="AG658" s="49"/>
      <c r="AH658" s="49"/>
      <c r="AI658" s="49"/>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c r="AG659" s="49"/>
      <c r="AH659" s="49"/>
      <c r="AI659" s="49"/>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c r="AA660" s="49"/>
      <c r="AB660" s="49"/>
      <c r="AC660" s="49"/>
      <c r="AD660" s="49"/>
      <c r="AE660" s="49"/>
      <c r="AF660" s="49"/>
      <c r="AG660" s="49"/>
      <c r="AH660" s="49"/>
      <c r="AI660" s="49"/>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c r="AG661" s="49"/>
      <c r="AH661" s="49"/>
      <c r="AI661" s="49"/>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c r="AA662" s="49"/>
      <c r="AB662" s="49"/>
      <c r="AC662" s="49"/>
      <c r="AD662" s="49"/>
      <c r="AE662" s="49"/>
      <c r="AF662" s="49"/>
      <c r="AG662" s="49"/>
      <c r="AH662" s="49"/>
      <c r="AI662" s="49"/>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c r="AG663" s="49"/>
      <c r="AH663" s="49"/>
      <c r="AI663" s="49"/>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c r="AA664" s="49"/>
      <c r="AB664" s="49"/>
      <c r="AC664" s="49"/>
      <c r="AD664" s="49"/>
      <c r="AE664" s="49"/>
      <c r="AF664" s="49"/>
      <c r="AG664" s="49"/>
      <c r="AH664" s="49"/>
      <c r="AI664" s="49"/>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c r="AG665" s="49"/>
      <c r="AH665" s="49"/>
      <c r="AI665" s="49"/>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c r="AA666" s="49"/>
      <c r="AB666" s="49"/>
      <c r="AC666" s="49"/>
      <c r="AD666" s="49"/>
      <c r="AE666" s="49"/>
      <c r="AF666" s="49"/>
      <c r="AG666" s="49"/>
      <c r="AH666" s="49"/>
      <c r="AI666" s="49"/>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c r="AH667" s="49"/>
      <c r="AI667" s="49"/>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c r="AA668" s="49"/>
      <c r="AB668" s="49"/>
      <c r="AC668" s="49"/>
      <c r="AD668" s="49"/>
      <c r="AE668" s="49"/>
      <c r="AF668" s="49"/>
      <c r="AG668" s="49"/>
      <c r="AH668" s="49"/>
      <c r="AI668" s="49"/>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c r="AG669" s="49"/>
      <c r="AH669" s="49"/>
      <c r="AI669" s="49"/>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c r="AA670" s="49"/>
      <c r="AB670" s="49"/>
      <c r="AC670" s="49"/>
      <c r="AD670" s="49"/>
      <c r="AE670" s="49"/>
      <c r="AF670" s="49"/>
      <c r="AG670" s="49"/>
      <c r="AH670" s="49"/>
      <c r="AI670" s="49"/>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c r="AG671" s="49"/>
      <c r="AH671" s="49"/>
      <c r="AI671" s="49"/>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c r="AA672" s="49"/>
      <c r="AB672" s="49"/>
      <c r="AC672" s="49"/>
      <c r="AD672" s="49"/>
      <c r="AE672" s="49"/>
      <c r="AF672" s="49"/>
      <c r="AG672" s="49"/>
      <c r="AH672" s="49"/>
      <c r="AI672" s="49"/>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c r="AG673" s="49"/>
      <c r="AH673" s="49"/>
      <c r="AI673" s="49"/>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c r="AA674" s="49"/>
      <c r="AB674" s="49"/>
      <c r="AC674" s="49"/>
      <c r="AD674" s="49"/>
      <c r="AE674" s="49"/>
      <c r="AF674" s="49"/>
      <c r="AG674" s="49"/>
      <c r="AH674" s="49"/>
      <c r="AI674" s="49"/>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c r="AG675" s="49"/>
      <c r="AH675" s="49"/>
      <c r="AI675" s="49"/>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c r="AA676" s="49"/>
      <c r="AB676" s="49"/>
      <c r="AC676" s="49"/>
      <c r="AD676" s="49"/>
      <c r="AE676" s="49"/>
      <c r="AF676" s="49"/>
      <c r="AG676" s="49"/>
      <c r="AH676" s="49"/>
      <c r="AI676" s="49"/>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c r="AG677" s="49"/>
      <c r="AH677" s="49"/>
      <c r="AI677" s="49"/>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c r="AA678" s="49"/>
      <c r="AB678" s="49"/>
      <c r="AC678" s="49"/>
      <c r="AD678" s="49"/>
      <c r="AE678" s="49"/>
      <c r="AF678" s="49"/>
      <c r="AG678" s="49"/>
      <c r="AH678" s="49"/>
      <c r="AI678" s="49"/>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c r="AG679" s="49"/>
      <c r="AH679" s="49"/>
      <c r="AI679" s="49"/>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c r="AA680" s="49"/>
      <c r="AB680" s="49"/>
      <c r="AC680" s="49"/>
      <c r="AD680" s="49"/>
      <c r="AE680" s="49"/>
      <c r="AF680" s="49"/>
      <c r="AG680" s="49"/>
      <c r="AH680" s="49"/>
      <c r="AI680" s="49"/>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c r="AG681" s="49"/>
      <c r="AH681" s="49"/>
      <c r="AI681" s="49"/>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c r="AA682" s="49"/>
      <c r="AB682" s="49"/>
      <c r="AC682" s="49"/>
      <c r="AD682" s="49"/>
      <c r="AE682" s="49"/>
      <c r="AF682" s="49"/>
      <c r="AG682" s="49"/>
      <c r="AH682" s="49"/>
      <c r="AI682" s="49"/>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c r="AG683" s="49"/>
      <c r="AH683" s="49"/>
      <c r="AI683" s="49"/>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c r="AA684" s="49"/>
      <c r="AB684" s="49"/>
      <c r="AC684" s="49"/>
      <c r="AD684" s="49"/>
      <c r="AE684" s="49"/>
      <c r="AF684" s="49"/>
      <c r="AG684" s="49"/>
      <c r="AH684" s="49"/>
      <c r="AI684" s="49"/>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c r="AG685" s="49"/>
      <c r="AH685" s="49"/>
      <c r="AI685" s="49"/>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c r="AA686" s="49"/>
      <c r="AB686" s="49"/>
      <c r="AC686" s="49"/>
      <c r="AD686" s="49"/>
      <c r="AE686" s="49"/>
      <c r="AF686" s="49"/>
      <c r="AG686" s="49"/>
      <c r="AH686" s="49"/>
      <c r="AI686" s="49"/>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c r="AG687" s="49"/>
      <c r="AH687" s="49"/>
      <c r="AI687" s="49"/>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c r="AA688" s="49"/>
      <c r="AB688" s="49"/>
      <c r="AC688" s="49"/>
      <c r="AD688" s="49"/>
      <c r="AE688" s="49"/>
      <c r="AF688" s="49"/>
      <c r="AG688" s="49"/>
      <c r="AH688" s="49"/>
      <c r="AI688" s="49"/>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c r="AG689" s="49"/>
      <c r="AH689" s="49"/>
      <c r="AI689" s="49"/>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c r="AA690" s="49"/>
      <c r="AB690" s="49"/>
      <c r="AC690" s="49"/>
      <c r="AD690" s="49"/>
      <c r="AE690" s="49"/>
      <c r="AF690" s="49"/>
      <c r="AG690" s="49"/>
      <c r="AH690" s="49"/>
      <c r="AI690" s="49"/>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c r="AG691" s="49"/>
      <c r="AH691" s="49"/>
      <c r="AI691" s="49"/>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c r="AA692" s="49"/>
      <c r="AB692" s="49"/>
      <c r="AC692" s="49"/>
      <c r="AD692" s="49"/>
      <c r="AE692" s="49"/>
      <c r="AF692" s="49"/>
      <c r="AG692" s="49"/>
      <c r="AH692" s="49"/>
      <c r="AI692" s="49"/>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c r="AG693" s="49"/>
      <c r="AH693" s="49"/>
      <c r="AI693" s="49"/>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c r="AA694" s="49"/>
      <c r="AB694" s="49"/>
      <c r="AC694" s="49"/>
      <c r="AD694" s="49"/>
      <c r="AE694" s="49"/>
      <c r="AF694" s="49"/>
      <c r="AG694" s="49"/>
      <c r="AH694" s="49"/>
      <c r="AI694" s="49"/>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c r="AG695" s="49"/>
      <c r="AH695" s="49"/>
      <c r="AI695" s="49"/>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c r="AA696" s="49"/>
      <c r="AB696" s="49"/>
      <c r="AC696" s="49"/>
      <c r="AD696" s="49"/>
      <c r="AE696" s="49"/>
      <c r="AF696" s="49"/>
      <c r="AG696" s="49"/>
      <c r="AH696" s="49"/>
      <c r="AI696" s="49"/>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c r="AG697" s="49"/>
      <c r="AH697" s="49"/>
      <c r="AI697" s="49"/>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c r="AA698" s="49"/>
      <c r="AB698" s="49"/>
      <c r="AC698" s="49"/>
      <c r="AD698" s="49"/>
      <c r="AE698" s="49"/>
      <c r="AF698" s="49"/>
      <c r="AG698" s="49"/>
      <c r="AH698" s="49"/>
      <c r="AI698" s="49"/>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c r="AG699" s="49"/>
      <c r="AH699" s="49"/>
      <c r="AI699" s="49"/>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c r="AA700" s="49"/>
      <c r="AB700" s="49"/>
      <c r="AC700" s="49"/>
      <c r="AD700" s="49"/>
      <c r="AE700" s="49"/>
      <c r="AF700" s="49"/>
      <c r="AG700" s="49"/>
      <c r="AH700" s="49"/>
      <c r="AI700" s="49"/>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c r="AG701" s="49"/>
      <c r="AH701" s="49"/>
      <c r="AI701" s="49"/>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c r="AA702" s="49"/>
      <c r="AB702" s="49"/>
      <c r="AC702" s="49"/>
      <c r="AD702" s="49"/>
      <c r="AE702" s="49"/>
      <c r="AF702" s="49"/>
      <c r="AG702" s="49"/>
      <c r="AH702" s="49"/>
      <c r="AI702" s="49"/>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c r="AG703" s="49"/>
      <c r="AH703" s="49"/>
      <c r="AI703" s="49"/>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c r="AA704" s="49"/>
      <c r="AB704" s="49"/>
      <c r="AC704" s="49"/>
      <c r="AD704" s="49"/>
      <c r="AE704" s="49"/>
      <c r="AF704" s="49"/>
      <c r="AG704" s="49"/>
      <c r="AH704" s="49"/>
      <c r="AI704" s="49"/>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c r="AG705" s="49"/>
      <c r="AH705" s="49"/>
      <c r="AI705" s="49"/>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c r="AA706" s="49"/>
      <c r="AB706" s="49"/>
      <c r="AC706" s="49"/>
      <c r="AD706" s="49"/>
      <c r="AE706" s="49"/>
      <c r="AF706" s="49"/>
      <c r="AG706" s="49"/>
      <c r="AH706" s="49"/>
      <c r="AI706" s="49"/>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c r="AG707" s="49"/>
      <c r="AH707" s="49"/>
      <c r="AI707" s="49"/>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c r="AA708" s="49"/>
      <c r="AB708" s="49"/>
      <c r="AC708" s="49"/>
      <c r="AD708" s="49"/>
      <c r="AE708" s="49"/>
      <c r="AF708" s="49"/>
      <c r="AG708" s="49"/>
      <c r="AH708" s="49"/>
      <c r="AI708" s="49"/>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c r="AG709" s="49"/>
      <c r="AH709" s="49"/>
      <c r="AI709" s="49"/>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c r="AA710" s="49"/>
      <c r="AB710" s="49"/>
      <c r="AC710" s="49"/>
      <c r="AD710" s="49"/>
      <c r="AE710" s="49"/>
      <c r="AF710" s="49"/>
      <c r="AG710" s="49"/>
      <c r="AH710" s="49"/>
      <c r="AI710" s="49"/>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c r="AG711" s="49"/>
      <c r="AH711" s="49"/>
      <c r="AI711" s="49"/>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c r="AA712" s="49"/>
      <c r="AB712" s="49"/>
      <c r="AC712" s="49"/>
      <c r="AD712" s="49"/>
      <c r="AE712" s="49"/>
      <c r="AF712" s="49"/>
      <c r="AG712" s="49"/>
      <c r="AH712" s="49"/>
      <c r="AI712" s="49"/>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c r="AG713" s="49"/>
      <c r="AH713" s="49"/>
      <c r="AI713" s="49"/>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c r="AA714" s="49"/>
      <c r="AB714" s="49"/>
      <c r="AC714" s="49"/>
      <c r="AD714" s="49"/>
      <c r="AE714" s="49"/>
      <c r="AF714" s="49"/>
      <c r="AG714" s="49"/>
      <c r="AH714" s="49"/>
      <c r="AI714" s="49"/>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c r="AG715" s="49"/>
      <c r="AH715" s="49"/>
      <c r="AI715" s="49"/>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c r="AA716" s="49"/>
      <c r="AB716" s="49"/>
      <c r="AC716" s="49"/>
      <c r="AD716" s="49"/>
      <c r="AE716" s="49"/>
      <c r="AF716" s="49"/>
      <c r="AG716" s="49"/>
      <c r="AH716" s="49"/>
      <c r="AI716" s="49"/>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c r="AG717" s="49"/>
      <c r="AH717" s="49"/>
      <c r="AI717" s="49"/>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c r="AA718" s="49"/>
      <c r="AB718" s="49"/>
      <c r="AC718" s="49"/>
      <c r="AD718" s="49"/>
      <c r="AE718" s="49"/>
      <c r="AF718" s="49"/>
      <c r="AG718" s="49"/>
      <c r="AH718" s="49"/>
      <c r="AI718" s="49"/>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c r="AG719" s="49"/>
      <c r="AH719" s="49"/>
      <c r="AI719" s="49"/>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c r="AA720" s="49"/>
      <c r="AB720" s="49"/>
      <c r="AC720" s="49"/>
      <c r="AD720" s="49"/>
      <c r="AE720" s="49"/>
      <c r="AF720" s="49"/>
      <c r="AG720" s="49"/>
      <c r="AH720" s="49"/>
      <c r="AI720" s="49"/>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c r="AG721" s="49"/>
      <c r="AH721" s="49"/>
      <c r="AI721" s="49"/>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c r="AA722" s="49"/>
      <c r="AB722" s="49"/>
      <c r="AC722" s="49"/>
      <c r="AD722" s="49"/>
      <c r="AE722" s="49"/>
      <c r="AF722" s="49"/>
      <c r="AG722" s="49"/>
      <c r="AH722" s="49"/>
      <c r="AI722" s="49"/>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c r="AG723" s="49"/>
      <c r="AH723" s="49"/>
      <c r="AI723" s="49"/>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c r="AA724" s="49"/>
      <c r="AB724" s="49"/>
      <c r="AC724" s="49"/>
      <c r="AD724" s="49"/>
      <c r="AE724" s="49"/>
      <c r="AF724" s="49"/>
      <c r="AG724" s="49"/>
      <c r="AH724" s="49"/>
      <c r="AI724" s="49"/>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c r="AG725" s="49"/>
      <c r="AH725" s="49"/>
      <c r="AI725" s="49"/>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c r="AA726" s="49"/>
      <c r="AB726" s="49"/>
      <c r="AC726" s="49"/>
      <c r="AD726" s="49"/>
      <c r="AE726" s="49"/>
      <c r="AF726" s="49"/>
      <c r="AG726" s="49"/>
      <c r="AH726" s="49"/>
      <c r="AI726" s="49"/>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c r="AG727" s="49"/>
      <c r="AH727" s="49"/>
      <c r="AI727" s="49"/>
    </row>
    <row r="728">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c r="AA728" s="49"/>
      <c r="AB728" s="49"/>
      <c r="AC728" s="49"/>
      <c r="AD728" s="49"/>
      <c r="AE728" s="49"/>
      <c r="AF728" s="49"/>
      <c r="AG728" s="49"/>
      <c r="AH728" s="49"/>
      <c r="AI728" s="49"/>
    </row>
    <row r="729">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c r="AA729" s="49"/>
      <c r="AB729" s="49"/>
      <c r="AC729" s="49"/>
      <c r="AD729" s="49"/>
      <c r="AE729" s="49"/>
      <c r="AF729" s="49"/>
      <c r="AG729" s="49"/>
      <c r="AH729" s="49"/>
      <c r="AI729" s="49"/>
    </row>
    <row r="730">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c r="AA730" s="49"/>
      <c r="AB730" s="49"/>
      <c r="AC730" s="49"/>
      <c r="AD730" s="49"/>
      <c r="AE730" s="49"/>
      <c r="AF730" s="49"/>
      <c r="AG730" s="49"/>
      <c r="AH730" s="49"/>
      <c r="AI730" s="49"/>
    </row>
    <row r="73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c r="AA731" s="49"/>
      <c r="AB731" s="49"/>
      <c r="AC731" s="49"/>
      <c r="AD731" s="49"/>
      <c r="AE731" s="49"/>
      <c r="AF731" s="49"/>
      <c r="AG731" s="49"/>
      <c r="AH731" s="49"/>
      <c r="AI731" s="49"/>
    </row>
    <row r="732">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c r="AA732" s="49"/>
      <c r="AB732" s="49"/>
      <c r="AC732" s="49"/>
      <c r="AD732" s="49"/>
      <c r="AE732" s="49"/>
      <c r="AF732" s="49"/>
      <c r="AG732" s="49"/>
      <c r="AH732" s="49"/>
      <c r="AI732" s="49"/>
    </row>
    <row r="733">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c r="AA733" s="49"/>
      <c r="AB733" s="49"/>
      <c r="AC733" s="49"/>
      <c r="AD733" s="49"/>
      <c r="AE733" s="49"/>
      <c r="AF733" s="49"/>
      <c r="AG733" s="49"/>
      <c r="AH733" s="49"/>
      <c r="AI733" s="49"/>
    </row>
    <row r="734">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c r="AA734" s="49"/>
      <c r="AB734" s="49"/>
      <c r="AC734" s="49"/>
      <c r="AD734" s="49"/>
      <c r="AE734" s="49"/>
      <c r="AF734" s="49"/>
      <c r="AG734" s="49"/>
      <c r="AH734" s="49"/>
      <c r="AI734" s="49"/>
    </row>
    <row r="735">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c r="AA735" s="49"/>
      <c r="AB735" s="49"/>
      <c r="AC735" s="49"/>
      <c r="AD735" s="49"/>
      <c r="AE735" s="49"/>
      <c r="AF735" s="49"/>
      <c r="AG735" s="49"/>
      <c r="AH735" s="49"/>
      <c r="AI735" s="49"/>
    </row>
    <row r="736">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c r="AA736" s="49"/>
      <c r="AB736" s="49"/>
      <c r="AC736" s="49"/>
      <c r="AD736" s="49"/>
      <c r="AE736" s="49"/>
      <c r="AF736" s="49"/>
      <c r="AG736" s="49"/>
      <c r="AH736" s="49"/>
      <c r="AI736" s="49"/>
    </row>
    <row r="737">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c r="AA737" s="49"/>
      <c r="AB737" s="49"/>
      <c r="AC737" s="49"/>
      <c r="AD737" s="49"/>
      <c r="AE737" s="49"/>
      <c r="AF737" s="49"/>
      <c r="AG737" s="49"/>
      <c r="AH737" s="49"/>
      <c r="AI737" s="49"/>
    </row>
    <row r="738">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c r="AA738" s="49"/>
      <c r="AB738" s="49"/>
      <c r="AC738" s="49"/>
      <c r="AD738" s="49"/>
      <c r="AE738" s="49"/>
      <c r="AF738" s="49"/>
      <c r="AG738" s="49"/>
      <c r="AH738" s="49"/>
      <c r="AI738" s="49"/>
    </row>
    <row r="739">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c r="AA739" s="49"/>
      <c r="AB739" s="49"/>
      <c r="AC739" s="49"/>
      <c r="AD739" s="49"/>
      <c r="AE739" s="49"/>
      <c r="AF739" s="49"/>
      <c r="AG739" s="49"/>
      <c r="AH739" s="49"/>
      <c r="AI739" s="49"/>
    </row>
    <row r="740">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c r="AA740" s="49"/>
      <c r="AB740" s="49"/>
      <c r="AC740" s="49"/>
      <c r="AD740" s="49"/>
      <c r="AE740" s="49"/>
      <c r="AF740" s="49"/>
      <c r="AG740" s="49"/>
      <c r="AH740" s="49"/>
      <c r="AI740" s="49"/>
    </row>
    <row r="74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c r="AA741" s="49"/>
      <c r="AB741" s="49"/>
      <c r="AC741" s="49"/>
      <c r="AD741" s="49"/>
      <c r="AE741" s="49"/>
      <c r="AF741" s="49"/>
      <c r="AG741" s="49"/>
      <c r="AH741" s="49"/>
      <c r="AI741" s="49"/>
    </row>
    <row r="742">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c r="AA742" s="49"/>
      <c r="AB742" s="49"/>
      <c r="AC742" s="49"/>
      <c r="AD742" s="49"/>
      <c r="AE742" s="49"/>
      <c r="AF742" s="49"/>
      <c r="AG742" s="49"/>
      <c r="AH742" s="49"/>
      <c r="AI742" s="49"/>
    </row>
    <row r="743">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c r="AA743" s="49"/>
      <c r="AB743" s="49"/>
      <c r="AC743" s="49"/>
      <c r="AD743" s="49"/>
      <c r="AE743" s="49"/>
      <c r="AF743" s="49"/>
      <c r="AG743" s="49"/>
      <c r="AH743" s="49"/>
      <c r="AI743" s="49"/>
    </row>
    <row r="744">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c r="AA744" s="49"/>
      <c r="AB744" s="49"/>
      <c r="AC744" s="49"/>
      <c r="AD744" s="49"/>
      <c r="AE744" s="49"/>
      <c r="AF744" s="49"/>
      <c r="AG744" s="49"/>
      <c r="AH744" s="49"/>
      <c r="AI744" s="49"/>
    </row>
    <row r="745">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c r="AA745" s="49"/>
      <c r="AB745" s="49"/>
      <c r="AC745" s="49"/>
      <c r="AD745" s="49"/>
      <c r="AE745" s="49"/>
      <c r="AF745" s="49"/>
      <c r="AG745" s="49"/>
      <c r="AH745" s="49"/>
      <c r="AI745" s="49"/>
    </row>
    <row r="746">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c r="AA746" s="49"/>
      <c r="AB746" s="49"/>
      <c r="AC746" s="49"/>
      <c r="AD746" s="49"/>
      <c r="AE746" s="49"/>
      <c r="AF746" s="49"/>
      <c r="AG746" s="49"/>
      <c r="AH746" s="49"/>
      <c r="AI746" s="49"/>
    </row>
    <row r="747">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c r="AA747" s="49"/>
      <c r="AB747" s="49"/>
      <c r="AC747" s="49"/>
      <c r="AD747" s="49"/>
      <c r="AE747" s="49"/>
      <c r="AF747" s="49"/>
      <c r="AG747" s="49"/>
      <c r="AH747" s="49"/>
      <c r="AI747" s="49"/>
    </row>
    <row r="748">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c r="AA748" s="49"/>
      <c r="AB748" s="49"/>
      <c r="AC748" s="49"/>
      <c r="AD748" s="49"/>
      <c r="AE748" s="49"/>
      <c r="AF748" s="49"/>
      <c r="AG748" s="49"/>
      <c r="AH748" s="49"/>
      <c r="AI748" s="49"/>
    </row>
    <row r="749">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c r="AA749" s="49"/>
      <c r="AB749" s="49"/>
      <c r="AC749" s="49"/>
      <c r="AD749" s="49"/>
      <c r="AE749" s="49"/>
      <c r="AF749" s="49"/>
      <c r="AG749" s="49"/>
      <c r="AH749" s="49"/>
      <c r="AI749" s="49"/>
    </row>
    <row r="750">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c r="AA750" s="49"/>
      <c r="AB750" s="49"/>
      <c r="AC750" s="49"/>
      <c r="AD750" s="49"/>
      <c r="AE750" s="49"/>
      <c r="AF750" s="49"/>
      <c r="AG750" s="49"/>
      <c r="AH750" s="49"/>
      <c r="AI750" s="49"/>
    </row>
    <row r="75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c r="AA751" s="49"/>
      <c r="AB751" s="49"/>
      <c r="AC751" s="49"/>
      <c r="AD751" s="49"/>
      <c r="AE751" s="49"/>
      <c r="AF751" s="49"/>
      <c r="AG751" s="49"/>
      <c r="AH751" s="49"/>
      <c r="AI751" s="49"/>
    </row>
    <row r="752">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c r="AA752" s="49"/>
      <c r="AB752" s="49"/>
      <c r="AC752" s="49"/>
      <c r="AD752" s="49"/>
      <c r="AE752" s="49"/>
      <c r="AF752" s="49"/>
      <c r="AG752" s="49"/>
      <c r="AH752" s="49"/>
      <c r="AI752" s="49"/>
    </row>
    <row r="753">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c r="AA753" s="49"/>
      <c r="AB753" s="49"/>
      <c r="AC753" s="49"/>
      <c r="AD753" s="49"/>
      <c r="AE753" s="49"/>
      <c r="AF753" s="49"/>
      <c r="AG753" s="49"/>
      <c r="AH753" s="49"/>
      <c r="AI753" s="49"/>
    </row>
    <row r="754">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c r="AA754" s="49"/>
      <c r="AB754" s="49"/>
      <c r="AC754" s="49"/>
      <c r="AD754" s="49"/>
      <c r="AE754" s="49"/>
      <c r="AF754" s="49"/>
      <c r="AG754" s="49"/>
      <c r="AH754" s="49"/>
      <c r="AI754" s="49"/>
    </row>
    <row r="755">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c r="AA755" s="49"/>
      <c r="AB755" s="49"/>
      <c r="AC755" s="49"/>
      <c r="AD755" s="49"/>
      <c r="AE755" s="49"/>
      <c r="AF755" s="49"/>
      <c r="AG755" s="49"/>
      <c r="AH755" s="49"/>
      <c r="AI755" s="49"/>
    </row>
    <row r="756">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c r="AA756" s="49"/>
      <c r="AB756" s="49"/>
      <c r="AC756" s="49"/>
      <c r="AD756" s="49"/>
      <c r="AE756" s="49"/>
      <c r="AF756" s="49"/>
      <c r="AG756" s="49"/>
      <c r="AH756" s="49"/>
      <c r="AI756" s="49"/>
    </row>
    <row r="757">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c r="AA757" s="49"/>
      <c r="AB757" s="49"/>
      <c r="AC757" s="49"/>
      <c r="AD757" s="49"/>
      <c r="AE757" s="49"/>
      <c r="AF757" s="49"/>
      <c r="AG757" s="49"/>
      <c r="AH757" s="49"/>
      <c r="AI757" s="49"/>
    </row>
    <row r="758">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c r="AA758" s="49"/>
      <c r="AB758" s="49"/>
      <c r="AC758" s="49"/>
      <c r="AD758" s="49"/>
      <c r="AE758" s="49"/>
      <c r="AF758" s="49"/>
      <c r="AG758" s="49"/>
      <c r="AH758" s="49"/>
      <c r="AI758" s="49"/>
    </row>
    <row r="759">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c r="AA759" s="49"/>
      <c r="AB759" s="49"/>
      <c r="AC759" s="49"/>
      <c r="AD759" s="49"/>
      <c r="AE759" s="49"/>
      <c r="AF759" s="49"/>
      <c r="AG759" s="49"/>
      <c r="AH759" s="49"/>
      <c r="AI759" s="49"/>
    </row>
    <row r="760">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c r="AA760" s="49"/>
      <c r="AB760" s="49"/>
      <c r="AC760" s="49"/>
      <c r="AD760" s="49"/>
      <c r="AE760" s="49"/>
      <c r="AF760" s="49"/>
      <c r="AG760" s="49"/>
      <c r="AH760" s="49"/>
      <c r="AI760" s="49"/>
    </row>
    <row r="76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c r="AA761" s="49"/>
      <c r="AB761" s="49"/>
      <c r="AC761" s="49"/>
      <c r="AD761" s="49"/>
      <c r="AE761" s="49"/>
      <c r="AF761" s="49"/>
      <c r="AG761" s="49"/>
      <c r="AH761" s="49"/>
      <c r="AI761" s="49"/>
    </row>
    <row r="762">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c r="AA762" s="49"/>
      <c r="AB762" s="49"/>
      <c r="AC762" s="49"/>
      <c r="AD762" s="49"/>
      <c r="AE762" s="49"/>
      <c r="AF762" s="49"/>
      <c r="AG762" s="49"/>
      <c r="AH762" s="49"/>
      <c r="AI762" s="49"/>
    </row>
    <row r="763">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c r="AA763" s="49"/>
      <c r="AB763" s="49"/>
      <c r="AC763" s="49"/>
      <c r="AD763" s="49"/>
      <c r="AE763" s="49"/>
      <c r="AF763" s="49"/>
      <c r="AG763" s="49"/>
      <c r="AH763" s="49"/>
      <c r="AI763" s="49"/>
    </row>
    <row r="764">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c r="AA764" s="49"/>
      <c r="AB764" s="49"/>
      <c r="AC764" s="49"/>
      <c r="AD764" s="49"/>
      <c r="AE764" s="49"/>
      <c r="AF764" s="49"/>
      <c r="AG764" s="49"/>
      <c r="AH764" s="49"/>
      <c r="AI764" s="49"/>
    </row>
    <row r="765">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c r="AA765" s="49"/>
      <c r="AB765" s="49"/>
      <c r="AC765" s="49"/>
      <c r="AD765" s="49"/>
      <c r="AE765" s="49"/>
      <c r="AF765" s="49"/>
      <c r="AG765" s="49"/>
      <c r="AH765" s="49"/>
      <c r="AI765" s="49"/>
    </row>
    <row r="766">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c r="AA766" s="49"/>
      <c r="AB766" s="49"/>
      <c r="AC766" s="49"/>
      <c r="AD766" s="49"/>
      <c r="AE766" s="49"/>
      <c r="AF766" s="49"/>
      <c r="AG766" s="49"/>
      <c r="AH766" s="49"/>
      <c r="AI766" s="49"/>
    </row>
    <row r="767">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c r="AA767" s="49"/>
      <c r="AB767" s="49"/>
      <c r="AC767" s="49"/>
      <c r="AD767" s="49"/>
      <c r="AE767" s="49"/>
      <c r="AF767" s="49"/>
      <c r="AG767" s="49"/>
      <c r="AH767" s="49"/>
      <c r="AI767" s="49"/>
    </row>
    <row r="768">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c r="AA768" s="49"/>
      <c r="AB768" s="49"/>
      <c r="AC768" s="49"/>
      <c r="AD768" s="49"/>
      <c r="AE768" s="49"/>
      <c r="AF768" s="49"/>
      <c r="AG768" s="49"/>
      <c r="AH768" s="49"/>
      <c r="AI768" s="49"/>
    </row>
    <row r="769">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c r="AA769" s="49"/>
      <c r="AB769" s="49"/>
      <c r="AC769" s="49"/>
      <c r="AD769" s="49"/>
      <c r="AE769" s="49"/>
      <c r="AF769" s="49"/>
      <c r="AG769" s="49"/>
      <c r="AH769" s="49"/>
      <c r="AI769" s="49"/>
    </row>
    <row r="770">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c r="AA770" s="49"/>
      <c r="AB770" s="49"/>
      <c r="AC770" s="49"/>
      <c r="AD770" s="49"/>
      <c r="AE770" s="49"/>
      <c r="AF770" s="49"/>
      <c r="AG770" s="49"/>
      <c r="AH770" s="49"/>
      <c r="AI770" s="49"/>
    </row>
    <row r="77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c r="AA771" s="49"/>
      <c r="AB771" s="49"/>
      <c r="AC771" s="49"/>
      <c r="AD771" s="49"/>
      <c r="AE771" s="49"/>
      <c r="AF771" s="49"/>
      <c r="AG771" s="49"/>
      <c r="AH771" s="49"/>
      <c r="AI771" s="49"/>
    </row>
    <row r="772">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c r="AA772" s="49"/>
      <c r="AB772" s="49"/>
      <c r="AC772" s="49"/>
      <c r="AD772" s="49"/>
      <c r="AE772" s="49"/>
      <c r="AF772" s="49"/>
      <c r="AG772" s="49"/>
      <c r="AH772" s="49"/>
      <c r="AI772" s="49"/>
    </row>
    <row r="773">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c r="AA773" s="49"/>
      <c r="AB773" s="49"/>
      <c r="AC773" s="49"/>
      <c r="AD773" s="49"/>
      <c r="AE773" s="49"/>
      <c r="AF773" s="49"/>
      <c r="AG773" s="49"/>
      <c r="AH773" s="49"/>
      <c r="AI773" s="49"/>
    </row>
    <row r="774">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c r="AA774" s="49"/>
      <c r="AB774" s="49"/>
      <c r="AC774" s="49"/>
      <c r="AD774" s="49"/>
      <c r="AE774" s="49"/>
      <c r="AF774" s="49"/>
      <c r="AG774" s="49"/>
      <c r="AH774" s="49"/>
      <c r="AI774" s="49"/>
    </row>
    <row r="775">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c r="AA775" s="49"/>
      <c r="AB775" s="49"/>
      <c r="AC775" s="49"/>
      <c r="AD775" s="49"/>
      <c r="AE775" s="49"/>
      <c r="AF775" s="49"/>
      <c r="AG775" s="49"/>
      <c r="AH775" s="49"/>
      <c r="AI775" s="49"/>
    </row>
    <row r="776">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c r="AA776" s="49"/>
      <c r="AB776" s="49"/>
      <c r="AC776" s="49"/>
      <c r="AD776" s="49"/>
      <c r="AE776" s="49"/>
      <c r="AF776" s="49"/>
      <c r="AG776" s="49"/>
      <c r="AH776" s="49"/>
      <c r="AI776" s="49"/>
    </row>
    <row r="777">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c r="AA777" s="49"/>
      <c r="AB777" s="49"/>
      <c r="AC777" s="49"/>
      <c r="AD777" s="49"/>
      <c r="AE777" s="49"/>
      <c r="AF777" s="49"/>
      <c r="AG777" s="49"/>
      <c r="AH777" s="49"/>
      <c r="AI777" s="49"/>
    </row>
    <row r="778">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c r="AA778" s="49"/>
      <c r="AB778" s="49"/>
      <c r="AC778" s="49"/>
      <c r="AD778" s="49"/>
      <c r="AE778" s="49"/>
      <c r="AF778" s="49"/>
      <c r="AG778" s="49"/>
      <c r="AH778" s="49"/>
      <c r="AI778" s="49"/>
    </row>
    <row r="779">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c r="AA779" s="49"/>
      <c r="AB779" s="49"/>
      <c r="AC779" s="49"/>
      <c r="AD779" s="49"/>
      <c r="AE779" s="49"/>
      <c r="AF779" s="49"/>
      <c r="AG779" s="49"/>
      <c r="AH779" s="49"/>
      <c r="AI779" s="49"/>
    </row>
    <row r="780">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c r="AA780" s="49"/>
      <c r="AB780" s="49"/>
      <c r="AC780" s="49"/>
      <c r="AD780" s="49"/>
      <c r="AE780" s="49"/>
      <c r="AF780" s="49"/>
      <c r="AG780" s="49"/>
      <c r="AH780" s="49"/>
      <c r="AI780" s="49"/>
    </row>
    <row r="78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c r="AA781" s="49"/>
      <c r="AB781" s="49"/>
      <c r="AC781" s="49"/>
      <c r="AD781" s="49"/>
      <c r="AE781" s="49"/>
      <c r="AF781" s="49"/>
      <c r="AG781" s="49"/>
      <c r="AH781" s="49"/>
      <c r="AI781" s="49"/>
    </row>
    <row r="782">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c r="AA782" s="49"/>
      <c r="AB782" s="49"/>
      <c r="AC782" s="49"/>
      <c r="AD782" s="49"/>
      <c r="AE782" s="49"/>
      <c r="AF782" s="49"/>
      <c r="AG782" s="49"/>
      <c r="AH782" s="49"/>
      <c r="AI782" s="49"/>
    </row>
    <row r="783">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c r="AA783" s="49"/>
      <c r="AB783" s="49"/>
      <c r="AC783" s="49"/>
      <c r="AD783" s="49"/>
      <c r="AE783" s="49"/>
      <c r="AF783" s="49"/>
      <c r="AG783" s="49"/>
      <c r="AH783" s="49"/>
      <c r="AI783" s="49"/>
    </row>
    <row r="784">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c r="AA784" s="49"/>
      <c r="AB784" s="49"/>
      <c r="AC784" s="49"/>
      <c r="AD784" s="49"/>
      <c r="AE784" s="49"/>
      <c r="AF784" s="49"/>
      <c r="AG784" s="49"/>
      <c r="AH784" s="49"/>
      <c r="AI784" s="49"/>
    </row>
    <row r="785">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c r="AA785" s="49"/>
      <c r="AB785" s="49"/>
      <c r="AC785" s="49"/>
      <c r="AD785" s="49"/>
      <c r="AE785" s="49"/>
      <c r="AF785" s="49"/>
      <c r="AG785" s="49"/>
      <c r="AH785" s="49"/>
      <c r="AI785" s="49"/>
    </row>
    <row r="786">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c r="AA786" s="49"/>
      <c r="AB786" s="49"/>
      <c r="AC786" s="49"/>
      <c r="AD786" s="49"/>
      <c r="AE786" s="49"/>
      <c r="AF786" s="49"/>
      <c r="AG786" s="49"/>
      <c r="AH786" s="49"/>
      <c r="AI786" s="49"/>
    </row>
    <row r="787">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c r="AA787" s="49"/>
      <c r="AB787" s="49"/>
      <c r="AC787" s="49"/>
      <c r="AD787" s="49"/>
      <c r="AE787" s="49"/>
      <c r="AF787" s="49"/>
      <c r="AG787" s="49"/>
      <c r="AH787" s="49"/>
      <c r="AI787" s="49"/>
    </row>
    <row r="788">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c r="AA788" s="49"/>
      <c r="AB788" s="49"/>
      <c r="AC788" s="49"/>
      <c r="AD788" s="49"/>
      <c r="AE788" s="49"/>
      <c r="AF788" s="49"/>
      <c r="AG788" s="49"/>
      <c r="AH788" s="49"/>
      <c r="AI788" s="49"/>
    </row>
    <row r="789">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c r="AA789" s="49"/>
      <c r="AB789" s="49"/>
      <c r="AC789" s="49"/>
      <c r="AD789" s="49"/>
      <c r="AE789" s="49"/>
      <c r="AF789" s="49"/>
      <c r="AG789" s="49"/>
      <c r="AH789" s="49"/>
      <c r="AI789" s="49"/>
    </row>
    <row r="790">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c r="AA790" s="49"/>
      <c r="AB790" s="49"/>
      <c r="AC790" s="49"/>
      <c r="AD790" s="49"/>
      <c r="AE790" s="49"/>
      <c r="AF790" s="49"/>
      <c r="AG790" s="49"/>
      <c r="AH790" s="49"/>
      <c r="AI790" s="49"/>
    </row>
    <row r="79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c r="AA791" s="49"/>
      <c r="AB791" s="49"/>
      <c r="AC791" s="49"/>
      <c r="AD791" s="49"/>
      <c r="AE791" s="49"/>
      <c r="AF791" s="49"/>
      <c r="AG791" s="49"/>
      <c r="AH791" s="49"/>
      <c r="AI791" s="49"/>
    </row>
    <row r="792">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c r="AA792" s="49"/>
      <c r="AB792" s="49"/>
      <c r="AC792" s="49"/>
      <c r="AD792" s="49"/>
      <c r="AE792" s="49"/>
      <c r="AF792" s="49"/>
      <c r="AG792" s="49"/>
      <c r="AH792" s="49"/>
      <c r="AI792" s="49"/>
    </row>
    <row r="793">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c r="AA793" s="49"/>
      <c r="AB793" s="49"/>
      <c r="AC793" s="49"/>
      <c r="AD793" s="49"/>
      <c r="AE793" s="49"/>
      <c r="AF793" s="49"/>
      <c r="AG793" s="49"/>
      <c r="AH793" s="49"/>
      <c r="AI793" s="49"/>
    </row>
    <row r="794">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c r="AA794" s="49"/>
      <c r="AB794" s="49"/>
      <c r="AC794" s="49"/>
      <c r="AD794" s="49"/>
      <c r="AE794" s="49"/>
      <c r="AF794" s="49"/>
      <c r="AG794" s="49"/>
      <c r="AH794" s="49"/>
      <c r="AI794" s="49"/>
    </row>
    <row r="795">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c r="AA795" s="49"/>
      <c r="AB795" s="49"/>
      <c r="AC795" s="49"/>
      <c r="AD795" s="49"/>
      <c r="AE795" s="49"/>
      <c r="AF795" s="49"/>
      <c r="AG795" s="49"/>
      <c r="AH795" s="49"/>
      <c r="AI795" s="49"/>
    </row>
    <row r="796">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c r="AA796" s="49"/>
      <c r="AB796" s="49"/>
      <c r="AC796" s="49"/>
      <c r="AD796" s="49"/>
      <c r="AE796" s="49"/>
      <c r="AF796" s="49"/>
      <c r="AG796" s="49"/>
      <c r="AH796" s="49"/>
      <c r="AI796" s="49"/>
    </row>
    <row r="797">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c r="AA797" s="49"/>
      <c r="AB797" s="49"/>
      <c r="AC797" s="49"/>
      <c r="AD797" s="49"/>
      <c r="AE797" s="49"/>
      <c r="AF797" s="49"/>
      <c r="AG797" s="49"/>
      <c r="AH797" s="49"/>
      <c r="AI797" s="49"/>
    </row>
    <row r="798">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c r="AA798" s="49"/>
      <c r="AB798" s="49"/>
      <c r="AC798" s="49"/>
      <c r="AD798" s="49"/>
      <c r="AE798" s="49"/>
      <c r="AF798" s="49"/>
      <c r="AG798" s="49"/>
      <c r="AH798" s="49"/>
      <c r="AI798" s="49"/>
    </row>
    <row r="799">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c r="AA799" s="49"/>
      <c r="AB799" s="49"/>
      <c r="AC799" s="49"/>
      <c r="AD799" s="49"/>
      <c r="AE799" s="49"/>
      <c r="AF799" s="49"/>
      <c r="AG799" s="49"/>
      <c r="AH799" s="49"/>
      <c r="AI799" s="49"/>
    </row>
    <row r="800">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c r="AA800" s="49"/>
      <c r="AB800" s="49"/>
      <c r="AC800" s="49"/>
      <c r="AD800" s="49"/>
      <c r="AE800" s="49"/>
      <c r="AF800" s="49"/>
      <c r="AG800" s="49"/>
      <c r="AH800" s="49"/>
      <c r="AI800" s="49"/>
    </row>
    <row r="80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c r="AA801" s="49"/>
      <c r="AB801" s="49"/>
      <c r="AC801" s="49"/>
      <c r="AD801" s="49"/>
      <c r="AE801" s="49"/>
      <c r="AF801" s="49"/>
      <c r="AG801" s="49"/>
      <c r="AH801" s="49"/>
      <c r="AI801" s="49"/>
    </row>
    <row r="802">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c r="AA802" s="49"/>
      <c r="AB802" s="49"/>
      <c r="AC802" s="49"/>
      <c r="AD802" s="49"/>
      <c r="AE802" s="49"/>
      <c r="AF802" s="49"/>
      <c r="AG802" s="49"/>
      <c r="AH802" s="49"/>
      <c r="AI802" s="49"/>
    </row>
    <row r="803">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c r="AA803" s="49"/>
      <c r="AB803" s="49"/>
      <c r="AC803" s="49"/>
      <c r="AD803" s="49"/>
      <c r="AE803" s="49"/>
      <c r="AF803" s="49"/>
      <c r="AG803" s="49"/>
      <c r="AH803" s="49"/>
      <c r="AI803" s="49"/>
    </row>
    <row r="804">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c r="AA804" s="49"/>
      <c r="AB804" s="49"/>
      <c r="AC804" s="49"/>
      <c r="AD804" s="49"/>
      <c r="AE804" s="49"/>
      <c r="AF804" s="49"/>
      <c r="AG804" s="49"/>
      <c r="AH804" s="49"/>
      <c r="AI804" s="49"/>
    </row>
    <row r="805">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c r="AA805" s="49"/>
      <c r="AB805" s="49"/>
      <c r="AC805" s="49"/>
      <c r="AD805" s="49"/>
      <c r="AE805" s="49"/>
      <c r="AF805" s="49"/>
      <c r="AG805" s="49"/>
      <c r="AH805" s="49"/>
      <c r="AI805" s="49"/>
    </row>
    <row r="806">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c r="AA806" s="49"/>
      <c r="AB806" s="49"/>
      <c r="AC806" s="49"/>
      <c r="AD806" s="49"/>
      <c r="AE806" s="49"/>
      <c r="AF806" s="49"/>
      <c r="AG806" s="49"/>
      <c r="AH806" s="49"/>
      <c r="AI806" s="49"/>
    </row>
    <row r="807">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c r="AA807" s="49"/>
      <c r="AB807" s="49"/>
      <c r="AC807" s="49"/>
      <c r="AD807" s="49"/>
      <c r="AE807" s="49"/>
      <c r="AF807" s="49"/>
      <c r="AG807" s="49"/>
      <c r="AH807" s="49"/>
      <c r="AI807" s="49"/>
    </row>
    <row r="808">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c r="AA808" s="49"/>
      <c r="AB808" s="49"/>
      <c r="AC808" s="49"/>
      <c r="AD808" s="49"/>
      <c r="AE808" s="49"/>
      <c r="AF808" s="49"/>
      <c r="AG808" s="49"/>
      <c r="AH808" s="49"/>
      <c r="AI808" s="49"/>
    </row>
    <row r="809">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c r="AA809" s="49"/>
      <c r="AB809" s="49"/>
      <c r="AC809" s="49"/>
      <c r="AD809" s="49"/>
      <c r="AE809" s="49"/>
      <c r="AF809" s="49"/>
      <c r="AG809" s="49"/>
      <c r="AH809" s="49"/>
      <c r="AI809" s="49"/>
    </row>
    <row r="810">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c r="AA810" s="49"/>
      <c r="AB810" s="49"/>
      <c r="AC810" s="49"/>
      <c r="AD810" s="49"/>
      <c r="AE810" s="49"/>
      <c r="AF810" s="49"/>
      <c r="AG810" s="49"/>
      <c r="AH810" s="49"/>
      <c r="AI810" s="49"/>
    </row>
    <row r="81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c r="AA811" s="49"/>
      <c r="AB811" s="49"/>
      <c r="AC811" s="49"/>
      <c r="AD811" s="49"/>
      <c r="AE811" s="49"/>
      <c r="AF811" s="49"/>
      <c r="AG811" s="49"/>
      <c r="AH811" s="49"/>
      <c r="AI811" s="49"/>
    </row>
    <row r="812">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c r="AA812" s="49"/>
      <c r="AB812" s="49"/>
      <c r="AC812" s="49"/>
      <c r="AD812" s="49"/>
      <c r="AE812" s="49"/>
      <c r="AF812" s="49"/>
      <c r="AG812" s="49"/>
      <c r="AH812" s="49"/>
      <c r="AI812" s="49"/>
    </row>
    <row r="813">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c r="AA813" s="49"/>
      <c r="AB813" s="49"/>
      <c r="AC813" s="49"/>
      <c r="AD813" s="49"/>
      <c r="AE813" s="49"/>
      <c r="AF813" s="49"/>
      <c r="AG813" s="49"/>
      <c r="AH813" s="49"/>
      <c r="AI813" s="49"/>
    </row>
    <row r="814">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c r="AA814" s="49"/>
      <c r="AB814" s="49"/>
      <c r="AC814" s="49"/>
      <c r="AD814" s="49"/>
      <c r="AE814" s="49"/>
      <c r="AF814" s="49"/>
      <c r="AG814" s="49"/>
      <c r="AH814" s="49"/>
      <c r="AI814" s="49"/>
    </row>
    <row r="815">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c r="AA815" s="49"/>
      <c r="AB815" s="49"/>
      <c r="AC815" s="49"/>
      <c r="AD815" s="49"/>
      <c r="AE815" s="49"/>
      <c r="AF815" s="49"/>
      <c r="AG815" s="49"/>
      <c r="AH815" s="49"/>
      <c r="AI815" s="49"/>
    </row>
    <row r="816">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c r="AA816" s="49"/>
      <c r="AB816" s="49"/>
      <c r="AC816" s="49"/>
      <c r="AD816" s="49"/>
      <c r="AE816" s="49"/>
      <c r="AF816" s="49"/>
      <c r="AG816" s="49"/>
      <c r="AH816" s="49"/>
      <c r="AI816" s="49"/>
    </row>
    <row r="817">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c r="AA817" s="49"/>
      <c r="AB817" s="49"/>
      <c r="AC817" s="49"/>
      <c r="AD817" s="49"/>
      <c r="AE817" s="49"/>
      <c r="AF817" s="49"/>
      <c r="AG817" s="49"/>
      <c r="AH817" s="49"/>
      <c r="AI817" s="49"/>
    </row>
    <row r="818">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c r="AA818" s="49"/>
      <c r="AB818" s="49"/>
      <c r="AC818" s="49"/>
      <c r="AD818" s="49"/>
      <c r="AE818" s="49"/>
      <c r="AF818" s="49"/>
      <c r="AG818" s="49"/>
      <c r="AH818" s="49"/>
      <c r="AI818" s="49"/>
    </row>
    <row r="819">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c r="AA819" s="49"/>
      <c r="AB819" s="49"/>
      <c r="AC819" s="49"/>
      <c r="AD819" s="49"/>
      <c r="AE819" s="49"/>
      <c r="AF819" s="49"/>
      <c r="AG819" s="49"/>
      <c r="AH819" s="49"/>
      <c r="AI819" s="49"/>
    </row>
    <row r="820">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c r="AA820" s="49"/>
      <c r="AB820" s="49"/>
      <c r="AC820" s="49"/>
      <c r="AD820" s="49"/>
      <c r="AE820" s="49"/>
      <c r="AF820" s="49"/>
      <c r="AG820" s="49"/>
      <c r="AH820" s="49"/>
      <c r="AI820" s="49"/>
    </row>
    <row r="82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c r="AA821" s="49"/>
      <c r="AB821" s="49"/>
      <c r="AC821" s="49"/>
      <c r="AD821" s="49"/>
      <c r="AE821" s="49"/>
      <c r="AF821" s="49"/>
      <c r="AG821" s="49"/>
      <c r="AH821" s="49"/>
      <c r="AI821" s="49"/>
    </row>
    <row r="822">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c r="AA822" s="49"/>
      <c r="AB822" s="49"/>
      <c r="AC822" s="49"/>
      <c r="AD822" s="49"/>
      <c r="AE822" s="49"/>
      <c r="AF822" s="49"/>
      <c r="AG822" s="49"/>
      <c r="AH822" s="49"/>
      <c r="AI822" s="49"/>
    </row>
    <row r="823">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c r="AA823" s="49"/>
      <c r="AB823" s="49"/>
      <c r="AC823" s="49"/>
      <c r="AD823" s="49"/>
      <c r="AE823" s="49"/>
      <c r="AF823" s="49"/>
      <c r="AG823" s="49"/>
      <c r="AH823" s="49"/>
      <c r="AI823" s="49"/>
    </row>
    <row r="824">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c r="AA824" s="49"/>
      <c r="AB824" s="49"/>
      <c r="AC824" s="49"/>
      <c r="AD824" s="49"/>
      <c r="AE824" s="49"/>
      <c r="AF824" s="49"/>
      <c r="AG824" s="49"/>
      <c r="AH824" s="49"/>
      <c r="AI824" s="49"/>
    </row>
    <row r="825">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c r="AA825" s="49"/>
      <c r="AB825" s="49"/>
      <c r="AC825" s="49"/>
      <c r="AD825" s="49"/>
      <c r="AE825" s="49"/>
      <c r="AF825" s="49"/>
      <c r="AG825" s="49"/>
      <c r="AH825" s="49"/>
      <c r="AI825" s="49"/>
    </row>
    <row r="826">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c r="AA826" s="49"/>
      <c r="AB826" s="49"/>
      <c r="AC826" s="49"/>
      <c r="AD826" s="49"/>
      <c r="AE826" s="49"/>
      <c r="AF826" s="49"/>
      <c r="AG826" s="49"/>
      <c r="AH826" s="49"/>
      <c r="AI826" s="49"/>
    </row>
    <row r="827">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c r="AA827" s="49"/>
      <c r="AB827" s="49"/>
      <c r="AC827" s="49"/>
      <c r="AD827" s="49"/>
      <c r="AE827" s="49"/>
      <c r="AF827" s="49"/>
      <c r="AG827" s="49"/>
      <c r="AH827" s="49"/>
      <c r="AI827" s="49"/>
    </row>
    <row r="828">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c r="AA828" s="49"/>
      <c r="AB828" s="49"/>
      <c r="AC828" s="49"/>
      <c r="AD828" s="49"/>
      <c r="AE828" s="49"/>
      <c r="AF828" s="49"/>
      <c r="AG828" s="49"/>
      <c r="AH828" s="49"/>
      <c r="AI828" s="49"/>
    </row>
    <row r="829">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c r="AA829" s="49"/>
      <c r="AB829" s="49"/>
      <c r="AC829" s="49"/>
      <c r="AD829" s="49"/>
      <c r="AE829" s="49"/>
      <c r="AF829" s="49"/>
      <c r="AG829" s="49"/>
      <c r="AH829" s="49"/>
      <c r="AI829" s="49"/>
    </row>
    <row r="830">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c r="AA830" s="49"/>
      <c r="AB830" s="49"/>
      <c r="AC830" s="49"/>
      <c r="AD830" s="49"/>
      <c r="AE830" s="49"/>
      <c r="AF830" s="49"/>
      <c r="AG830" s="49"/>
      <c r="AH830" s="49"/>
      <c r="AI830" s="49"/>
    </row>
    <row r="83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c r="AA831" s="49"/>
      <c r="AB831" s="49"/>
      <c r="AC831" s="49"/>
      <c r="AD831" s="49"/>
      <c r="AE831" s="49"/>
      <c r="AF831" s="49"/>
      <c r="AG831" s="49"/>
      <c r="AH831" s="49"/>
      <c r="AI831" s="49"/>
    </row>
    <row r="832">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c r="AA832" s="49"/>
      <c r="AB832" s="49"/>
      <c r="AC832" s="49"/>
      <c r="AD832" s="49"/>
      <c r="AE832" s="49"/>
      <c r="AF832" s="49"/>
      <c r="AG832" s="49"/>
      <c r="AH832" s="49"/>
      <c r="AI832" s="49"/>
    </row>
    <row r="833">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c r="AA833" s="49"/>
      <c r="AB833" s="49"/>
      <c r="AC833" s="49"/>
      <c r="AD833" s="49"/>
      <c r="AE833" s="49"/>
      <c r="AF833" s="49"/>
      <c r="AG833" s="49"/>
      <c r="AH833" s="49"/>
      <c r="AI833" s="49"/>
    </row>
    <row r="834">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c r="AA834" s="49"/>
      <c r="AB834" s="49"/>
      <c r="AC834" s="49"/>
      <c r="AD834" s="49"/>
      <c r="AE834" s="49"/>
      <c r="AF834" s="49"/>
      <c r="AG834" s="49"/>
      <c r="AH834" s="49"/>
      <c r="AI834" s="49"/>
    </row>
    <row r="835">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c r="AA835" s="49"/>
      <c r="AB835" s="49"/>
      <c r="AC835" s="49"/>
      <c r="AD835" s="49"/>
      <c r="AE835" s="49"/>
      <c r="AF835" s="49"/>
      <c r="AG835" s="49"/>
      <c r="AH835" s="49"/>
      <c r="AI835" s="49"/>
    </row>
    <row r="836">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c r="AA836" s="49"/>
      <c r="AB836" s="49"/>
      <c r="AC836" s="49"/>
      <c r="AD836" s="49"/>
      <c r="AE836" s="49"/>
      <c r="AF836" s="49"/>
      <c r="AG836" s="49"/>
      <c r="AH836" s="49"/>
      <c r="AI836" s="49"/>
    </row>
    <row r="837">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c r="AA837" s="49"/>
      <c r="AB837" s="49"/>
      <c r="AC837" s="49"/>
      <c r="AD837" s="49"/>
      <c r="AE837" s="49"/>
      <c r="AF837" s="49"/>
      <c r="AG837" s="49"/>
      <c r="AH837" s="49"/>
      <c r="AI837" s="49"/>
    </row>
    <row r="838">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c r="AA838" s="49"/>
      <c r="AB838" s="49"/>
      <c r="AC838" s="49"/>
      <c r="AD838" s="49"/>
      <c r="AE838" s="49"/>
      <c r="AF838" s="49"/>
      <c r="AG838" s="49"/>
      <c r="AH838" s="49"/>
      <c r="AI838" s="49"/>
    </row>
    <row r="839">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c r="AA839" s="49"/>
      <c r="AB839" s="49"/>
      <c r="AC839" s="49"/>
      <c r="AD839" s="49"/>
      <c r="AE839" s="49"/>
      <c r="AF839" s="49"/>
      <c r="AG839" s="49"/>
      <c r="AH839" s="49"/>
      <c r="AI839" s="49"/>
    </row>
    <row r="840">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c r="AA840" s="49"/>
      <c r="AB840" s="49"/>
      <c r="AC840" s="49"/>
      <c r="AD840" s="49"/>
      <c r="AE840" s="49"/>
      <c r="AF840" s="49"/>
      <c r="AG840" s="49"/>
      <c r="AH840" s="49"/>
      <c r="AI840" s="49"/>
    </row>
    <row r="84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c r="AA841" s="49"/>
      <c r="AB841" s="49"/>
      <c r="AC841" s="49"/>
      <c r="AD841" s="49"/>
      <c r="AE841" s="49"/>
      <c r="AF841" s="49"/>
      <c r="AG841" s="49"/>
      <c r="AH841" s="49"/>
      <c r="AI841" s="49"/>
    </row>
    <row r="842">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c r="AA842" s="49"/>
      <c r="AB842" s="49"/>
      <c r="AC842" s="49"/>
      <c r="AD842" s="49"/>
      <c r="AE842" s="49"/>
      <c r="AF842" s="49"/>
      <c r="AG842" s="49"/>
      <c r="AH842" s="49"/>
      <c r="AI842" s="49"/>
    </row>
    <row r="843">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c r="AA843" s="49"/>
      <c r="AB843" s="49"/>
      <c r="AC843" s="49"/>
      <c r="AD843" s="49"/>
      <c r="AE843" s="49"/>
      <c r="AF843" s="49"/>
      <c r="AG843" s="49"/>
      <c r="AH843" s="49"/>
      <c r="AI843" s="49"/>
    </row>
    <row r="844">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c r="AA844" s="49"/>
      <c r="AB844" s="49"/>
      <c r="AC844" s="49"/>
      <c r="AD844" s="49"/>
      <c r="AE844" s="49"/>
      <c r="AF844" s="49"/>
      <c r="AG844" s="49"/>
      <c r="AH844" s="49"/>
      <c r="AI844" s="49"/>
    </row>
    <row r="845">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c r="AA845" s="49"/>
      <c r="AB845" s="49"/>
      <c r="AC845" s="49"/>
      <c r="AD845" s="49"/>
      <c r="AE845" s="49"/>
      <c r="AF845" s="49"/>
      <c r="AG845" s="49"/>
      <c r="AH845" s="49"/>
      <c r="AI845" s="49"/>
    </row>
    <row r="846">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c r="AA846" s="49"/>
      <c r="AB846" s="49"/>
      <c r="AC846" s="49"/>
      <c r="AD846" s="49"/>
      <c r="AE846" s="49"/>
      <c r="AF846" s="49"/>
      <c r="AG846" s="49"/>
      <c r="AH846" s="49"/>
      <c r="AI846" s="49"/>
    </row>
    <row r="847">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c r="AA847" s="49"/>
      <c r="AB847" s="49"/>
      <c r="AC847" s="49"/>
      <c r="AD847" s="49"/>
      <c r="AE847" s="49"/>
      <c r="AF847" s="49"/>
      <c r="AG847" s="49"/>
      <c r="AH847" s="49"/>
      <c r="AI847" s="49"/>
    </row>
    <row r="848">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c r="AA848" s="49"/>
      <c r="AB848" s="49"/>
      <c r="AC848" s="49"/>
      <c r="AD848" s="49"/>
      <c r="AE848" s="49"/>
      <c r="AF848" s="49"/>
      <c r="AG848" s="49"/>
      <c r="AH848" s="49"/>
      <c r="AI848" s="49"/>
    </row>
    <row r="849">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c r="AA849" s="49"/>
      <c r="AB849" s="49"/>
      <c r="AC849" s="49"/>
      <c r="AD849" s="49"/>
      <c r="AE849" s="49"/>
      <c r="AF849" s="49"/>
      <c r="AG849" s="49"/>
      <c r="AH849" s="49"/>
      <c r="AI849" s="49"/>
    </row>
    <row r="850">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c r="AA850" s="49"/>
      <c r="AB850" s="49"/>
      <c r="AC850" s="49"/>
      <c r="AD850" s="49"/>
      <c r="AE850" s="49"/>
      <c r="AF850" s="49"/>
      <c r="AG850" s="49"/>
      <c r="AH850" s="49"/>
      <c r="AI850" s="49"/>
    </row>
    <row r="85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c r="AA851" s="49"/>
      <c r="AB851" s="49"/>
      <c r="AC851" s="49"/>
      <c r="AD851" s="49"/>
      <c r="AE851" s="49"/>
      <c r="AF851" s="49"/>
      <c r="AG851" s="49"/>
      <c r="AH851" s="49"/>
      <c r="AI851" s="49"/>
    </row>
    <row r="852">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c r="AA852" s="49"/>
      <c r="AB852" s="49"/>
      <c r="AC852" s="49"/>
      <c r="AD852" s="49"/>
      <c r="AE852" s="49"/>
      <c r="AF852" s="49"/>
      <c r="AG852" s="49"/>
      <c r="AH852" s="49"/>
      <c r="AI852" s="49"/>
    </row>
    <row r="853">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c r="AA853" s="49"/>
      <c r="AB853" s="49"/>
      <c r="AC853" s="49"/>
      <c r="AD853" s="49"/>
      <c r="AE853" s="49"/>
      <c r="AF853" s="49"/>
      <c r="AG853" s="49"/>
      <c r="AH853" s="49"/>
      <c r="AI853" s="49"/>
    </row>
    <row r="854">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c r="AA854" s="49"/>
      <c r="AB854" s="49"/>
      <c r="AC854" s="49"/>
      <c r="AD854" s="49"/>
      <c r="AE854" s="49"/>
      <c r="AF854" s="49"/>
      <c r="AG854" s="49"/>
      <c r="AH854" s="49"/>
      <c r="AI854" s="49"/>
    </row>
    <row r="855">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c r="AA855" s="49"/>
      <c r="AB855" s="49"/>
      <c r="AC855" s="49"/>
      <c r="AD855" s="49"/>
      <c r="AE855" s="49"/>
      <c r="AF855" s="49"/>
      <c r="AG855" s="49"/>
      <c r="AH855" s="49"/>
      <c r="AI855" s="49"/>
    </row>
    <row r="856">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c r="AA856" s="49"/>
      <c r="AB856" s="49"/>
      <c r="AC856" s="49"/>
      <c r="AD856" s="49"/>
      <c r="AE856" s="49"/>
      <c r="AF856" s="49"/>
      <c r="AG856" s="49"/>
      <c r="AH856" s="49"/>
      <c r="AI856" s="49"/>
    </row>
    <row r="857">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c r="AA857" s="49"/>
      <c r="AB857" s="49"/>
      <c r="AC857" s="49"/>
      <c r="AD857" s="49"/>
      <c r="AE857" s="49"/>
      <c r="AF857" s="49"/>
      <c r="AG857" s="49"/>
      <c r="AH857" s="49"/>
      <c r="AI857" s="49"/>
    </row>
    <row r="858">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c r="AA858" s="49"/>
      <c r="AB858" s="49"/>
      <c r="AC858" s="49"/>
      <c r="AD858" s="49"/>
      <c r="AE858" s="49"/>
      <c r="AF858" s="49"/>
      <c r="AG858" s="49"/>
      <c r="AH858" s="49"/>
      <c r="AI858" s="49"/>
    </row>
    <row r="859">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c r="AA859" s="49"/>
      <c r="AB859" s="49"/>
      <c r="AC859" s="49"/>
      <c r="AD859" s="49"/>
      <c r="AE859" s="49"/>
      <c r="AF859" s="49"/>
      <c r="AG859" s="49"/>
      <c r="AH859" s="49"/>
      <c r="AI859" s="49"/>
    </row>
    <row r="860">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c r="AA860" s="49"/>
      <c r="AB860" s="49"/>
      <c r="AC860" s="49"/>
      <c r="AD860" s="49"/>
      <c r="AE860" s="49"/>
      <c r="AF860" s="49"/>
      <c r="AG860" s="49"/>
      <c r="AH860" s="49"/>
      <c r="AI860" s="49"/>
    </row>
    <row r="86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c r="AA861" s="49"/>
      <c r="AB861" s="49"/>
      <c r="AC861" s="49"/>
      <c r="AD861" s="49"/>
      <c r="AE861" s="49"/>
      <c r="AF861" s="49"/>
      <c r="AG861" s="49"/>
      <c r="AH861" s="49"/>
      <c r="AI861" s="49"/>
    </row>
    <row r="862">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c r="AA862" s="49"/>
      <c r="AB862" s="49"/>
      <c r="AC862" s="49"/>
      <c r="AD862" s="49"/>
      <c r="AE862" s="49"/>
      <c r="AF862" s="49"/>
      <c r="AG862" s="49"/>
      <c r="AH862" s="49"/>
      <c r="AI862" s="49"/>
    </row>
    <row r="863">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c r="AA863" s="49"/>
      <c r="AB863" s="49"/>
      <c r="AC863" s="49"/>
      <c r="AD863" s="49"/>
      <c r="AE863" s="49"/>
      <c r="AF863" s="49"/>
      <c r="AG863" s="49"/>
      <c r="AH863" s="49"/>
      <c r="AI863" s="49"/>
    </row>
    <row r="864">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c r="AA864" s="49"/>
      <c r="AB864" s="49"/>
      <c r="AC864" s="49"/>
      <c r="AD864" s="49"/>
      <c r="AE864" s="49"/>
      <c r="AF864" s="49"/>
      <c r="AG864" s="49"/>
      <c r="AH864" s="49"/>
      <c r="AI864" s="49"/>
    </row>
    <row r="865">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c r="AA865" s="49"/>
      <c r="AB865" s="49"/>
      <c r="AC865" s="49"/>
      <c r="AD865" s="49"/>
      <c r="AE865" s="49"/>
      <c r="AF865" s="49"/>
      <c r="AG865" s="49"/>
      <c r="AH865" s="49"/>
      <c r="AI865" s="49"/>
    </row>
    <row r="866">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c r="AA866" s="49"/>
      <c r="AB866" s="49"/>
      <c r="AC866" s="49"/>
      <c r="AD866" s="49"/>
      <c r="AE866" s="49"/>
      <c r="AF866" s="49"/>
      <c r="AG866" s="49"/>
      <c r="AH866" s="49"/>
      <c r="AI866" s="49"/>
    </row>
    <row r="867">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c r="AA867" s="49"/>
      <c r="AB867" s="49"/>
      <c r="AC867" s="49"/>
      <c r="AD867" s="49"/>
      <c r="AE867" s="49"/>
      <c r="AF867" s="49"/>
      <c r="AG867" s="49"/>
      <c r="AH867" s="49"/>
      <c r="AI867" s="49"/>
    </row>
    <row r="868">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c r="AA868" s="49"/>
      <c r="AB868" s="49"/>
      <c r="AC868" s="49"/>
      <c r="AD868" s="49"/>
      <c r="AE868" s="49"/>
      <c r="AF868" s="49"/>
      <c r="AG868" s="49"/>
      <c r="AH868" s="49"/>
      <c r="AI868" s="49"/>
    </row>
    <row r="869">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c r="AA869" s="49"/>
      <c r="AB869" s="49"/>
      <c r="AC869" s="49"/>
      <c r="AD869" s="49"/>
      <c r="AE869" s="49"/>
      <c r="AF869" s="49"/>
      <c r="AG869" s="49"/>
      <c r="AH869" s="49"/>
      <c r="AI869" s="49"/>
    </row>
    <row r="870">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c r="AA870" s="49"/>
      <c r="AB870" s="49"/>
      <c r="AC870" s="49"/>
      <c r="AD870" s="49"/>
      <c r="AE870" s="49"/>
      <c r="AF870" s="49"/>
      <c r="AG870" s="49"/>
      <c r="AH870" s="49"/>
      <c r="AI870" s="49"/>
    </row>
    <row r="87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c r="AA871" s="49"/>
      <c r="AB871" s="49"/>
      <c r="AC871" s="49"/>
      <c r="AD871" s="49"/>
      <c r="AE871" s="49"/>
      <c r="AF871" s="49"/>
      <c r="AG871" s="49"/>
      <c r="AH871" s="49"/>
      <c r="AI871" s="49"/>
    </row>
    <row r="872">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c r="AA872" s="49"/>
      <c r="AB872" s="49"/>
      <c r="AC872" s="49"/>
      <c r="AD872" s="49"/>
      <c r="AE872" s="49"/>
      <c r="AF872" s="49"/>
      <c r="AG872" s="49"/>
      <c r="AH872" s="49"/>
      <c r="AI872" s="49"/>
    </row>
    <row r="873">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c r="AA873" s="49"/>
      <c r="AB873" s="49"/>
      <c r="AC873" s="49"/>
      <c r="AD873" s="49"/>
      <c r="AE873" s="49"/>
      <c r="AF873" s="49"/>
      <c r="AG873" s="49"/>
      <c r="AH873" s="49"/>
      <c r="AI873" s="49"/>
    </row>
    <row r="874">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c r="AA874" s="49"/>
      <c r="AB874" s="49"/>
      <c r="AC874" s="49"/>
      <c r="AD874" s="49"/>
      <c r="AE874" s="49"/>
      <c r="AF874" s="49"/>
      <c r="AG874" s="49"/>
      <c r="AH874" s="49"/>
      <c r="AI874" s="49"/>
    </row>
    <row r="875">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c r="AA875" s="49"/>
      <c r="AB875" s="49"/>
      <c r="AC875" s="49"/>
      <c r="AD875" s="49"/>
      <c r="AE875" s="49"/>
      <c r="AF875" s="49"/>
      <c r="AG875" s="49"/>
      <c r="AH875" s="49"/>
      <c r="AI875" s="49"/>
    </row>
    <row r="876">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c r="AA876" s="49"/>
      <c r="AB876" s="49"/>
      <c r="AC876" s="49"/>
      <c r="AD876" s="49"/>
      <c r="AE876" s="49"/>
      <c r="AF876" s="49"/>
      <c r="AG876" s="49"/>
      <c r="AH876" s="49"/>
      <c r="AI876" s="49"/>
    </row>
    <row r="877">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c r="AA877" s="49"/>
      <c r="AB877" s="49"/>
      <c r="AC877" s="49"/>
      <c r="AD877" s="49"/>
      <c r="AE877" s="49"/>
      <c r="AF877" s="49"/>
      <c r="AG877" s="49"/>
      <c r="AH877" s="49"/>
      <c r="AI877" s="49"/>
    </row>
    <row r="878">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c r="AA878" s="49"/>
      <c r="AB878" s="49"/>
      <c r="AC878" s="49"/>
      <c r="AD878" s="49"/>
      <c r="AE878" s="49"/>
      <c r="AF878" s="49"/>
      <c r="AG878" s="49"/>
      <c r="AH878" s="49"/>
      <c r="AI878" s="49"/>
    </row>
    <row r="879">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c r="AA879" s="49"/>
      <c r="AB879" s="49"/>
      <c r="AC879" s="49"/>
      <c r="AD879" s="49"/>
      <c r="AE879" s="49"/>
      <c r="AF879" s="49"/>
      <c r="AG879" s="49"/>
      <c r="AH879" s="49"/>
      <c r="AI879" s="49"/>
    </row>
    <row r="880">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c r="AA880" s="49"/>
      <c r="AB880" s="49"/>
      <c r="AC880" s="49"/>
      <c r="AD880" s="49"/>
      <c r="AE880" s="49"/>
      <c r="AF880" s="49"/>
      <c r="AG880" s="49"/>
      <c r="AH880" s="49"/>
      <c r="AI880" s="49"/>
    </row>
    <row r="88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c r="AA881" s="49"/>
      <c r="AB881" s="49"/>
      <c r="AC881" s="49"/>
      <c r="AD881" s="49"/>
      <c r="AE881" s="49"/>
      <c r="AF881" s="49"/>
      <c r="AG881" s="49"/>
      <c r="AH881" s="49"/>
      <c r="AI881" s="49"/>
    </row>
    <row r="882">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c r="AA882" s="49"/>
      <c r="AB882" s="49"/>
      <c r="AC882" s="49"/>
      <c r="AD882" s="49"/>
      <c r="AE882" s="49"/>
      <c r="AF882" s="49"/>
      <c r="AG882" s="49"/>
      <c r="AH882" s="49"/>
      <c r="AI882" s="49"/>
    </row>
    <row r="883">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c r="AA883" s="49"/>
      <c r="AB883" s="49"/>
      <c r="AC883" s="49"/>
      <c r="AD883" s="49"/>
      <c r="AE883" s="49"/>
      <c r="AF883" s="49"/>
      <c r="AG883" s="49"/>
      <c r="AH883" s="49"/>
      <c r="AI883" s="49"/>
    </row>
    <row r="884">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c r="AA884" s="49"/>
      <c r="AB884" s="49"/>
      <c r="AC884" s="49"/>
      <c r="AD884" s="49"/>
      <c r="AE884" s="49"/>
      <c r="AF884" s="49"/>
      <c r="AG884" s="49"/>
      <c r="AH884" s="49"/>
      <c r="AI884" s="49"/>
    </row>
    <row r="885">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c r="AA885" s="49"/>
      <c r="AB885" s="49"/>
      <c r="AC885" s="49"/>
      <c r="AD885" s="49"/>
      <c r="AE885" s="49"/>
      <c r="AF885" s="49"/>
      <c r="AG885" s="49"/>
      <c r="AH885" s="49"/>
      <c r="AI885" s="49"/>
    </row>
    <row r="886">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c r="AA886" s="49"/>
      <c r="AB886" s="49"/>
      <c r="AC886" s="49"/>
      <c r="AD886" s="49"/>
      <c r="AE886" s="49"/>
      <c r="AF886" s="49"/>
      <c r="AG886" s="49"/>
      <c r="AH886" s="49"/>
      <c r="AI886" s="49"/>
    </row>
    <row r="887">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c r="AA887" s="49"/>
      <c r="AB887" s="49"/>
      <c r="AC887" s="49"/>
      <c r="AD887" s="49"/>
      <c r="AE887" s="49"/>
      <c r="AF887" s="49"/>
      <c r="AG887" s="49"/>
      <c r="AH887" s="49"/>
      <c r="AI887" s="49"/>
    </row>
    <row r="888">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c r="AA888" s="49"/>
      <c r="AB888" s="49"/>
      <c r="AC888" s="49"/>
      <c r="AD888" s="49"/>
      <c r="AE888" s="49"/>
      <c r="AF888" s="49"/>
      <c r="AG888" s="49"/>
      <c r="AH888" s="49"/>
      <c r="AI888" s="49"/>
    </row>
    <row r="889">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c r="AA889" s="49"/>
      <c r="AB889" s="49"/>
      <c r="AC889" s="49"/>
      <c r="AD889" s="49"/>
      <c r="AE889" s="49"/>
      <c r="AF889" s="49"/>
      <c r="AG889" s="49"/>
      <c r="AH889" s="49"/>
      <c r="AI889" s="49"/>
    </row>
    <row r="890">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c r="AA890" s="49"/>
      <c r="AB890" s="49"/>
      <c r="AC890" s="49"/>
      <c r="AD890" s="49"/>
      <c r="AE890" s="49"/>
      <c r="AF890" s="49"/>
      <c r="AG890" s="49"/>
      <c r="AH890" s="49"/>
      <c r="AI890" s="49"/>
    </row>
    <row r="89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c r="AA891" s="49"/>
      <c r="AB891" s="49"/>
      <c r="AC891" s="49"/>
      <c r="AD891" s="49"/>
      <c r="AE891" s="49"/>
      <c r="AF891" s="49"/>
      <c r="AG891" s="49"/>
      <c r="AH891" s="49"/>
      <c r="AI891" s="49"/>
    </row>
    <row r="892">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c r="AA892" s="49"/>
      <c r="AB892" s="49"/>
      <c r="AC892" s="49"/>
      <c r="AD892" s="49"/>
      <c r="AE892" s="49"/>
      <c r="AF892" s="49"/>
      <c r="AG892" s="49"/>
      <c r="AH892" s="49"/>
      <c r="AI892" s="49"/>
    </row>
    <row r="893">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c r="AA893" s="49"/>
      <c r="AB893" s="49"/>
      <c r="AC893" s="49"/>
      <c r="AD893" s="49"/>
      <c r="AE893" s="49"/>
      <c r="AF893" s="49"/>
      <c r="AG893" s="49"/>
      <c r="AH893" s="49"/>
      <c r="AI893" s="49"/>
    </row>
    <row r="894">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c r="AA894" s="49"/>
      <c r="AB894" s="49"/>
      <c r="AC894" s="49"/>
      <c r="AD894" s="49"/>
      <c r="AE894" s="49"/>
      <c r="AF894" s="49"/>
      <c r="AG894" s="49"/>
      <c r="AH894" s="49"/>
      <c r="AI894" s="49"/>
    </row>
    <row r="895">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c r="AA895" s="49"/>
      <c r="AB895" s="49"/>
      <c r="AC895" s="49"/>
      <c r="AD895" s="49"/>
      <c r="AE895" s="49"/>
      <c r="AF895" s="49"/>
      <c r="AG895" s="49"/>
      <c r="AH895" s="49"/>
      <c r="AI895" s="49"/>
    </row>
    <row r="896">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c r="AA896" s="49"/>
      <c r="AB896" s="49"/>
      <c r="AC896" s="49"/>
      <c r="AD896" s="49"/>
      <c r="AE896" s="49"/>
      <c r="AF896" s="49"/>
      <c r="AG896" s="49"/>
      <c r="AH896" s="49"/>
      <c r="AI896" s="49"/>
    </row>
    <row r="897">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c r="AA897" s="49"/>
      <c r="AB897" s="49"/>
      <c r="AC897" s="49"/>
      <c r="AD897" s="49"/>
      <c r="AE897" s="49"/>
      <c r="AF897" s="49"/>
      <c r="AG897" s="49"/>
      <c r="AH897" s="49"/>
      <c r="AI897" s="49"/>
    </row>
    <row r="898">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c r="AA898" s="49"/>
      <c r="AB898" s="49"/>
      <c r="AC898" s="49"/>
      <c r="AD898" s="49"/>
      <c r="AE898" s="49"/>
      <c r="AF898" s="49"/>
      <c r="AG898" s="49"/>
      <c r="AH898" s="49"/>
      <c r="AI898" s="49"/>
    </row>
    <row r="899">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c r="AA899" s="49"/>
      <c r="AB899" s="49"/>
      <c r="AC899" s="49"/>
      <c r="AD899" s="49"/>
      <c r="AE899" s="49"/>
      <c r="AF899" s="49"/>
      <c r="AG899" s="49"/>
      <c r="AH899" s="49"/>
      <c r="AI899" s="49"/>
    </row>
    <row r="900">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c r="AA900" s="49"/>
      <c r="AB900" s="49"/>
      <c r="AC900" s="49"/>
      <c r="AD900" s="49"/>
      <c r="AE900" s="49"/>
      <c r="AF900" s="49"/>
      <c r="AG900" s="49"/>
      <c r="AH900" s="49"/>
      <c r="AI900" s="49"/>
    </row>
    <row r="90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c r="AA901" s="49"/>
      <c r="AB901" s="49"/>
      <c r="AC901" s="49"/>
      <c r="AD901" s="49"/>
      <c r="AE901" s="49"/>
      <c r="AF901" s="49"/>
      <c r="AG901" s="49"/>
      <c r="AH901" s="49"/>
      <c r="AI901" s="49"/>
    </row>
    <row r="902">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c r="AA902" s="49"/>
      <c r="AB902" s="49"/>
      <c r="AC902" s="49"/>
      <c r="AD902" s="49"/>
      <c r="AE902" s="49"/>
      <c r="AF902" s="49"/>
      <c r="AG902" s="49"/>
      <c r="AH902" s="49"/>
      <c r="AI902" s="49"/>
    </row>
    <row r="903">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c r="AA903" s="49"/>
      <c r="AB903" s="49"/>
      <c r="AC903" s="49"/>
      <c r="AD903" s="49"/>
      <c r="AE903" s="49"/>
      <c r="AF903" s="49"/>
      <c r="AG903" s="49"/>
      <c r="AH903" s="49"/>
      <c r="AI903" s="49"/>
    </row>
    <row r="904">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c r="AA904" s="49"/>
      <c r="AB904" s="49"/>
      <c r="AC904" s="49"/>
      <c r="AD904" s="49"/>
      <c r="AE904" s="49"/>
      <c r="AF904" s="49"/>
      <c r="AG904" s="49"/>
      <c r="AH904" s="49"/>
      <c r="AI904" s="49"/>
    </row>
    <row r="905">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c r="AA905" s="49"/>
      <c r="AB905" s="49"/>
      <c r="AC905" s="49"/>
      <c r="AD905" s="49"/>
      <c r="AE905" s="49"/>
      <c r="AF905" s="49"/>
      <c r="AG905" s="49"/>
      <c r="AH905" s="49"/>
      <c r="AI905" s="49"/>
    </row>
    <row r="906">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c r="AA906" s="49"/>
      <c r="AB906" s="49"/>
      <c r="AC906" s="49"/>
      <c r="AD906" s="49"/>
      <c r="AE906" s="49"/>
      <c r="AF906" s="49"/>
      <c r="AG906" s="49"/>
      <c r="AH906" s="49"/>
      <c r="AI906" s="49"/>
    </row>
    <row r="907">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c r="AA907" s="49"/>
      <c r="AB907" s="49"/>
      <c r="AC907" s="49"/>
      <c r="AD907" s="49"/>
      <c r="AE907" s="49"/>
      <c r="AF907" s="49"/>
      <c r="AG907" s="49"/>
      <c r="AH907" s="49"/>
      <c r="AI907" s="49"/>
    </row>
    <row r="908">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c r="AA908" s="49"/>
      <c r="AB908" s="49"/>
      <c r="AC908" s="49"/>
      <c r="AD908" s="49"/>
      <c r="AE908" s="49"/>
      <c r="AF908" s="49"/>
      <c r="AG908" s="49"/>
      <c r="AH908" s="49"/>
      <c r="AI908" s="49"/>
    </row>
    <row r="909">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c r="AA909" s="49"/>
      <c r="AB909" s="49"/>
      <c r="AC909" s="49"/>
      <c r="AD909" s="49"/>
      <c r="AE909" s="49"/>
      <c r="AF909" s="49"/>
      <c r="AG909" s="49"/>
      <c r="AH909" s="49"/>
      <c r="AI909" s="49"/>
    </row>
    <row r="910">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c r="AA910" s="49"/>
      <c r="AB910" s="49"/>
      <c r="AC910" s="49"/>
      <c r="AD910" s="49"/>
      <c r="AE910" s="49"/>
      <c r="AF910" s="49"/>
      <c r="AG910" s="49"/>
      <c r="AH910" s="49"/>
      <c r="AI910" s="49"/>
    </row>
    <row r="91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c r="AA911" s="49"/>
      <c r="AB911" s="49"/>
      <c r="AC911" s="49"/>
      <c r="AD911" s="49"/>
      <c r="AE911" s="49"/>
      <c r="AF911" s="49"/>
      <c r="AG911" s="49"/>
      <c r="AH911" s="49"/>
      <c r="AI911" s="49"/>
    </row>
    <row r="912">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c r="AA912" s="49"/>
      <c r="AB912" s="49"/>
      <c r="AC912" s="49"/>
      <c r="AD912" s="49"/>
      <c r="AE912" s="49"/>
      <c r="AF912" s="49"/>
      <c r="AG912" s="49"/>
      <c r="AH912" s="49"/>
      <c r="AI912" s="49"/>
    </row>
    <row r="913">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c r="AA913" s="49"/>
      <c r="AB913" s="49"/>
      <c r="AC913" s="49"/>
      <c r="AD913" s="49"/>
      <c r="AE913" s="49"/>
      <c r="AF913" s="49"/>
      <c r="AG913" s="49"/>
      <c r="AH913" s="49"/>
      <c r="AI913" s="49"/>
    </row>
    <row r="914">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c r="AA914" s="49"/>
      <c r="AB914" s="49"/>
      <c r="AC914" s="49"/>
      <c r="AD914" s="49"/>
      <c r="AE914" s="49"/>
      <c r="AF914" s="49"/>
      <c r="AG914" s="49"/>
      <c r="AH914" s="49"/>
      <c r="AI914" s="49"/>
    </row>
    <row r="915">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c r="AA915" s="49"/>
      <c r="AB915" s="49"/>
      <c r="AC915" s="49"/>
      <c r="AD915" s="49"/>
      <c r="AE915" s="49"/>
      <c r="AF915" s="49"/>
      <c r="AG915" s="49"/>
      <c r="AH915" s="49"/>
      <c r="AI915" s="49"/>
    </row>
    <row r="916">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c r="AA916" s="49"/>
      <c r="AB916" s="49"/>
      <c r="AC916" s="49"/>
      <c r="AD916" s="49"/>
      <c r="AE916" s="49"/>
      <c r="AF916" s="49"/>
      <c r="AG916" s="49"/>
      <c r="AH916" s="49"/>
      <c r="AI916" s="49"/>
    </row>
    <row r="917">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c r="AA917" s="49"/>
      <c r="AB917" s="49"/>
      <c r="AC917" s="49"/>
      <c r="AD917" s="49"/>
      <c r="AE917" s="49"/>
      <c r="AF917" s="49"/>
      <c r="AG917" s="49"/>
      <c r="AH917" s="49"/>
      <c r="AI917" s="49"/>
    </row>
    <row r="918">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c r="AA918" s="49"/>
      <c r="AB918" s="49"/>
      <c r="AC918" s="49"/>
      <c r="AD918" s="49"/>
      <c r="AE918" s="49"/>
      <c r="AF918" s="49"/>
      <c r="AG918" s="49"/>
      <c r="AH918" s="49"/>
      <c r="AI918" s="49"/>
    </row>
    <row r="919">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c r="AA919" s="49"/>
      <c r="AB919" s="49"/>
      <c r="AC919" s="49"/>
      <c r="AD919" s="49"/>
      <c r="AE919" s="49"/>
      <c r="AF919" s="49"/>
      <c r="AG919" s="49"/>
      <c r="AH919" s="49"/>
      <c r="AI919" s="49"/>
    </row>
    <row r="920">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c r="AA920" s="49"/>
      <c r="AB920" s="49"/>
      <c r="AC920" s="49"/>
      <c r="AD920" s="49"/>
      <c r="AE920" s="49"/>
      <c r="AF920" s="49"/>
      <c r="AG920" s="49"/>
      <c r="AH920" s="49"/>
      <c r="AI920" s="49"/>
    </row>
    <row r="92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c r="AA921" s="49"/>
      <c r="AB921" s="49"/>
      <c r="AC921" s="49"/>
      <c r="AD921" s="49"/>
      <c r="AE921" s="49"/>
      <c r="AF921" s="49"/>
      <c r="AG921" s="49"/>
      <c r="AH921" s="49"/>
      <c r="AI921" s="49"/>
    </row>
    <row r="922">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c r="AA922" s="49"/>
      <c r="AB922" s="49"/>
      <c r="AC922" s="49"/>
      <c r="AD922" s="49"/>
      <c r="AE922" s="49"/>
      <c r="AF922" s="49"/>
      <c r="AG922" s="49"/>
      <c r="AH922" s="49"/>
      <c r="AI922" s="49"/>
    </row>
    <row r="923">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c r="AA923" s="49"/>
      <c r="AB923" s="49"/>
      <c r="AC923" s="49"/>
      <c r="AD923" s="49"/>
      <c r="AE923" s="49"/>
      <c r="AF923" s="49"/>
      <c r="AG923" s="49"/>
      <c r="AH923" s="49"/>
      <c r="AI923" s="49"/>
    </row>
    <row r="924">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c r="AA924" s="49"/>
      <c r="AB924" s="49"/>
      <c r="AC924" s="49"/>
      <c r="AD924" s="49"/>
      <c r="AE924" s="49"/>
      <c r="AF924" s="49"/>
      <c r="AG924" s="49"/>
      <c r="AH924" s="49"/>
      <c r="AI924" s="49"/>
    </row>
    <row r="925">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c r="AA925" s="49"/>
      <c r="AB925" s="49"/>
      <c r="AC925" s="49"/>
      <c r="AD925" s="49"/>
      <c r="AE925" s="49"/>
      <c r="AF925" s="49"/>
      <c r="AG925" s="49"/>
      <c r="AH925" s="49"/>
      <c r="AI925" s="49"/>
    </row>
    <row r="926">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c r="AA926" s="49"/>
      <c r="AB926" s="49"/>
      <c r="AC926" s="49"/>
      <c r="AD926" s="49"/>
      <c r="AE926" s="49"/>
      <c r="AF926" s="49"/>
      <c r="AG926" s="49"/>
      <c r="AH926" s="49"/>
      <c r="AI926" s="49"/>
    </row>
    <row r="927">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c r="AA927" s="49"/>
      <c r="AB927" s="49"/>
      <c r="AC927" s="49"/>
      <c r="AD927" s="49"/>
      <c r="AE927" s="49"/>
      <c r="AF927" s="49"/>
      <c r="AG927" s="49"/>
      <c r="AH927" s="49"/>
      <c r="AI927" s="49"/>
    </row>
    <row r="928">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c r="AA928" s="49"/>
      <c r="AB928" s="49"/>
      <c r="AC928" s="49"/>
      <c r="AD928" s="49"/>
      <c r="AE928" s="49"/>
      <c r="AF928" s="49"/>
      <c r="AG928" s="49"/>
      <c r="AH928" s="49"/>
      <c r="AI928" s="49"/>
    </row>
    <row r="929">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c r="AA929" s="49"/>
      <c r="AB929" s="49"/>
      <c r="AC929" s="49"/>
      <c r="AD929" s="49"/>
      <c r="AE929" s="49"/>
      <c r="AF929" s="49"/>
      <c r="AG929" s="49"/>
      <c r="AH929" s="49"/>
      <c r="AI929" s="49"/>
    </row>
    <row r="930">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c r="AA930" s="49"/>
      <c r="AB930" s="49"/>
      <c r="AC930" s="49"/>
      <c r="AD930" s="49"/>
      <c r="AE930" s="49"/>
      <c r="AF930" s="49"/>
      <c r="AG930" s="49"/>
      <c r="AH930" s="49"/>
      <c r="AI930" s="49"/>
    </row>
    <row r="93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c r="AA931" s="49"/>
      <c r="AB931" s="49"/>
      <c r="AC931" s="49"/>
      <c r="AD931" s="49"/>
      <c r="AE931" s="49"/>
      <c r="AF931" s="49"/>
      <c r="AG931" s="49"/>
      <c r="AH931" s="49"/>
      <c r="AI931" s="49"/>
    </row>
    <row r="932">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c r="AA932" s="49"/>
      <c r="AB932" s="49"/>
      <c r="AC932" s="49"/>
      <c r="AD932" s="49"/>
      <c r="AE932" s="49"/>
      <c r="AF932" s="49"/>
      <c r="AG932" s="49"/>
      <c r="AH932" s="49"/>
      <c r="AI932" s="49"/>
    </row>
    <row r="933">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c r="AA933" s="49"/>
      <c r="AB933" s="49"/>
      <c r="AC933" s="49"/>
      <c r="AD933" s="49"/>
      <c r="AE933" s="49"/>
      <c r="AF933" s="49"/>
      <c r="AG933" s="49"/>
      <c r="AH933" s="49"/>
      <c r="AI933" s="49"/>
    </row>
    <row r="934">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c r="AA934" s="49"/>
      <c r="AB934" s="49"/>
      <c r="AC934" s="49"/>
      <c r="AD934" s="49"/>
      <c r="AE934" s="49"/>
      <c r="AF934" s="49"/>
      <c r="AG934" s="49"/>
      <c r="AH934" s="49"/>
      <c r="AI934" s="49"/>
    </row>
    <row r="935">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c r="AA935" s="49"/>
      <c r="AB935" s="49"/>
      <c r="AC935" s="49"/>
      <c r="AD935" s="49"/>
      <c r="AE935" s="49"/>
      <c r="AF935" s="49"/>
      <c r="AG935" s="49"/>
      <c r="AH935" s="49"/>
      <c r="AI935" s="49"/>
    </row>
    <row r="936">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c r="AA936" s="49"/>
      <c r="AB936" s="49"/>
      <c r="AC936" s="49"/>
      <c r="AD936" s="49"/>
      <c r="AE936" s="49"/>
      <c r="AF936" s="49"/>
      <c r="AG936" s="49"/>
      <c r="AH936" s="49"/>
      <c r="AI936" s="49"/>
    </row>
    <row r="937">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c r="AA937" s="49"/>
      <c r="AB937" s="49"/>
      <c r="AC937" s="49"/>
      <c r="AD937" s="49"/>
      <c r="AE937" s="49"/>
      <c r="AF937" s="49"/>
      <c r="AG937" s="49"/>
      <c r="AH937" s="49"/>
      <c r="AI937" s="49"/>
    </row>
    <row r="938">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c r="AA938" s="49"/>
      <c r="AB938" s="49"/>
      <c r="AC938" s="49"/>
      <c r="AD938" s="49"/>
      <c r="AE938" s="49"/>
      <c r="AF938" s="49"/>
      <c r="AG938" s="49"/>
      <c r="AH938" s="49"/>
      <c r="AI938" s="49"/>
    </row>
    <row r="939">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c r="AA939" s="49"/>
      <c r="AB939" s="49"/>
      <c r="AC939" s="49"/>
      <c r="AD939" s="49"/>
      <c r="AE939" s="49"/>
      <c r="AF939" s="49"/>
      <c r="AG939" s="49"/>
      <c r="AH939" s="49"/>
      <c r="AI939" s="49"/>
    </row>
    <row r="940">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c r="AA940" s="49"/>
      <c r="AB940" s="49"/>
      <c r="AC940" s="49"/>
      <c r="AD940" s="49"/>
      <c r="AE940" s="49"/>
      <c r="AF940" s="49"/>
      <c r="AG940" s="49"/>
      <c r="AH940" s="49"/>
      <c r="AI940" s="49"/>
    </row>
    <row r="94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c r="AA941" s="49"/>
      <c r="AB941" s="49"/>
      <c r="AC941" s="49"/>
      <c r="AD941" s="49"/>
      <c r="AE941" s="49"/>
      <c r="AF941" s="49"/>
      <c r="AG941" s="49"/>
      <c r="AH941" s="49"/>
      <c r="AI941" s="49"/>
    </row>
    <row r="942">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c r="AA942" s="49"/>
      <c r="AB942" s="49"/>
      <c r="AC942" s="49"/>
      <c r="AD942" s="49"/>
      <c r="AE942" s="49"/>
      <c r="AF942" s="49"/>
      <c r="AG942" s="49"/>
      <c r="AH942" s="49"/>
      <c r="AI942" s="49"/>
    </row>
    <row r="943">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c r="AA943" s="49"/>
      <c r="AB943" s="49"/>
      <c r="AC943" s="49"/>
      <c r="AD943" s="49"/>
      <c r="AE943" s="49"/>
      <c r="AF943" s="49"/>
      <c r="AG943" s="49"/>
      <c r="AH943" s="49"/>
      <c r="AI943" s="49"/>
    </row>
    <row r="944">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c r="AA944" s="49"/>
      <c r="AB944" s="49"/>
      <c r="AC944" s="49"/>
      <c r="AD944" s="49"/>
      <c r="AE944" s="49"/>
      <c r="AF944" s="49"/>
      <c r="AG944" s="49"/>
      <c r="AH944" s="49"/>
      <c r="AI944" s="49"/>
    </row>
    <row r="945">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c r="AA945" s="49"/>
      <c r="AB945" s="49"/>
      <c r="AC945" s="49"/>
      <c r="AD945" s="49"/>
      <c r="AE945" s="49"/>
      <c r="AF945" s="49"/>
      <c r="AG945" s="49"/>
      <c r="AH945" s="49"/>
      <c r="AI945" s="49"/>
    </row>
    <row r="946">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c r="AA946" s="49"/>
      <c r="AB946" s="49"/>
      <c r="AC946" s="49"/>
      <c r="AD946" s="49"/>
      <c r="AE946" s="49"/>
      <c r="AF946" s="49"/>
      <c r="AG946" s="49"/>
      <c r="AH946" s="49"/>
      <c r="AI946" s="49"/>
    </row>
    <row r="947">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c r="AA947" s="49"/>
      <c r="AB947" s="49"/>
      <c r="AC947" s="49"/>
      <c r="AD947" s="49"/>
      <c r="AE947" s="49"/>
      <c r="AF947" s="49"/>
      <c r="AG947" s="49"/>
      <c r="AH947" s="49"/>
      <c r="AI947" s="49"/>
    </row>
    <row r="948">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c r="AA948" s="49"/>
      <c r="AB948" s="49"/>
      <c r="AC948" s="49"/>
      <c r="AD948" s="49"/>
      <c r="AE948" s="49"/>
      <c r="AF948" s="49"/>
      <c r="AG948" s="49"/>
      <c r="AH948" s="49"/>
      <c r="AI948" s="49"/>
    </row>
    <row r="949">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c r="AA949" s="49"/>
      <c r="AB949" s="49"/>
      <c r="AC949" s="49"/>
      <c r="AD949" s="49"/>
      <c r="AE949" s="49"/>
      <c r="AF949" s="49"/>
      <c r="AG949" s="49"/>
      <c r="AH949" s="49"/>
      <c r="AI949" s="49"/>
    </row>
    <row r="950">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c r="AA950" s="49"/>
      <c r="AB950" s="49"/>
      <c r="AC950" s="49"/>
      <c r="AD950" s="49"/>
      <c r="AE950" s="49"/>
      <c r="AF950" s="49"/>
      <c r="AG950" s="49"/>
      <c r="AH950" s="49"/>
      <c r="AI950" s="49"/>
    </row>
    <row r="95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c r="AA951" s="49"/>
      <c r="AB951" s="49"/>
      <c r="AC951" s="49"/>
      <c r="AD951" s="49"/>
      <c r="AE951" s="49"/>
      <c r="AF951" s="49"/>
      <c r="AG951" s="49"/>
      <c r="AH951" s="49"/>
      <c r="AI951" s="49"/>
    </row>
    <row r="952">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c r="AA952" s="49"/>
      <c r="AB952" s="49"/>
      <c r="AC952" s="49"/>
      <c r="AD952" s="49"/>
      <c r="AE952" s="49"/>
      <c r="AF952" s="49"/>
      <c r="AG952" s="49"/>
      <c r="AH952" s="49"/>
      <c r="AI952" s="49"/>
    </row>
    <row r="953">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c r="AA953" s="49"/>
      <c r="AB953" s="49"/>
      <c r="AC953" s="49"/>
      <c r="AD953" s="49"/>
      <c r="AE953" s="49"/>
      <c r="AF953" s="49"/>
      <c r="AG953" s="49"/>
      <c r="AH953" s="49"/>
      <c r="AI953" s="49"/>
    </row>
    <row r="954">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c r="AA954" s="49"/>
      <c r="AB954" s="49"/>
      <c r="AC954" s="49"/>
      <c r="AD954" s="49"/>
      <c r="AE954" s="49"/>
      <c r="AF954" s="49"/>
      <c r="AG954" s="49"/>
      <c r="AH954" s="49"/>
      <c r="AI954" s="49"/>
    </row>
    <row r="955">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c r="AA955" s="49"/>
      <c r="AB955" s="49"/>
      <c r="AC955" s="49"/>
      <c r="AD955" s="49"/>
      <c r="AE955" s="49"/>
      <c r="AF955" s="49"/>
      <c r="AG955" s="49"/>
      <c r="AH955" s="49"/>
      <c r="AI955" s="49"/>
    </row>
    <row r="956">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c r="AA956" s="49"/>
      <c r="AB956" s="49"/>
      <c r="AC956" s="49"/>
      <c r="AD956" s="49"/>
      <c r="AE956" s="49"/>
      <c r="AF956" s="49"/>
      <c r="AG956" s="49"/>
      <c r="AH956" s="49"/>
      <c r="AI956" s="49"/>
    </row>
    <row r="957">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c r="AA957" s="49"/>
      <c r="AB957" s="49"/>
      <c r="AC957" s="49"/>
      <c r="AD957" s="49"/>
      <c r="AE957" s="49"/>
      <c r="AF957" s="49"/>
      <c r="AG957" s="49"/>
      <c r="AH957" s="49"/>
      <c r="AI957" s="49"/>
    </row>
    <row r="958">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c r="AA958" s="49"/>
      <c r="AB958" s="49"/>
      <c r="AC958" s="49"/>
      <c r="AD958" s="49"/>
      <c r="AE958" s="49"/>
      <c r="AF958" s="49"/>
      <c r="AG958" s="49"/>
      <c r="AH958" s="49"/>
      <c r="AI958" s="49"/>
    </row>
    <row r="959">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c r="AA959" s="49"/>
      <c r="AB959" s="49"/>
      <c r="AC959" s="49"/>
      <c r="AD959" s="49"/>
      <c r="AE959" s="49"/>
      <c r="AF959" s="49"/>
      <c r="AG959" s="49"/>
      <c r="AH959" s="49"/>
      <c r="AI959" s="49"/>
    </row>
    <row r="960">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c r="AA960" s="49"/>
      <c r="AB960" s="49"/>
      <c r="AC960" s="49"/>
      <c r="AD960" s="49"/>
      <c r="AE960" s="49"/>
      <c r="AF960" s="49"/>
      <c r="AG960" s="49"/>
      <c r="AH960" s="49"/>
      <c r="AI960" s="49"/>
    </row>
    <row r="96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c r="AA961" s="49"/>
      <c r="AB961" s="49"/>
      <c r="AC961" s="49"/>
      <c r="AD961" s="49"/>
      <c r="AE961" s="49"/>
      <c r="AF961" s="49"/>
      <c r="AG961" s="49"/>
      <c r="AH961" s="49"/>
      <c r="AI961" s="49"/>
    </row>
    <row r="962">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c r="AA962" s="49"/>
      <c r="AB962" s="49"/>
      <c r="AC962" s="49"/>
      <c r="AD962" s="49"/>
      <c r="AE962" s="49"/>
      <c r="AF962" s="49"/>
      <c r="AG962" s="49"/>
      <c r="AH962" s="49"/>
      <c r="AI962" s="49"/>
    </row>
    <row r="963">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c r="AA963" s="49"/>
      <c r="AB963" s="49"/>
      <c r="AC963" s="49"/>
      <c r="AD963" s="49"/>
      <c r="AE963" s="49"/>
      <c r="AF963" s="49"/>
      <c r="AG963" s="49"/>
      <c r="AH963" s="49"/>
      <c r="AI963" s="49"/>
    </row>
    <row r="964">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c r="AA964" s="49"/>
      <c r="AB964" s="49"/>
      <c r="AC964" s="49"/>
      <c r="AD964" s="49"/>
      <c r="AE964" s="49"/>
      <c r="AF964" s="49"/>
      <c r="AG964" s="49"/>
      <c r="AH964" s="49"/>
      <c r="AI964" s="49"/>
    </row>
    <row r="965">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c r="AA965" s="49"/>
      <c r="AB965" s="49"/>
      <c r="AC965" s="49"/>
      <c r="AD965" s="49"/>
      <c r="AE965" s="49"/>
      <c r="AF965" s="49"/>
      <c r="AG965" s="49"/>
      <c r="AH965" s="49"/>
      <c r="AI965" s="49"/>
    </row>
    <row r="966">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c r="AA966" s="49"/>
      <c r="AB966" s="49"/>
      <c r="AC966" s="49"/>
      <c r="AD966" s="49"/>
      <c r="AE966" s="49"/>
      <c r="AF966" s="49"/>
      <c r="AG966" s="49"/>
      <c r="AH966" s="49"/>
      <c r="AI966" s="49"/>
    </row>
    <row r="967">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c r="AA967" s="49"/>
      <c r="AB967" s="49"/>
      <c r="AC967" s="49"/>
      <c r="AD967" s="49"/>
      <c r="AE967" s="49"/>
      <c r="AF967" s="49"/>
      <c r="AG967" s="49"/>
      <c r="AH967" s="49"/>
      <c r="AI967" s="49"/>
    </row>
    <row r="968">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c r="AA968" s="49"/>
      <c r="AB968" s="49"/>
      <c r="AC968" s="49"/>
      <c r="AD968" s="49"/>
      <c r="AE968" s="49"/>
      <c r="AF968" s="49"/>
      <c r="AG968" s="49"/>
      <c r="AH968" s="49"/>
      <c r="AI968" s="49"/>
    </row>
    <row r="969">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c r="AA969" s="49"/>
      <c r="AB969" s="49"/>
      <c r="AC969" s="49"/>
      <c r="AD969" s="49"/>
      <c r="AE969" s="49"/>
      <c r="AF969" s="49"/>
      <c r="AG969" s="49"/>
      <c r="AH969" s="49"/>
      <c r="AI969" s="49"/>
    </row>
    <row r="970">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c r="AA970" s="49"/>
      <c r="AB970" s="49"/>
      <c r="AC970" s="49"/>
      <c r="AD970" s="49"/>
      <c r="AE970" s="49"/>
      <c r="AF970" s="49"/>
      <c r="AG970" s="49"/>
      <c r="AH970" s="49"/>
      <c r="AI970" s="49"/>
    </row>
    <row r="97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c r="AA971" s="49"/>
      <c r="AB971" s="49"/>
      <c r="AC971" s="49"/>
      <c r="AD971" s="49"/>
      <c r="AE971" s="49"/>
      <c r="AF971" s="49"/>
      <c r="AG971" s="49"/>
      <c r="AH971" s="49"/>
      <c r="AI971" s="49"/>
    </row>
    <row r="972">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c r="AA972" s="49"/>
      <c r="AB972" s="49"/>
      <c r="AC972" s="49"/>
      <c r="AD972" s="49"/>
      <c r="AE972" s="49"/>
      <c r="AF972" s="49"/>
      <c r="AG972" s="49"/>
      <c r="AH972" s="49"/>
      <c r="AI972" s="49"/>
    </row>
    <row r="973">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c r="AA973" s="49"/>
      <c r="AB973" s="49"/>
      <c r="AC973" s="49"/>
      <c r="AD973" s="49"/>
      <c r="AE973" s="49"/>
      <c r="AF973" s="49"/>
      <c r="AG973" s="49"/>
      <c r="AH973" s="49"/>
      <c r="AI973" s="49"/>
    </row>
    <row r="974">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c r="AA974" s="49"/>
      <c r="AB974" s="49"/>
      <c r="AC974" s="49"/>
      <c r="AD974" s="49"/>
      <c r="AE974" s="49"/>
      <c r="AF974" s="49"/>
      <c r="AG974" s="49"/>
      <c r="AH974" s="49"/>
      <c r="AI974" s="49"/>
    </row>
    <row r="975">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c r="AA975" s="49"/>
      <c r="AB975" s="49"/>
      <c r="AC975" s="49"/>
      <c r="AD975" s="49"/>
      <c r="AE975" s="49"/>
      <c r="AF975" s="49"/>
      <c r="AG975" s="49"/>
      <c r="AH975" s="49"/>
      <c r="AI975" s="49"/>
    </row>
    <row r="976">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c r="AA976" s="49"/>
      <c r="AB976" s="49"/>
      <c r="AC976" s="49"/>
      <c r="AD976" s="49"/>
      <c r="AE976" s="49"/>
      <c r="AF976" s="49"/>
      <c r="AG976" s="49"/>
      <c r="AH976" s="49"/>
      <c r="AI976" s="49"/>
    </row>
    <row r="977">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c r="AA977" s="49"/>
      <c r="AB977" s="49"/>
      <c r="AC977" s="49"/>
      <c r="AD977" s="49"/>
      <c r="AE977" s="49"/>
      <c r="AF977" s="49"/>
      <c r="AG977" s="49"/>
      <c r="AH977" s="49"/>
      <c r="AI977" s="49"/>
    </row>
    <row r="978">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c r="AA978" s="49"/>
      <c r="AB978" s="49"/>
      <c r="AC978" s="49"/>
      <c r="AD978" s="49"/>
      <c r="AE978" s="49"/>
      <c r="AF978" s="49"/>
      <c r="AG978" s="49"/>
      <c r="AH978" s="49"/>
      <c r="AI978" s="49"/>
    </row>
    <row r="979">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c r="AA979" s="49"/>
      <c r="AB979" s="49"/>
      <c r="AC979" s="49"/>
      <c r="AD979" s="49"/>
      <c r="AE979" s="49"/>
      <c r="AF979" s="49"/>
      <c r="AG979" s="49"/>
      <c r="AH979" s="49"/>
      <c r="AI979" s="49"/>
    </row>
    <row r="980">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c r="AA980" s="49"/>
      <c r="AB980" s="49"/>
      <c r="AC980" s="49"/>
      <c r="AD980" s="49"/>
      <c r="AE980" s="49"/>
      <c r="AF980" s="49"/>
      <c r="AG980" s="49"/>
      <c r="AH980" s="49"/>
      <c r="AI980" s="49"/>
    </row>
    <row r="98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c r="AA981" s="49"/>
      <c r="AB981" s="49"/>
      <c r="AC981" s="49"/>
      <c r="AD981" s="49"/>
      <c r="AE981" s="49"/>
      <c r="AF981" s="49"/>
      <c r="AG981" s="49"/>
      <c r="AH981" s="49"/>
      <c r="AI981" s="49"/>
    </row>
    <row r="982">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c r="AA982" s="49"/>
      <c r="AB982" s="49"/>
      <c r="AC982" s="49"/>
      <c r="AD982" s="49"/>
      <c r="AE982" s="49"/>
      <c r="AF982" s="49"/>
      <c r="AG982" s="49"/>
      <c r="AH982" s="49"/>
      <c r="AI982" s="49"/>
    </row>
    <row r="983">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c r="AA983" s="49"/>
      <c r="AB983" s="49"/>
      <c r="AC983" s="49"/>
      <c r="AD983" s="49"/>
      <c r="AE983" s="49"/>
      <c r="AF983" s="49"/>
      <c r="AG983" s="49"/>
      <c r="AH983" s="49"/>
      <c r="AI983" s="49"/>
    </row>
    <row r="984">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c r="AA984" s="49"/>
      <c r="AB984" s="49"/>
      <c r="AC984" s="49"/>
      <c r="AD984" s="49"/>
      <c r="AE984" s="49"/>
      <c r="AF984" s="49"/>
      <c r="AG984" s="49"/>
      <c r="AH984" s="49"/>
      <c r="AI984" s="49"/>
    </row>
    <row r="985">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c r="AA985" s="49"/>
      <c r="AB985" s="49"/>
      <c r="AC985" s="49"/>
      <c r="AD985" s="49"/>
      <c r="AE985" s="49"/>
      <c r="AF985" s="49"/>
      <c r="AG985" s="49"/>
      <c r="AH985" s="49"/>
      <c r="AI985" s="49"/>
    </row>
    <row r="986">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c r="AA986" s="49"/>
      <c r="AB986" s="49"/>
      <c r="AC986" s="49"/>
      <c r="AD986" s="49"/>
      <c r="AE986" s="49"/>
      <c r="AF986" s="49"/>
      <c r="AG986" s="49"/>
      <c r="AH986" s="49"/>
      <c r="AI986" s="49"/>
    </row>
    <row r="987">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c r="AA987" s="49"/>
      <c r="AB987" s="49"/>
      <c r="AC987" s="49"/>
      <c r="AD987" s="49"/>
      <c r="AE987" s="49"/>
      <c r="AF987" s="49"/>
      <c r="AG987" s="49"/>
      <c r="AH987" s="49"/>
      <c r="AI987" s="49"/>
    </row>
    <row r="988">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c r="AA988" s="49"/>
      <c r="AB988" s="49"/>
      <c r="AC988" s="49"/>
      <c r="AD988" s="49"/>
      <c r="AE988" s="49"/>
      <c r="AF988" s="49"/>
      <c r="AG988" s="49"/>
      <c r="AH988" s="49"/>
      <c r="AI988" s="49"/>
    </row>
    <row r="989">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c r="AA989" s="49"/>
      <c r="AB989" s="49"/>
      <c r="AC989" s="49"/>
      <c r="AD989" s="49"/>
      <c r="AE989" s="49"/>
      <c r="AF989" s="49"/>
      <c r="AG989" s="49"/>
      <c r="AH989" s="49"/>
      <c r="AI989" s="49"/>
    </row>
    <row r="990">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c r="AA990" s="49"/>
      <c r="AB990" s="49"/>
      <c r="AC990" s="49"/>
      <c r="AD990" s="49"/>
      <c r="AE990" s="49"/>
      <c r="AF990" s="49"/>
      <c r="AG990" s="49"/>
      <c r="AH990" s="49"/>
      <c r="AI990" s="49"/>
    </row>
    <row r="99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c r="AA991" s="49"/>
      <c r="AB991" s="49"/>
      <c r="AC991" s="49"/>
      <c r="AD991" s="49"/>
      <c r="AE991" s="49"/>
      <c r="AF991" s="49"/>
      <c r="AG991" s="49"/>
      <c r="AH991" s="49"/>
      <c r="AI991" s="49"/>
    </row>
    <row r="992">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c r="AA992" s="49"/>
      <c r="AB992" s="49"/>
      <c r="AC992" s="49"/>
      <c r="AD992" s="49"/>
      <c r="AE992" s="49"/>
      <c r="AF992" s="49"/>
      <c r="AG992" s="49"/>
      <c r="AH992" s="49"/>
      <c r="AI992" s="49"/>
    </row>
    <row r="993">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c r="AA993" s="49"/>
      <c r="AB993" s="49"/>
      <c r="AC993" s="49"/>
      <c r="AD993" s="49"/>
      <c r="AE993" s="49"/>
      <c r="AF993" s="49"/>
      <c r="AG993" s="49"/>
      <c r="AH993" s="49"/>
      <c r="AI993" s="49"/>
    </row>
    <row r="994">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c r="AA994" s="49"/>
      <c r="AB994" s="49"/>
      <c r="AC994" s="49"/>
      <c r="AD994" s="49"/>
      <c r="AE994" s="49"/>
      <c r="AF994" s="49"/>
      <c r="AG994" s="49"/>
      <c r="AH994" s="49"/>
      <c r="AI994" s="49"/>
    </row>
    <row r="995">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c r="AA995" s="49"/>
      <c r="AB995" s="49"/>
      <c r="AC995" s="49"/>
      <c r="AD995" s="49"/>
      <c r="AE995" s="49"/>
      <c r="AF995" s="49"/>
      <c r="AG995" s="49"/>
      <c r="AH995" s="49"/>
      <c r="AI995" s="49"/>
    </row>
    <row r="996">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c r="AA996" s="49"/>
      <c r="AB996" s="49"/>
      <c r="AC996" s="49"/>
      <c r="AD996" s="49"/>
      <c r="AE996" s="49"/>
      <c r="AF996" s="49"/>
      <c r="AG996" s="49"/>
      <c r="AH996" s="49"/>
      <c r="AI996" s="49"/>
    </row>
    <row r="997">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c r="AA997" s="49"/>
      <c r="AB997" s="49"/>
      <c r="AC997" s="49"/>
      <c r="AD997" s="49"/>
      <c r="AE997" s="49"/>
      <c r="AF997" s="49"/>
      <c r="AG997" s="49"/>
      <c r="AH997" s="49"/>
      <c r="AI997" s="49"/>
    </row>
    <row r="998">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c r="AA998" s="49"/>
      <c r="AB998" s="49"/>
      <c r="AC998" s="49"/>
      <c r="AD998" s="49"/>
      <c r="AE998" s="49"/>
      <c r="AF998" s="49"/>
      <c r="AG998" s="49"/>
      <c r="AH998" s="49"/>
      <c r="AI998" s="49"/>
    </row>
    <row r="999">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c r="AA999" s="49"/>
      <c r="AB999" s="49"/>
      <c r="AC999" s="49"/>
      <c r="AD999" s="49"/>
      <c r="AE999" s="49"/>
      <c r="AF999" s="49"/>
      <c r="AG999" s="49"/>
      <c r="AH999" s="49"/>
      <c r="AI999" s="49"/>
    </row>
    <row r="1000">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c r="AA1000" s="49"/>
      <c r="AB1000" s="49"/>
      <c r="AC1000" s="49"/>
      <c r="AD1000" s="49"/>
      <c r="AE1000" s="49"/>
      <c r="AF1000" s="49"/>
      <c r="AG1000" s="49"/>
      <c r="AH1000" s="49"/>
      <c r="AI1000" s="49"/>
    </row>
  </sheetData>
  <hyperlinks>
    <hyperlink r:id="rId1" ref="C2"/>
    <hyperlink r:id="rId2" ref="D2"/>
    <hyperlink r:id="rId3" ref="D3"/>
    <hyperlink r:id="rId4" ref="D4"/>
    <hyperlink r:id="rId5" ref="C5"/>
    <hyperlink r:id="rId6" ref="D5"/>
    <hyperlink r:id="rId7" ref="C6"/>
    <hyperlink r:id="rId8" ref="D6"/>
    <hyperlink r:id="rId9" ref="D7"/>
    <hyperlink r:id="rId10" ref="D8"/>
    <hyperlink r:id="rId11" ref="C9"/>
    <hyperlink r:id="rId12" ref="D9"/>
    <hyperlink r:id="rId13" ref="C10"/>
    <hyperlink r:id="rId14" ref="D10"/>
    <hyperlink r:id="rId15" ref="C11"/>
    <hyperlink r:id="rId16" ref="D11"/>
    <hyperlink r:id="rId17" ref="C12"/>
    <hyperlink r:id="rId18" ref="D13"/>
    <hyperlink r:id="rId19" ref="C14"/>
    <hyperlink r:id="rId20" ref="D14"/>
    <hyperlink r:id="rId21" ref="D15"/>
    <hyperlink r:id="rId22" ref="C16"/>
    <hyperlink r:id="rId23" ref="D16"/>
    <hyperlink r:id="rId24" ref="C17"/>
    <hyperlink r:id="rId25" ref="D17"/>
    <hyperlink r:id="rId26" ref="C18"/>
    <hyperlink r:id="rId27" ref="D18"/>
    <hyperlink r:id="rId28" ref="C19"/>
    <hyperlink r:id="rId29" ref="D19"/>
    <hyperlink r:id="rId30" ref="C20"/>
    <hyperlink r:id="rId31" ref="D20"/>
    <hyperlink r:id="rId32" ref="C21"/>
    <hyperlink r:id="rId33" ref="D21"/>
    <hyperlink r:id="rId34" ref="C22"/>
    <hyperlink r:id="rId35" ref="D22"/>
    <hyperlink r:id="rId36" ref="D23"/>
    <hyperlink r:id="rId37" ref="C24"/>
    <hyperlink r:id="rId38" ref="D24"/>
    <hyperlink r:id="rId39" ref="C25"/>
    <hyperlink r:id="rId40" ref="D25"/>
    <hyperlink r:id="rId41" ref="D26"/>
    <hyperlink r:id="rId42" ref="C27"/>
    <hyperlink r:id="rId43" ref="D27"/>
    <hyperlink r:id="rId44" ref="D28"/>
    <hyperlink r:id="rId45" ref="C29"/>
    <hyperlink r:id="rId46" ref="D29"/>
    <hyperlink r:id="rId47" ref="C30"/>
    <hyperlink r:id="rId48" ref="D30"/>
    <hyperlink r:id="rId49" ref="C31"/>
    <hyperlink r:id="rId50" ref="D31"/>
    <hyperlink r:id="rId51" ref="D32"/>
    <hyperlink r:id="rId52" ref="C33"/>
    <hyperlink r:id="rId53" ref="D33"/>
    <hyperlink r:id="rId54" ref="C34"/>
    <hyperlink r:id="rId55" ref="D34"/>
    <hyperlink r:id="rId56" ref="C35"/>
    <hyperlink r:id="rId57" ref="D35"/>
    <hyperlink r:id="rId58" ref="D36"/>
    <hyperlink r:id="rId59" ref="C37"/>
    <hyperlink r:id="rId60" ref="D37"/>
    <hyperlink r:id="rId61" ref="D38"/>
    <hyperlink r:id="rId62" ref="C39"/>
    <hyperlink r:id="rId63" ref="C40"/>
    <hyperlink r:id="rId64" ref="D40"/>
    <hyperlink r:id="rId65" ref="D41"/>
    <hyperlink r:id="rId66" ref="D42"/>
    <hyperlink r:id="rId67" ref="D43"/>
    <hyperlink r:id="rId68" ref="D44"/>
    <hyperlink r:id="rId69" ref="D45"/>
    <hyperlink r:id="rId70" ref="C46"/>
    <hyperlink r:id="rId71" ref="D46"/>
    <hyperlink r:id="rId72" ref="C47"/>
    <hyperlink r:id="rId73" ref="D47"/>
    <hyperlink r:id="rId74" ref="C48"/>
    <hyperlink r:id="rId75" ref="C49"/>
    <hyperlink r:id="rId76" ref="D49"/>
    <hyperlink r:id="rId77" ref="C50"/>
    <hyperlink r:id="rId78" ref="D50"/>
    <hyperlink r:id="rId79" ref="C51"/>
    <hyperlink r:id="rId80" ref="C52"/>
    <hyperlink r:id="rId81" ref="D52"/>
    <hyperlink r:id="rId82" ref="C53"/>
    <hyperlink r:id="rId83" ref="D53"/>
    <hyperlink r:id="rId84" ref="C54"/>
    <hyperlink r:id="rId85" ref="D54"/>
    <hyperlink r:id="rId86" ref="C55"/>
    <hyperlink r:id="rId87" ref="D55"/>
  </hyperlinks>
  <drawing r:id="rId88"/>
  <tableParts count="1">
    <tablePart r:id="rId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8" max="8" width="38.29"/>
    <col customWidth="1" min="9" max="9" width="21.57"/>
  </cols>
  <sheetData>
    <row r="1">
      <c r="A1" s="1" t="s">
        <v>338</v>
      </c>
      <c r="B1" s="2" t="s">
        <v>339</v>
      </c>
      <c r="C1" s="2" t="s">
        <v>340</v>
      </c>
      <c r="D1" s="2" t="s">
        <v>341</v>
      </c>
      <c r="E1" s="2" t="s">
        <v>342</v>
      </c>
      <c r="F1" s="54" t="s">
        <v>343</v>
      </c>
      <c r="G1" s="1" t="s">
        <v>344</v>
      </c>
      <c r="H1" s="55" t="s">
        <v>14</v>
      </c>
      <c r="I1" s="1" t="s">
        <v>15</v>
      </c>
      <c r="J1" s="1"/>
      <c r="K1" s="1"/>
      <c r="L1" s="1"/>
      <c r="M1" s="1"/>
      <c r="N1" s="1"/>
      <c r="O1" s="1"/>
      <c r="P1" s="1"/>
      <c r="Q1" s="1"/>
      <c r="R1" s="1"/>
      <c r="S1" s="1"/>
      <c r="T1" s="1"/>
      <c r="U1" s="3"/>
      <c r="V1" s="3"/>
      <c r="W1" s="3"/>
      <c r="X1" s="3"/>
      <c r="Y1" s="3"/>
      <c r="Z1" s="3"/>
      <c r="AA1" s="3"/>
      <c r="AB1" s="3"/>
      <c r="AC1" s="3"/>
      <c r="AD1" s="3"/>
      <c r="AE1" s="3"/>
      <c r="AF1" s="3"/>
      <c r="AG1" s="3"/>
      <c r="AH1" s="3"/>
      <c r="AI1" s="3"/>
    </row>
    <row r="2">
      <c r="A2" s="32" t="s">
        <v>23</v>
      </c>
      <c r="B2" s="56" t="s">
        <v>23</v>
      </c>
      <c r="C2" s="56" t="s">
        <v>345</v>
      </c>
      <c r="D2" s="56" t="s">
        <v>346</v>
      </c>
      <c r="E2" s="56" t="s">
        <v>347</v>
      </c>
      <c r="F2" s="57" t="s">
        <v>348</v>
      </c>
      <c r="G2" s="58" t="s">
        <v>349</v>
      </c>
      <c r="H2" s="59" t="s">
        <v>350</v>
      </c>
      <c r="I2" s="60"/>
      <c r="J2" s="60"/>
      <c r="K2" s="60"/>
      <c r="L2" s="60"/>
      <c r="M2" s="60"/>
      <c r="N2" s="60"/>
      <c r="O2" s="60"/>
      <c r="P2" s="60"/>
      <c r="Q2" s="60"/>
      <c r="R2" s="60"/>
      <c r="S2" s="60"/>
      <c r="T2" s="60"/>
      <c r="U2" s="3"/>
      <c r="V2" s="3"/>
      <c r="W2" s="3"/>
      <c r="X2" s="3"/>
      <c r="Y2" s="3"/>
      <c r="Z2" s="3"/>
      <c r="AA2" s="3"/>
      <c r="AB2" s="3"/>
      <c r="AC2" s="3"/>
      <c r="AD2" s="3"/>
      <c r="AE2" s="3"/>
      <c r="AF2" s="3"/>
      <c r="AG2" s="3"/>
      <c r="AH2" s="3"/>
      <c r="AI2" s="3"/>
    </row>
    <row r="3">
      <c r="A3" s="32" t="s">
        <v>33</v>
      </c>
      <c r="B3" s="56" t="s">
        <v>351</v>
      </c>
      <c r="C3" s="56" t="s">
        <v>345</v>
      </c>
      <c r="D3" s="56" t="s">
        <v>346</v>
      </c>
      <c r="E3" s="56" t="s">
        <v>352</v>
      </c>
      <c r="F3" s="19" t="s">
        <v>353</v>
      </c>
      <c r="G3" s="58" t="s">
        <v>354</v>
      </c>
      <c r="H3" s="61" t="s">
        <v>355</v>
      </c>
      <c r="I3" s="60"/>
      <c r="J3" s="60"/>
      <c r="K3" s="60"/>
      <c r="L3" s="60"/>
      <c r="M3" s="60"/>
      <c r="N3" s="60"/>
      <c r="O3" s="60"/>
      <c r="P3" s="60"/>
      <c r="Q3" s="60"/>
      <c r="R3" s="60"/>
      <c r="S3" s="60"/>
      <c r="T3" s="60"/>
      <c r="U3" s="3"/>
      <c r="V3" s="3"/>
      <c r="W3" s="3"/>
      <c r="X3" s="3"/>
      <c r="Y3" s="3"/>
      <c r="Z3" s="3"/>
      <c r="AA3" s="3"/>
      <c r="AB3" s="3"/>
      <c r="AC3" s="3"/>
      <c r="AD3" s="3"/>
      <c r="AE3" s="3"/>
      <c r="AF3" s="3"/>
      <c r="AG3" s="3"/>
      <c r="AH3" s="3"/>
      <c r="AI3" s="3"/>
    </row>
    <row r="4">
      <c r="A4" s="32" t="s">
        <v>356</v>
      </c>
      <c r="B4" s="56" t="s">
        <v>357</v>
      </c>
      <c r="C4" s="56" t="s">
        <v>345</v>
      </c>
      <c r="D4" s="56" t="s">
        <v>358</v>
      </c>
      <c r="E4" s="56" t="s">
        <v>359</v>
      </c>
      <c r="F4" s="62" t="s">
        <v>360</v>
      </c>
      <c r="G4" s="58" t="s">
        <v>361</v>
      </c>
      <c r="H4" s="63" t="s">
        <v>362</v>
      </c>
      <c r="I4" s="60"/>
      <c r="J4" s="60"/>
      <c r="K4" s="60"/>
      <c r="L4" s="60"/>
      <c r="M4" s="60"/>
      <c r="N4" s="60"/>
      <c r="O4" s="60"/>
      <c r="P4" s="60"/>
      <c r="Q4" s="60"/>
      <c r="R4" s="60"/>
      <c r="S4" s="60"/>
      <c r="T4" s="60"/>
      <c r="U4" s="3"/>
      <c r="V4" s="3"/>
      <c r="W4" s="3"/>
      <c r="X4" s="3"/>
      <c r="Y4" s="3"/>
      <c r="Z4" s="3"/>
      <c r="AA4" s="3"/>
      <c r="AB4" s="3"/>
      <c r="AC4" s="3"/>
      <c r="AD4" s="3"/>
      <c r="AE4" s="3"/>
      <c r="AF4" s="3"/>
      <c r="AG4" s="3"/>
      <c r="AH4" s="3"/>
      <c r="AI4" s="3"/>
    </row>
    <row r="5">
      <c r="A5" s="32" t="s">
        <v>363</v>
      </c>
      <c r="B5" s="56" t="s">
        <v>364</v>
      </c>
      <c r="C5" s="56" t="s">
        <v>365</v>
      </c>
      <c r="D5" s="56" t="s">
        <v>366</v>
      </c>
      <c r="E5" s="56" t="s">
        <v>367</v>
      </c>
      <c r="F5" s="62"/>
      <c r="G5" s="58" t="s">
        <v>368</v>
      </c>
      <c r="H5" s="61"/>
      <c r="I5" s="1"/>
      <c r="J5" s="60"/>
      <c r="K5" s="60"/>
      <c r="L5" s="60"/>
      <c r="M5" s="60"/>
      <c r="N5" s="60"/>
      <c r="O5" s="60"/>
      <c r="P5" s="60"/>
      <c r="Q5" s="60"/>
      <c r="R5" s="60"/>
      <c r="S5" s="60"/>
      <c r="T5" s="60"/>
      <c r="U5" s="3"/>
      <c r="V5" s="3"/>
      <c r="W5" s="3"/>
      <c r="X5" s="3"/>
      <c r="Y5" s="3"/>
      <c r="Z5" s="3"/>
      <c r="AA5" s="3"/>
      <c r="AB5" s="3"/>
      <c r="AC5" s="3"/>
      <c r="AD5" s="3"/>
      <c r="AE5" s="3"/>
      <c r="AF5" s="3"/>
      <c r="AG5" s="3"/>
      <c r="AH5" s="3"/>
      <c r="AI5" s="3"/>
    </row>
    <row r="6">
      <c r="A6" s="32" t="s">
        <v>132</v>
      </c>
      <c r="B6" s="56" t="s">
        <v>369</v>
      </c>
      <c r="C6" s="56" t="s">
        <v>345</v>
      </c>
      <c r="D6" s="56" t="s">
        <v>358</v>
      </c>
      <c r="E6" s="56" t="s">
        <v>359</v>
      </c>
      <c r="F6" s="62"/>
      <c r="G6" s="58" t="s">
        <v>370</v>
      </c>
      <c r="H6" s="59" t="s">
        <v>371</v>
      </c>
      <c r="I6" s="60"/>
      <c r="J6" s="60"/>
      <c r="K6" s="60"/>
      <c r="L6" s="60"/>
      <c r="M6" s="60"/>
      <c r="N6" s="60"/>
      <c r="O6" s="60"/>
      <c r="P6" s="60"/>
      <c r="Q6" s="60"/>
      <c r="R6" s="60"/>
      <c r="S6" s="60"/>
      <c r="T6" s="60"/>
      <c r="U6" s="3"/>
      <c r="V6" s="3"/>
      <c r="W6" s="3"/>
      <c r="X6" s="3"/>
      <c r="Y6" s="3"/>
      <c r="Z6" s="3"/>
      <c r="AA6" s="3"/>
      <c r="AB6" s="3"/>
      <c r="AC6" s="3"/>
      <c r="AD6" s="3"/>
      <c r="AE6" s="3"/>
      <c r="AF6" s="3"/>
      <c r="AG6" s="3"/>
      <c r="AH6" s="3"/>
      <c r="AI6" s="3"/>
    </row>
    <row r="7">
      <c r="A7" s="32" t="s">
        <v>43</v>
      </c>
      <c r="B7" s="56" t="s">
        <v>372</v>
      </c>
      <c r="C7" s="56" t="s">
        <v>365</v>
      </c>
      <c r="D7" s="56" t="s">
        <v>358</v>
      </c>
      <c r="E7" s="56" t="s">
        <v>359</v>
      </c>
      <c r="F7" s="64" t="s">
        <v>373</v>
      </c>
      <c r="G7" s="65" t="s">
        <v>374</v>
      </c>
      <c r="H7" s="19" t="s">
        <v>375</v>
      </c>
      <c r="I7" s="1" t="s">
        <v>376</v>
      </c>
      <c r="J7" s="60"/>
      <c r="K7" s="60"/>
      <c r="L7" s="60"/>
      <c r="M7" s="60"/>
      <c r="N7" s="60"/>
      <c r="O7" s="60"/>
      <c r="P7" s="60"/>
      <c r="Q7" s="60"/>
      <c r="R7" s="60"/>
      <c r="S7" s="60"/>
      <c r="T7" s="60"/>
      <c r="U7" s="3"/>
      <c r="V7" s="3"/>
      <c r="W7" s="3"/>
      <c r="X7" s="3"/>
      <c r="Y7" s="3"/>
      <c r="Z7" s="3"/>
      <c r="AA7" s="3"/>
      <c r="AB7" s="3"/>
      <c r="AC7" s="3"/>
      <c r="AD7" s="3"/>
      <c r="AE7" s="3"/>
      <c r="AF7" s="3"/>
      <c r="AG7" s="3"/>
      <c r="AH7" s="3"/>
      <c r="AI7" s="3"/>
    </row>
    <row r="8">
      <c r="A8" s="32" t="s">
        <v>137</v>
      </c>
      <c r="B8" s="56" t="s">
        <v>377</v>
      </c>
      <c r="C8" s="56" t="s">
        <v>345</v>
      </c>
      <c r="D8" s="56" t="s">
        <v>346</v>
      </c>
      <c r="E8" s="56" t="s">
        <v>378</v>
      </c>
      <c r="F8" s="62"/>
      <c r="G8" s="58" t="s">
        <v>379</v>
      </c>
      <c r="H8" s="63" t="s">
        <v>380</v>
      </c>
      <c r="I8" s="60"/>
      <c r="J8" s="60"/>
      <c r="K8" s="60"/>
      <c r="L8" s="60"/>
      <c r="M8" s="60"/>
      <c r="N8" s="60"/>
      <c r="O8" s="60"/>
      <c r="P8" s="60"/>
      <c r="Q8" s="60"/>
      <c r="R8" s="60"/>
      <c r="S8" s="60"/>
      <c r="T8" s="60"/>
      <c r="U8" s="3"/>
      <c r="V8" s="3"/>
      <c r="W8" s="3"/>
      <c r="X8" s="3"/>
      <c r="Y8" s="3"/>
      <c r="Z8" s="3"/>
      <c r="AA8" s="3"/>
      <c r="AB8" s="3"/>
      <c r="AC8" s="3"/>
      <c r="AD8" s="3"/>
      <c r="AE8" s="3"/>
      <c r="AF8" s="3"/>
      <c r="AG8" s="3"/>
      <c r="AH8" s="3"/>
      <c r="AI8" s="3"/>
    </row>
    <row r="9">
      <c r="A9" s="32" t="s">
        <v>381</v>
      </c>
      <c r="B9" s="56" t="s">
        <v>382</v>
      </c>
      <c r="C9" s="56" t="s">
        <v>345</v>
      </c>
      <c r="D9" s="56" t="s">
        <v>358</v>
      </c>
      <c r="E9" s="56" t="s">
        <v>359</v>
      </c>
      <c r="F9" s="62"/>
      <c r="G9" s="58" t="s">
        <v>383</v>
      </c>
      <c r="H9" s="61"/>
      <c r="I9" s="60"/>
      <c r="J9" s="60"/>
      <c r="K9" s="60"/>
      <c r="L9" s="60"/>
      <c r="M9" s="60"/>
      <c r="N9" s="60"/>
      <c r="O9" s="60"/>
      <c r="P9" s="60"/>
      <c r="Q9" s="60"/>
      <c r="R9" s="60"/>
      <c r="S9" s="60"/>
      <c r="T9" s="60"/>
      <c r="U9" s="3"/>
      <c r="V9" s="3"/>
      <c r="W9" s="3"/>
      <c r="X9" s="3"/>
      <c r="Y9" s="3"/>
      <c r="Z9" s="3"/>
      <c r="AA9" s="3"/>
      <c r="AB9" s="3"/>
      <c r="AC9" s="3"/>
      <c r="AD9" s="3"/>
      <c r="AE9" s="3"/>
      <c r="AF9" s="3"/>
      <c r="AG9" s="3"/>
      <c r="AH9" s="3"/>
      <c r="AI9" s="3"/>
    </row>
    <row r="10">
      <c r="A10" s="32" t="s">
        <v>62</v>
      </c>
      <c r="B10" s="56" t="s">
        <v>384</v>
      </c>
      <c r="C10" s="56" t="s">
        <v>365</v>
      </c>
      <c r="D10" s="56" t="s">
        <v>366</v>
      </c>
      <c r="E10" s="56" t="s">
        <v>385</v>
      </c>
      <c r="F10" s="62"/>
      <c r="G10" s="65" t="s">
        <v>386</v>
      </c>
      <c r="H10" s="19" t="s">
        <v>387</v>
      </c>
      <c r="I10" s="66" t="s">
        <v>388</v>
      </c>
      <c r="J10" s="60"/>
      <c r="K10" s="60"/>
      <c r="L10" s="60"/>
      <c r="M10" s="60"/>
      <c r="N10" s="60"/>
      <c r="O10" s="60"/>
      <c r="P10" s="60"/>
      <c r="Q10" s="60"/>
      <c r="R10" s="60"/>
      <c r="S10" s="60"/>
      <c r="T10" s="60"/>
      <c r="U10" s="3"/>
      <c r="V10" s="3"/>
      <c r="W10" s="3"/>
      <c r="X10" s="3"/>
      <c r="Y10" s="3"/>
      <c r="Z10" s="3"/>
      <c r="AA10" s="3"/>
      <c r="AB10" s="3"/>
      <c r="AC10" s="3"/>
      <c r="AD10" s="3"/>
      <c r="AE10" s="3"/>
      <c r="AF10" s="3"/>
      <c r="AG10" s="3"/>
      <c r="AH10" s="3"/>
      <c r="AI10" s="3"/>
    </row>
    <row r="11">
      <c r="A11" s="32" t="s">
        <v>49</v>
      </c>
      <c r="B11" s="56" t="s">
        <v>389</v>
      </c>
      <c r="C11" s="56" t="s">
        <v>365</v>
      </c>
      <c r="D11" s="56" t="s">
        <v>358</v>
      </c>
      <c r="E11" s="56" t="s">
        <v>359</v>
      </c>
      <c r="F11" s="19" t="s">
        <v>390</v>
      </c>
      <c r="G11" s="58" t="s">
        <v>391</v>
      </c>
      <c r="H11" s="63" t="s">
        <v>392</v>
      </c>
      <c r="I11" s="60"/>
      <c r="J11" s="60"/>
      <c r="K11" s="60"/>
      <c r="L11" s="60"/>
      <c r="M11" s="60"/>
      <c r="N11" s="60"/>
      <c r="O11" s="60"/>
      <c r="P11" s="60"/>
      <c r="Q11" s="60"/>
      <c r="R11" s="60"/>
      <c r="S11" s="60"/>
      <c r="T11" s="60"/>
      <c r="U11" s="3"/>
      <c r="V11" s="3"/>
      <c r="W11" s="3"/>
      <c r="X11" s="3"/>
      <c r="Y11" s="3"/>
      <c r="Z11" s="3"/>
      <c r="AA11" s="3"/>
      <c r="AB11" s="3"/>
      <c r="AC11" s="3"/>
      <c r="AD11" s="3"/>
      <c r="AE11" s="3"/>
      <c r="AF11" s="3"/>
      <c r="AG11" s="3"/>
      <c r="AH11" s="3"/>
      <c r="AI11" s="3"/>
    </row>
    <row r="12">
      <c r="A12" s="32" t="s">
        <v>150</v>
      </c>
      <c r="B12" s="56" t="s">
        <v>150</v>
      </c>
      <c r="C12" s="56" t="s">
        <v>345</v>
      </c>
      <c r="D12" s="56" t="s">
        <v>358</v>
      </c>
      <c r="E12" s="56" t="s">
        <v>393</v>
      </c>
      <c r="F12" s="62"/>
      <c r="G12" s="58" t="s">
        <v>394</v>
      </c>
      <c r="H12" s="64" t="s">
        <v>395</v>
      </c>
      <c r="I12" s="60"/>
      <c r="J12" s="60"/>
      <c r="K12" s="60"/>
      <c r="L12" s="60"/>
      <c r="M12" s="60"/>
      <c r="N12" s="60"/>
      <c r="O12" s="60"/>
      <c r="P12" s="60"/>
      <c r="Q12" s="60"/>
      <c r="R12" s="60"/>
      <c r="S12" s="60"/>
      <c r="T12" s="60"/>
      <c r="U12" s="3"/>
      <c r="V12" s="3"/>
      <c r="W12" s="3"/>
      <c r="X12" s="3"/>
      <c r="Y12" s="3"/>
      <c r="Z12" s="3"/>
      <c r="AA12" s="3"/>
      <c r="AB12" s="3"/>
      <c r="AC12" s="3"/>
      <c r="AD12" s="3"/>
      <c r="AE12" s="3"/>
      <c r="AF12" s="3"/>
      <c r="AG12" s="3"/>
      <c r="AH12" s="3"/>
      <c r="AI12" s="3"/>
    </row>
    <row r="13">
      <c r="A13" s="32" t="s">
        <v>155</v>
      </c>
      <c r="B13" s="56" t="s">
        <v>396</v>
      </c>
      <c r="C13" s="56" t="s">
        <v>345</v>
      </c>
      <c r="D13" s="56" t="s">
        <v>358</v>
      </c>
      <c r="E13" s="56" t="s">
        <v>359</v>
      </c>
      <c r="F13" s="62"/>
      <c r="G13" s="58" t="s">
        <v>397</v>
      </c>
      <c r="H13" s="59" t="s">
        <v>398</v>
      </c>
      <c r="I13" s="60"/>
      <c r="J13" s="60"/>
      <c r="K13" s="60"/>
      <c r="L13" s="60"/>
      <c r="M13" s="60"/>
      <c r="N13" s="60"/>
      <c r="O13" s="60"/>
      <c r="P13" s="60"/>
      <c r="Q13" s="60"/>
      <c r="R13" s="60"/>
      <c r="S13" s="60"/>
      <c r="T13" s="60"/>
      <c r="U13" s="3"/>
      <c r="V13" s="3"/>
      <c r="W13" s="3"/>
      <c r="X13" s="3"/>
      <c r="Y13" s="3"/>
      <c r="Z13" s="3"/>
      <c r="AA13" s="3"/>
      <c r="AB13" s="3"/>
      <c r="AC13" s="3"/>
      <c r="AD13" s="3"/>
      <c r="AE13" s="3"/>
      <c r="AF13" s="3"/>
      <c r="AG13" s="3"/>
      <c r="AH13" s="3"/>
      <c r="AI13" s="3"/>
    </row>
    <row r="14">
      <c r="A14" s="32" t="s">
        <v>270</v>
      </c>
      <c r="B14" s="56" t="s">
        <v>399</v>
      </c>
      <c r="C14" s="56" t="s">
        <v>365</v>
      </c>
      <c r="D14" s="56" t="s">
        <v>346</v>
      </c>
      <c r="E14" s="56" t="s">
        <v>400</v>
      </c>
      <c r="F14" s="62"/>
      <c r="G14" s="58" t="s">
        <v>401</v>
      </c>
      <c r="H14" s="59" t="s">
        <v>402</v>
      </c>
      <c r="I14" s="60"/>
      <c r="J14" s="60"/>
      <c r="K14" s="60"/>
      <c r="L14" s="60"/>
      <c r="M14" s="60"/>
      <c r="N14" s="60"/>
      <c r="O14" s="60"/>
      <c r="P14" s="60"/>
      <c r="Q14" s="60"/>
      <c r="R14" s="60"/>
      <c r="S14" s="60"/>
      <c r="T14" s="60"/>
      <c r="U14" s="3"/>
      <c r="V14" s="3"/>
      <c r="W14" s="3"/>
      <c r="X14" s="3"/>
      <c r="Y14" s="3"/>
      <c r="Z14" s="3"/>
      <c r="AA14" s="3"/>
      <c r="AB14" s="3"/>
      <c r="AC14" s="3"/>
      <c r="AD14" s="3"/>
      <c r="AE14" s="3"/>
      <c r="AF14" s="3"/>
      <c r="AG14" s="3"/>
      <c r="AH14" s="3"/>
      <c r="AI14" s="3"/>
    </row>
    <row r="15">
      <c r="A15" s="32" t="s">
        <v>403</v>
      </c>
      <c r="B15" s="56" t="s">
        <v>404</v>
      </c>
      <c r="C15" s="56" t="s">
        <v>345</v>
      </c>
      <c r="D15" s="56" t="s">
        <v>358</v>
      </c>
      <c r="E15" s="56" t="s">
        <v>359</v>
      </c>
      <c r="G15" s="58" t="s">
        <v>405</v>
      </c>
      <c r="H15" s="61"/>
      <c r="I15" s="1" t="s">
        <v>406</v>
      </c>
      <c r="J15" s="60"/>
      <c r="K15" s="60"/>
      <c r="L15" s="60"/>
      <c r="M15" s="60"/>
      <c r="N15" s="60"/>
      <c r="O15" s="60"/>
      <c r="P15" s="60"/>
      <c r="Q15" s="60"/>
      <c r="R15" s="60"/>
      <c r="S15" s="60"/>
      <c r="T15" s="60"/>
      <c r="U15" s="3"/>
      <c r="V15" s="3"/>
      <c r="W15" s="3"/>
      <c r="X15" s="3"/>
      <c r="Y15" s="3"/>
      <c r="Z15" s="3"/>
      <c r="AA15" s="3"/>
      <c r="AB15" s="3"/>
      <c r="AC15" s="3"/>
      <c r="AD15" s="3"/>
      <c r="AE15" s="3"/>
      <c r="AF15" s="3"/>
      <c r="AG15" s="3"/>
      <c r="AH15" s="3"/>
      <c r="AI15" s="3"/>
    </row>
    <row r="16">
      <c r="A16" s="32" t="s">
        <v>407</v>
      </c>
      <c r="B16" s="56" t="s">
        <v>408</v>
      </c>
      <c r="C16" s="56" t="s">
        <v>345</v>
      </c>
      <c r="D16" s="56" t="s">
        <v>358</v>
      </c>
      <c r="E16" s="56" t="s">
        <v>359</v>
      </c>
      <c r="F16" s="19" t="s">
        <v>409</v>
      </c>
      <c r="G16" s="58" t="s">
        <v>410</v>
      </c>
      <c r="H16" s="61"/>
      <c r="I16" s="60"/>
      <c r="J16" s="60"/>
      <c r="K16" s="60"/>
      <c r="L16" s="60"/>
      <c r="M16" s="60"/>
      <c r="N16" s="60"/>
      <c r="O16" s="60"/>
      <c r="P16" s="60"/>
      <c r="Q16" s="60"/>
      <c r="R16" s="60"/>
      <c r="S16" s="60"/>
      <c r="T16" s="60"/>
      <c r="U16" s="3"/>
      <c r="V16" s="3"/>
      <c r="W16" s="3"/>
      <c r="X16" s="3"/>
      <c r="Y16" s="3"/>
      <c r="Z16" s="3"/>
      <c r="AA16" s="3"/>
      <c r="AB16" s="3"/>
      <c r="AC16" s="3"/>
      <c r="AD16" s="3"/>
      <c r="AE16" s="3"/>
      <c r="AF16" s="3"/>
      <c r="AG16" s="3"/>
      <c r="AH16" s="3"/>
      <c r="AI16" s="3"/>
    </row>
    <row r="17">
      <c r="A17" s="32" t="s">
        <v>411</v>
      </c>
      <c r="B17" s="56" t="s">
        <v>411</v>
      </c>
      <c r="C17" s="56" t="s">
        <v>345</v>
      </c>
      <c r="D17" s="56" t="s">
        <v>346</v>
      </c>
      <c r="E17" s="56" t="s">
        <v>412</v>
      </c>
      <c r="F17" s="67" t="s">
        <v>413</v>
      </c>
      <c r="G17" s="58" t="s">
        <v>414</v>
      </c>
      <c r="H17" s="63" t="s">
        <v>415</v>
      </c>
      <c r="I17" s="60"/>
      <c r="J17" s="60"/>
      <c r="K17" s="60"/>
      <c r="L17" s="60"/>
      <c r="M17" s="60"/>
      <c r="N17" s="60"/>
      <c r="O17" s="60"/>
      <c r="P17" s="60"/>
      <c r="Q17" s="60"/>
      <c r="R17" s="60"/>
      <c r="S17" s="60"/>
      <c r="T17" s="60"/>
      <c r="U17" s="3"/>
      <c r="V17" s="3"/>
      <c r="W17" s="3"/>
      <c r="X17" s="3"/>
      <c r="Y17" s="3"/>
      <c r="Z17" s="3"/>
      <c r="AA17" s="3"/>
      <c r="AB17" s="3"/>
      <c r="AC17" s="3"/>
      <c r="AD17" s="3"/>
      <c r="AE17" s="3"/>
      <c r="AF17" s="3"/>
      <c r="AG17" s="3"/>
      <c r="AH17" s="3"/>
      <c r="AI17" s="3"/>
    </row>
    <row r="18">
      <c r="A18" s="32" t="s">
        <v>416</v>
      </c>
      <c r="B18" s="56" t="s">
        <v>417</v>
      </c>
      <c r="C18" s="56" t="s">
        <v>345</v>
      </c>
      <c r="D18" s="56" t="s">
        <v>346</v>
      </c>
      <c r="E18" s="56" t="s">
        <v>418</v>
      </c>
      <c r="F18" s="19" t="s">
        <v>419</v>
      </c>
      <c r="G18" s="58" t="s">
        <v>420</v>
      </c>
      <c r="H18" s="61" t="s">
        <v>421</v>
      </c>
      <c r="I18" s="1" t="s">
        <v>422</v>
      </c>
      <c r="J18" s="60"/>
      <c r="K18" s="60"/>
      <c r="L18" s="60"/>
      <c r="M18" s="60"/>
      <c r="N18" s="60"/>
      <c r="O18" s="60"/>
      <c r="P18" s="60"/>
      <c r="Q18" s="60"/>
      <c r="R18" s="60"/>
      <c r="S18" s="60"/>
      <c r="T18" s="60"/>
      <c r="U18" s="3"/>
      <c r="V18" s="3"/>
      <c r="W18" s="3"/>
      <c r="X18" s="3"/>
      <c r="Y18" s="3"/>
      <c r="Z18" s="3"/>
      <c r="AA18" s="3"/>
      <c r="AB18" s="3"/>
      <c r="AC18" s="3"/>
      <c r="AD18" s="3"/>
      <c r="AE18" s="3"/>
      <c r="AF18" s="3"/>
      <c r="AG18" s="3"/>
      <c r="AH18" s="3"/>
      <c r="AI18" s="3"/>
    </row>
    <row r="19">
      <c r="A19" s="68" t="s">
        <v>162</v>
      </c>
      <c r="B19" s="56" t="s">
        <v>423</v>
      </c>
      <c r="C19" s="56" t="s">
        <v>345</v>
      </c>
      <c r="D19" s="56" t="s">
        <v>358</v>
      </c>
      <c r="E19" s="56" t="s">
        <v>359</v>
      </c>
      <c r="F19" s="14" t="s">
        <v>424</v>
      </c>
      <c r="G19" s="58" t="s">
        <v>425</v>
      </c>
      <c r="H19" s="59" t="s">
        <v>426</v>
      </c>
      <c r="I19" s="60"/>
      <c r="J19" s="60"/>
      <c r="K19" s="60"/>
      <c r="L19" s="60"/>
      <c r="M19" s="60"/>
      <c r="N19" s="60"/>
      <c r="O19" s="60"/>
      <c r="P19" s="60"/>
      <c r="Q19" s="60"/>
      <c r="R19" s="60"/>
      <c r="S19" s="60"/>
      <c r="T19" s="60"/>
      <c r="U19" s="3"/>
      <c r="V19" s="3"/>
      <c r="W19" s="3"/>
      <c r="X19" s="3"/>
      <c r="Y19" s="3"/>
      <c r="Z19" s="3"/>
      <c r="AA19" s="3"/>
      <c r="AB19" s="3"/>
      <c r="AC19" s="3"/>
      <c r="AD19" s="3"/>
      <c r="AE19" s="3"/>
      <c r="AF19" s="3"/>
      <c r="AG19" s="3"/>
      <c r="AH19" s="3"/>
      <c r="AI19" s="3"/>
    </row>
    <row r="20">
      <c r="A20" s="32" t="s">
        <v>173</v>
      </c>
      <c r="B20" s="56" t="s">
        <v>427</v>
      </c>
      <c r="C20" s="56" t="s">
        <v>345</v>
      </c>
      <c r="D20" s="56" t="s">
        <v>358</v>
      </c>
      <c r="E20" s="56" t="s">
        <v>428</v>
      </c>
      <c r="F20" s="62"/>
      <c r="G20" s="69" t="s">
        <v>429</v>
      </c>
      <c r="H20" s="70" t="s">
        <v>430</v>
      </c>
      <c r="I20" s="71" t="s">
        <v>431</v>
      </c>
      <c r="J20" s="60"/>
      <c r="K20" s="60"/>
      <c r="L20" s="60"/>
      <c r="M20" s="60"/>
      <c r="N20" s="60"/>
      <c r="O20" s="60"/>
      <c r="P20" s="60"/>
      <c r="Q20" s="60"/>
      <c r="R20" s="60"/>
      <c r="S20" s="60"/>
      <c r="T20" s="60"/>
      <c r="U20" s="3"/>
      <c r="V20" s="3"/>
      <c r="W20" s="3"/>
      <c r="X20" s="3"/>
      <c r="Y20" s="3"/>
      <c r="Z20" s="3"/>
      <c r="AA20" s="3"/>
      <c r="AB20" s="3"/>
      <c r="AC20" s="3"/>
      <c r="AD20" s="3"/>
      <c r="AE20" s="3"/>
      <c r="AF20" s="3"/>
      <c r="AG20" s="3"/>
      <c r="AH20" s="3"/>
      <c r="AI20" s="3"/>
    </row>
    <row r="21">
      <c r="A21" s="32" t="s">
        <v>82</v>
      </c>
      <c r="B21" s="56" t="s">
        <v>432</v>
      </c>
      <c r="C21" s="56" t="s">
        <v>345</v>
      </c>
      <c r="D21" s="56" t="s">
        <v>346</v>
      </c>
      <c r="E21" s="56" t="s">
        <v>400</v>
      </c>
      <c r="F21" s="70" t="s">
        <v>433</v>
      </c>
      <c r="G21" s="58" t="s">
        <v>434</v>
      </c>
      <c r="H21" s="59" t="s">
        <v>435</v>
      </c>
      <c r="I21" s="60"/>
      <c r="J21" s="60"/>
      <c r="K21" s="60"/>
      <c r="L21" s="60"/>
      <c r="M21" s="60"/>
      <c r="N21" s="60"/>
      <c r="O21" s="60"/>
      <c r="P21" s="60"/>
      <c r="Q21" s="60"/>
      <c r="R21" s="60"/>
      <c r="S21" s="60"/>
      <c r="T21" s="60"/>
      <c r="U21" s="3"/>
      <c r="V21" s="3"/>
      <c r="W21" s="3"/>
      <c r="X21" s="3"/>
      <c r="Y21" s="3"/>
      <c r="Z21" s="3"/>
      <c r="AA21" s="3"/>
      <c r="AB21" s="3"/>
      <c r="AC21" s="3"/>
      <c r="AD21" s="3"/>
      <c r="AE21" s="3"/>
      <c r="AF21" s="3"/>
      <c r="AG21" s="3"/>
      <c r="AH21" s="3"/>
      <c r="AI21" s="3"/>
    </row>
    <row r="22">
      <c r="A22" s="32" t="s">
        <v>87</v>
      </c>
      <c r="B22" s="56" t="s">
        <v>436</v>
      </c>
      <c r="C22" s="56" t="s">
        <v>345</v>
      </c>
      <c r="D22" s="56" t="s">
        <v>346</v>
      </c>
      <c r="E22" s="56" t="s">
        <v>437</v>
      </c>
      <c r="F22" s="70" t="s">
        <v>438</v>
      </c>
      <c r="G22" s="58" t="s">
        <v>439</v>
      </c>
      <c r="H22" s="72" t="s">
        <v>440</v>
      </c>
      <c r="I22" s="71" t="s">
        <v>441</v>
      </c>
      <c r="J22" s="60"/>
      <c r="K22" s="60"/>
      <c r="L22" s="60"/>
      <c r="M22" s="60"/>
      <c r="N22" s="60"/>
      <c r="O22" s="60"/>
      <c r="P22" s="60"/>
      <c r="Q22" s="60"/>
      <c r="R22" s="60"/>
      <c r="S22" s="60"/>
      <c r="T22" s="60"/>
      <c r="U22" s="3"/>
      <c r="V22" s="3"/>
      <c r="W22" s="3"/>
      <c r="X22" s="3"/>
      <c r="Y22" s="3"/>
      <c r="Z22" s="3"/>
      <c r="AA22" s="3"/>
      <c r="AB22" s="3"/>
      <c r="AC22" s="3"/>
      <c r="AD22" s="3"/>
      <c r="AE22" s="3"/>
      <c r="AF22" s="3"/>
      <c r="AG22" s="3"/>
      <c r="AH22" s="3"/>
      <c r="AI22" s="3"/>
    </row>
    <row r="23">
      <c r="A23" s="32" t="s">
        <v>104</v>
      </c>
      <c r="B23" s="56" t="s">
        <v>442</v>
      </c>
      <c r="C23" s="56" t="s">
        <v>345</v>
      </c>
      <c r="D23" s="56" t="s">
        <v>358</v>
      </c>
      <c r="E23" s="56" t="s">
        <v>359</v>
      </c>
      <c r="F23" s="70" t="s">
        <v>443</v>
      </c>
      <c r="G23" s="58" t="s">
        <v>444</v>
      </c>
      <c r="H23" s="59" t="s">
        <v>445</v>
      </c>
      <c r="I23" s="60"/>
      <c r="J23" s="60"/>
      <c r="K23" s="60"/>
      <c r="L23" s="60"/>
      <c r="M23" s="60"/>
      <c r="N23" s="60"/>
      <c r="O23" s="60"/>
      <c r="P23" s="60"/>
      <c r="Q23" s="60"/>
      <c r="R23" s="60"/>
      <c r="S23" s="60"/>
      <c r="T23" s="60"/>
      <c r="U23" s="3"/>
      <c r="V23" s="3"/>
      <c r="W23" s="3"/>
      <c r="X23" s="3"/>
      <c r="Y23" s="3"/>
      <c r="Z23" s="3"/>
      <c r="AA23" s="3"/>
      <c r="AB23" s="3"/>
      <c r="AC23" s="3"/>
      <c r="AD23" s="3"/>
      <c r="AE23" s="3"/>
      <c r="AF23" s="3"/>
      <c r="AG23" s="3"/>
      <c r="AH23" s="3"/>
      <c r="AI23" s="3"/>
    </row>
    <row r="24">
      <c r="A24" s="32" t="s">
        <v>67</v>
      </c>
      <c r="B24" s="56" t="s">
        <v>446</v>
      </c>
      <c r="C24" s="56" t="s">
        <v>345</v>
      </c>
      <c r="D24" s="56" t="s">
        <v>358</v>
      </c>
      <c r="E24" s="56" t="s">
        <v>359</v>
      </c>
      <c r="F24" s="70" t="s">
        <v>447</v>
      </c>
      <c r="G24" s="58" t="s">
        <v>448</v>
      </c>
      <c r="H24" s="59" t="s">
        <v>449</v>
      </c>
      <c r="I24" s="60"/>
      <c r="J24" s="60"/>
      <c r="K24" s="60"/>
      <c r="L24" s="60"/>
      <c r="M24" s="60"/>
      <c r="N24" s="60"/>
      <c r="O24" s="60"/>
      <c r="P24" s="60"/>
      <c r="Q24" s="60"/>
      <c r="R24" s="60"/>
      <c r="S24" s="60"/>
      <c r="T24" s="60"/>
      <c r="U24" s="3"/>
      <c r="V24" s="3"/>
      <c r="W24" s="3"/>
      <c r="X24" s="3"/>
      <c r="Y24" s="3"/>
      <c r="Z24" s="3"/>
      <c r="AA24" s="3"/>
      <c r="AB24" s="3"/>
      <c r="AC24" s="3"/>
      <c r="AD24" s="3"/>
      <c r="AE24" s="3"/>
      <c r="AF24" s="3"/>
      <c r="AG24" s="3"/>
      <c r="AH24" s="3"/>
      <c r="AI24" s="3"/>
    </row>
    <row r="25">
      <c r="A25" s="32" t="s">
        <v>110</v>
      </c>
      <c r="B25" s="73" t="s">
        <v>450</v>
      </c>
      <c r="C25" s="56" t="s">
        <v>345</v>
      </c>
      <c r="D25" s="56" t="s">
        <v>358</v>
      </c>
      <c r="E25" s="56" t="s">
        <v>359</v>
      </c>
      <c r="F25" s="70" t="s">
        <v>451</v>
      </c>
      <c r="G25" s="58" t="s">
        <v>452</v>
      </c>
      <c r="H25" s="59"/>
      <c r="I25" s="60"/>
      <c r="J25" s="60"/>
      <c r="K25" s="60"/>
      <c r="L25" s="60"/>
      <c r="M25" s="60"/>
      <c r="N25" s="60"/>
      <c r="O25" s="60"/>
      <c r="P25" s="60"/>
      <c r="Q25" s="60"/>
      <c r="R25" s="60"/>
      <c r="S25" s="60"/>
      <c r="T25" s="60"/>
      <c r="U25" s="3"/>
      <c r="V25" s="3"/>
      <c r="W25" s="3"/>
      <c r="X25" s="3"/>
      <c r="Y25" s="3"/>
      <c r="Z25" s="3"/>
      <c r="AA25" s="3"/>
      <c r="AB25" s="3"/>
      <c r="AC25" s="3"/>
      <c r="AD25" s="3"/>
      <c r="AE25" s="3"/>
      <c r="AF25" s="3"/>
      <c r="AG25" s="3"/>
      <c r="AH25" s="3"/>
      <c r="AI25" s="3"/>
    </row>
    <row r="26">
      <c r="A26" s="32" t="s">
        <v>168</v>
      </c>
      <c r="B26" s="73" t="s">
        <v>168</v>
      </c>
      <c r="C26" s="56" t="s">
        <v>345</v>
      </c>
      <c r="D26" s="56" t="s">
        <v>358</v>
      </c>
      <c r="E26" s="56" t="s">
        <v>359</v>
      </c>
      <c r="F26" s="62"/>
      <c r="G26" s="58" t="s">
        <v>453</v>
      </c>
      <c r="H26" s="59" t="s">
        <v>454</v>
      </c>
      <c r="I26" s="60"/>
      <c r="J26" s="60"/>
      <c r="K26" s="60"/>
      <c r="L26" s="60"/>
      <c r="M26" s="60"/>
      <c r="N26" s="60"/>
      <c r="O26" s="60"/>
      <c r="P26" s="60"/>
      <c r="Q26" s="60"/>
      <c r="R26" s="60"/>
      <c r="S26" s="60"/>
      <c r="T26" s="60"/>
      <c r="U26" s="3"/>
      <c r="V26" s="3"/>
      <c r="W26" s="3"/>
      <c r="X26" s="3"/>
      <c r="Y26" s="3"/>
      <c r="Z26" s="3"/>
      <c r="AA26" s="3"/>
      <c r="AB26" s="3"/>
      <c r="AC26" s="3"/>
      <c r="AD26" s="3"/>
      <c r="AE26" s="3"/>
      <c r="AF26" s="3"/>
      <c r="AG26" s="3"/>
      <c r="AH26" s="3"/>
      <c r="AI26" s="3"/>
    </row>
    <row r="27">
      <c r="A27" s="32" t="s">
        <v>114</v>
      </c>
      <c r="B27" s="73" t="s">
        <v>455</v>
      </c>
      <c r="C27" s="56" t="s">
        <v>345</v>
      </c>
      <c r="D27" s="56" t="s">
        <v>358</v>
      </c>
      <c r="E27" s="56" t="s">
        <v>456</v>
      </c>
      <c r="F27" s="62"/>
      <c r="G27" s="65" t="s">
        <v>457</v>
      </c>
      <c r="H27" s="61"/>
      <c r="I27" s="60"/>
      <c r="J27" s="60"/>
      <c r="K27" s="60"/>
      <c r="L27" s="60"/>
      <c r="M27" s="60"/>
      <c r="N27" s="60"/>
      <c r="O27" s="60"/>
      <c r="P27" s="60"/>
      <c r="Q27" s="60"/>
      <c r="R27" s="60"/>
      <c r="S27" s="60"/>
      <c r="T27" s="60"/>
      <c r="U27" s="3"/>
      <c r="V27" s="3"/>
      <c r="W27" s="3"/>
      <c r="X27" s="3"/>
      <c r="Y27" s="3"/>
      <c r="Z27" s="3"/>
      <c r="AA27" s="3"/>
      <c r="AB27" s="3"/>
      <c r="AC27" s="3"/>
      <c r="AD27" s="3"/>
      <c r="AE27" s="3"/>
      <c r="AF27" s="3"/>
      <c r="AG27" s="3"/>
      <c r="AH27" s="3"/>
      <c r="AI27" s="3"/>
    </row>
    <row r="28">
      <c r="A28" s="32" t="s">
        <v>458</v>
      </c>
      <c r="B28" s="73" t="s">
        <v>459</v>
      </c>
      <c r="C28" s="56" t="s">
        <v>345</v>
      </c>
      <c r="D28" s="56" t="s">
        <v>346</v>
      </c>
      <c r="E28" s="56" t="s">
        <v>400</v>
      </c>
      <c r="F28" s="62"/>
      <c r="G28" s="58" t="s">
        <v>460</v>
      </c>
      <c r="H28" s="61"/>
      <c r="I28" s="60"/>
      <c r="J28" s="60"/>
      <c r="K28" s="60"/>
      <c r="L28" s="60"/>
      <c r="M28" s="60"/>
      <c r="N28" s="60"/>
      <c r="O28" s="60"/>
      <c r="P28" s="60"/>
      <c r="Q28" s="60"/>
      <c r="R28" s="60"/>
      <c r="S28" s="60"/>
      <c r="T28" s="60"/>
      <c r="U28" s="3"/>
      <c r="V28" s="3"/>
      <c r="W28" s="3"/>
      <c r="X28" s="3"/>
      <c r="Y28" s="3"/>
      <c r="Z28" s="3"/>
      <c r="AA28" s="3"/>
      <c r="AB28" s="3"/>
      <c r="AC28" s="3"/>
      <c r="AD28" s="3"/>
      <c r="AE28" s="3"/>
      <c r="AF28" s="3"/>
      <c r="AG28" s="3"/>
      <c r="AH28" s="3"/>
      <c r="AI28" s="3"/>
    </row>
    <row r="29">
      <c r="A29" s="32" t="s">
        <v>461</v>
      </c>
      <c r="B29" s="56" t="s">
        <v>462</v>
      </c>
      <c r="C29" s="56" t="s">
        <v>345</v>
      </c>
      <c r="D29" s="56" t="s">
        <v>366</v>
      </c>
      <c r="E29" s="56" t="s">
        <v>463</v>
      </c>
      <c r="F29" s="62"/>
      <c r="G29" s="65" t="s">
        <v>464</v>
      </c>
      <c r="H29" s="61"/>
      <c r="I29" s="60"/>
      <c r="J29" s="60"/>
      <c r="K29" s="60"/>
      <c r="L29" s="60"/>
      <c r="M29" s="60"/>
      <c r="N29" s="60"/>
      <c r="O29" s="60"/>
      <c r="P29" s="60"/>
      <c r="Q29" s="60"/>
      <c r="R29" s="60"/>
      <c r="S29" s="60"/>
      <c r="T29" s="60"/>
      <c r="U29" s="3"/>
      <c r="V29" s="3"/>
      <c r="W29" s="3"/>
      <c r="X29" s="3"/>
      <c r="Y29" s="3"/>
      <c r="Z29" s="3"/>
      <c r="AA29" s="3"/>
      <c r="AB29" s="3"/>
      <c r="AC29" s="3"/>
      <c r="AD29" s="3"/>
      <c r="AE29" s="3"/>
      <c r="AF29" s="3"/>
      <c r="AG29" s="3"/>
      <c r="AH29" s="3"/>
      <c r="AI29" s="3"/>
    </row>
    <row r="30">
      <c r="A30" s="32" t="s">
        <v>465</v>
      </c>
      <c r="B30" s="56" t="s">
        <v>466</v>
      </c>
      <c r="C30" s="56" t="s">
        <v>365</v>
      </c>
      <c r="D30" s="56" t="s">
        <v>358</v>
      </c>
      <c r="E30" s="56" t="s">
        <v>359</v>
      </c>
      <c r="F30" s="62"/>
      <c r="G30" s="58" t="s">
        <v>467</v>
      </c>
      <c r="H30" s="61"/>
      <c r="I30" s="60"/>
      <c r="J30" s="60"/>
      <c r="K30" s="60"/>
      <c r="L30" s="60"/>
      <c r="M30" s="60"/>
      <c r="N30" s="60"/>
      <c r="O30" s="60"/>
      <c r="P30" s="60"/>
      <c r="Q30" s="60"/>
      <c r="R30" s="60"/>
      <c r="S30" s="60"/>
      <c r="T30" s="60"/>
      <c r="U30" s="3"/>
      <c r="V30" s="3"/>
      <c r="W30" s="3"/>
      <c r="X30" s="3"/>
      <c r="Y30" s="3"/>
      <c r="Z30" s="3"/>
      <c r="AA30" s="3"/>
      <c r="AB30" s="3"/>
      <c r="AC30" s="3"/>
      <c r="AD30" s="3"/>
      <c r="AE30" s="3"/>
      <c r="AF30" s="3"/>
      <c r="AG30" s="3"/>
      <c r="AH30" s="3"/>
      <c r="AI30" s="3"/>
    </row>
    <row r="31">
      <c r="A31" s="32" t="s">
        <v>468</v>
      </c>
      <c r="B31" s="56" t="s">
        <v>469</v>
      </c>
      <c r="C31" s="56" t="s">
        <v>365</v>
      </c>
      <c r="D31" s="56" t="s">
        <v>358</v>
      </c>
      <c r="E31" s="56" t="s">
        <v>359</v>
      </c>
      <c r="F31" s="62"/>
      <c r="G31" s="58" t="s">
        <v>470</v>
      </c>
      <c r="H31" s="61"/>
      <c r="I31" s="60"/>
      <c r="J31" s="60"/>
      <c r="K31" s="60"/>
      <c r="L31" s="60"/>
      <c r="M31" s="60"/>
      <c r="N31" s="60"/>
      <c r="O31" s="60"/>
      <c r="P31" s="60"/>
      <c r="Q31" s="60"/>
      <c r="R31" s="60"/>
      <c r="S31" s="60"/>
      <c r="T31" s="60"/>
      <c r="U31" s="3"/>
      <c r="V31" s="3"/>
      <c r="W31" s="3"/>
      <c r="X31" s="3"/>
      <c r="Y31" s="3"/>
      <c r="Z31" s="3"/>
      <c r="AA31" s="3"/>
      <c r="AB31" s="3"/>
      <c r="AC31" s="3"/>
      <c r="AD31" s="3"/>
      <c r="AE31" s="3"/>
      <c r="AF31" s="3"/>
      <c r="AG31" s="3"/>
      <c r="AH31" s="3"/>
      <c r="AI31" s="3"/>
    </row>
    <row r="32">
      <c r="A32" s="32" t="s">
        <v>178</v>
      </c>
      <c r="B32" s="56" t="s">
        <v>471</v>
      </c>
      <c r="C32" s="56" t="s">
        <v>365</v>
      </c>
      <c r="D32" s="56" t="s">
        <v>366</v>
      </c>
      <c r="E32" s="56" t="s">
        <v>472</v>
      </c>
      <c r="F32" s="62"/>
      <c r="G32" s="58" t="s">
        <v>473</v>
      </c>
      <c r="H32" s="59" t="s">
        <v>474</v>
      </c>
      <c r="I32" s="60"/>
      <c r="J32" s="60"/>
      <c r="K32" s="60"/>
      <c r="L32" s="60"/>
      <c r="M32" s="60"/>
      <c r="N32" s="60"/>
      <c r="O32" s="60"/>
      <c r="P32" s="60"/>
      <c r="Q32" s="60"/>
      <c r="R32" s="60"/>
      <c r="S32" s="60"/>
      <c r="T32" s="60"/>
      <c r="U32" s="3"/>
      <c r="V32" s="3"/>
      <c r="W32" s="3"/>
      <c r="X32" s="3"/>
      <c r="Y32" s="3"/>
      <c r="Z32" s="3"/>
      <c r="AA32" s="3"/>
      <c r="AB32" s="3"/>
      <c r="AC32" s="3"/>
      <c r="AD32" s="3"/>
      <c r="AE32" s="3"/>
      <c r="AF32" s="3"/>
      <c r="AG32" s="3"/>
      <c r="AH32" s="3"/>
      <c r="AI32" s="3"/>
    </row>
    <row r="33">
      <c r="A33" s="32" t="s">
        <v>248</v>
      </c>
      <c r="B33" s="56" t="s">
        <v>475</v>
      </c>
      <c r="C33" s="56" t="s">
        <v>345</v>
      </c>
      <c r="D33" s="56" t="s">
        <v>346</v>
      </c>
      <c r="E33" s="56" t="s">
        <v>418</v>
      </c>
      <c r="F33" s="62"/>
      <c r="G33" s="58" t="s">
        <v>476</v>
      </c>
      <c r="H33" s="59" t="s">
        <v>477</v>
      </c>
      <c r="I33" s="60"/>
      <c r="J33" s="60"/>
      <c r="K33" s="60"/>
      <c r="L33" s="60"/>
      <c r="M33" s="60"/>
      <c r="N33" s="60"/>
      <c r="O33" s="60"/>
      <c r="P33" s="60"/>
      <c r="Q33" s="60"/>
      <c r="R33" s="60"/>
      <c r="S33" s="60"/>
      <c r="T33" s="60"/>
      <c r="U33" s="3"/>
      <c r="V33" s="3"/>
      <c r="W33" s="3"/>
      <c r="X33" s="3"/>
      <c r="Y33" s="3"/>
      <c r="Z33" s="3"/>
      <c r="AA33" s="3"/>
      <c r="AB33" s="3"/>
      <c r="AC33" s="3"/>
      <c r="AD33" s="3"/>
      <c r="AE33" s="3"/>
      <c r="AF33" s="3"/>
      <c r="AG33" s="3"/>
      <c r="AH33" s="3"/>
      <c r="AI33" s="3"/>
    </row>
    <row r="34">
      <c r="A34" s="32" t="s">
        <v>127</v>
      </c>
      <c r="B34" s="56" t="s">
        <v>478</v>
      </c>
      <c r="C34" s="56" t="s">
        <v>345</v>
      </c>
      <c r="D34" s="56" t="s">
        <v>346</v>
      </c>
      <c r="E34" s="56" t="s">
        <v>400</v>
      </c>
      <c r="F34" s="62"/>
      <c r="G34" s="58" t="s">
        <v>479</v>
      </c>
      <c r="H34" s="59" t="s">
        <v>480</v>
      </c>
      <c r="I34" s="60"/>
      <c r="J34" s="60"/>
      <c r="K34" s="60"/>
      <c r="L34" s="60"/>
      <c r="M34" s="60"/>
      <c r="N34" s="60"/>
      <c r="O34" s="60"/>
      <c r="P34" s="60"/>
      <c r="Q34" s="60"/>
      <c r="R34" s="60"/>
      <c r="S34" s="60"/>
      <c r="T34" s="60"/>
      <c r="U34" s="3"/>
      <c r="V34" s="3"/>
      <c r="W34" s="3"/>
      <c r="X34" s="3"/>
      <c r="Y34" s="3"/>
      <c r="Z34" s="3"/>
      <c r="AA34" s="3"/>
      <c r="AB34" s="3"/>
      <c r="AC34" s="3"/>
      <c r="AD34" s="3"/>
      <c r="AE34" s="3"/>
      <c r="AF34" s="3"/>
      <c r="AG34" s="3"/>
      <c r="AH34" s="3"/>
      <c r="AI34" s="3"/>
    </row>
    <row r="35">
      <c r="A35" s="32" t="s">
        <v>481</v>
      </c>
      <c r="B35" s="56" t="s">
        <v>481</v>
      </c>
      <c r="C35" s="56" t="s">
        <v>345</v>
      </c>
      <c r="D35" s="56" t="s">
        <v>346</v>
      </c>
      <c r="E35" s="56" t="s">
        <v>400</v>
      </c>
      <c r="F35" s="62"/>
      <c r="G35" s="58" t="s">
        <v>482</v>
      </c>
      <c r="H35" s="59" t="s">
        <v>483</v>
      </c>
      <c r="I35" s="60"/>
      <c r="J35" s="60"/>
      <c r="K35" s="60"/>
      <c r="L35" s="60"/>
      <c r="M35" s="60"/>
      <c r="N35" s="60"/>
      <c r="O35" s="60"/>
      <c r="P35" s="60"/>
      <c r="Q35" s="60"/>
      <c r="R35" s="60"/>
      <c r="S35" s="60"/>
      <c r="T35" s="60"/>
      <c r="U35" s="3"/>
      <c r="V35" s="3"/>
      <c r="W35" s="3"/>
      <c r="X35" s="3"/>
      <c r="Y35" s="3"/>
      <c r="Z35" s="3"/>
      <c r="AA35" s="3"/>
      <c r="AB35" s="3"/>
      <c r="AC35" s="3"/>
      <c r="AD35" s="3"/>
      <c r="AE35" s="3"/>
      <c r="AF35" s="3"/>
      <c r="AG35" s="3"/>
      <c r="AH35" s="3"/>
      <c r="AI35" s="3"/>
    </row>
    <row r="36">
      <c r="A36" s="32" t="s">
        <v>265</v>
      </c>
      <c r="B36" s="56" t="s">
        <v>484</v>
      </c>
      <c r="C36" s="56" t="s">
        <v>365</v>
      </c>
      <c r="D36" s="56" t="s">
        <v>358</v>
      </c>
      <c r="E36" s="56" t="s">
        <v>359</v>
      </c>
      <c r="F36" s="62"/>
      <c r="G36" s="58" t="s">
        <v>485</v>
      </c>
      <c r="H36" s="74"/>
      <c r="I36" s="60"/>
      <c r="J36" s="60"/>
      <c r="K36" s="60"/>
      <c r="L36" s="60"/>
      <c r="M36" s="60"/>
      <c r="N36" s="60"/>
      <c r="O36" s="60"/>
      <c r="P36" s="60"/>
      <c r="Q36" s="60"/>
      <c r="R36" s="60"/>
      <c r="S36" s="60"/>
      <c r="T36" s="60"/>
      <c r="U36" s="3"/>
      <c r="V36" s="3"/>
      <c r="W36" s="3"/>
      <c r="X36" s="3"/>
      <c r="Y36" s="3"/>
      <c r="Z36" s="3"/>
      <c r="AA36" s="3"/>
      <c r="AB36" s="3"/>
      <c r="AC36" s="3"/>
      <c r="AD36" s="3"/>
      <c r="AE36" s="3"/>
      <c r="AF36" s="3"/>
      <c r="AG36" s="3"/>
      <c r="AH36" s="3"/>
      <c r="AI36" s="3"/>
    </row>
    <row r="37">
      <c r="A37" s="32" t="s">
        <v>486</v>
      </c>
      <c r="B37" s="56" t="s">
        <v>487</v>
      </c>
      <c r="C37" s="56" t="s">
        <v>365</v>
      </c>
      <c r="D37" s="56" t="s">
        <v>346</v>
      </c>
      <c r="E37" s="56" t="s">
        <v>400</v>
      </c>
      <c r="F37" s="62"/>
      <c r="G37" s="58" t="s">
        <v>488</v>
      </c>
      <c r="H37" s="59" t="s">
        <v>489</v>
      </c>
      <c r="I37" s="60"/>
      <c r="J37" s="60"/>
      <c r="K37" s="60"/>
      <c r="L37" s="60"/>
      <c r="M37" s="60"/>
      <c r="N37" s="60"/>
      <c r="O37" s="60"/>
      <c r="P37" s="60"/>
      <c r="Q37" s="60"/>
      <c r="R37" s="60"/>
      <c r="S37" s="60"/>
      <c r="T37" s="60"/>
      <c r="U37" s="3"/>
      <c r="V37" s="3"/>
      <c r="W37" s="3"/>
      <c r="X37" s="3"/>
      <c r="Y37" s="3"/>
      <c r="Z37" s="3"/>
      <c r="AA37" s="3"/>
      <c r="AB37" s="3"/>
      <c r="AC37" s="3"/>
      <c r="AD37" s="3"/>
      <c r="AE37" s="3"/>
      <c r="AF37" s="3"/>
      <c r="AG37" s="3"/>
      <c r="AH37" s="3"/>
      <c r="AI37" s="3"/>
    </row>
    <row r="38">
      <c r="A38" s="32" t="s">
        <v>490</v>
      </c>
      <c r="B38" s="56" t="s">
        <v>491</v>
      </c>
      <c r="C38" s="56" t="s">
        <v>365</v>
      </c>
      <c r="D38" s="56" t="s">
        <v>346</v>
      </c>
      <c r="E38" s="56" t="s">
        <v>400</v>
      </c>
      <c r="F38" s="62"/>
      <c r="G38" s="58" t="s">
        <v>492</v>
      </c>
      <c r="H38" s="61"/>
      <c r="I38" s="60"/>
      <c r="J38" s="60"/>
      <c r="K38" s="60"/>
      <c r="L38" s="60"/>
      <c r="M38" s="60"/>
      <c r="N38" s="60"/>
      <c r="O38" s="60"/>
      <c r="P38" s="60"/>
      <c r="Q38" s="60"/>
      <c r="R38" s="60"/>
      <c r="S38" s="60"/>
      <c r="T38" s="60"/>
      <c r="U38" s="3"/>
      <c r="V38" s="3"/>
      <c r="W38" s="3"/>
      <c r="X38" s="3"/>
      <c r="Y38" s="3"/>
      <c r="Z38" s="3"/>
      <c r="AA38" s="3"/>
      <c r="AB38" s="3"/>
      <c r="AC38" s="3"/>
      <c r="AD38" s="3"/>
      <c r="AE38" s="3"/>
      <c r="AF38" s="3"/>
      <c r="AG38" s="3"/>
      <c r="AH38" s="3"/>
      <c r="AI38" s="3"/>
    </row>
    <row r="39">
      <c r="A39" s="32" t="s">
        <v>493</v>
      </c>
      <c r="B39" s="56" t="s">
        <v>494</v>
      </c>
      <c r="C39" s="56" t="s">
        <v>345</v>
      </c>
      <c r="D39" s="56" t="s">
        <v>346</v>
      </c>
      <c r="E39" s="56" t="s">
        <v>400</v>
      </c>
      <c r="F39" s="62"/>
      <c r="G39" s="58" t="s">
        <v>495</v>
      </c>
      <c r="H39" s="59" t="s">
        <v>496</v>
      </c>
      <c r="I39" s="60"/>
      <c r="J39" s="60"/>
      <c r="K39" s="60"/>
      <c r="L39" s="60"/>
      <c r="M39" s="60"/>
      <c r="N39" s="60"/>
      <c r="O39" s="60"/>
      <c r="P39" s="60"/>
      <c r="Q39" s="60"/>
      <c r="R39" s="60"/>
      <c r="S39" s="60"/>
      <c r="T39" s="60"/>
      <c r="U39" s="3"/>
      <c r="V39" s="3"/>
      <c r="W39" s="3"/>
      <c r="X39" s="3"/>
      <c r="Y39" s="3"/>
      <c r="Z39" s="3"/>
      <c r="AA39" s="3"/>
      <c r="AB39" s="3"/>
      <c r="AC39" s="3"/>
      <c r="AD39" s="3"/>
      <c r="AE39" s="3"/>
      <c r="AF39" s="3"/>
      <c r="AG39" s="3"/>
      <c r="AH39" s="3"/>
      <c r="AI39" s="3"/>
    </row>
    <row r="40">
      <c r="A40" s="32" t="s">
        <v>497</v>
      </c>
      <c r="B40" s="56" t="s">
        <v>497</v>
      </c>
      <c r="C40" s="56" t="s">
        <v>345</v>
      </c>
      <c r="D40" s="56" t="s">
        <v>358</v>
      </c>
      <c r="E40" s="56" t="s">
        <v>359</v>
      </c>
      <c r="F40" s="62"/>
      <c r="G40" s="58" t="s">
        <v>498</v>
      </c>
      <c r="H40" s="61"/>
      <c r="I40" s="60"/>
      <c r="J40" s="60"/>
      <c r="K40" s="60"/>
      <c r="L40" s="60"/>
      <c r="M40" s="60"/>
      <c r="N40" s="60"/>
      <c r="O40" s="60"/>
      <c r="P40" s="60"/>
      <c r="Q40" s="60"/>
      <c r="R40" s="60"/>
      <c r="S40" s="60"/>
      <c r="T40" s="60"/>
      <c r="U40" s="3"/>
      <c r="V40" s="3"/>
      <c r="W40" s="3"/>
      <c r="X40" s="3"/>
      <c r="Y40" s="3"/>
      <c r="Z40" s="3"/>
      <c r="AA40" s="3"/>
      <c r="AB40" s="3"/>
      <c r="AC40" s="3"/>
      <c r="AD40" s="3"/>
      <c r="AE40" s="3"/>
      <c r="AF40" s="3"/>
      <c r="AG40" s="3"/>
      <c r="AH40" s="3"/>
      <c r="AI40" s="3"/>
    </row>
    <row r="41">
      <c r="A41" s="32" t="s">
        <v>279</v>
      </c>
      <c r="B41" s="56" t="s">
        <v>279</v>
      </c>
      <c r="C41" s="56" t="s">
        <v>345</v>
      </c>
      <c r="D41" s="56" t="s">
        <v>358</v>
      </c>
      <c r="E41" s="56" t="s">
        <v>359</v>
      </c>
      <c r="F41" s="62"/>
      <c r="G41" s="65" t="s">
        <v>499</v>
      </c>
      <c r="H41" s="61"/>
      <c r="I41" s="60"/>
      <c r="J41" s="60"/>
      <c r="K41" s="60"/>
      <c r="L41" s="60"/>
      <c r="M41" s="60"/>
      <c r="N41" s="60"/>
      <c r="O41" s="60"/>
      <c r="P41" s="60"/>
      <c r="Q41" s="60"/>
      <c r="R41" s="60"/>
      <c r="S41" s="60"/>
      <c r="T41" s="60"/>
      <c r="U41" s="3"/>
      <c r="V41" s="3"/>
      <c r="W41" s="3"/>
      <c r="X41" s="3"/>
      <c r="Y41" s="3"/>
      <c r="Z41" s="3"/>
      <c r="AA41" s="3"/>
      <c r="AB41" s="3"/>
      <c r="AC41" s="3"/>
      <c r="AD41" s="3"/>
      <c r="AE41" s="3"/>
      <c r="AF41" s="3"/>
      <c r="AG41" s="3"/>
      <c r="AH41" s="3"/>
      <c r="AI41" s="3"/>
    </row>
    <row r="42">
      <c r="A42" s="32" t="s">
        <v>500</v>
      </c>
      <c r="B42" s="56" t="s">
        <v>500</v>
      </c>
      <c r="C42" s="56" t="s">
        <v>345</v>
      </c>
      <c r="D42" s="56" t="s">
        <v>358</v>
      </c>
      <c r="E42" s="56" t="s">
        <v>359</v>
      </c>
      <c r="F42" s="62"/>
      <c r="G42" s="65" t="s">
        <v>501</v>
      </c>
      <c r="H42" s="74"/>
      <c r="I42" s="60"/>
      <c r="J42" s="60"/>
      <c r="K42" s="60"/>
      <c r="L42" s="60"/>
      <c r="M42" s="60"/>
      <c r="N42" s="60"/>
      <c r="O42" s="60"/>
      <c r="P42" s="60"/>
      <c r="Q42" s="60"/>
      <c r="R42" s="60"/>
      <c r="S42" s="60"/>
      <c r="T42" s="60"/>
      <c r="U42" s="3"/>
      <c r="V42" s="3"/>
      <c r="W42" s="3"/>
      <c r="X42" s="3"/>
      <c r="Y42" s="3"/>
      <c r="Z42" s="3"/>
      <c r="AA42" s="3"/>
      <c r="AB42" s="3"/>
      <c r="AC42" s="3"/>
      <c r="AD42" s="3"/>
      <c r="AE42" s="3"/>
      <c r="AF42" s="3"/>
      <c r="AG42" s="3"/>
      <c r="AH42" s="3"/>
      <c r="AI42" s="3"/>
    </row>
    <row r="43">
      <c r="A43" s="32" t="s">
        <v>281</v>
      </c>
      <c r="B43" s="73" t="s">
        <v>502</v>
      </c>
      <c r="C43" s="56" t="s">
        <v>345</v>
      </c>
      <c r="D43" s="56" t="s">
        <v>346</v>
      </c>
      <c r="E43" s="56" t="s">
        <v>400</v>
      </c>
      <c r="F43" s="62"/>
      <c r="G43" s="58" t="s">
        <v>503</v>
      </c>
      <c r="H43" s="59" t="s">
        <v>504</v>
      </c>
      <c r="I43" s="60"/>
      <c r="J43" s="60"/>
      <c r="K43" s="60"/>
      <c r="L43" s="60"/>
      <c r="M43" s="60"/>
      <c r="N43" s="60"/>
      <c r="O43" s="60"/>
      <c r="P43" s="60"/>
      <c r="Q43" s="60"/>
      <c r="R43" s="60"/>
      <c r="S43" s="60"/>
      <c r="T43" s="60"/>
      <c r="U43" s="3"/>
      <c r="V43" s="3"/>
      <c r="W43" s="3"/>
      <c r="X43" s="3"/>
      <c r="Y43" s="3"/>
      <c r="Z43" s="3"/>
      <c r="AA43" s="3"/>
      <c r="AB43" s="3"/>
      <c r="AC43" s="3"/>
      <c r="AD43" s="3"/>
      <c r="AE43" s="3"/>
      <c r="AF43" s="3"/>
      <c r="AG43" s="3"/>
      <c r="AH43" s="3"/>
      <c r="AI43" s="3"/>
    </row>
    <row r="44">
      <c r="A44" s="32" t="s">
        <v>287</v>
      </c>
      <c r="B44" s="56" t="s">
        <v>505</v>
      </c>
      <c r="C44" s="56" t="s">
        <v>345</v>
      </c>
      <c r="D44" s="56" t="s">
        <v>366</v>
      </c>
      <c r="E44" s="56" t="s">
        <v>506</v>
      </c>
      <c r="F44" s="62"/>
      <c r="G44" s="58" t="s">
        <v>507</v>
      </c>
      <c r="H44" s="59" t="s">
        <v>508</v>
      </c>
      <c r="I44" s="60"/>
      <c r="J44" s="60"/>
      <c r="K44" s="60"/>
      <c r="L44" s="60"/>
      <c r="M44" s="60"/>
      <c r="N44" s="60"/>
      <c r="O44" s="60"/>
      <c r="P44" s="60"/>
      <c r="Q44" s="60"/>
      <c r="R44" s="60"/>
      <c r="S44" s="60"/>
      <c r="T44" s="60"/>
      <c r="U44" s="3"/>
      <c r="V44" s="3"/>
      <c r="W44" s="3"/>
      <c r="X44" s="3"/>
      <c r="Y44" s="3"/>
      <c r="Z44" s="3"/>
      <c r="AA44" s="3"/>
      <c r="AB44" s="3"/>
      <c r="AC44" s="3"/>
      <c r="AD44" s="3"/>
      <c r="AE44" s="3"/>
      <c r="AF44" s="3"/>
      <c r="AG44" s="3"/>
      <c r="AH44" s="3"/>
      <c r="AI44" s="3"/>
    </row>
    <row r="45">
      <c r="A45" s="32" t="s">
        <v>298</v>
      </c>
      <c r="B45" s="56" t="s">
        <v>298</v>
      </c>
      <c r="C45" s="56" t="s">
        <v>345</v>
      </c>
      <c r="D45" s="56" t="s">
        <v>346</v>
      </c>
      <c r="E45" s="56" t="s">
        <v>367</v>
      </c>
      <c r="F45" s="62"/>
      <c r="G45" s="58" t="s">
        <v>509</v>
      </c>
      <c r="H45" s="61"/>
      <c r="I45" s="60"/>
      <c r="J45" s="60"/>
      <c r="K45" s="60"/>
      <c r="L45" s="60"/>
      <c r="M45" s="60"/>
      <c r="N45" s="60"/>
      <c r="O45" s="60"/>
      <c r="P45" s="60"/>
      <c r="Q45" s="60"/>
      <c r="R45" s="60"/>
      <c r="S45" s="60"/>
      <c r="T45" s="60"/>
      <c r="U45" s="3"/>
      <c r="V45" s="3"/>
      <c r="W45" s="3"/>
      <c r="X45" s="3"/>
      <c r="Y45" s="3"/>
      <c r="Z45" s="3"/>
      <c r="AA45" s="3"/>
      <c r="AB45" s="3"/>
      <c r="AC45" s="3"/>
      <c r="AD45" s="3"/>
      <c r="AE45" s="3"/>
      <c r="AF45" s="3"/>
      <c r="AG45" s="3"/>
      <c r="AH45" s="3"/>
      <c r="AI45" s="3"/>
    </row>
    <row r="46">
      <c r="A46" s="8"/>
      <c r="B46" s="75"/>
      <c r="C46" s="75"/>
      <c r="D46" s="75"/>
      <c r="E46" s="75"/>
      <c r="F46" s="62"/>
      <c r="G46" s="76"/>
      <c r="H46" s="74"/>
      <c r="I46" s="60"/>
      <c r="J46" s="60"/>
      <c r="K46" s="60"/>
      <c r="L46" s="60"/>
      <c r="M46" s="60"/>
      <c r="N46" s="60"/>
      <c r="O46" s="60"/>
      <c r="P46" s="60"/>
      <c r="Q46" s="60"/>
      <c r="R46" s="60"/>
      <c r="S46" s="60"/>
      <c r="T46" s="60"/>
      <c r="U46" s="3"/>
      <c r="V46" s="3"/>
      <c r="W46" s="3"/>
      <c r="X46" s="3"/>
      <c r="Y46" s="3"/>
      <c r="Z46" s="3"/>
      <c r="AA46" s="3"/>
      <c r="AB46" s="3"/>
      <c r="AC46" s="3"/>
      <c r="AD46" s="3"/>
      <c r="AE46" s="3"/>
      <c r="AF46" s="3"/>
      <c r="AG46" s="3"/>
      <c r="AH46" s="3"/>
      <c r="AI46" s="3"/>
    </row>
    <row r="47">
      <c r="A47" s="8"/>
      <c r="B47" s="75"/>
      <c r="C47" s="75"/>
      <c r="D47" s="75"/>
      <c r="E47" s="75"/>
      <c r="F47" s="62"/>
      <c r="G47" s="76"/>
      <c r="H47" s="74"/>
      <c r="I47" s="60"/>
      <c r="J47" s="60"/>
      <c r="K47" s="60"/>
      <c r="L47" s="60"/>
      <c r="M47" s="60"/>
      <c r="N47" s="60"/>
      <c r="O47" s="60"/>
      <c r="P47" s="60"/>
      <c r="Q47" s="60"/>
      <c r="R47" s="60"/>
      <c r="S47" s="60"/>
      <c r="T47" s="60"/>
      <c r="U47" s="3"/>
      <c r="V47" s="3"/>
      <c r="W47" s="3"/>
      <c r="X47" s="3"/>
      <c r="Y47" s="3"/>
      <c r="Z47" s="3"/>
      <c r="AA47" s="3"/>
      <c r="AB47" s="3"/>
      <c r="AC47" s="3"/>
      <c r="AD47" s="3"/>
      <c r="AE47" s="3"/>
      <c r="AF47" s="3"/>
      <c r="AG47" s="3"/>
      <c r="AH47" s="3"/>
      <c r="AI47" s="3"/>
    </row>
    <row r="48">
      <c r="A48" s="8"/>
      <c r="B48" s="75"/>
      <c r="C48" s="75"/>
      <c r="D48" s="75"/>
      <c r="E48" s="75"/>
      <c r="F48" s="62"/>
      <c r="G48" s="76"/>
      <c r="H48" s="74"/>
      <c r="I48" s="60"/>
      <c r="J48" s="60"/>
      <c r="K48" s="60"/>
      <c r="L48" s="60"/>
      <c r="M48" s="60"/>
      <c r="N48" s="60"/>
      <c r="O48" s="60"/>
      <c r="P48" s="60"/>
      <c r="Q48" s="60"/>
      <c r="R48" s="60"/>
      <c r="S48" s="60"/>
      <c r="T48" s="60"/>
      <c r="U48" s="3"/>
      <c r="V48" s="3"/>
      <c r="W48" s="3"/>
      <c r="X48" s="3"/>
      <c r="Y48" s="3"/>
      <c r="Z48" s="3"/>
      <c r="AA48" s="3"/>
      <c r="AB48" s="3"/>
      <c r="AC48" s="3"/>
      <c r="AD48" s="3"/>
      <c r="AE48" s="3"/>
      <c r="AF48" s="3"/>
      <c r="AG48" s="3"/>
      <c r="AH48" s="3"/>
      <c r="AI48" s="3"/>
    </row>
    <row r="49">
      <c r="A49" s="8"/>
      <c r="B49" s="75"/>
      <c r="C49" s="75"/>
      <c r="D49" s="75"/>
      <c r="E49" s="75"/>
      <c r="F49" s="62"/>
      <c r="G49" s="76"/>
      <c r="H49" s="74"/>
      <c r="I49" s="60"/>
      <c r="J49" s="60"/>
      <c r="K49" s="60"/>
      <c r="L49" s="60"/>
      <c r="M49" s="60"/>
      <c r="N49" s="60"/>
      <c r="O49" s="60"/>
      <c r="P49" s="60"/>
      <c r="Q49" s="60"/>
      <c r="R49" s="60"/>
      <c r="S49" s="60"/>
      <c r="T49" s="60"/>
      <c r="U49" s="3"/>
      <c r="V49" s="3"/>
      <c r="W49" s="3"/>
      <c r="X49" s="3"/>
      <c r="Y49" s="3"/>
      <c r="Z49" s="3"/>
      <c r="AA49" s="3"/>
      <c r="AB49" s="3"/>
      <c r="AC49" s="3"/>
      <c r="AD49" s="3"/>
      <c r="AE49" s="3"/>
      <c r="AF49" s="3"/>
      <c r="AG49" s="3"/>
      <c r="AH49" s="3"/>
      <c r="AI49" s="3"/>
    </row>
    <row r="50">
      <c r="A50" s="8"/>
      <c r="B50" s="75"/>
      <c r="C50" s="75"/>
      <c r="D50" s="75"/>
      <c r="E50" s="75"/>
      <c r="F50" s="62"/>
      <c r="G50" s="76"/>
      <c r="H50" s="74"/>
      <c r="I50" s="60"/>
      <c r="J50" s="60"/>
      <c r="K50" s="60"/>
      <c r="L50" s="60"/>
      <c r="M50" s="60"/>
      <c r="N50" s="60"/>
      <c r="O50" s="60"/>
      <c r="P50" s="60"/>
      <c r="Q50" s="60"/>
      <c r="R50" s="60"/>
      <c r="S50" s="60"/>
      <c r="T50" s="60"/>
      <c r="U50" s="3"/>
      <c r="V50" s="3"/>
      <c r="W50" s="3"/>
      <c r="X50" s="3"/>
      <c r="Y50" s="3"/>
      <c r="Z50" s="3"/>
      <c r="AA50" s="3"/>
      <c r="AB50" s="3"/>
      <c r="AC50" s="3"/>
      <c r="AD50" s="3"/>
      <c r="AE50" s="3"/>
      <c r="AF50" s="3"/>
      <c r="AG50" s="3"/>
      <c r="AH50" s="3"/>
      <c r="AI50" s="3"/>
    </row>
    <row r="51">
      <c r="A51" s="8"/>
      <c r="B51" s="77"/>
      <c r="C51" s="77"/>
      <c r="D51" s="77"/>
      <c r="E51" s="77"/>
      <c r="F51" s="78"/>
      <c r="G51" s="60"/>
      <c r="H51" s="74"/>
      <c r="I51" s="60"/>
      <c r="J51" s="60"/>
      <c r="K51" s="60"/>
      <c r="L51" s="60"/>
      <c r="M51" s="60"/>
      <c r="N51" s="60"/>
      <c r="O51" s="60"/>
      <c r="P51" s="60"/>
      <c r="Q51" s="60"/>
      <c r="R51" s="60"/>
      <c r="S51" s="60"/>
      <c r="T51" s="60"/>
      <c r="U51" s="3"/>
      <c r="V51" s="3"/>
      <c r="W51" s="3"/>
      <c r="X51" s="3"/>
      <c r="Y51" s="3"/>
      <c r="Z51" s="3"/>
      <c r="AA51" s="3"/>
      <c r="AB51" s="3"/>
      <c r="AC51" s="3"/>
      <c r="AD51" s="3"/>
      <c r="AE51" s="3"/>
      <c r="AF51" s="3"/>
      <c r="AG51" s="3"/>
      <c r="AH51" s="3"/>
      <c r="AI51" s="3"/>
    </row>
    <row r="52">
      <c r="A52" s="8"/>
      <c r="B52" s="77"/>
      <c r="C52" s="77"/>
      <c r="D52" s="77"/>
      <c r="E52" s="77"/>
      <c r="F52" s="78"/>
      <c r="G52" s="60"/>
      <c r="H52" s="74"/>
      <c r="I52" s="60"/>
      <c r="J52" s="60"/>
      <c r="K52" s="60"/>
      <c r="L52" s="60"/>
      <c r="M52" s="60"/>
      <c r="N52" s="60"/>
      <c r="O52" s="60"/>
      <c r="P52" s="60"/>
      <c r="Q52" s="60"/>
      <c r="R52" s="60"/>
      <c r="S52" s="60"/>
      <c r="T52" s="60"/>
      <c r="U52" s="3"/>
      <c r="V52" s="3"/>
      <c r="W52" s="3"/>
      <c r="X52" s="3"/>
      <c r="Y52" s="3"/>
      <c r="Z52" s="3"/>
      <c r="AA52" s="3"/>
      <c r="AB52" s="3"/>
      <c r="AC52" s="3"/>
      <c r="AD52" s="3"/>
      <c r="AE52" s="3"/>
      <c r="AF52" s="3"/>
      <c r="AG52" s="3"/>
      <c r="AH52" s="3"/>
      <c r="AI52" s="3"/>
    </row>
    <row r="53">
      <c r="A53" s="8"/>
      <c r="B53" s="77"/>
      <c r="C53" s="77"/>
      <c r="D53" s="77"/>
      <c r="E53" s="77"/>
      <c r="F53" s="78"/>
      <c r="G53" s="60"/>
      <c r="H53" s="74"/>
      <c r="I53" s="60"/>
      <c r="J53" s="60"/>
      <c r="K53" s="60"/>
      <c r="L53" s="60"/>
      <c r="M53" s="60"/>
      <c r="N53" s="60"/>
      <c r="O53" s="60"/>
      <c r="P53" s="60"/>
      <c r="Q53" s="60"/>
      <c r="R53" s="60"/>
      <c r="S53" s="60"/>
      <c r="T53" s="60"/>
      <c r="U53" s="3"/>
      <c r="V53" s="3"/>
      <c r="W53" s="3"/>
      <c r="X53" s="3"/>
      <c r="Y53" s="3"/>
      <c r="Z53" s="3"/>
      <c r="AA53" s="3"/>
      <c r="AB53" s="3"/>
      <c r="AC53" s="3"/>
      <c r="AD53" s="3"/>
      <c r="AE53" s="3"/>
      <c r="AF53" s="3"/>
      <c r="AG53" s="3"/>
      <c r="AH53" s="3"/>
      <c r="AI53" s="3"/>
    </row>
    <row r="54">
      <c r="A54" s="8"/>
      <c r="B54" s="77"/>
      <c r="C54" s="77"/>
      <c r="D54" s="77"/>
      <c r="E54" s="77"/>
      <c r="F54" s="78"/>
      <c r="G54" s="60"/>
      <c r="H54" s="74"/>
      <c r="I54" s="60"/>
      <c r="J54" s="60"/>
      <c r="K54" s="60"/>
      <c r="L54" s="60"/>
      <c r="M54" s="60"/>
      <c r="N54" s="60"/>
      <c r="O54" s="60"/>
      <c r="P54" s="60"/>
      <c r="Q54" s="60"/>
      <c r="R54" s="60"/>
      <c r="S54" s="60"/>
      <c r="T54" s="60"/>
      <c r="U54" s="3"/>
      <c r="V54" s="3"/>
      <c r="W54" s="3"/>
      <c r="X54" s="3"/>
      <c r="Y54" s="3"/>
      <c r="Z54" s="3"/>
      <c r="AA54" s="3"/>
      <c r="AB54" s="3"/>
      <c r="AC54" s="3"/>
      <c r="AD54" s="3"/>
      <c r="AE54" s="3"/>
      <c r="AF54" s="3"/>
      <c r="AG54" s="3"/>
      <c r="AH54" s="3"/>
      <c r="AI54" s="3"/>
    </row>
    <row r="55">
      <c r="A55" s="8"/>
      <c r="B55" s="77"/>
      <c r="C55" s="77"/>
      <c r="D55" s="77"/>
      <c r="E55" s="77"/>
      <c r="F55" s="78"/>
      <c r="G55" s="60"/>
      <c r="H55" s="74"/>
      <c r="I55" s="60"/>
      <c r="J55" s="60"/>
      <c r="K55" s="60"/>
      <c r="L55" s="60"/>
      <c r="M55" s="60"/>
      <c r="N55" s="60"/>
      <c r="O55" s="60"/>
      <c r="P55" s="60"/>
      <c r="Q55" s="60"/>
      <c r="R55" s="60"/>
      <c r="S55" s="60"/>
      <c r="T55" s="60"/>
      <c r="U55" s="3"/>
      <c r="V55" s="3"/>
      <c r="W55" s="3"/>
      <c r="X55" s="3"/>
      <c r="Y55" s="3"/>
      <c r="Z55" s="3"/>
      <c r="AA55" s="3"/>
      <c r="AB55" s="3"/>
      <c r="AC55" s="3"/>
      <c r="AD55" s="3"/>
      <c r="AE55" s="3"/>
      <c r="AF55" s="3"/>
      <c r="AG55" s="3"/>
      <c r="AH55" s="3"/>
      <c r="AI55" s="3"/>
    </row>
    <row r="56">
      <c r="A56" s="8"/>
      <c r="B56" s="77"/>
      <c r="C56" s="77"/>
      <c r="D56" s="77"/>
      <c r="E56" s="77"/>
      <c r="F56" s="78"/>
      <c r="G56" s="60"/>
      <c r="H56" s="74"/>
      <c r="I56" s="60"/>
      <c r="J56" s="60"/>
      <c r="K56" s="60"/>
      <c r="L56" s="60"/>
      <c r="M56" s="60"/>
      <c r="N56" s="60"/>
      <c r="O56" s="60"/>
      <c r="P56" s="60"/>
      <c r="Q56" s="60"/>
      <c r="R56" s="60"/>
      <c r="S56" s="60"/>
      <c r="T56" s="60"/>
      <c r="U56" s="3"/>
      <c r="V56" s="3"/>
      <c r="W56" s="3"/>
      <c r="X56" s="3"/>
      <c r="Y56" s="3"/>
      <c r="Z56" s="3"/>
      <c r="AA56" s="3"/>
      <c r="AB56" s="3"/>
      <c r="AC56" s="3"/>
      <c r="AD56" s="3"/>
      <c r="AE56" s="3"/>
      <c r="AF56" s="3"/>
      <c r="AG56" s="3"/>
      <c r="AH56" s="3"/>
      <c r="AI56" s="3"/>
    </row>
    <row r="57">
      <c r="A57" s="8"/>
      <c r="B57" s="77"/>
      <c r="C57" s="77"/>
      <c r="D57" s="77"/>
      <c r="E57" s="77"/>
      <c r="F57" s="78"/>
      <c r="G57" s="60"/>
      <c r="H57" s="74"/>
      <c r="I57" s="60"/>
      <c r="J57" s="60"/>
      <c r="K57" s="60"/>
      <c r="L57" s="60"/>
      <c r="M57" s="60"/>
      <c r="N57" s="60"/>
      <c r="O57" s="60"/>
      <c r="P57" s="60"/>
      <c r="Q57" s="60"/>
      <c r="R57" s="60"/>
      <c r="S57" s="60"/>
      <c r="T57" s="60"/>
      <c r="U57" s="3"/>
      <c r="V57" s="3"/>
      <c r="W57" s="3"/>
      <c r="X57" s="3"/>
      <c r="Y57" s="3"/>
      <c r="Z57" s="3"/>
      <c r="AA57" s="3"/>
      <c r="AB57" s="3"/>
      <c r="AC57" s="3"/>
      <c r="AD57" s="3"/>
      <c r="AE57" s="3"/>
      <c r="AF57" s="3"/>
      <c r="AG57" s="3"/>
      <c r="AH57" s="3"/>
      <c r="AI57" s="3"/>
    </row>
    <row r="58">
      <c r="B58" s="79"/>
      <c r="F58" s="80"/>
      <c r="H58" s="81"/>
    </row>
    <row r="59">
      <c r="B59" s="79"/>
      <c r="F59" s="80"/>
      <c r="H59" s="81"/>
    </row>
    <row r="60">
      <c r="B60" s="79"/>
      <c r="F60" s="80"/>
      <c r="H60" s="81"/>
    </row>
    <row r="61">
      <c r="B61" s="79"/>
      <c r="F61" s="80"/>
      <c r="H61" s="81"/>
    </row>
    <row r="62">
      <c r="B62" s="79"/>
      <c r="F62" s="80"/>
      <c r="H62" s="81"/>
    </row>
    <row r="63">
      <c r="B63" s="79"/>
      <c r="F63" s="80"/>
      <c r="H63" s="81"/>
    </row>
    <row r="64">
      <c r="B64" s="79"/>
      <c r="F64" s="80"/>
      <c r="H64" s="81"/>
    </row>
    <row r="65">
      <c r="B65" s="79"/>
      <c r="F65" s="80"/>
      <c r="H65" s="81"/>
    </row>
    <row r="66">
      <c r="B66" s="79"/>
      <c r="F66" s="80"/>
      <c r="H66" s="81"/>
    </row>
    <row r="67">
      <c r="B67" s="79"/>
      <c r="F67" s="80"/>
      <c r="H67" s="81"/>
    </row>
    <row r="68">
      <c r="B68" s="79"/>
      <c r="F68" s="80"/>
      <c r="H68" s="81"/>
    </row>
    <row r="69">
      <c r="B69" s="79"/>
      <c r="F69" s="80"/>
      <c r="H69" s="81"/>
    </row>
    <row r="70">
      <c r="B70" s="79"/>
      <c r="F70" s="80"/>
      <c r="H70" s="81"/>
    </row>
    <row r="71">
      <c r="B71" s="79"/>
      <c r="F71" s="80"/>
      <c r="H71" s="81"/>
    </row>
    <row r="72">
      <c r="B72" s="79"/>
      <c r="F72" s="80"/>
      <c r="H72" s="81"/>
    </row>
    <row r="73">
      <c r="B73" s="79"/>
      <c r="F73" s="80"/>
      <c r="H73" s="81"/>
    </row>
    <row r="74">
      <c r="B74" s="79"/>
      <c r="F74" s="80"/>
      <c r="H74" s="81"/>
    </row>
    <row r="75">
      <c r="B75" s="79"/>
      <c r="F75" s="80"/>
      <c r="H75" s="81"/>
    </row>
    <row r="76">
      <c r="B76" s="79"/>
      <c r="F76" s="80"/>
      <c r="H76" s="81"/>
    </row>
    <row r="77">
      <c r="B77" s="79"/>
      <c r="F77" s="80"/>
      <c r="H77" s="81"/>
    </row>
    <row r="78">
      <c r="B78" s="79"/>
      <c r="F78" s="80"/>
      <c r="H78" s="81"/>
    </row>
    <row r="79">
      <c r="B79" s="79"/>
      <c r="F79" s="80"/>
      <c r="H79" s="81"/>
    </row>
    <row r="80">
      <c r="B80" s="79"/>
      <c r="F80" s="80"/>
      <c r="H80" s="81"/>
    </row>
    <row r="81">
      <c r="B81" s="79"/>
      <c r="F81" s="80"/>
      <c r="H81" s="81"/>
    </row>
    <row r="82">
      <c r="B82" s="79"/>
      <c r="F82" s="80"/>
      <c r="H82" s="81"/>
    </row>
    <row r="83">
      <c r="B83" s="79"/>
      <c r="F83" s="80"/>
      <c r="H83" s="81"/>
    </row>
    <row r="84">
      <c r="B84" s="79"/>
      <c r="F84" s="80"/>
      <c r="H84" s="81"/>
    </row>
    <row r="85">
      <c r="B85" s="79"/>
      <c r="F85" s="80"/>
      <c r="H85" s="81"/>
    </row>
    <row r="86">
      <c r="B86" s="79"/>
      <c r="F86" s="80"/>
      <c r="H86" s="81"/>
    </row>
    <row r="87">
      <c r="B87" s="79"/>
      <c r="F87" s="80"/>
      <c r="H87" s="81"/>
    </row>
    <row r="88">
      <c r="B88" s="79"/>
      <c r="F88" s="80"/>
      <c r="H88" s="81"/>
    </row>
    <row r="89">
      <c r="B89" s="79"/>
      <c r="F89" s="80"/>
      <c r="H89" s="81"/>
    </row>
    <row r="90">
      <c r="B90" s="79"/>
      <c r="F90" s="80"/>
      <c r="H90" s="81"/>
    </row>
    <row r="91">
      <c r="B91" s="79"/>
      <c r="F91" s="80"/>
      <c r="H91" s="81"/>
    </row>
    <row r="92">
      <c r="B92" s="79"/>
      <c r="F92" s="80"/>
      <c r="H92" s="81"/>
    </row>
    <row r="93">
      <c r="B93" s="79"/>
      <c r="F93" s="80"/>
      <c r="H93" s="81"/>
    </row>
    <row r="94">
      <c r="B94" s="79"/>
      <c r="F94" s="80"/>
      <c r="H94" s="81"/>
    </row>
    <row r="95">
      <c r="B95" s="79"/>
      <c r="F95" s="80"/>
      <c r="H95" s="81"/>
    </row>
    <row r="96">
      <c r="B96" s="79"/>
      <c r="F96" s="80"/>
      <c r="H96" s="81"/>
    </row>
    <row r="97">
      <c r="B97" s="79"/>
      <c r="F97" s="80"/>
      <c r="H97" s="81"/>
    </row>
    <row r="98">
      <c r="B98" s="79"/>
      <c r="F98" s="80"/>
      <c r="H98" s="81"/>
    </row>
    <row r="99">
      <c r="B99" s="79"/>
      <c r="F99" s="80"/>
      <c r="H99" s="81"/>
    </row>
    <row r="100">
      <c r="B100" s="79"/>
      <c r="F100" s="80"/>
      <c r="H100" s="81"/>
    </row>
    <row r="101">
      <c r="B101" s="79"/>
      <c r="F101" s="80"/>
      <c r="H101" s="81"/>
    </row>
    <row r="102">
      <c r="B102" s="79"/>
      <c r="F102" s="80"/>
      <c r="H102" s="81"/>
    </row>
    <row r="103">
      <c r="B103" s="79"/>
      <c r="F103" s="80"/>
      <c r="H103" s="81"/>
    </row>
    <row r="104">
      <c r="B104" s="79"/>
      <c r="F104" s="80"/>
      <c r="H104" s="81"/>
    </row>
    <row r="105">
      <c r="B105" s="79"/>
      <c r="F105" s="80"/>
      <c r="H105" s="81"/>
    </row>
    <row r="106">
      <c r="B106" s="79"/>
      <c r="F106" s="80"/>
      <c r="H106" s="81"/>
    </row>
    <row r="107">
      <c r="B107" s="79"/>
      <c r="F107" s="80"/>
      <c r="H107" s="81"/>
    </row>
    <row r="108">
      <c r="B108" s="79"/>
      <c r="F108" s="80"/>
      <c r="H108" s="81"/>
    </row>
    <row r="109">
      <c r="B109" s="79"/>
      <c r="F109" s="80"/>
      <c r="H109" s="81"/>
    </row>
    <row r="110">
      <c r="B110" s="79"/>
      <c r="F110" s="80"/>
      <c r="H110" s="81"/>
    </row>
    <row r="111">
      <c r="B111" s="79"/>
      <c r="F111" s="80"/>
      <c r="H111" s="81"/>
    </row>
    <row r="112">
      <c r="B112" s="79"/>
      <c r="F112" s="80"/>
      <c r="H112" s="81"/>
    </row>
    <row r="113">
      <c r="B113" s="79"/>
      <c r="F113" s="80"/>
      <c r="H113" s="81"/>
    </row>
    <row r="114">
      <c r="B114" s="79"/>
      <c r="F114" s="80"/>
      <c r="H114" s="81"/>
    </row>
    <row r="115">
      <c r="B115" s="79"/>
      <c r="F115" s="80"/>
      <c r="H115" s="81"/>
    </row>
    <row r="116">
      <c r="B116" s="79"/>
      <c r="F116" s="80"/>
      <c r="H116" s="81"/>
    </row>
    <row r="117">
      <c r="B117" s="79"/>
      <c r="F117" s="80"/>
      <c r="H117" s="81"/>
    </row>
    <row r="118">
      <c r="B118" s="79"/>
      <c r="F118" s="80"/>
      <c r="H118" s="81"/>
    </row>
    <row r="119">
      <c r="B119" s="79"/>
      <c r="F119" s="80"/>
      <c r="H119" s="81"/>
    </row>
    <row r="120">
      <c r="B120" s="79"/>
      <c r="F120" s="80"/>
      <c r="H120" s="81"/>
    </row>
    <row r="121">
      <c r="B121" s="79"/>
      <c r="F121" s="80"/>
      <c r="H121" s="81"/>
    </row>
    <row r="122">
      <c r="B122" s="79"/>
      <c r="F122" s="80"/>
      <c r="H122" s="81"/>
    </row>
    <row r="123">
      <c r="B123" s="79"/>
      <c r="F123" s="80"/>
      <c r="H123" s="81"/>
    </row>
    <row r="124">
      <c r="B124" s="79"/>
      <c r="F124" s="80"/>
      <c r="H124" s="81"/>
    </row>
    <row r="125">
      <c r="B125" s="79"/>
      <c r="F125" s="80"/>
      <c r="H125" s="81"/>
    </row>
    <row r="126">
      <c r="B126" s="79"/>
      <c r="F126" s="80"/>
      <c r="H126" s="81"/>
    </row>
    <row r="127">
      <c r="B127" s="79"/>
      <c r="F127" s="80"/>
      <c r="H127" s="81"/>
    </row>
    <row r="128">
      <c r="B128" s="79"/>
      <c r="F128" s="80"/>
      <c r="H128" s="81"/>
    </row>
    <row r="129">
      <c r="B129" s="79"/>
      <c r="F129" s="80"/>
      <c r="H129" s="81"/>
    </row>
    <row r="130">
      <c r="B130" s="79"/>
      <c r="F130" s="80"/>
      <c r="H130" s="81"/>
    </row>
    <row r="131">
      <c r="B131" s="79"/>
      <c r="F131" s="80"/>
      <c r="H131" s="81"/>
    </row>
    <row r="132">
      <c r="B132" s="79"/>
      <c r="F132" s="80"/>
      <c r="H132" s="81"/>
    </row>
    <row r="133">
      <c r="B133" s="79"/>
      <c r="F133" s="80"/>
      <c r="H133" s="81"/>
    </row>
    <row r="134">
      <c r="B134" s="79"/>
      <c r="F134" s="80"/>
      <c r="H134" s="81"/>
    </row>
    <row r="135">
      <c r="B135" s="79"/>
      <c r="F135" s="80"/>
      <c r="H135" s="81"/>
    </row>
    <row r="136">
      <c r="B136" s="79"/>
      <c r="F136" s="80"/>
      <c r="H136" s="81"/>
    </row>
    <row r="137">
      <c r="B137" s="79"/>
      <c r="F137" s="80"/>
      <c r="H137" s="81"/>
    </row>
    <row r="138">
      <c r="B138" s="79"/>
      <c r="F138" s="80"/>
      <c r="H138" s="81"/>
    </row>
    <row r="139">
      <c r="B139" s="79"/>
      <c r="F139" s="80"/>
      <c r="H139" s="81"/>
    </row>
    <row r="140">
      <c r="B140" s="79"/>
      <c r="F140" s="80"/>
      <c r="H140" s="81"/>
    </row>
    <row r="141">
      <c r="B141" s="79"/>
      <c r="F141" s="80"/>
      <c r="H141" s="81"/>
    </row>
    <row r="142">
      <c r="B142" s="79"/>
      <c r="F142" s="80"/>
      <c r="H142" s="81"/>
    </row>
    <row r="143">
      <c r="B143" s="79"/>
      <c r="F143" s="80"/>
      <c r="H143" s="81"/>
    </row>
    <row r="144">
      <c r="B144" s="79"/>
      <c r="F144" s="80"/>
      <c r="H144" s="81"/>
    </row>
    <row r="145">
      <c r="B145" s="79"/>
      <c r="F145" s="80"/>
      <c r="H145" s="81"/>
    </row>
    <row r="146">
      <c r="B146" s="79"/>
      <c r="F146" s="80"/>
      <c r="H146" s="81"/>
    </row>
    <row r="147">
      <c r="B147" s="79"/>
      <c r="F147" s="80"/>
      <c r="H147" s="81"/>
    </row>
    <row r="148">
      <c r="B148" s="79"/>
      <c r="F148" s="80"/>
      <c r="H148" s="81"/>
    </row>
    <row r="149">
      <c r="B149" s="79"/>
      <c r="F149" s="80"/>
      <c r="H149" s="81"/>
    </row>
    <row r="150">
      <c r="B150" s="79"/>
      <c r="F150" s="80"/>
      <c r="H150" s="81"/>
    </row>
    <row r="151">
      <c r="B151" s="79"/>
      <c r="F151" s="80"/>
      <c r="H151" s="81"/>
    </row>
    <row r="152">
      <c r="B152" s="79"/>
      <c r="F152" s="80"/>
      <c r="H152" s="81"/>
    </row>
    <row r="153">
      <c r="B153" s="79"/>
      <c r="F153" s="80"/>
      <c r="H153" s="81"/>
    </row>
    <row r="154">
      <c r="B154" s="79"/>
      <c r="F154" s="80"/>
      <c r="H154" s="81"/>
    </row>
    <row r="155">
      <c r="B155" s="79"/>
      <c r="F155" s="80"/>
      <c r="H155" s="81"/>
    </row>
    <row r="156">
      <c r="B156" s="79"/>
      <c r="F156" s="80"/>
      <c r="H156" s="81"/>
    </row>
    <row r="157">
      <c r="B157" s="79"/>
      <c r="F157" s="80"/>
      <c r="H157" s="81"/>
    </row>
    <row r="158">
      <c r="B158" s="79"/>
      <c r="F158" s="80"/>
      <c r="H158" s="81"/>
    </row>
    <row r="159">
      <c r="B159" s="79"/>
      <c r="F159" s="80"/>
      <c r="H159" s="81"/>
    </row>
    <row r="160">
      <c r="B160" s="79"/>
      <c r="F160" s="80"/>
      <c r="H160" s="81"/>
    </row>
    <row r="161">
      <c r="B161" s="79"/>
      <c r="F161" s="80"/>
      <c r="H161" s="81"/>
    </row>
    <row r="162">
      <c r="B162" s="79"/>
      <c r="F162" s="80"/>
      <c r="H162" s="81"/>
    </row>
    <row r="163">
      <c r="B163" s="79"/>
      <c r="F163" s="80"/>
      <c r="H163" s="81"/>
    </row>
    <row r="164">
      <c r="B164" s="79"/>
      <c r="F164" s="80"/>
      <c r="H164" s="81"/>
    </row>
    <row r="165">
      <c r="B165" s="79"/>
      <c r="F165" s="80"/>
      <c r="H165" s="81"/>
    </row>
    <row r="166">
      <c r="B166" s="79"/>
      <c r="F166" s="80"/>
      <c r="H166" s="81"/>
    </row>
    <row r="167">
      <c r="B167" s="79"/>
      <c r="F167" s="80"/>
      <c r="H167" s="81"/>
    </row>
    <row r="168">
      <c r="B168" s="79"/>
      <c r="F168" s="80"/>
      <c r="H168" s="81"/>
    </row>
    <row r="169">
      <c r="B169" s="79"/>
      <c r="F169" s="80"/>
      <c r="H169" s="81"/>
    </row>
    <row r="170">
      <c r="B170" s="79"/>
      <c r="F170" s="80"/>
      <c r="H170" s="81"/>
    </row>
    <row r="171">
      <c r="B171" s="79"/>
      <c r="F171" s="80"/>
      <c r="H171" s="81"/>
    </row>
    <row r="172">
      <c r="B172" s="79"/>
      <c r="F172" s="80"/>
      <c r="H172" s="81"/>
    </row>
    <row r="173">
      <c r="B173" s="79"/>
      <c r="F173" s="80"/>
      <c r="H173" s="81"/>
    </row>
    <row r="174">
      <c r="B174" s="79"/>
      <c r="F174" s="80"/>
      <c r="H174" s="81"/>
    </row>
    <row r="175">
      <c r="B175" s="79"/>
      <c r="F175" s="80"/>
      <c r="H175" s="81"/>
    </row>
    <row r="176">
      <c r="B176" s="79"/>
      <c r="F176" s="80"/>
      <c r="H176" s="81"/>
    </row>
    <row r="177">
      <c r="B177" s="79"/>
      <c r="F177" s="80"/>
      <c r="H177" s="81"/>
    </row>
    <row r="178">
      <c r="B178" s="79"/>
      <c r="F178" s="80"/>
      <c r="H178" s="81"/>
    </row>
    <row r="179">
      <c r="B179" s="79"/>
      <c r="F179" s="80"/>
      <c r="H179" s="81"/>
    </row>
    <row r="180">
      <c r="B180" s="79"/>
      <c r="F180" s="80"/>
      <c r="H180" s="81"/>
    </row>
    <row r="181">
      <c r="B181" s="79"/>
      <c r="F181" s="80"/>
      <c r="H181" s="81"/>
    </row>
    <row r="182">
      <c r="B182" s="79"/>
      <c r="F182" s="80"/>
      <c r="H182" s="81"/>
    </row>
    <row r="183">
      <c r="B183" s="79"/>
      <c r="F183" s="80"/>
      <c r="H183" s="81"/>
    </row>
    <row r="184">
      <c r="B184" s="79"/>
      <c r="F184" s="80"/>
      <c r="H184" s="81"/>
    </row>
    <row r="185">
      <c r="B185" s="79"/>
      <c r="F185" s="80"/>
      <c r="H185" s="81"/>
    </row>
    <row r="186">
      <c r="B186" s="79"/>
      <c r="F186" s="80"/>
      <c r="H186" s="81"/>
    </row>
    <row r="187">
      <c r="B187" s="79"/>
      <c r="F187" s="80"/>
      <c r="H187" s="81"/>
    </row>
    <row r="188">
      <c r="B188" s="79"/>
      <c r="F188" s="80"/>
      <c r="H188" s="81"/>
    </row>
    <row r="189">
      <c r="B189" s="79"/>
      <c r="F189" s="80"/>
      <c r="H189" s="81"/>
    </row>
    <row r="190">
      <c r="B190" s="79"/>
      <c r="F190" s="80"/>
      <c r="H190" s="81"/>
    </row>
    <row r="191">
      <c r="B191" s="79"/>
      <c r="F191" s="80"/>
      <c r="H191" s="81"/>
    </row>
    <row r="192">
      <c r="B192" s="79"/>
      <c r="F192" s="80"/>
      <c r="H192" s="81"/>
    </row>
    <row r="193">
      <c r="B193" s="79"/>
      <c r="F193" s="80"/>
      <c r="H193" s="81"/>
    </row>
    <row r="194">
      <c r="B194" s="79"/>
      <c r="F194" s="80"/>
      <c r="H194" s="81"/>
    </row>
    <row r="195">
      <c r="B195" s="79"/>
      <c r="F195" s="80"/>
      <c r="H195" s="81"/>
    </row>
    <row r="196">
      <c r="B196" s="79"/>
      <c r="F196" s="80"/>
      <c r="H196" s="81"/>
    </row>
    <row r="197">
      <c r="B197" s="79"/>
      <c r="F197" s="80"/>
      <c r="H197" s="81"/>
    </row>
    <row r="198">
      <c r="B198" s="79"/>
      <c r="F198" s="80"/>
      <c r="H198" s="81"/>
    </row>
    <row r="199">
      <c r="B199" s="79"/>
      <c r="F199" s="80"/>
      <c r="H199" s="81"/>
    </row>
    <row r="200">
      <c r="B200" s="79"/>
      <c r="F200" s="80"/>
      <c r="H200" s="81"/>
    </row>
    <row r="201">
      <c r="B201" s="79"/>
      <c r="F201" s="80"/>
      <c r="H201" s="81"/>
    </row>
    <row r="202">
      <c r="B202" s="79"/>
      <c r="F202" s="80"/>
      <c r="H202" s="81"/>
    </row>
    <row r="203">
      <c r="B203" s="79"/>
      <c r="F203" s="80"/>
      <c r="H203" s="81"/>
    </row>
    <row r="204">
      <c r="B204" s="79"/>
      <c r="F204" s="80"/>
      <c r="H204" s="81"/>
    </row>
    <row r="205">
      <c r="B205" s="79"/>
      <c r="F205" s="80"/>
      <c r="H205" s="81"/>
    </row>
    <row r="206">
      <c r="B206" s="79"/>
      <c r="F206" s="80"/>
      <c r="H206" s="81"/>
    </row>
    <row r="207">
      <c r="B207" s="79"/>
      <c r="F207" s="80"/>
      <c r="H207" s="81"/>
    </row>
    <row r="208">
      <c r="B208" s="79"/>
      <c r="F208" s="80"/>
      <c r="H208" s="81"/>
    </row>
    <row r="209">
      <c r="B209" s="79"/>
      <c r="F209" s="80"/>
      <c r="H209" s="81"/>
    </row>
    <row r="210">
      <c r="B210" s="79"/>
      <c r="F210" s="80"/>
      <c r="H210" s="81"/>
    </row>
    <row r="211">
      <c r="B211" s="79"/>
      <c r="F211" s="80"/>
      <c r="H211" s="81"/>
    </row>
    <row r="212">
      <c r="B212" s="79"/>
      <c r="F212" s="80"/>
      <c r="H212" s="81"/>
    </row>
    <row r="213">
      <c r="B213" s="79"/>
      <c r="F213" s="80"/>
      <c r="H213" s="81"/>
    </row>
    <row r="214">
      <c r="B214" s="79"/>
      <c r="F214" s="80"/>
      <c r="H214" s="81"/>
    </row>
    <row r="215">
      <c r="B215" s="79"/>
      <c r="F215" s="80"/>
      <c r="H215" s="81"/>
    </row>
    <row r="216">
      <c r="B216" s="79"/>
      <c r="F216" s="80"/>
      <c r="H216" s="81"/>
    </row>
    <row r="217">
      <c r="B217" s="79"/>
      <c r="F217" s="80"/>
      <c r="H217" s="81"/>
    </row>
    <row r="218">
      <c r="B218" s="79"/>
      <c r="F218" s="80"/>
      <c r="H218" s="81"/>
    </row>
    <row r="219">
      <c r="B219" s="79"/>
      <c r="F219" s="80"/>
      <c r="H219" s="81"/>
    </row>
    <row r="220">
      <c r="B220" s="79"/>
      <c r="F220" s="80"/>
      <c r="H220" s="81"/>
    </row>
    <row r="221">
      <c r="B221" s="79"/>
      <c r="F221" s="80"/>
      <c r="H221" s="81"/>
    </row>
    <row r="222">
      <c r="B222" s="79"/>
      <c r="F222" s="80"/>
      <c r="H222" s="81"/>
    </row>
    <row r="223">
      <c r="B223" s="79"/>
      <c r="F223" s="80"/>
      <c r="H223" s="81"/>
    </row>
    <row r="224">
      <c r="B224" s="79"/>
      <c r="F224" s="80"/>
      <c r="H224" s="81"/>
    </row>
    <row r="225">
      <c r="B225" s="79"/>
      <c r="F225" s="80"/>
      <c r="H225" s="81"/>
    </row>
    <row r="226">
      <c r="B226" s="79"/>
      <c r="F226" s="80"/>
      <c r="H226" s="81"/>
    </row>
    <row r="227">
      <c r="B227" s="79"/>
      <c r="F227" s="80"/>
      <c r="H227" s="81"/>
    </row>
    <row r="228">
      <c r="B228" s="79"/>
      <c r="F228" s="80"/>
      <c r="H228" s="81"/>
    </row>
    <row r="229">
      <c r="B229" s="79"/>
      <c r="F229" s="80"/>
      <c r="H229" s="81"/>
    </row>
    <row r="230">
      <c r="B230" s="79"/>
      <c r="F230" s="80"/>
      <c r="H230" s="81"/>
    </row>
    <row r="231">
      <c r="B231" s="79"/>
      <c r="F231" s="80"/>
      <c r="H231" s="81"/>
    </row>
    <row r="232">
      <c r="B232" s="79"/>
      <c r="F232" s="80"/>
      <c r="H232" s="81"/>
    </row>
    <row r="233">
      <c r="B233" s="79"/>
      <c r="F233" s="80"/>
      <c r="H233" s="81"/>
    </row>
    <row r="234">
      <c r="B234" s="79"/>
      <c r="F234" s="80"/>
      <c r="H234" s="81"/>
    </row>
    <row r="235">
      <c r="B235" s="79"/>
      <c r="F235" s="80"/>
      <c r="H235" s="81"/>
    </row>
    <row r="236">
      <c r="B236" s="79"/>
      <c r="F236" s="80"/>
      <c r="H236" s="81"/>
    </row>
    <row r="237">
      <c r="B237" s="79"/>
      <c r="F237" s="80"/>
      <c r="H237" s="81"/>
    </row>
    <row r="238">
      <c r="B238" s="79"/>
      <c r="F238" s="80"/>
      <c r="H238" s="81"/>
    </row>
    <row r="239">
      <c r="B239" s="79"/>
      <c r="F239" s="80"/>
      <c r="H239" s="81"/>
    </row>
    <row r="240">
      <c r="B240" s="79"/>
      <c r="F240" s="80"/>
      <c r="H240" s="81"/>
    </row>
    <row r="241">
      <c r="B241" s="79"/>
      <c r="F241" s="80"/>
      <c r="H241" s="81"/>
    </row>
    <row r="242">
      <c r="B242" s="79"/>
      <c r="F242" s="80"/>
      <c r="H242" s="81"/>
    </row>
    <row r="243">
      <c r="B243" s="79"/>
      <c r="F243" s="80"/>
      <c r="H243" s="81"/>
    </row>
    <row r="244">
      <c r="B244" s="79"/>
      <c r="F244" s="80"/>
      <c r="H244" s="81"/>
    </row>
    <row r="245">
      <c r="B245" s="79"/>
      <c r="F245" s="80"/>
      <c r="H245" s="81"/>
    </row>
    <row r="246">
      <c r="B246" s="79"/>
      <c r="F246" s="80"/>
      <c r="H246" s="81"/>
    </row>
    <row r="247">
      <c r="B247" s="79"/>
      <c r="F247" s="80"/>
      <c r="H247" s="81"/>
    </row>
    <row r="248">
      <c r="B248" s="79"/>
      <c r="F248" s="80"/>
      <c r="H248" s="81"/>
    </row>
    <row r="249">
      <c r="B249" s="79"/>
      <c r="F249" s="80"/>
      <c r="H249" s="81"/>
    </row>
    <row r="250">
      <c r="B250" s="79"/>
      <c r="F250" s="80"/>
      <c r="H250" s="81"/>
    </row>
    <row r="251">
      <c r="B251" s="79"/>
      <c r="F251" s="80"/>
      <c r="H251" s="81"/>
    </row>
    <row r="252">
      <c r="B252" s="79"/>
      <c r="F252" s="80"/>
      <c r="H252" s="81"/>
    </row>
    <row r="253">
      <c r="B253" s="79"/>
      <c r="F253" s="80"/>
      <c r="H253" s="81"/>
    </row>
    <row r="254">
      <c r="B254" s="79"/>
      <c r="F254" s="80"/>
      <c r="H254" s="81"/>
    </row>
    <row r="255">
      <c r="B255" s="79"/>
      <c r="F255" s="80"/>
      <c r="H255" s="81"/>
    </row>
    <row r="256">
      <c r="B256" s="79"/>
      <c r="F256" s="80"/>
      <c r="H256" s="81"/>
    </row>
    <row r="257">
      <c r="B257" s="79"/>
      <c r="F257" s="80"/>
      <c r="H257" s="81"/>
    </row>
    <row r="258">
      <c r="B258" s="79"/>
      <c r="F258" s="80"/>
      <c r="H258" s="81"/>
    </row>
    <row r="259">
      <c r="B259" s="79"/>
      <c r="F259" s="80"/>
      <c r="H259" s="81"/>
    </row>
    <row r="260">
      <c r="B260" s="79"/>
      <c r="F260" s="80"/>
      <c r="H260" s="81"/>
    </row>
    <row r="261">
      <c r="B261" s="79"/>
      <c r="F261" s="80"/>
      <c r="H261" s="81"/>
    </row>
    <row r="262">
      <c r="B262" s="79"/>
      <c r="F262" s="80"/>
      <c r="H262" s="81"/>
    </row>
    <row r="263">
      <c r="B263" s="79"/>
      <c r="F263" s="80"/>
      <c r="H263" s="81"/>
    </row>
    <row r="264">
      <c r="B264" s="79"/>
      <c r="F264" s="80"/>
      <c r="H264" s="81"/>
    </row>
    <row r="265">
      <c r="B265" s="79"/>
      <c r="F265" s="80"/>
      <c r="H265" s="81"/>
    </row>
    <row r="266">
      <c r="B266" s="79"/>
      <c r="F266" s="80"/>
      <c r="H266" s="81"/>
    </row>
    <row r="267">
      <c r="B267" s="79"/>
      <c r="F267" s="80"/>
      <c r="H267" s="81"/>
    </row>
    <row r="268">
      <c r="B268" s="79"/>
      <c r="F268" s="80"/>
      <c r="H268" s="81"/>
    </row>
    <row r="269">
      <c r="B269" s="79"/>
      <c r="F269" s="80"/>
      <c r="H269" s="81"/>
    </row>
    <row r="270">
      <c r="B270" s="79"/>
      <c r="F270" s="80"/>
      <c r="H270" s="81"/>
    </row>
    <row r="271">
      <c r="B271" s="79"/>
      <c r="F271" s="80"/>
      <c r="H271" s="81"/>
    </row>
    <row r="272">
      <c r="B272" s="79"/>
      <c r="F272" s="80"/>
      <c r="H272" s="81"/>
    </row>
    <row r="273">
      <c r="B273" s="79"/>
      <c r="F273" s="80"/>
      <c r="H273" s="81"/>
    </row>
    <row r="274">
      <c r="B274" s="79"/>
      <c r="F274" s="80"/>
      <c r="H274" s="81"/>
    </row>
    <row r="275">
      <c r="B275" s="79"/>
      <c r="F275" s="80"/>
      <c r="H275" s="81"/>
    </row>
    <row r="276">
      <c r="B276" s="79"/>
      <c r="F276" s="80"/>
      <c r="H276" s="81"/>
    </row>
    <row r="277">
      <c r="B277" s="79"/>
      <c r="F277" s="80"/>
      <c r="H277" s="81"/>
    </row>
    <row r="278">
      <c r="B278" s="79"/>
      <c r="F278" s="80"/>
      <c r="H278" s="81"/>
    </row>
    <row r="279">
      <c r="B279" s="79"/>
      <c r="F279" s="80"/>
      <c r="H279" s="81"/>
    </row>
    <row r="280">
      <c r="B280" s="79"/>
      <c r="F280" s="80"/>
      <c r="H280" s="81"/>
    </row>
    <row r="281">
      <c r="B281" s="79"/>
      <c r="F281" s="80"/>
      <c r="H281" s="81"/>
    </row>
    <row r="282">
      <c r="B282" s="79"/>
      <c r="F282" s="80"/>
      <c r="H282" s="81"/>
    </row>
    <row r="283">
      <c r="B283" s="79"/>
      <c r="F283" s="80"/>
      <c r="H283" s="81"/>
    </row>
    <row r="284">
      <c r="B284" s="79"/>
      <c r="F284" s="80"/>
      <c r="H284" s="81"/>
    </row>
    <row r="285">
      <c r="B285" s="79"/>
      <c r="F285" s="80"/>
      <c r="H285" s="81"/>
    </row>
    <row r="286">
      <c r="B286" s="79"/>
      <c r="F286" s="80"/>
      <c r="H286" s="81"/>
    </row>
    <row r="287">
      <c r="B287" s="79"/>
      <c r="F287" s="80"/>
      <c r="H287" s="81"/>
    </row>
    <row r="288">
      <c r="B288" s="79"/>
      <c r="F288" s="80"/>
      <c r="H288" s="81"/>
    </row>
    <row r="289">
      <c r="B289" s="79"/>
      <c r="F289" s="80"/>
      <c r="H289" s="81"/>
    </row>
    <row r="290">
      <c r="B290" s="79"/>
      <c r="F290" s="80"/>
      <c r="H290" s="81"/>
    </row>
    <row r="291">
      <c r="B291" s="79"/>
      <c r="F291" s="80"/>
      <c r="H291" s="81"/>
    </row>
    <row r="292">
      <c r="B292" s="79"/>
      <c r="F292" s="80"/>
      <c r="H292" s="81"/>
    </row>
    <row r="293">
      <c r="B293" s="79"/>
      <c r="F293" s="80"/>
      <c r="H293" s="81"/>
    </row>
    <row r="294">
      <c r="B294" s="79"/>
      <c r="F294" s="80"/>
      <c r="H294" s="81"/>
    </row>
    <row r="295">
      <c r="B295" s="79"/>
      <c r="F295" s="80"/>
      <c r="H295" s="81"/>
    </row>
    <row r="296">
      <c r="B296" s="79"/>
      <c r="F296" s="80"/>
      <c r="H296" s="81"/>
    </row>
    <row r="297">
      <c r="B297" s="79"/>
      <c r="F297" s="80"/>
      <c r="H297" s="81"/>
    </row>
    <row r="298">
      <c r="B298" s="79"/>
      <c r="F298" s="80"/>
      <c r="H298" s="81"/>
    </row>
    <row r="299">
      <c r="B299" s="79"/>
      <c r="F299" s="80"/>
      <c r="H299" s="81"/>
    </row>
    <row r="300">
      <c r="B300" s="79"/>
      <c r="F300" s="80"/>
      <c r="H300" s="81"/>
    </row>
    <row r="301">
      <c r="B301" s="79"/>
      <c r="F301" s="80"/>
      <c r="H301" s="81"/>
    </row>
    <row r="302">
      <c r="B302" s="79"/>
      <c r="F302" s="80"/>
      <c r="H302" s="81"/>
    </row>
    <row r="303">
      <c r="B303" s="79"/>
      <c r="F303" s="80"/>
      <c r="H303" s="81"/>
    </row>
    <row r="304">
      <c r="B304" s="79"/>
      <c r="F304" s="80"/>
      <c r="H304" s="81"/>
    </row>
    <row r="305">
      <c r="B305" s="79"/>
      <c r="F305" s="80"/>
      <c r="H305" s="81"/>
    </row>
    <row r="306">
      <c r="B306" s="79"/>
      <c r="F306" s="80"/>
      <c r="H306" s="81"/>
    </row>
    <row r="307">
      <c r="B307" s="79"/>
      <c r="F307" s="80"/>
      <c r="H307" s="81"/>
    </row>
    <row r="308">
      <c r="B308" s="79"/>
      <c r="F308" s="80"/>
      <c r="H308" s="81"/>
    </row>
    <row r="309">
      <c r="B309" s="79"/>
      <c r="F309" s="80"/>
      <c r="H309" s="81"/>
    </row>
    <row r="310">
      <c r="B310" s="79"/>
      <c r="F310" s="80"/>
      <c r="H310" s="81"/>
    </row>
    <row r="311">
      <c r="B311" s="79"/>
      <c r="F311" s="80"/>
      <c r="H311" s="81"/>
    </row>
    <row r="312">
      <c r="B312" s="79"/>
      <c r="F312" s="80"/>
      <c r="H312" s="81"/>
    </row>
    <row r="313">
      <c r="B313" s="79"/>
      <c r="F313" s="80"/>
      <c r="H313" s="81"/>
    </row>
    <row r="314">
      <c r="B314" s="79"/>
      <c r="F314" s="80"/>
      <c r="H314" s="81"/>
    </row>
    <row r="315">
      <c r="B315" s="79"/>
      <c r="F315" s="80"/>
      <c r="H315" s="81"/>
    </row>
    <row r="316">
      <c r="B316" s="79"/>
      <c r="F316" s="80"/>
      <c r="H316" s="81"/>
    </row>
    <row r="317">
      <c r="B317" s="79"/>
      <c r="F317" s="80"/>
      <c r="H317" s="81"/>
    </row>
    <row r="318">
      <c r="B318" s="79"/>
      <c r="F318" s="80"/>
      <c r="H318" s="81"/>
    </row>
    <row r="319">
      <c r="B319" s="79"/>
      <c r="F319" s="80"/>
      <c r="H319" s="81"/>
    </row>
    <row r="320">
      <c r="B320" s="79"/>
      <c r="F320" s="80"/>
      <c r="H320" s="81"/>
    </row>
    <row r="321">
      <c r="B321" s="79"/>
      <c r="F321" s="80"/>
      <c r="H321" s="81"/>
    </row>
    <row r="322">
      <c r="B322" s="79"/>
      <c r="F322" s="80"/>
      <c r="H322" s="81"/>
    </row>
    <row r="323">
      <c r="B323" s="79"/>
      <c r="F323" s="80"/>
      <c r="H323" s="81"/>
    </row>
    <row r="324">
      <c r="B324" s="79"/>
      <c r="F324" s="80"/>
      <c r="H324" s="81"/>
    </row>
    <row r="325">
      <c r="B325" s="79"/>
      <c r="F325" s="80"/>
      <c r="H325" s="81"/>
    </row>
    <row r="326">
      <c r="B326" s="79"/>
      <c r="F326" s="80"/>
      <c r="H326" s="81"/>
    </row>
    <row r="327">
      <c r="B327" s="79"/>
      <c r="F327" s="80"/>
      <c r="H327" s="81"/>
    </row>
    <row r="328">
      <c r="B328" s="79"/>
      <c r="F328" s="80"/>
      <c r="H328" s="81"/>
    </row>
    <row r="329">
      <c r="B329" s="79"/>
      <c r="F329" s="80"/>
      <c r="H329" s="81"/>
    </row>
    <row r="330">
      <c r="B330" s="79"/>
      <c r="F330" s="80"/>
      <c r="H330" s="81"/>
    </row>
    <row r="331">
      <c r="B331" s="79"/>
      <c r="F331" s="80"/>
      <c r="H331" s="81"/>
    </row>
    <row r="332">
      <c r="B332" s="79"/>
      <c r="F332" s="80"/>
      <c r="H332" s="81"/>
    </row>
    <row r="333">
      <c r="B333" s="79"/>
      <c r="F333" s="80"/>
      <c r="H333" s="81"/>
    </row>
    <row r="334">
      <c r="B334" s="79"/>
      <c r="F334" s="80"/>
      <c r="H334" s="81"/>
    </row>
    <row r="335">
      <c r="B335" s="79"/>
      <c r="F335" s="80"/>
      <c r="H335" s="81"/>
    </row>
    <row r="336">
      <c r="B336" s="79"/>
      <c r="F336" s="80"/>
      <c r="H336" s="81"/>
    </row>
    <row r="337">
      <c r="B337" s="79"/>
      <c r="F337" s="80"/>
      <c r="H337" s="81"/>
    </row>
    <row r="338">
      <c r="B338" s="79"/>
      <c r="F338" s="80"/>
      <c r="H338" s="81"/>
    </row>
    <row r="339">
      <c r="B339" s="79"/>
      <c r="F339" s="80"/>
      <c r="H339" s="81"/>
    </row>
    <row r="340">
      <c r="B340" s="79"/>
      <c r="F340" s="80"/>
      <c r="H340" s="81"/>
    </row>
    <row r="341">
      <c r="B341" s="79"/>
      <c r="F341" s="80"/>
      <c r="H341" s="81"/>
    </row>
    <row r="342">
      <c r="B342" s="79"/>
      <c r="F342" s="80"/>
      <c r="H342" s="81"/>
    </row>
    <row r="343">
      <c r="B343" s="79"/>
      <c r="F343" s="80"/>
      <c r="H343" s="81"/>
    </row>
    <row r="344">
      <c r="B344" s="79"/>
      <c r="F344" s="80"/>
      <c r="H344" s="81"/>
    </row>
    <row r="345">
      <c r="B345" s="79"/>
      <c r="F345" s="80"/>
      <c r="H345" s="81"/>
    </row>
    <row r="346">
      <c r="B346" s="79"/>
      <c r="F346" s="80"/>
      <c r="H346" s="81"/>
    </row>
    <row r="347">
      <c r="B347" s="79"/>
      <c r="F347" s="80"/>
      <c r="H347" s="81"/>
    </row>
    <row r="348">
      <c r="B348" s="79"/>
      <c r="F348" s="80"/>
      <c r="H348" s="81"/>
    </row>
    <row r="349">
      <c r="B349" s="79"/>
      <c r="F349" s="80"/>
      <c r="H349" s="81"/>
    </row>
    <row r="350">
      <c r="B350" s="79"/>
      <c r="F350" s="80"/>
      <c r="H350" s="81"/>
    </row>
    <row r="351">
      <c r="B351" s="79"/>
      <c r="F351" s="80"/>
      <c r="H351" s="81"/>
    </row>
    <row r="352">
      <c r="B352" s="79"/>
      <c r="F352" s="80"/>
      <c r="H352" s="81"/>
    </row>
    <row r="353">
      <c r="B353" s="79"/>
      <c r="F353" s="80"/>
      <c r="H353" s="81"/>
    </row>
    <row r="354">
      <c r="B354" s="79"/>
      <c r="F354" s="80"/>
      <c r="H354" s="81"/>
    </row>
    <row r="355">
      <c r="B355" s="79"/>
      <c r="F355" s="80"/>
      <c r="H355" s="81"/>
    </row>
    <row r="356">
      <c r="B356" s="79"/>
      <c r="F356" s="80"/>
      <c r="H356" s="81"/>
    </row>
    <row r="357">
      <c r="B357" s="79"/>
      <c r="F357" s="80"/>
      <c r="H357" s="81"/>
    </row>
    <row r="358">
      <c r="B358" s="79"/>
      <c r="F358" s="80"/>
      <c r="H358" s="81"/>
    </row>
    <row r="359">
      <c r="B359" s="79"/>
      <c r="F359" s="80"/>
      <c r="H359" s="81"/>
    </row>
    <row r="360">
      <c r="B360" s="79"/>
      <c r="F360" s="80"/>
      <c r="H360" s="81"/>
    </row>
    <row r="361">
      <c r="B361" s="79"/>
      <c r="F361" s="80"/>
      <c r="H361" s="81"/>
    </row>
    <row r="362">
      <c r="B362" s="79"/>
      <c r="F362" s="80"/>
      <c r="H362" s="81"/>
    </row>
    <row r="363">
      <c r="B363" s="79"/>
      <c r="F363" s="80"/>
      <c r="H363" s="81"/>
    </row>
    <row r="364">
      <c r="B364" s="79"/>
      <c r="F364" s="80"/>
      <c r="H364" s="81"/>
    </row>
    <row r="365">
      <c r="B365" s="79"/>
      <c r="F365" s="80"/>
      <c r="H365" s="81"/>
    </row>
    <row r="366">
      <c r="B366" s="79"/>
      <c r="F366" s="80"/>
      <c r="H366" s="81"/>
    </row>
    <row r="367">
      <c r="B367" s="79"/>
      <c r="F367" s="80"/>
      <c r="H367" s="81"/>
    </row>
    <row r="368">
      <c r="B368" s="79"/>
      <c r="F368" s="80"/>
      <c r="H368" s="81"/>
    </row>
    <row r="369">
      <c r="B369" s="79"/>
      <c r="F369" s="80"/>
      <c r="H369" s="81"/>
    </row>
    <row r="370">
      <c r="B370" s="79"/>
      <c r="F370" s="80"/>
      <c r="H370" s="81"/>
    </row>
    <row r="371">
      <c r="B371" s="79"/>
      <c r="F371" s="80"/>
      <c r="H371" s="81"/>
    </row>
    <row r="372">
      <c r="B372" s="79"/>
      <c r="F372" s="80"/>
      <c r="H372" s="81"/>
    </row>
    <row r="373">
      <c r="B373" s="79"/>
      <c r="F373" s="80"/>
      <c r="H373" s="81"/>
    </row>
    <row r="374">
      <c r="B374" s="79"/>
      <c r="F374" s="80"/>
      <c r="H374" s="81"/>
    </row>
    <row r="375">
      <c r="B375" s="79"/>
      <c r="F375" s="80"/>
      <c r="H375" s="81"/>
    </row>
    <row r="376">
      <c r="B376" s="79"/>
      <c r="F376" s="80"/>
      <c r="H376" s="81"/>
    </row>
    <row r="377">
      <c r="B377" s="79"/>
      <c r="F377" s="80"/>
      <c r="H377" s="81"/>
    </row>
    <row r="378">
      <c r="B378" s="79"/>
      <c r="F378" s="80"/>
      <c r="H378" s="81"/>
    </row>
    <row r="379">
      <c r="B379" s="79"/>
      <c r="F379" s="80"/>
      <c r="H379" s="81"/>
    </row>
    <row r="380">
      <c r="B380" s="79"/>
      <c r="F380" s="80"/>
      <c r="H380" s="81"/>
    </row>
    <row r="381">
      <c r="B381" s="79"/>
      <c r="F381" s="80"/>
      <c r="H381" s="81"/>
    </row>
    <row r="382">
      <c r="B382" s="79"/>
      <c r="F382" s="80"/>
      <c r="H382" s="81"/>
    </row>
    <row r="383">
      <c r="B383" s="79"/>
      <c r="F383" s="80"/>
      <c r="H383" s="81"/>
    </row>
    <row r="384">
      <c r="B384" s="79"/>
      <c r="F384" s="80"/>
      <c r="H384" s="81"/>
    </row>
    <row r="385">
      <c r="B385" s="79"/>
      <c r="F385" s="80"/>
      <c r="H385" s="81"/>
    </row>
    <row r="386">
      <c r="B386" s="79"/>
      <c r="F386" s="80"/>
      <c r="H386" s="81"/>
    </row>
    <row r="387">
      <c r="B387" s="79"/>
      <c r="F387" s="80"/>
      <c r="H387" s="81"/>
    </row>
    <row r="388">
      <c r="B388" s="79"/>
      <c r="F388" s="80"/>
      <c r="H388" s="81"/>
    </row>
    <row r="389">
      <c r="B389" s="79"/>
      <c r="F389" s="80"/>
      <c r="H389" s="81"/>
    </row>
    <row r="390">
      <c r="B390" s="79"/>
      <c r="F390" s="80"/>
      <c r="H390" s="81"/>
    </row>
    <row r="391">
      <c r="B391" s="79"/>
      <c r="F391" s="80"/>
      <c r="H391" s="81"/>
    </row>
    <row r="392">
      <c r="B392" s="79"/>
      <c r="F392" s="80"/>
      <c r="H392" s="81"/>
    </row>
    <row r="393">
      <c r="B393" s="79"/>
      <c r="F393" s="80"/>
      <c r="H393" s="81"/>
    </row>
    <row r="394">
      <c r="B394" s="79"/>
      <c r="F394" s="80"/>
      <c r="H394" s="81"/>
    </row>
    <row r="395">
      <c r="B395" s="79"/>
      <c r="F395" s="80"/>
      <c r="H395" s="81"/>
    </row>
    <row r="396">
      <c r="B396" s="79"/>
      <c r="F396" s="80"/>
      <c r="H396" s="81"/>
    </row>
    <row r="397">
      <c r="B397" s="79"/>
      <c r="F397" s="80"/>
      <c r="H397" s="81"/>
    </row>
    <row r="398">
      <c r="B398" s="79"/>
      <c r="F398" s="80"/>
      <c r="H398" s="81"/>
    </row>
    <row r="399">
      <c r="B399" s="79"/>
      <c r="F399" s="80"/>
      <c r="H399" s="81"/>
    </row>
    <row r="400">
      <c r="B400" s="79"/>
      <c r="F400" s="80"/>
      <c r="H400" s="81"/>
    </row>
    <row r="401">
      <c r="B401" s="79"/>
      <c r="F401" s="80"/>
      <c r="H401" s="81"/>
    </row>
    <row r="402">
      <c r="B402" s="79"/>
      <c r="F402" s="80"/>
      <c r="H402" s="81"/>
    </row>
    <row r="403">
      <c r="B403" s="79"/>
      <c r="F403" s="80"/>
      <c r="H403" s="81"/>
    </row>
    <row r="404">
      <c r="B404" s="79"/>
      <c r="F404" s="80"/>
      <c r="H404" s="81"/>
    </row>
    <row r="405">
      <c r="B405" s="79"/>
      <c r="F405" s="80"/>
      <c r="H405" s="81"/>
    </row>
    <row r="406">
      <c r="B406" s="79"/>
      <c r="F406" s="80"/>
      <c r="H406" s="81"/>
    </row>
    <row r="407">
      <c r="B407" s="79"/>
      <c r="F407" s="80"/>
      <c r="H407" s="81"/>
    </row>
    <row r="408">
      <c r="B408" s="79"/>
      <c r="F408" s="80"/>
      <c r="H408" s="81"/>
    </row>
    <row r="409">
      <c r="B409" s="79"/>
      <c r="F409" s="80"/>
      <c r="H409" s="81"/>
    </row>
    <row r="410">
      <c r="B410" s="79"/>
      <c r="F410" s="80"/>
      <c r="H410" s="81"/>
    </row>
    <row r="411">
      <c r="B411" s="79"/>
      <c r="F411" s="80"/>
      <c r="H411" s="81"/>
    </row>
    <row r="412">
      <c r="B412" s="79"/>
      <c r="F412" s="80"/>
      <c r="H412" s="81"/>
    </row>
    <row r="413">
      <c r="B413" s="79"/>
      <c r="F413" s="80"/>
      <c r="H413" s="81"/>
    </row>
    <row r="414">
      <c r="B414" s="79"/>
      <c r="F414" s="80"/>
      <c r="H414" s="81"/>
    </row>
    <row r="415">
      <c r="B415" s="79"/>
      <c r="F415" s="80"/>
      <c r="H415" s="81"/>
    </row>
    <row r="416">
      <c r="B416" s="79"/>
      <c r="F416" s="80"/>
      <c r="H416" s="81"/>
    </row>
    <row r="417">
      <c r="B417" s="79"/>
      <c r="F417" s="80"/>
      <c r="H417" s="81"/>
    </row>
    <row r="418">
      <c r="B418" s="79"/>
      <c r="F418" s="80"/>
      <c r="H418" s="81"/>
    </row>
    <row r="419">
      <c r="B419" s="79"/>
      <c r="F419" s="80"/>
      <c r="H419" s="81"/>
    </row>
    <row r="420">
      <c r="B420" s="79"/>
      <c r="F420" s="80"/>
      <c r="H420" s="81"/>
    </row>
    <row r="421">
      <c r="B421" s="79"/>
      <c r="F421" s="80"/>
      <c r="H421" s="81"/>
    </row>
    <row r="422">
      <c r="B422" s="79"/>
      <c r="F422" s="80"/>
      <c r="H422" s="81"/>
    </row>
    <row r="423">
      <c r="B423" s="79"/>
      <c r="F423" s="80"/>
      <c r="H423" s="81"/>
    </row>
    <row r="424">
      <c r="B424" s="79"/>
      <c r="F424" s="80"/>
      <c r="H424" s="81"/>
    </row>
    <row r="425">
      <c r="B425" s="79"/>
      <c r="F425" s="80"/>
      <c r="H425" s="81"/>
    </row>
    <row r="426">
      <c r="B426" s="79"/>
      <c r="F426" s="80"/>
      <c r="H426" s="81"/>
    </row>
    <row r="427">
      <c r="B427" s="79"/>
      <c r="F427" s="80"/>
      <c r="H427" s="81"/>
    </row>
    <row r="428">
      <c r="B428" s="79"/>
      <c r="F428" s="80"/>
      <c r="H428" s="81"/>
    </row>
    <row r="429">
      <c r="B429" s="79"/>
      <c r="F429" s="80"/>
      <c r="H429" s="81"/>
    </row>
    <row r="430">
      <c r="B430" s="79"/>
      <c r="F430" s="80"/>
      <c r="H430" s="81"/>
    </row>
    <row r="431">
      <c r="B431" s="79"/>
      <c r="F431" s="80"/>
      <c r="H431" s="81"/>
    </row>
    <row r="432">
      <c r="B432" s="79"/>
      <c r="F432" s="80"/>
      <c r="H432" s="81"/>
    </row>
    <row r="433">
      <c r="B433" s="79"/>
      <c r="F433" s="80"/>
      <c r="H433" s="81"/>
    </row>
    <row r="434">
      <c r="B434" s="79"/>
      <c r="F434" s="80"/>
      <c r="H434" s="81"/>
    </row>
    <row r="435">
      <c r="B435" s="79"/>
      <c r="F435" s="80"/>
      <c r="H435" s="81"/>
    </row>
    <row r="436">
      <c r="B436" s="79"/>
      <c r="F436" s="80"/>
      <c r="H436" s="81"/>
    </row>
    <row r="437">
      <c r="B437" s="79"/>
      <c r="F437" s="80"/>
      <c r="H437" s="81"/>
    </row>
    <row r="438">
      <c r="B438" s="79"/>
      <c r="F438" s="80"/>
      <c r="H438" s="81"/>
    </row>
    <row r="439">
      <c r="B439" s="79"/>
      <c r="F439" s="80"/>
      <c r="H439" s="81"/>
    </row>
    <row r="440">
      <c r="B440" s="79"/>
      <c r="F440" s="80"/>
      <c r="H440" s="81"/>
    </row>
    <row r="441">
      <c r="B441" s="79"/>
      <c r="F441" s="80"/>
      <c r="H441" s="81"/>
    </row>
    <row r="442">
      <c r="B442" s="79"/>
      <c r="F442" s="80"/>
      <c r="H442" s="81"/>
    </row>
    <row r="443">
      <c r="B443" s="79"/>
      <c r="F443" s="80"/>
      <c r="H443" s="81"/>
    </row>
    <row r="444">
      <c r="B444" s="79"/>
      <c r="F444" s="80"/>
      <c r="H444" s="81"/>
    </row>
    <row r="445">
      <c r="B445" s="79"/>
      <c r="F445" s="80"/>
      <c r="H445" s="81"/>
    </row>
    <row r="446">
      <c r="B446" s="79"/>
      <c r="F446" s="80"/>
      <c r="H446" s="81"/>
    </row>
    <row r="447">
      <c r="B447" s="79"/>
      <c r="F447" s="80"/>
      <c r="H447" s="81"/>
    </row>
    <row r="448">
      <c r="B448" s="79"/>
      <c r="F448" s="80"/>
      <c r="H448" s="81"/>
    </row>
    <row r="449">
      <c r="B449" s="79"/>
      <c r="F449" s="80"/>
      <c r="H449" s="81"/>
    </row>
    <row r="450">
      <c r="B450" s="79"/>
      <c r="F450" s="80"/>
      <c r="H450" s="81"/>
    </row>
    <row r="451">
      <c r="B451" s="79"/>
      <c r="F451" s="80"/>
      <c r="H451" s="81"/>
    </row>
    <row r="452">
      <c r="B452" s="79"/>
      <c r="F452" s="80"/>
      <c r="H452" s="81"/>
    </row>
    <row r="453">
      <c r="B453" s="79"/>
      <c r="F453" s="80"/>
      <c r="H453" s="81"/>
    </row>
    <row r="454">
      <c r="B454" s="79"/>
      <c r="F454" s="80"/>
      <c r="H454" s="81"/>
    </row>
    <row r="455">
      <c r="B455" s="79"/>
      <c r="F455" s="80"/>
      <c r="H455" s="81"/>
    </row>
    <row r="456">
      <c r="B456" s="79"/>
      <c r="F456" s="80"/>
      <c r="H456" s="81"/>
    </row>
    <row r="457">
      <c r="B457" s="79"/>
      <c r="F457" s="80"/>
      <c r="H457" s="81"/>
    </row>
    <row r="458">
      <c r="B458" s="79"/>
      <c r="F458" s="80"/>
      <c r="H458" s="81"/>
    </row>
    <row r="459">
      <c r="B459" s="79"/>
      <c r="F459" s="80"/>
      <c r="H459" s="81"/>
    </row>
    <row r="460">
      <c r="B460" s="79"/>
      <c r="F460" s="80"/>
      <c r="H460" s="81"/>
    </row>
    <row r="461">
      <c r="B461" s="79"/>
      <c r="F461" s="80"/>
      <c r="H461" s="81"/>
    </row>
    <row r="462">
      <c r="B462" s="79"/>
      <c r="F462" s="80"/>
      <c r="H462" s="81"/>
    </row>
    <row r="463">
      <c r="B463" s="79"/>
      <c r="F463" s="80"/>
      <c r="H463" s="81"/>
    </row>
    <row r="464">
      <c r="B464" s="79"/>
      <c r="F464" s="80"/>
      <c r="H464" s="81"/>
    </row>
    <row r="465">
      <c r="B465" s="79"/>
      <c r="F465" s="80"/>
      <c r="H465" s="81"/>
    </row>
    <row r="466">
      <c r="B466" s="79"/>
      <c r="F466" s="80"/>
      <c r="H466" s="81"/>
    </row>
    <row r="467">
      <c r="B467" s="79"/>
      <c r="F467" s="80"/>
      <c r="H467" s="81"/>
    </row>
    <row r="468">
      <c r="B468" s="79"/>
      <c r="F468" s="80"/>
      <c r="H468" s="81"/>
    </row>
    <row r="469">
      <c r="B469" s="79"/>
      <c r="F469" s="80"/>
      <c r="H469" s="81"/>
    </row>
    <row r="470">
      <c r="B470" s="79"/>
      <c r="F470" s="80"/>
      <c r="H470" s="81"/>
    </row>
    <row r="471">
      <c r="B471" s="79"/>
      <c r="F471" s="80"/>
      <c r="H471" s="81"/>
    </row>
    <row r="472">
      <c r="B472" s="79"/>
      <c r="F472" s="80"/>
      <c r="H472" s="81"/>
    </row>
    <row r="473">
      <c r="B473" s="79"/>
      <c r="F473" s="80"/>
      <c r="H473" s="81"/>
    </row>
    <row r="474">
      <c r="B474" s="79"/>
      <c r="F474" s="80"/>
      <c r="H474" s="81"/>
    </row>
    <row r="475">
      <c r="B475" s="79"/>
      <c r="F475" s="80"/>
      <c r="H475" s="81"/>
    </row>
    <row r="476">
      <c r="B476" s="79"/>
      <c r="F476" s="80"/>
      <c r="H476" s="81"/>
    </row>
    <row r="477">
      <c r="B477" s="79"/>
      <c r="F477" s="80"/>
      <c r="H477" s="81"/>
    </row>
    <row r="478">
      <c r="B478" s="79"/>
      <c r="F478" s="80"/>
      <c r="H478" s="81"/>
    </row>
    <row r="479">
      <c r="B479" s="79"/>
      <c r="F479" s="80"/>
      <c r="H479" s="81"/>
    </row>
    <row r="480">
      <c r="B480" s="79"/>
      <c r="F480" s="80"/>
      <c r="H480" s="81"/>
    </row>
    <row r="481">
      <c r="B481" s="79"/>
      <c r="F481" s="80"/>
      <c r="H481" s="81"/>
    </row>
    <row r="482">
      <c r="B482" s="79"/>
      <c r="F482" s="80"/>
      <c r="H482" s="81"/>
    </row>
    <row r="483">
      <c r="B483" s="79"/>
      <c r="F483" s="80"/>
      <c r="H483" s="81"/>
    </row>
    <row r="484">
      <c r="B484" s="79"/>
      <c r="F484" s="80"/>
      <c r="H484" s="81"/>
    </row>
    <row r="485">
      <c r="B485" s="79"/>
      <c r="F485" s="80"/>
      <c r="H485" s="81"/>
    </row>
    <row r="486">
      <c r="B486" s="79"/>
      <c r="F486" s="80"/>
      <c r="H486" s="81"/>
    </row>
    <row r="487">
      <c r="B487" s="79"/>
      <c r="F487" s="80"/>
      <c r="H487" s="81"/>
    </row>
    <row r="488">
      <c r="B488" s="79"/>
      <c r="F488" s="80"/>
      <c r="H488" s="81"/>
    </row>
    <row r="489">
      <c r="B489" s="79"/>
      <c r="F489" s="80"/>
      <c r="H489" s="81"/>
    </row>
    <row r="490">
      <c r="B490" s="79"/>
      <c r="F490" s="80"/>
      <c r="H490" s="81"/>
    </row>
    <row r="491">
      <c r="B491" s="79"/>
      <c r="F491" s="80"/>
      <c r="H491" s="81"/>
    </row>
    <row r="492">
      <c r="B492" s="79"/>
      <c r="F492" s="80"/>
      <c r="H492" s="81"/>
    </row>
    <row r="493">
      <c r="B493" s="79"/>
      <c r="F493" s="80"/>
      <c r="H493" s="81"/>
    </row>
    <row r="494">
      <c r="B494" s="79"/>
      <c r="F494" s="80"/>
      <c r="H494" s="81"/>
    </row>
    <row r="495">
      <c r="B495" s="79"/>
      <c r="F495" s="80"/>
      <c r="H495" s="81"/>
    </row>
    <row r="496">
      <c r="B496" s="79"/>
      <c r="F496" s="80"/>
      <c r="H496" s="81"/>
    </row>
    <row r="497">
      <c r="B497" s="79"/>
      <c r="F497" s="80"/>
      <c r="H497" s="81"/>
    </row>
    <row r="498">
      <c r="B498" s="79"/>
      <c r="F498" s="80"/>
      <c r="H498" s="81"/>
    </row>
    <row r="499">
      <c r="B499" s="79"/>
      <c r="F499" s="80"/>
      <c r="H499" s="81"/>
    </row>
    <row r="500">
      <c r="B500" s="79"/>
      <c r="F500" s="80"/>
      <c r="H500" s="81"/>
    </row>
    <row r="501">
      <c r="B501" s="79"/>
      <c r="F501" s="80"/>
      <c r="H501" s="81"/>
    </row>
    <row r="502">
      <c r="B502" s="79"/>
      <c r="F502" s="80"/>
      <c r="H502" s="81"/>
    </row>
    <row r="503">
      <c r="B503" s="79"/>
      <c r="F503" s="80"/>
      <c r="H503" s="81"/>
    </row>
    <row r="504">
      <c r="B504" s="79"/>
      <c r="F504" s="80"/>
      <c r="H504" s="81"/>
    </row>
    <row r="505">
      <c r="B505" s="79"/>
      <c r="F505" s="80"/>
      <c r="H505" s="81"/>
    </row>
    <row r="506">
      <c r="B506" s="79"/>
      <c r="F506" s="80"/>
      <c r="H506" s="81"/>
    </row>
    <row r="507">
      <c r="B507" s="79"/>
      <c r="F507" s="80"/>
      <c r="H507" s="81"/>
    </row>
    <row r="508">
      <c r="B508" s="79"/>
      <c r="F508" s="80"/>
      <c r="H508" s="81"/>
    </row>
    <row r="509">
      <c r="B509" s="79"/>
      <c r="F509" s="80"/>
      <c r="H509" s="81"/>
    </row>
    <row r="510">
      <c r="B510" s="79"/>
      <c r="F510" s="80"/>
      <c r="H510" s="81"/>
    </row>
    <row r="511">
      <c r="B511" s="79"/>
      <c r="F511" s="80"/>
      <c r="H511" s="81"/>
    </row>
    <row r="512">
      <c r="B512" s="79"/>
      <c r="F512" s="80"/>
      <c r="H512" s="81"/>
    </row>
    <row r="513">
      <c r="B513" s="79"/>
      <c r="F513" s="80"/>
      <c r="H513" s="81"/>
    </row>
    <row r="514">
      <c r="B514" s="79"/>
      <c r="F514" s="80"/>
      <c r="H514" s="81"/>
    </row>
    <row r="515">
      <c r="B515" s="79"/>
      <c r="F515" s="80"/>
      <c r="H515" s="81"/>
    </row>
    <row r="516">
      <c r="B516" s="79"/>
      <c r="F516" s="80"/>
      <c r="H516" s="81"/>
    </row>
    <row r="517">
      <c r="B517" s="79"/>
      <c r="F517" s="80"/>
      <c r="H517" s="81"/>
    </row>
    <row r="518">
      <c r="B518" s="79"/>
      <c r="F518" s="80"/>
      <c r="H518" s="81"/>
    </row>
    <row r="519">
      <c r="B519" s="79"/>
      <c r="F519" s="80"/>
      <c r="H519" s="81"/>
    </row>
    <row r="520">
      <c r="B520" s="79"/>
      <c r="F520" s="80"/>
      <c r="H520" s="81"/>
    </row>
    <row r="521">
      <c r="B521" s="79"/>
      <c r="F521" s="80"/>
      <c r="H521" s="81"/>
    </row>
    <row r="522">
      <c r="B522" s="79"/>
      <c r="F522" s="80"/>
      <c r="H522" s="81"/>
    </row>
    <row r="523">
      <c r="B523" s="79"/>
      <c r="F523" s="80"/>
      <c r="H523" s="81"/>
    </row>
    <row r="524">
      <c r="B524" s="79"/>
      <c r="F524" s="80"/>
      <c r="H524" s="81"/>
    </row>
    <row r="525">
      <c r="B525" s="79"/>
      <c r="F525" s="80"/>
      <c r="H525" s="81"/>
    </row>
    <row r="526">
      <c r="B526" s="79"/>
      <c r="F526" s="80"/>
      <c r="H526" s="81"/>
    </row>
    <row r="527">
      <c r="B527" s="79"/>
      <c r="F527" s="80"/>
      <c r="H527" s="81"/>
    </row>
    <row r="528">
      <c r="B528" s="79"/>
      <c r="F528" s="80"/>
      <c r="H528" s="81"/>
    </row>
    <row r="529">
      <c r="B529" s="79"/>
      <c r="F529" s="80"/>
      <c r="H529" s="81"/>
    </row>
    <row r="530">
      <c r="B530" s="79"/>
      <c r="F530" s="80"/>
      <c r="H530" s="81"/>
    </row>
    <row r="531">
      <c r="B531" s="79"/>
      <c r="F531" s="80"/>
      <c r="H531" s="81"/>
    </row>
    <row r="532">
      <c r="B532" s="79"/>
      <c r="F532" s="80"/>
      <c r="H532" s="81"/>
    </row>
    <row r="533">
      <c r="B533" s="79"/>
      <c r="F533" s="80"/>
      <c r="H533" s="81"/>
    </row>
    <row r="534">
      <c r="B534" s="79"/>
      <c r="F534" s="80"/>
      <c r="H534" s="81"/>
    </row>
    <row r="535">
      <c r="B535" s="79"/>
      <c r="F535" s="80"/>
      <c r="H535" s="81"/>
    </row>
    <row r="536">
      <c r="B536" s="79"/>
      <c r="F536" s="80"/>
      <c r="H536" s="81"/>
    </row>
    <row r="537">
      <c r="B537" s="79"/>
      <c r="F537" s="80"/>
      <c r="H537" s="81"/>
    </row>
    <row r="538">
      <c r="B538" s="79"/>
      <c r="F538" s="80"/>
      <c r="H538" s="81"/>
    </row>
    <row r="539">
      <c r="B539" s="79"/>
      <c r="F539" s="80"/>
      <c r="H539" s="81"/>
    </row>
    <row r="540">
      <c r="B540" s="79"/>
      <c r="F540" s="80"/>
      <c r="H540" s="81"/>
    </row>
    <row r="541">
      <c r="B541" s="79"/>
      <c r="F541" s="80"/>
      <c r="H541" s="81"/>
    </row>
    <row r="542">
      <c r="B542" s="79"/>
      <c r="F542" s="80"/>
      <c r="H542" s="81"/>
    </row>
    <row r="543">
      <c r="B543" s="79"/>
      <c r="F543" s="80"/>
      <c r="H543" s="81"/>
    </row>
    <row r="544">
      <c r="B544" s="79"/>
      <c r="F544" s="80"/>
      <c r="H544" s="81"/>
    </row>
    <row r="545">
      <c r="B545" s="79"/>
      <c r="F545" s="80"/>
      <c r="H545" s="81"/>
    </row>
    <row r="546">
      <c r="B546" s="79"/>
      <c r="F546" s="80"/>
      <c r="H546" s="81"/>
    </row>
    <row r="547">
      <c r="B547" s="79"/>
      <c r="F547" s="80"/>
      <c r="H547" s="81"/>
    </row>
    <row r="548">
      <c r="B548" s="79"/>
      <c r="F548" s="80"/>
      <c r="H548" s="81"/>
    </row>
    <row r="549">
      <c r="B549" s="79"/>
      <c r="F549" s="80"/>
      <c r="H549" s="81"/>
    </row>
    <row r="550">
      <c r="B550" s="79"/>
      <c r="F550" s="80"/>
      <c r="H550" s="81"/>
    </row>
    <row r="551">
      <c r="B551" s="79"/>
      <c r="F551" s="80"/>
      <c r="H551" s="81"/>
    </row>
    <row r="552">
      <c r="B552" s="79"/>
      <c r="F552" s="80"/>
      <c r="H552" s="81"/>
    </row>
    <row r="553">
      <c r="B553" s="79"/>
      <c r="F553" s="80"/>
      <c r="H553" s="81"/>
    </row>
    <row r="554">
      <c r="B554" s="79"/>
      <c r="F554" s="80"/>
      <c r="H554" s="81"/>
    </row>
    <row r="555">
      <c r="B555" s="79"/>
      <c r="F555" s="80"/>
      <c r="H555" s="81"/>
    </row>
    <row r="556">
      <c r="B556" s="79"/>
      <c r="F556" s="80"/>
      <c r="H556" s="81"/>
    </row>
    <row r="557">
      <c r="B557" s="79"/>
      <c r="F557" s="80"/>
      <c r="H557" s="81"/>
    </row>
    <row r="558">
      <c r="B558" s="79"/>
      <c r="F558" s="80"/>
      <c r="H558" s="81"/>
    </row>
    <row r="559">
      <c r="B559" s="79"/>
      <c r="F559" s="80"/>
      <c r="H559" s="81"/>
    </row>
    <row r="560">
      <c r="B560" s="79"/>
      <c r="F560" s="80"/>
      <c r="H560" s="81"/>
    </row>
    <row r="561">
      <c r="B561" s="79"/>
      <c r="F561" s="80"/>
      <c r="H561" s="81"/>
    </row>
    <row r="562">
      <c r="B562" s="79"/>
      <c r="F562" s="80"/>
      <c r="H562" s="81"/>
    </row>
    <row r="563">
      <c r="B563" s="79"/>
      <c r="F563" s="80"/>
      <c r="H563" s="81"/>
    </row>
    <row r="564">
      <c r="B564" s="79"/>
      <c r="F564" s="80"/>
      <c r="H564" s="81"/>
    </row>
    <row r="565">
      <c r="B565" s="79"/>
      <c r="F565" s="80"/>
      <c r="H565" s="81"/>
    </row>
    <row r="566">
      <c r="B566" s="79"/>
      <c r="F566" s="80"/>
      <c r="H566" s="81"/>
    </row>
    <row r="567">
      <c r="B567" s="79"/>
      <c r="F567" s="80"/>
      <c r="H567" s="81"/>
    </row>
    <row r="568">
      <c r="B568" s="79"/>
      <c r="F568" s="80"/>
      <c r="H568" s="81"/>
    </row>
    <row r="569">
      <c r="B569" s="79"/>
      <c r="F569" s="80"/>
      <c r="H569" s="81"/>
    </row>
    <row r="570">
      <c r="B570" s="79"/>
      <c r="F570" s="80"/>
      <c r="H570" s="81"/>
    </row>
    <row r="571">
      <c r="B571" s="79"/>
      <c r="F571" s="80"/>
      <c r="H571" s="81"/>
    </row>
    <row r="572">
      <c r="B572" s="79"/>
      <c r="F572" s="80"/>
      <c r="H572" s="81"/>
    </row>
    <row r="573">
      <c r="B573" s="79"/>
      <c r="F573" s="80"/>
      <c r="H573" s="81"/>
    </row>
    <row r="574">
      <c r="B574" s="79"/>
      <c r="F574" s="80"/>
      <c r="H574" s="81"/>
    </row>
    <row r="575">
      <c r="B575" s="79"/>
      <c r="F575" s="80"/>
      <c r="H575" s="81"/>
    </row>
    <row r="576">
      <c r="B576" s="79"/>
      <c r="F576" s="80"/>
      <c r="H576" s="81"/>
    </row>
    <row r="577">
      <c r="B577" s="79"/>
      <c r="F577" s="80"/>
      <c r="H577" s="81"/>
    </row>
    <row r="578">
      <c r="B578" s="79"/>
      <c r="F578" s="80"/>
      <c r="H578" s="81"/>
    </row>
    <row r="579">
      <c r="B579" s="79"/>
      <c r="F579" s="80"/>
      <c r="H579" s="81"/>
    </row>
    <row r="580">
      <c r="B580" s="79"/>
      <c r="F580" s="80"/>
      <c r="H580" s="81"/>
    </row>
    <row r="581">
      <c r="B581" s="79"/>
      <c r="F581" s="80"/>
      <c r="H581" s="81"/>
    </row>
    <row r="582">
      <c r="B582" s="79"/>
      <c r="F582" s="80"/>
      <c r="H582" s="81"/>
    </row>
    <row r="583">
      <c r="B583" s="79"/>
      <c r="F583" s="80"/>
      <c r="H583" s="81"/>
    </row>
    <row r="584">
      <c r="B584" s="79"/>
      <c r="F584" s="80"/>
      <c r="H584" s="81"/>
    </row>
    <row r="585">
      <c r="B585" s="79"/>
      <c r="F585" s="80"/>
      <c r="H585" s="81"/>
    </row>
    <row r="586">
      <c r="B586" s="79"/>
      <c r="F586" s="80"/>
      <c r="H586" s="81"/>
    </row>
    <row r="587">
      <c r="B587" s="79"/>
      <c r="F587" s="80"/>
      <c r="H587" s="81"/>
    </row>
    <row r="588">
      <c r="B588" s="79"/>
      <c r="F588" s="80"/>
      <c r="H588" s="81"/>
    </row>
    <row r="589">
      <c r="B589" s="79"/>
      <c r="F589" s="80"/>
      <c r="H589" s="81"/>
    </row>
    <row r="590">
      <c r="B590" s="79"/>
      <c r="F590" s="80"/>
      <c r="H590" s="81"/>
    </row>
    <row r="591">
      <c r="B591" s="79"/>
      <c r="F591" s="80"/>
      <c r="H591" s="81"/>
    </row>
    <row r="592">
      <c r="B592" s="79"/>
      <c r="F592" s="80"/>
      <c r="H592" s="81"/>
    </row>
    <row r="593">
      <c r="B593" s="79"/>
      <c r="F593" s="80"/>
      <c r="H593" s="81"/>
    </row>
    <row r="594">
      <c r="B594" s="79"/>
      <c r="F594" s="80"/>
      <c r="H594" s="81"/>
    </row>
    <row r="595">
      <c r="B595" s="79"/>
      <c r="F595" s="80"/>
      <c r="H595" s="81"/>
    </row>
    <row r="596">
      <c r="B596" s="79"/>
      <c r="F596" s="80"/>
      <c r="H596" s="81"/>
    </row>
    <row r="597">
      <c r="B597" s="79"/>
      <c r="F597" s="80"/>
      <c r="H597" s="81"/>
    </row>
    <row r="598">
      <c r="B598" s="79"/>
      <c r="F598" s="80"/>
      <c r="H598" s="81"/>
    </row>
    <row r="599">
      <c r="B599" s="79"/>
      <c r="F599" s="80"/>
      <c r="H599" s="81"/>
    </row>
    <row r="600">
      <c r="B600" s="79"/>
      <c r="F600" s="80"/>
      <c r="H600" s="81"/>
    </row>
    <row r="601">
      <c r="B601" s="79"/>
      <c r="F601" s="80"/>
      <c r="H601" s="81"/>
    </row>
    <row r="602">
      <c r="B602" s="79"/>
      <c r="F602" s="80"/>
      <c r="H602" s="81"/>
    </row>
    <row r="603">
      <c r="B603" s="79"/>
      <c r="F603" s="80"/>
      <c r="H603" s="81"/>
    </row>
    <row r="604">
      <c r="B604" s="79"/>
      <c r="F604" s="80"/>
      <c r="H604" s="81"/>
    </row>
    <row r="605">
      <c r="B605" s="79"/>
      <c r="F605" s="80"/>
      <c r="H605" s="81"/>
    </row>
    <row r="606">
      <c r="B606" s="79"/>
      <c r="F606" s="80"/>
      <c r="H606" s="81"/>
    </row>
    <row r="607">
      <c r="B607" s="79"/>
      <c r="F607" s="80"/>
      <c r="H607" s="81"/>
    </row>
    <row r="608">
      <c r="B608" s="79"/>
      <c r="F608" s="80"/>
      <c r="H608" s="81"/>
    </row>
    <row r="609">
      <c r="B609" s="79"/>
      <c r="F609" s="80"/>
      <c r="H609" s="81"/>
    </row>
    <row r="610">
      <c r="B610" s="79"/>
      <c r="F610" s="80"/>
      <c r="H610" s="81"/>
    </row>
    <row r="611">
      <c r="B611" s="79"/>
      <c r="F611" s="80"/>
      <c r="H611" s="81"/>
    </row>
    <row r="612">
      <c r="B612" s="79"/>
      <c r="F612" s="80"/>
      <c r="H612" s="81"/>
    </row>
    <row r="613">
      <c r="B613" s="79"/>
      <c r="F613" s="80"/>
      <c r="H613" s="81"/>
    </row>
    <row r="614">
      <c r="B614" s="79"/>
      <c r="F614" s="80"/>
      <c r="H614" s="81"/>
    </row>
    <row r="615">
      <c r="B615" s="79"/>
      <c r="F615" s="80"/>
      <c r="H615" s="81"/>
    </row>
    <row r="616">
      <c r="B616" s="79"/>
      <c r="F616" s="80"/>
      <c r="H616" s="81"/>
    </row>
    <row r="617">
      <c r="B617" s="79"/>
      <c r="F617" s="80"/>
      <c r="H617" s="81"/>
    </row>
    <row r="618">
      <c r="B618" s="79"/>
      <c r="F618" s="80"/>
      <c r="H618" s="81"/>
    </row>
    <row r="619">
      <c r="B619" s="79"/>
      <c r="F619" s="80"/>
      <c r="H619" s="81"/>
    </row>
    <row r="620">
      <c r="B620" s="79"/>
      <c r="F620" s="80"/>
      <c r="H620" s="81"/>
    </row>
    <row r="621">
      <c r="B621" s="79"/>
      <c r="F621" s="80"/>
      <c r="H621" s="81"/>
    </row>
    <row r="622">
      <c r="B622" s="79"/>
      <c r="F622" s="80"/>
      <c r="H622" s="81"/>
    </row>
    <row r="623">
      <c r="B623" s="79"/>
      <c r="F623" s="80"/>
      <c r="H623" s="81"/>
    </row>
    <row r="624">
      <c r="B624" s="79"/>
      <c r="F624" s="80"/>
      <c r="H624" s="81"/>
    </row>
    <row r="625">
      <c r="B625" s="79"/>
      <c r="F625" s="80"/>
      <c r="H625" s="81"/>
    </row>
    <row r="626">
      <c r="B626" s="79"/>
      <c r="F626" s="80"/>
      <c r="H626" s="81"/>
    </row>
    <row r="627">
      <c r="B627" s="79"/>
      <c r="F627" s="80"/>
      <c r="H627" s="81"/>
    </row>
    <row r="628">
      <c r="B628" s="79"/>
      <c r="F628" s="80"/>
      <c r="H628" s="81"/>
    </row>
    <row r="629">
      <c r="B629" s="79"/>
      <c r="F629" s="80"/>
      <c r="H629" s="81"/>
    </row>
    <row r="630">
      <c r="B630" s="79"/>
      <c r="F630" s="80"/>
      <c r="H630" s="81"/>
    </row>
    <row r="631">
      <c r="B631" s="79"/>
      <c r="F631" s="80"/>
      <c r="H631" s="81"/>
    </row>
    <row r="632">
      <c r="B632" s="79"/>
      <c r="F632" s="80"/>
      <c r="H632" s="81"/>
    </row>
    <row r="633">
      <c r="B633" s="79"/>
      <c r="F633" s="80"/>
      <c r="H633" s="81"/>
    </row>
    <row r="634">
      <c r="B634" s="79"/>
      <c r="F634" s="80"/>
      <c r="H634" s="81"/>
    </row>
    <row r="635">
      <c r="B635" s="79"/>
      <c r="F635" s="80"/>
      <c r="H635" s="81"/>
    </row>
    <row r="636">
      <c r="B636" s="79"/>
      <c r="F636" s="80"/>
      <c r="H636" s="81"/>
    </row>
    <row r="637">
      <c r="B637" s="79"/>
      <c r="F637" s="80"/>
      <c r="H637" s="81"/>
    </row>
    <row r="638">
      <c r="B638" s="79"/>
      <c r="F638" s="80"/>
      <c r="H638" s="81"/>
    </row>
    <row r="639">
      <c r="B639" s="79"/>
      <c r="F639" s="80"/>
      <c r="H639" s="81"/>
    </row>
    <row r="640">
      <c r="B640" s="79"/>
      <c r="F640" s="80"/>
      <c r="H640" s="81"/>
    </row>
    <row r="641">
      <c r="B641" s="79"/>
      <c r="F641" s="80"/>
      <c r="H641" s="81"/>
    </row>
    <row r="642">
      <c r="B642" s="79"/>
      <c r="F642" s="80"/>
      <c r="H642" s="81"/>
    </row>
    <row r="643">
      <c r="B643" s="79"/>
      <c r="F643" s="80"/>
      <c r="H643" s="81"/>
    </row>
    <row r="644">
      <c r="B644" s="79"/>
      <c r="F644" s="80"/>
      <c r="H644" s="81"/>
    </row>
    <row r="645">
      <c r="B645" s="79"/>
      <c r="F645" s="80"/>
      <c r="H645" s="81"/>
    </row>
    <row r="646">
      <c r="B646" s="79"/>
      <c r="F646" s="80"/>
      <c r="H646" s="81"/>
    </row>
    <row r="647">
      <c r="B647" s="79"/>
      <c r="F647" s="80"/>
      <c r="H647" s="81"/>
    </row>
    <row r="648">
      <c r="B648" s="79"/>
      <c r="F648" s="80"/>
      <c r="H648" s="81"/>
    </row>
    <row r="649">
      <c r="B649" s="79"/>
      <c r="F649" s="80"/>
      <c r="H649" s="81"/>
    </row>
    <row r="650">
      <c r="B650" s="79"/>
      <c r="F650" s="80"/>
      <c r="H650" s="81"/>
    </row>
    <row r="651">
      <c r="B651" s="79"/>
      <c r="F651" s="80"/>
      <c r="H651" s="81"/>
    </row>
    <row r="652">
      <c r="B652" s="79"/>
      <c r="F652" s="80"/>
      <c r="H652" s="81"/>
    </row>
    <row r="653">
      <c r="B653" s="79"/>
      <c r="F653" s="80"/>
      <c r="H653" s="81"/>
    </row>
    <row r="654">
      <c r="B654" s="79"/>
      <c r="F654" s="80"/>
      <c r="H654" s="81"/>
    </row>
    <row r="655">
      <c r="B655" s="79"/>
      <c r="F655" s="80"/>
      <c r="H655" s="81"/>
    </row>
    <row r="656">
      <c r="B656" s="79"/>
      <c r="F656" s="80"/>
      <c r="H656" s="81"/>
    </row>
    <row r="657">
      <c r="B657" s="79"/>
      <c r="F657" s="80"/>
      <c r="H657" s="81"/>
    </row>
    <row r="658">
      <c r="B658" s="79"/>
      <c r="F658" s="80"/>
      <c r="H658" s="81"/>
    </row>
    <row r="659">
      <c r="B659" s="79"/>
      <c r="F659" s="80"/>
      <c r="H659" s="81"/>
    </row>
    <row r="660">
      <c r="B660" s="79"/>
      <c r="F660" s="80"/>
      <c r="H660" s="81"/>
    </row>
    <row r="661">
      <c r="B661" s="79"/>
      <c r="F661" s="80"/>
      <c r="H661" s="81"/>
    </row>
    <row r="662">
      <c r="B662" s="79"/>
      <c r="F662" s="80"/>
      <c r="H662" s="81"/>
    </row>
    <row r="663">
      <c r="B663" s="79"/>
      <c r="F663" s="80"/>
      <c r="H663" s="81"/>
    </row>
    <row r="664">
      <c r="B664" s="79"/>
      <c r="F664" s="80"/>
      <c r="H664" s="81"/>
    </row>
    <row r="665">
      <c r="B665" s="79"/>
      <c r="F665" s="80"/>
      <c r="H665" s="81"/>
    </row>
    <row r="666">
      <c r="B666" s="79"/>
      <c r="F666" s="80"/>
      <c r="H666" s="81"/>
    </row>
    <row r="667">
      <c r="B667" s="79"/>
      <c r="F667" s="80"/>
      <c r="H667" s="81"/>
    </row>
    <row r="668">
      <c r="B668" s="79"/>
      <c r="F668" s="80"/>
      <c r="H668" s="81"/>
    </row>
    <row r="669">
      <c r="B669" s="79"/>
      <c r="F669" s="80"/>
      <c r="H669" s="81"/>
    </row>
    <row r="670">
      <c r="B670" s="79"/>
      <c r="F670" s="80"/>
      <c r="H670" s="81"/>
    </row>
    <row r="671">
      <c r="B671" s="79"/>
      <c r="F671" s="80"/>
      <c r="H671" s="81"/>
    </row>
    <row r="672">
      <c r="B672" s="79"/>
      <c r="F672" s="80"/>
      <c r="H672" s="81"/>
    </row>
    <row r="673">
      <c r="B673" s="79"/>
      <c r="F673" s="80"/>
      <c r="H673" s="81"/>
    </row>
    <row r="674">
      <c r="B674" s="79"/>
      <c r="F674" s="80"/>
      <c r="H674" s="81"/>
    </row>
    <row r="675">
      <c r="B675" s="79"/>
      <c r="F675" s="80"/>
      <c r="H675" s="81"/>
    </row>
    <row r="676">
      <c r="B676" s="79"/>
      <c r="F676" s="80"/>
      <c r="H676" s="81"/>
    </row>
    <row r="677">
      <c r="B677" s="79"/>
      <c r="F677" s="80"/>
      <c r="H677" s="81"/>
    </row>
    <row r="678">
      <c r="B678" s="79"/>
      <c r="F678" s="80"/>
      <c r="H678" s="81"/>
    </row>
    <row r="679">
      <c r="B679" s="79"/>
      <c r="F679" s="80"/>
      <c r="H679" s="81"/>
    </row>
    <row r="680">
      <c r="B680" s="79"/>
      <c r="F680" s="80"/>
      <c r="H680" s="81"/>
    </row>
    <row r="681">
      <c r="B681" s="79"/>
      <c r="F681" s="80"/>
      <c r="H681" s="81"/>
    </row>
    <row r="682">
      <c r="B682" s="79"/>
      <c r="F682" s="80"/>
      <c r="H682" s="81"/>
    </row>
    <row r="683">
      <c r="B683" s="79"/>
      <c r="F683" s="80"/>
      <c r="H683" s="81"/>
    </row>
    <row r="684">
      <c r="B684" s="79"/>
      <c r="F684" s="80"/>
      <c r="H684" s="81"/>
    </row>
    <row r="685">
      <c r="B685" s="79"/>
      <c r="F685" s="80"/>
      <c r="H685" s="81"/>
    </row>
    <row r="686">
      <c r="B686" s="79"/>
      <c r="F686" s="80"/>
      <c r="H686" s="81"/>
    </row>
    <row r="687">
      <c r="B687" s="79"/>
      <c r="F687" s="80"/>
      <c r="H687" s="81"/>
    </row>
    <row r="688">
      <c r="B688" s="79"/>
      <c r="F688" s="80"/>
      <c r="H688" s="81"/>
    </row>
    <row r="689">
      <c r="B689" s="79"/>
      <c r="F689" s="80"/>
      <c r="H689" s="81"/>
    </row>
    <row r="690">
      <c r="B690" s="79"/>
      <c r="F690" s="80"/>
      <c r="H690" s="81"/>
    </row>
    <row r="691">
      <c r="B691" s="79"/>
      <c r="F691" s="80"/>
      <c r="H691" s="81"/>
    </row>
    <row r="692">
      <c r="B692" s="79"/>
      <c r="F692" s="80"/>
      <c r="H692" s="81"/>
    </row>
    <row r="693">
      <c r="B693" s="79"/>
      <c r="F693" s="80"/>
      <c r="H693" s="81"/>
    </row>
    <row r="694">
      <c r="B694" s="79"/>
      <c r="F694" s="80"/>
      <c r="H694" s="81"/>
    </row>
    <row r="695">
      <c r="B695" s="79"/>
      <c r="F695" s="80"/>
      <c r="H695" s="81"/>
    </row>
    <row r="696">
      <c r="B696" s="79"/>
      <c r="F696" s="80"/>
      <c r="H696" s="81"/>
    </row>
    <row r="697">
      <c r="B697" s="79"/>
      <c r="F697" s="80"/>
      <c r="H697" s="81"/>
    </row>
    <row r="698">
      <c r="B698" s="79"/>
      <c r="F698" s="80"/>
      <c r="H698" s="81"/>
    </row>
    <row r="699">
      <c r="B699" s="79"/>
      <c r="F699" s="80"/>
      <c r="H699" s="81"/>
    </row>
    <row r="700">
      <c r="B700" s="79"/>
      <c r="F700" s="80"/>
      <c r="H700" s="81"/>
    </row>
    <row r="701">
      <c r="B701" s="79"/>
      <c r="F701" s="80"/>
      <c r="H701" s="81"/>
    </row>
    <row r="702">
      <c r="B702" s="79"/>
      <c r="F702" s="80"/>
      <c r="H702" s="81"/>
    </row>
    <row r="703">
      <c r="B703" s="79"/>
      <c r="F703" s="80"/>
      <c r="H703" s="81"/>
    </row>
    <row r="704">
      <c r="B704" s="79"/>
      <c r="F704" s="80"/>
      <c r="H704" s="81"/>
    </row>
    <row r="705">
      <c r="B705" s="79"/>
      <c r="F705" s="80"/>
      <c r="H705" s="81"/>
    </row>
    <row r="706">
      <c r="B706" s="79"/>
      <c r="F706" s="80"/>
      <c r="H706" s="81"/>
    </row>
    <row r="707">
      <c r="B707" s="79"/>
      <c r="F707" s="80"/>
      <c r="H707" s="81"/>
    </row>
    <row r="708">
      <c r="B708" s="79"/>
      <c r="F708" s="80"/>
      <c r="H708" s="81"/>
    </row>
    <row r="709">
      <c r="B709" s="79"/>
      <c r="F709" s="80"/>
      <c r="H709" s="81"/>
    </row>
    <row r="710">
      <c r="B710" s="79"/>
      <c r="F710" s="80"/>
      <c r="H710" s="81"/>
    </row>
    <row r="711">
      <c r="B711" s="79"/>
      <c r="F711" s="80"/>
      <c r="H711" s="81"/>
    </row>
    <row r="712">
      <c r="B712" s="79"/>
      <c r="F712" s="80"/>
      <c r="H712" s="81"/>
    </row>
    <row r="713">
      <c r="B713" s="79"/>
      <c r="F713" s="80"/>
      <c r="H713" s="81"/>
    </row>
    <row r="714">
      <c r="B714" s="79"/>
      <c r="F714" s="80"/>
      <c r="H714" s="81"/>
    </row>
    <row r="715">
      <c r="B715" s="79"/>
      <c r="F715" s="80"/>
      <c r="H715" s="81"/>
    </row>
    <row r="716">
      <c r="B716" s="79"/>
      <c r="F716" s="80"/>
      <c r="H716" s="81"/>
    </row>
    <row r="717">
      <c r="B717" s="79"/>
      <c r="F717" s="80"/>
      <c r="H717" s="81"/>
    </row>
    <row r="718">
      <c r="B718" s="79"/>
      <c r="F718" s="80"/>
      <c r="H718" s="81"/>
    </row>
    <row r="719">
      <c r="B719" s="79"/>
      <c r="F719" s="80"/>
      <c r="H719" s="81"/>
    </row>
    <row r="720">
      <c r="B720" s="79"/>
      <c r="F720" s="80"/>
      <c r="H720" s="81"/>
    </row>
    <row r="721">
      <c r="B721" s="79"/>
      <c r="F721" s="80"/>
      <c r="H721" s="81"/>
    </row>
    <row r="722">
      <c r="B722" s="79"/>
      <c r="F722" s="80"/>
      <c r="H722" s="81"/>
    </row>
    <row r="723">
      <c r="B723" s="79"/>
      <c r="F723" s="80"/>
      <c r="H723" s="81"/>
    </row>
    <row r="724">
      <c r="B724" s="79"/>
      <c r="F724" s="80"/>
      <c r="H724" s="81"/>
    </row>
    <row r="725">
      <c r="B725" s="79"/>
      <c r="F725" s="80"/>
      <c r="H725" s="81"/>
    </row>
    <row r="726">
      <c r="B726" s="79"/>
      <c r="F726" s="80"/>
      <c r="H726" s="81"/>
    </row>
    <row r="727">
      <c r="B727" s="79"/>
      <c r="F727" s="80"/>
      <c r="H727" s="81"/>
    </row>
    <row r="728">
      <c r="B728" s="79"/>
      <c r="F728" s="80"/>
      <c r="H728" s="81"/>
    </row>
    <row r="729">
      <c r="B729" s="79"/>
      <c r="F729" s="80"/>
      <c r="H729" s="81"/>
    </row>
    <row r="730">
      <c r="B730" s="79"/>
      <c r="F730" s="80"/>
      <c r="H730" s="81"/>
    </row>
    <row r="731">
      <c r="B731" s="79"/>
      <c r="F731" s="80"/>
      <c r="H731" s="81"/>
    </row>
    <row r="732">
      <c r="B732" s="79"/>
      <c r="F732" s="80"/>
      <c r="H732" s="81"/>
    </row>
    <row r="733">
      <c r="B733" s="79"/>
      <c r="F733" s="80"/>
      <c r="H733" s="81"/>
    </row>
    <row r="734">
      <c r="B734" s="79"/>
      <c r="F734" s="80"/>
      <c r="H734" s="81"/>
    </row>
    <row r="735">
      <c r="B735" s="79"/>
      <c r="F735" s="80"/>
      <c r="H735" s="81"/>
    </row>
    <row r="736">
      <c r="B736" s="79"/>
      <c r="F736" s="80"/>
      <c r="H736" s="81"/>
    </row>
    <row r="737">
      <c r="B737" s="79"/>
      <c r="F737" s="80"/>
      <c r="H737" s="81"/>
    </row>
    <row r="738">
      <c r="B738" s="79"/>
      <c r="F738" s="80"/>
      <c r="H738" s="81"/>
    </row>
    <row r="739">
      <c r="B739" s="79"/>
      <c r="F739" s="80"/>
      <c r="H739" s="81"/>
    </row>
    <row r="740">
      <c r="B740" s="79"/>
      <c r="F740" s="80"/>
      <c r="H740" s="81"/>
    </row>
    <row r="741">
      <c r="B741" s="79"/>
      <c r="F741" s="80"/>
      <c r="H741" s="81"/>
    </row>
    <row r="742">
      <c r="B742" s="79"/>
      <c r="F742" s="80"/>
      <c r="H742" s="81"/>
    </row>
    <row r="743">
      <c r="B743" s="79"/>
      <c r="F743" s="80"/>
      <c r="H743" s="81"/>
    </row>
    <row r="744">
      <c r="B744" s="79"/>
      <c r="F744" s="80"/>
      <c r="H744" s="81"/>
    </row>
    <row r="745">
      <c r="B745" s="79"/>
      <c r="F745" s="80"/>
      <c r="H745" s="81"/>
    </row>
    <row r="746">
      <c r="B746" s="79"/>
      <c r="F746" s="80"/>
      <c r="H746" s="81"/>
    </row>
    <row r="747">
      <c r="B747" s="79"/>
      <c r="F747" s="80"/>
      <c r="H747" s="81"/>
    </row>
    <row r="748">
      <c r="B748" s="79"/>
      <c r="F748" s="80"/>
      <c r="H748" s="81"/>
    </row>
    <row r="749">
      <c r="B749" s="79"/>
      <c r="F749" s="80"/>
      <c r="H749" s="81"/>
    </row>
    <row r="750">
      <c r="B750" s="79"/>
      <c r="F750" s="80"/>
      <c r="H750" s="81"/>
    </row>
    <row r="751">
      <c r="B751" s="79"/>
      <c r="F751" s="80"/>
      <c r="H751" s="81"/>
    </row>
    <row r="752">
      <c r="B752" s="79"/>
      <c r="F752" s="80"/>
      <c r="H752" s="81"/>
    </row>
    <row r="753">
      <c r="B753" s="79"/>
      <c r="F753" s="80"/>
      <c r="H753" s="81"/>
    </row>
    <row r="754">
      <c r="B754" s="79"/>
      <c r="F754" s="80"/>
      <c r="H754" s="81"/>
    </row>
    <row r="755">
      <c r="B755" s="79"/>
      <c r="F755" s="80"/>
      <c r="H755" s="81"/>
    </row>
    <row r="756">
      <c r="B756" s="79"/>
      <c r="F756" s="80"/>
      <c r="H756" s="81"/>
    </row>
    <row r="757">
      <c r="B757" s="79"/>
      <c r="F757" s="80"/>
      <c r="H757" s="81"/>
    </row>
    <row r="758">
      <c r="B758" s="79"/>
      <c r="F758" s="80"/>
      <c r="H758" s="81"/>
    </row>
    <row r="759">
      <c r="B759" s="79"/>
      <c r="F759" s="80"/>
      <c r="H759" s="81"/>
    </row>
    <row r="760">
      <c r="B760" s="79"/>
      <c r="F760" s="80"/>
      <c r="H760" s="81"/>
    </row>
    <row r="761">
      <c r="B761" s="79"/>
      <c r="F761" s="80"/>
      <c r="H761" s="81"/>
    </row>
    <row r="762">
      <c r="B762" s="79"/>
      <c r="F762" s="80"/>
      <c r="H762" s="81"/>
    </row>
    <row r="763">
      <c r="B763" s="79"/>
      <c r="F763" s="80"/>
      <c r="H763" s="81"/>
    </row>
    <row r="764">
      <c r="B764" s="79"/>
      <c r="F764" s="80"/>
      <c r="H764" s="81"/>
    </row>
    <row r="765">
      <c r="B765" s="79"/>
      <c r="F765" s="80"/>
      <c r="H765" s="81"/>
    </row>
    <row r="766">
      <c r="B766" s="79"/>
      <c r="F766" s="80"/>
      <c r="H766" s="81"/>
    </row>
    <row r="767">
      <c r="B767" s="79"/>
      <c r="F767" s="80"/>
      <c r="H767" s="81"/>
    </row>
    <row r="768">
      <c r="B768" s="79"/>
      <c r="F768" s="80"/>
      <c r="H768" s="81"/>
    </row>
    <row r="769">
      <c r="B769" s="79"/>
      <c r="F769" s="80"/>
      <c r="H769" s="81"/>
    </row>
    <row r="770">
      <c r="B770" s="79"/>
      <c r="F770" s="80"/>
      <c r="H770" s="81"/>
    </row>
    <row r="771">
      <c r="B771" s="79"/>
      <c r="F771" s="80"/>
      <c r="H771" s="81"/>
    </row>
    <row r="772">
      <c r="B772" s="79"/>
      <c r="F772" s="80"/>
      <c r="H772" s="81"/>
    </row>
    <row r="773">
      <c r="B773" s="79"/>
      <c r="F773" s="80"/>
      <c r="H773" s="81"/>
    </row>
    <row r="774">
      <c r="B774" s="79"/>
      <c r="F774" s="80"/>
      <c r="H774" s="81"/>
    </row>
    <row r="775">
      <c r="B775" s="79"/>
      <c r="F775" s="80"/>
      <c r="H775" s="81"/>
    </row>
    <row r="776">
      <c r="B776" s="79"/>
      <c r="F776" s="80"/>
      <c r="H776" s="81"/>
    </row>
    <row r="777">
      <c r="B777" s="79"/>
      <c r="F777" s="80"/>
      <c r="H777" s="81"/>
    </row>
    <row r="778">
      <c r="B778" s="79"/>
      <c r="F778" s="80"/>
      <c r="H778" s="81"/>
    </row>
    <row r="779">
      <c r="B779" s="79"/>
      <c r="F779" s="80"/>
      <c r="H779" s="81"/>
    </row>
    <row r="780">
      <c r="B780" s="79"/>
      <c r="F780" s="80"/>
      <c r="H780" s="81"/>
    </row>
    <row r="781">
      <c r="B781" s="79"/>
      <c r="F781" s="80"/>
      <c r="H781" s="81"/>
    </row>
    <row r="782">
      <c r="B782" s="79"/>
      <c r="F782" s="80"/>
      <c r="H782" s="81"/>
    </row>
    <row r="783">
      <c r="B783" s="79"/>
      <c r="F783" s="80"/>
      <c r="H783" s="81"/>
    </row>
    <row r="784">
      <c r="B784" s="79"/>
      <c r="F784" s="80"/>
      <c r="H784" s="81"/>
    </row>
    <row r="785">
      <c r="B785" s="79"/>
      <c r="F785" s="80"/>
      <c r="H785" s="81"/>
    </row>
    <row r="786">
      <c r="B786" s="79"/>
      <c r="F786" s="80"/>
      <c r="H786" s="81"/>
    </row>
    <row r="787">
      <c r="B787" s="79"/>
      <c r="F787" s="80"/>
      <c r="H787" s="81"/>
    </row>
    <row r="788">
      <c r="B788" s="79"/>
      <c r="F788" s="80"/>
      <c r="H788" s="81"/>
    </row>
    <row r="789">
      <c r="B789" s="79"/>
      <c r="F789" s="80"/>
      <c r="H789" s="81"/>
    </row>
    <row r="790">
      <c r="B790" s="79"/>
      <c r="F790" s="80"/>
      <c r="H790" s="81"/>
    </row>
    <row r="791">
      <c r="B791" s="79"/>
      <c r="F791" s="80"/>
      <c r="H791" s="81"/>
    </row>
    <row r="792">
      <c r="B792" s="79"/>
      <c r="F792" s="80"/>
      <c r="H792" s="81"/>
    </row>
    <row r="793">
      <c r="B793" s="79"/>
      <c r="F793" s="80"/>
      <c r="H793" s="81"/>
    </row>
    <row r="794">
      <c r="B794" s="79"/>
      <c r="F794" s="80"/>
      <c r="H794" s="81"/>
    </row>
    <row r="795">
      <c r="B795" s="79"/>
      <c r="F795" s="80"/>
      <c r="H795" s="81"/>
    </row>
    <row r="796">
      <c r="B796" s="79"/>
      <c r="F796" s="80"/>
      <c r="H796" s="81"/>
    </row>
    <row r="797">
      <c r="B797" s="79"/>
      <c r="F797" s="80"/>
      <c r="H797" s="81"/>
    </row>
    <row r="798">
      <c r="B798" s="79"/>
      <c r="F798" s="80"/>
      <c r="H798" s="81"/>
    </row>
    <row r="799">
      <c r="B799" s="79"/>
      <c r="F799" s="80"/>
      <c r="H799" s="81"/>
    </row>
    <row r="800">
      <c r="B800" s="79"/>
      <c r="F800" s="80"/>
      <c r="H800" s="81"/>
    </row>
    <row r="801">
      <c r="B801" s="79"/>
      <c r="F801" s="80"/>
      <c r="H801" s="81"/>
    </row>
    <row r="802">
      <c r="B802" s="79"/>
      <c r="F802" s="80"/>
      <c r="H802" s="81"/>
    </row>
    <row r="803">
      <c r="B803" s="79"/>
      <c r="F803" s="80"/>
      <c r="H803" s="81"/>
    </row>
    <row r="804">
      <c r="B804" s="79"/>
      <c r="F804" s="80"/>
      <c r="H804" s="81"/>
    </row>
    <row r="805">
      <c r="B805" s="79"/>
      <c r="F805" s="80"/>
      <c r="H805" s="81"/>
    </row>
    <row r="806">
      <c r="B806" s="79"/>
      <c r="F806" s="80"/>
      <c r="H806" s="81"/>
    </row>
    <row r="807">
      <c r="B807" s="79"/>
      <c r="F807" s="80"/>
      <c r="H807" s="81"/>
    </row>
    <row r="808">
      <c r="B808" s="79"/>
      <c r="F808" s="80"/>
      <c r="H808" s="81"/>
    </row>
    <row r="809">
      <c r="B809" s="79"/>
      <c r="F809" s="80"/>
      <c r="H809" s="81"/>
    </row>
    <row r="810">
      <c r="B810" s="79"/>
      <c r="F810" s="80"/>
      <c r="H810" s="81"/>
    </row>
    <row r="811">
      <c r="B811" s="79"/>
      <c r="F811" s="80"/>
      <c r="H811" s="81"/>
    </row>
    <row r="812">
      <c r="B812" s="79"/>
      <c r="F812" s="80"/>
      <c r="H812" s="81"/>
    </row>
    <row r="813">
      <c r="B813" s="79"/>
      <c r="F813" s="80"/>
      <c r="H813" s="81"/>
    </row>
    <row r="814">
      <c r="B814" s="79"/>
      <c r="F814" s="80"/>
      <c r="H814" s="81"/>
    </row>
    <row r="815">
      <c r="B815" s="79"/>
      <c r="F815" s="80"/>
      <c r="H815" s="81"/>
    </row>
    <row r="816">
      <c r="B816" s="79"/>
      <c r="F816" s="80"/>
      <c r="H816" s="81"/>
    </row>
    <row r="817">
      <c r="B817" s="79"/>
      <c r="F817" s="80"/>
      <c r="H817" s="81"/>
    </row>
    <row r="818">
      <c r="B818" s="79"/>
      <c r="F818" s="80"/>
      <c r="H818" s="81"/>
    </row>
    <row r="819">
      <c r="B819" s="79"/>
      <c r="F819" s="80"/>
      <c r="H819" s="81"/>
    </row>
    <row r="820">
      <c r="B820" s="79"/>
      <c r="F820" s="80"/>
      <c r="H820" s="81"/>
    </row>
    <row r="821">
      <c r="B821" s="79"/>
      <c r="F821" s="80"/>
      <c r="H821" s="81"/>
    </row>
    <row r="822">
      <c r="B822" s="79"/>
      <c r="F822" s="80"/>
      <c r="H822" s="81"/>
    </row>
    <row r="823">
      <c r="B823" s="79"/>
      <c r="F823" s="80"/>
      <c r="H823" s="81"/>
    </row>
    <row r="824">
      <c r="B824" s="79"/>
      <c r="F824" s="80"/>
      <c r="H824" s="81"/>
    </row>
    <row r="825">
      <c r="B825" s="79"/>
      <c r="F825" s="80"/>
      <c r="H825" s="81"/>
    </row>
    <row r="826">
      <c r="B826" s="79"/>
      <c r="F826" s="80"/>
      <c r="H826" s="81"/>
    </row>
    <row r="827">
      <c r="B827" s="79"/>
      <c r="F827" s="80"/>
      <c r="H827" s="81"/>
    </row>
    <row r="828">
      <c r="B828" s="79"/>
      <c r="F828" s="80"/>
      <c r="H828" s="81"/>
    </row>
    <row r="829">
      <c r="B829" s="79"/>
      <c r="F829" s="80"/>
      <c r="H829" s="81"/>
    </row>
    <row r="830">
      <c r="B830" s="79"/>
      <c r="F830" s="80"/>
      <c r="H830" s="81"/>
    </row>
    <row r="831">
      <c r="B831" s="79"/>
      <c r="F831" s="80"/>
      <c r="H831" s="81"/>
    </row>
    <row r="832">
      <c r="B832" s="79"/>
      <c r="F832" s="80"/>
      <c r="H832" s="81"/>
    </row>
    <row r="833">
      <c r="B833" s="79"/>
      <c r="F833" s="80"/>
      <c r="H833" s="81"/>
    </row>
    <row r="834">
      <c r="B834" s="79"/>
      <c r="F834" s="80"/>
      <c r="H834" s="81"/>
    </row>
    <row r="835">
      <c r="B835" s="79"/>
      <c r="F835" s="80"/>
      <c r="H835" s="81"/>
    </row>
    <row r="836">
      <c r="B836" s="79"/>
      <c r="F836" s="80"/>
      <c r="H836" s="81"/>
    </row>
    <row r="837">
      <c r="B837" s="79"/>
      <c r="F837" s="80"/>
      <c r="H837" s="81"/>
    </row>
    <row r="838">
      <c r="B838" s="79"/>
      <c r="F838" s="80"/>
      <c r="H838" s="81"/>
    </row>
    <row r="839">
      <c r="B839" s="79"/>
      <c r="F839" s="80"/>
      <c r="H839" s="81"/>
    </row>
    <row r="840">
      <c r="B840" s="79"/>
      <c r="F840" s="80"/>
      <c r="H840" s="81"/>
    </row>
    <row r="841">
      <c r="B841" s="79"/>
      <c r="F841" s="80"/>
      <c r="H841" s="81"/>
    </row>
    <row r="842">
      <c r="B842" s="79"/>
      <c r="F842" s="80"/>
      <c r="H842" s="81"/>
    </row>
    <row r="843">
      <c r="B843" s="79"/>
      <c r="F843" s="80"/>
      <c r="H843" s="81"/>
    </row>
    <row r="844">
      <c r="B844" s="79"/>
      <c r="F844" s="80"/>
      <c r="H844" s="81"/>
    </row>
    <row r="845">
      <c r="B845" s="79"/>
      <c r="F845" s="80"/>
      <c r="H845" s="81"/>
    </row>
    <row r="846">
      <c r="B846" s="79"/>
      <c r="F846" s="80"/>
      <c r="H846" s="81"/>
    </row>
    <row r="847">
      <c r="B847" s="79"/>
      <c r="F847" s="80"/>
      <c r="H847" s="81"/>
    </row>
    <row r="848">
      <c r="B848" s="79"/>
      <c r="F848" s="80"/>
      <c r="H848" s="81"/>
    </row>
    <row r="849">
      <c r="B849" s="79"/>
      <c r="F849" s="80"/>
      <c r="H849" s="81"/>
    </row>
    <row r="850">
      <c r="B850" s="79"/>
      <c r="F850" s="80"/>
      <c r="H850" s="81"/>
    </row>
    <row r="851">
      <c r="B851" s="79"/>
      <c r="F851" s="80"/>
      <c r="H851" s="81"/>
    </row>
    <row r="852">
      <c r="B852" s="79"/>
      <c r="F852" s="80"/>
      <c r="H852" s="81"/>
    </row>
    <row r="853">
      <c r="B853" s="79"/>
      <c r="F853" s="80"/>
      <c r="H853" s="81"/>
    </row>
    <row r="854">
      <c r="B854" s="79"/>
      <c r="F854" s="80"/>
      <c r="H854" s="81"/>
    </row>
    <row r="855">
      <c r="B855" s="79"/>
      <c r="F855" s="80"/>
      <c r="H855" s="81"/>
    </row>
    <row r="856">
      <c r="B856" s="79"/>
      <c r="F856" s="80"/>
      <c r="H856" s="81"/>
    </row>
    <row r="857">
      <c r="B857" s="79"/>
      <c r="F857" s="80"/>
      <c r="H857" s="81"/>
    </row>
    <row r="858">
      <c r="B858" s="79"/>
      <c r="F858" s="80"/>
      <c r="H858" s="81"/>
    </row>
    <row r="859">
      <c r="B859" s="79"/>
      <c r="F859" s="80"/>
      <c r="H859" s="81"/>
    </row>
    <row r="860">
      <c r="B860" s="79"/>
      <c r="F860" s="80"/>
      <c r="H860" s="81"/>
    </row>
    <row r="861">
      <c r="B861" s="79"/>
      <c r="F861" s="80"/>
      <c r="H861" s="81"/>
    </row>
    <row r="862">
      <c r="B862" s="79"/>
      <c r="F862" s="80"/>
      <c r="H862" s="81"/>
    </row>
    <row r="863">
      <c r="B863" s="79"/>
      <c r="F863" s="80"/>
      <c r="H863" s="81"/>
    </row>
    <row r="864">
      <c r="B864" s="79"/>
      <c r="F864" s="80"/>
      <c r="H864" s="81"/>
    </row>
    <row r="865">
      <c r="B865" s="79"/>
      <c r="F865" s="80"/>
      <c r="H865" s="81"/>
    </row>
    <row r="866">
      <c r="B866" s="79"/>
      <c r="F866" s="80"/>
      <c r="H866" s="81"/>
    </row>
    <row r="867">
      <c r="B867" s="79"/>
      <c r="F867" s="80"/>
      <c r="H867" s="81"/>
    </row>
    <row r="868">
      <c r="B868" s="79"/>
      <c r="F868" s="80"/>
      <c r="H868" s="81"/>
    </row>
    <row r="869">
      <c r="B869" s="79"/>
      <c r="F869" s="80"/>
      <c r="H869" s="81"/>
    </row>
    <row r="870">
      <c r="B870" s="79"/>
      <c r="F870" s="80"/>
      <c r="H870" s="81"/>
    </row>
    <row r="871">
      <c r="B871" s="79"/>
      <c r="F871" s="80"/>
      <c r="H871" s="81"/>
    </row>
    <row r="872">
      <c r="B872" s="79"/>
      <c r="F872" s="80"/>
      <c r="H872" s="81"/>
    </row>
    <row r="873">
      <c r="B873" s="79"/>
      <c r="F873" s="80"/>
      <c r="H873" s="81"/>
    </row>
    <row r="874">
      <c r="B874" s="79"/>
      <c r="F874" s="80"/>
      <c r="H874" s="81"/>
    </row>
    <row r="875">
      <c r="B875" s="79"/>
      <c r="F875" s="80"/>
      <c r="H875" s="81"/>
    </row>
    <row r="876">
      <c r="B876" s="79"/>
      <c r="F876" s="80"/>
      <c r="H876" s="81"/>
    </row>
    <row r="877">
      <c r="B877" s="79"/>
      <c r="F877" s="80"/>
      <c r="H877" s="81"/>
    </row>
    <row r="878">
      <c r="B878" s="79"/>
      <c r="F878" s="80"/>
      <c r="H878" s="81"/>
    </row>
    <row r="879">
      <c r="B879" s="79"/>
      <c r="F879" s="80"/>
      <c r="H879" s="81"/>
    </row>
    <row r="880">
      <c r="B880" s="79"/>
      <c r="F880" s="80"/>
      <c r="H880" s="81"/>
    </row>
    <row r="881">
      <c r="B881" s="79"/>
      <c r="F881" s="80"/>
      <c r="H881" s="81"/>
    </row>
    <row r="882">
      <c r="B882" s="79"/>
      <c r="F882" s="80"/>
      <c r="H882" s="81"/>
    </row>
    <row r="883">
      <c r="B883" s="79"/>
      <c r="F883" s="80"/>
      <c r="H883" s="81"/>
    </row>
    <row r="884">
      <c r="B884" s="79"/>
      <c r="F884" s="80"/>
      <c r="H884" s="81"/>
    </row>
    <row r="885">
      <c r="B885" s="79"/>
      <c r="F885" s="80"/>
      <c r="H885" s="81"/>
    </row>
    <row r="886">
      <c r="B886" s="79"/>
      <c r="F886" s="80"/>
      <c r="H886" s="81"/>
    </row>
    <row r="887">
      <c r="B887" s="79"/>
      <c r="F887" s="80"/>
      <c r="H887" s="81"/>
    </row>
    <row r="888">
      <c r="B888" s="79"/>
      <c r="F888" s="80"/>
      <c r="H888" s="81"/>
    </row>
    <row r="889">
      <c r="B889" s="79"/>
      <c r="F889" s="80"/>
      <c r="H889" s="81"/>
    </row>
    <row r="890">
      <c r="B890" s="79"/>
      <c r="F890" s="80"/>
      <c r="H890" s="81"/>
    </row>
    <row r="891">
      <c r="B891" s="79"/>
      <c r="F891" s="80"/>
      <c r="H891" s="81"/>
    </row>
    <row r="892">
      <c r="B892" s="79"/>
      <c r="F892" s="80"/>
      <c r="H892" s="81"/>
    </row>
    <row r="893">
      <c r="B893" s="79"/>
      <c r="F893" s="80"/>
      <c r="H893" s="81"/>
    </row>
    <row r="894">
      <c r="B894" s="79"/>
      <c r="F894" s="80"/>
      <c r="H894" s="81"/>
    </row>
    <row r="895">
      <c r="B895" s="79"/>
      <c r="F895" s="80"/>
      <c r="H895" s="81"/>
    </row>
    <row r="896">
      <c r="B896" s="79"/>
      <c r="F896" s="80"/>
      <c r="H896" s="81"/>
    </row>
    <row r="897">
      <c r="B897" s="79"/>
      <c r="F897" s="80"/>
      <c r="H897" s="81"/>
    </row>
    <row r="898">
      <c r="B898" s="79"/>
      <c r="F898" s="80"/>
      <c r="H898" s="81"/>
    </row>
    <row r="899">
      <c r="B899" s="79"/>
      <c r="F899" s="80"/>
      <c r="H899" s="81"/>
    </row>
    <row r="900">
      <c r="B900" s="79"/>
      <c r="F900" s="80"/>
      <c r="H900" s="81"/>
    </row>
    <row r="901">
      <c r="B901" s="79"/>
      <c r="F901" s="80"/>
      <c r="H901" s="81"/>
    </row>
    <row r="902">
      <c r="B902" s="79"/>
      <c r="F902" s="80"/>
      <c r="H902" s="81"/>
    </row>
    <row r="903">
      <c r="B903" s="79"/>
      <c r="F903" s="80"/>
      <c r="H903" s="81"/>
    </row>
    <row r="904">
      <c r="B904" s="79"/>
      <c r="F904" s="80"/>
      <c r="H904" s="81"/>
    </row>
    <row r="905">
      <c r="B905" s="79"/>
      <c r="F905" s="80"/>
      <c r="H905" s="81"/>
    </row>
    <row r="906">
      <c r="B906" s="79"/>
      <c r="F906" s="80"/>
      <c r="H906" s="81"/>
    </row>
    <row r="907">
      <c r="B907" s="79"/>
      <c r="F907" s="80"/>
      <c r="H907" s="81"/>
    </row>
    <row r="908">
      <c r="B908" s="79"/>
      <c r="F908" s="80"/>
      <c r="H908" s="81"/>
    </row>
    <row r="909">
      <c r="B909" s="79"/>
      <c r="F909" s="80"/>
      <c r="H909" s="81"/>
    </row>
    <row r="910">
      <c r="B910" s="79"/>
      <c r="F910" s="80"/>
      <c r="H910" s="81"/>
    </row>
    <row r="911">
      <c r="B911" s="79"/>
      <c r="F911" s="80"/>
      <c r="H911" s="81"/>
    </row>
    <row r="912">
      <c r="B912" s="79"/>
      <c r="F912" s="80"/>
      <c r="H912" s="81"/>
    </row>
    <row r="913">
      <c r="B913" s="79"/>
      <c r="F913" s="80"/>
      <c r="H913" s="81"/>
    </row>
    <row r="914">
      <c r="B914" s="79"/>
      <c r="F914" s="80"/>
      <c r="H914" s="81"/>
    </row>
    <row r="915">
      <c r="B915" s="79"/>
      <c r="F915" s="80"/>
      <c r="H915" s="81"/>
    </row>
    <row r="916">
      <c r="B916" s="79"/>
      <c r="F916" s="80"/>
      <c r="H916" s="81"/>
    </row>
    <row r="917">
      <c r="B917" s="79"/>
      <c r="F917" s="80"/>
      <c r="H917" s="81"/>
    </row>
    <row r="918">
      <c r="B918" s="79"/>
      <c r="F918" s="80"/>
      <c r="H918" s="81"/>
    </row>
    <row r="919">
      <c r="B919" s="79"/>
      <c r="F919" s="80"/>
      <c r="H919" s="81"/>
    </row>
    <row r="920">
      <c r="B920" s="79"/>
      <c r="F920" s="80"/>
      <c r="H920" s="81"/>
    </row>
    <row r="921">
      <c r="B921" s="79"/>
      <c r="F921" s="80"/>
      <c r="H921" s="81"/>
    </row>
    <row r="922">
      <c r="B922" s="79"/>
      <c r="F922" s="80"/>
      <c r="H922" s="81"/>
    </row>
    <row r="923">
      <c r="B923" s="79"/>
      <c r="F923" s="80"/>
      <c r="H923" s="81"/>
    </row>
    <row r="924">
      <c r="B924" s="79"/>
      <c r="F924" s="80"/>
      <c r="H924" s="81"/>
    </row>
    <row r="925">
      <c r="B925" s="79"/>
      <c r="F925" s="80"/>
      <c r="H925" s="81"/>
    </row>
    <row r="926">
      <c r="B926" s="79"/>
      <c r="F926" s="80"/>
      <c r="H926" s="81"/>
    </row>
    <row r="927">
      <c r="B927" s="79"/>
      <c r="F927" s="80"/>
      <c r="H927" s="81"/>
    </row>
    <row r="928">
      <c r="B928" s="79"/>
      <c r="F928" s="80"/>
      <c r="H928" s="81"/>
    </row>
    <row r="929">
      <c r="B929" s="79"/>
      <c r="F929" s="80"/>
      <c r="H929" s="81"/>
    </row>
    <row r="930">
      <c r="B930" s="79"/>
      <c r="F930" s="80"/>
      <c r="H930" s="81"/>
    </row>
    <row r="931">
      <c r="B931" s="79"/>
      <c r="F931" s="80"/>
      <c r="H931" s="81"/>
    </row>
    <row r="932">
      <c r="B932" s="79"/>
      <c r="F932" s="80"/>
      <c r="H932" s="81"/>
    </row>
    <row r="933">
      <c r="B933" s="79"/>
      <c r="F933" s="80"/>
      <c r="H933" s="81"/>
    </row>
    <row r="934">
      <c r="B934" s="79"/>
      <c r="F934" s="80"/>
      <c r="H934" s="81"/>
    </row>
    <row r="935">
      <c r="B935" s="79"/>
      <c r="F935" s="80"/>
      <c r="H935" s="81"/>
    </row>
    <row r="936">
      <c r="B936" s="79"/>
      <c r="F936" s="80"/>
      <c r="H936" s="81"/>
    </row>
    <row r="937">
      <c r="B937" s="79"/>
      <c r="F937" s="80"/>
      <c r="H937" s="81"/>
    </row>
    <row r="938">
      <c r="B938" s="79"/>
      <c r="F938" s="80"/>
      <c r="H938" s="81"/>
    </row>
    <row r="939">
      <c r="B939" s="79"/>
      <c r="F939" s="80"/>
      <c r="H939" s="81"/>
    </row>
    <row r="940">
      <c r="B940" s="79"/>
      <c r="F940" s="80"/>
      <c r="H940" s="81"/>
    </row>
    <row r="941">
      <c r="B941" s="79"/>
      <c r="F941" s="80"/>
      <c r="H941" s="81"/>
    </row>
    <row r="942">
      <c r="B942" s="79"/>
      <c r="F942" s="80"/>
      <c r="H942" s="81"/>
    </row>
    <row r="943">
      <c r="B943" s="79"/>
      <c r="F943" s="80"/>
      <c r="H943" s="81"/>
    </row>
    <row r="944">
      <c r="B944" s="79"/>
      <c r="F944" s="80"/>
      <c r="H944" s="81"/>
    </row>
    <row r="945">
      <c r="B945" s="79"/>
      <c r="F945" s="80"/>
      <c r="H945" s="81"/>
    </row>
    <row r="946">
      <c r="B946" s="79"/>
      <c r="F946" s="80"/>
      <c r="H946" s="81"/>
    </row>
    <row r="947">
      <c r="B947" s="79"/>
      <c r="F947" s="80"/>
      <c r="H947" s="81"/>
    </row>
    <row r="948">
      <c r="B948" s="79"/>
      <c r="F948" s="80"/>
      <c r="H948" s="81"/>
    </row>
    <row r="949">
      <c r="B949" s="79"/>
      <c r="F949" s="80"/>
      <c r="H949" s="81"/>
    </row>
    <row r="950">
      <c r="B950" s="79"/>
      <c r="F950" s="80"/>
      <c r="H950" s="81"/>
    </row>
    <row r="951">
      <c r="B951" s="79"/>
      <c r="F951" s="80"/>
      <c r="H951" s="81"/>
    </row>
    <row r="952">
      <c r="B952" s="79"/>
      <c r="F952" s="80"/>
      <c r="H952" s="81"/>
    </row>
    <row r="953">
      <c r="B953" s="79"/>
      <c r="F953" s="80"/>
      <c r="H953" s="81"/>
    </row>
    <row r="954">
      <c r="B954" s="79"/>
      <c r="F954" s="80"/>
      <c r="H954" s="81"/>
    </row>
    <row r="955">
      <c r="B955" s="79"/>
      <c r="F955" s="80"/>
      <c r="H955" s="81"/>
    </row>
    <row r="956">
      <c r="B956" s="79"/>
      <c r="F956" s="80"/>
      <c r="H956" s="81"/>
    </row>
    <row r="957">
      <c r="B957" s="79"/>
      <c r="F957" s="80"/>
      <c r="H957" s="81"/>
    </row>
    <row r="958">
      <c r="B958" s="79"/>
      <c r="F958" s="80"/>
      <c r="H958" s="81"/>
    </row>
    <row r="959">
      <c r="B959" s="79"/>
      <c r="F959" s="80"/>
      <c r="H959" s="81"/>
    </row>
    <row r="960">
      <c r="B960" s="79"/>
      <c r="F960" s="80"/>
      <c r="H960" s="81"/>
    </row>
    <row r="961">
      <c r="B961" s="79"/>
      <c r="F961" s="80"/>
      <c r="H961" s="81"/>
    </row>
    <row r="962">
      <c r="B962" s="79"/>
      <c r="F962" s="80"/>
      <c r="H962" s="81"/>
    </row>
    <row r="963">
      <c r="B963" s="79"/>
      <c r="F963" s="80"/>
      <c r="H963" s="81"/>
    </row>
    <row r="964">
      <c r="B964" s="79"/>
      <c r="F964" s="80"/>
      <c r="H964" s="81"/>
    </row>
    <row r="965">
      <c r="B965" s="79"/>
      <c r="F965" s="80"/>
      <c r="H965" s="81"/>
    </row>
    <row r="966">
      <c r="B966" s="79"/>
      <c r="F966" s="80"/>
      <c r="H966" s="81"/>
    </row>
    <row r="967">
      <c r="B967" s="79"/>
      <c r="F967" s="80"/>
      <c r="H967" s="81"/>
    </row>
    <row r="968">
      <c r="B968" s="79"/>
      <c r="F968" s="80"/>
      <c r="H968" s="81"/>
    </row>
    <row r="969">
      <c r="B969" s="79"/>
      <c r="F969" s="80"/>
      <c r="H969" s="81"/>
    </row>
    <row r="970">
      <c r="B970" s="79"/>
      <c r="F970" s="80"/>
      <c r="H970" s="81"/>
    </row>
    <row r="971">
      <c r="B971" s="79"/>
      <c r="F971" s="80"/>
      <c r="H971" s="81"/>
    </row>
    <row r="972">
      <c r="B972" s="79"/>
      <c r="F972" s="80"/>
      <c r="H972" s="81"/>
    </row>
    <row r="973">
      <c r="B973" s="79"/>
      <c r="F973" s="80"/>
      <c r="H973" s="81"/>
    </row>
    <row r="974">
      <c r="B974" s="79"/>
      <c r="F974" s="80"/>
      <c r="H974" s="81"/>
    </row>
    <row r="975">
      <c r="B975" s="79"/>
      <c r="F975" s="80"/>
      <c r="H975" s="81"/>
    </row>
    <row r="976">
      <c r="B976" s="79"/>
      <c r="F976" s="80"/>
      <c r="H976" s="81"/>
    </row>
    <row r="977">
      <c r="B977" s="79"/>
      <c r="F977" s="80"/>
      <c r="H977" s="81"/>
    </row>
    <row r="978">
      <c r="B978" s="79"/>
      <c r="F978" s="80"/>
      <c r="H978" s="81"/>
    </row>
    <row r="979">
      <c r="B979" s="79"/>
      <c r="F979" s="80"/>
      <c r="H979" s="81"/>
    </row>
    <row r="980">
      <c r="B980" s="79"/>
      <c r="F980" s="80"/>
      <c r="H980" s="81"/>
    </row>
    <row r="981">
      <c r="B981" s="79"/>
      <c r="F981" s="80"/>
      <c r="H981" s="81"/>
    </row>
    <row r="982">
      <c r="B982" s="79"/>
      <c r="F982" s="80"/>
      <c r="H982" s="81"/>
    </row>
    <row r="983">
      <c r="B983" s="79"/>
      <c r="F983" s="80"/>
      <c r="H983" s="81"/>
    </row>
    <row r="984">
      <c r="B984" s="79"/>
      <c r="F984" s="80"/>
      <c r="H984" s="81"/>
    </row>
    <row r="985">
      <c r="B985" s="79"/>
      <c r="F985" s="80"/>
      <c r="H985" s="81"/>
    </row>
    <row r="986">
      <c r="B986" s="79"/>
      <c r="F986" s="80"/>
      <c r="H986" s="81"/>
    </row>
    <row r="987">
      <c r="B987" s="79"/>
      <c r="F987" s="80"/>
      <c r="H987" s="81"/>
    </row>
    <row r="988">
      <c r="B988" s="79"/>
      <c r="F988" s="80"/>
      <c r="H988" s="81"/>
    </row>
    <row r="989">
      <c r="B989" s="79"/>
      <c r="F989" s="80"/>
      <c r="H989" s="81"/>
    </row>
    <row r="990">
      <c r="B990" s="79"/>
      <c r="F990" s="80"/>
      <c r="H990" s="81"/>
    </row>
    <row r="991">
      <c r="B991" s="79"/>
      <c r="F991" s="80"/>
      <c r="H991" s="81"/>
    </row>
    <row r="992">
      <c r="B992" s="79"/>
      <c r="F992" s="80"/>
      <c r="H992" s="81"/>
    </row>
    <row r="993">
      <c r="B993" s="79"/>
      <c r="F993" s="80"/>
      <c r="H993" s="81"/>
    </row>
    <row r="994">
      <c r="B994" s="79"/>
      <c r="F994" s="80"/>
      <c r="H994" s="81"/>
    </row>
    <row r="995">
      <c r="B995" s="79"/>
      <c r="F995" s="80"/>
      <c r="H995" s="81"/>
    </row>
    <row r="996">
      <c r="B996" s="79"/>
      <c r="F996" s="80"/>
      <c r="H996" s="81"/>
    </row>
    <row r="997">
      <c r="B997" s="79"/>
      <c r="F997" s="80"/>
      <c r="H997" s="81"/>
    </row>
    <row r="998">
      <c r="B998" s="79"/>
      <c r="F998" s="80"/>
      <c r="H998" s="81"/>
    </row>
    <row r="999">
      <c r="B999" s="79"/>
      <c r="F999" s="80"/>
      <c r="H999" s="81"/>
    </row>
    <row r="1000">
      <c r="B1000" s="79"/>
      <c r="F1000" s="80"/>
      <c r="H1000" s="81"/>
    </row>
    <row r="1001">
      <c r="B1001" s="79"/>
      <c r="F1001" s="80"/>
      <c r="H1001" s="81"/>
    </row>
    <row r="1002">
      <c r="B1002" s="79"/>
      <c r="F1002" s="80"/>
      <c r="H1002" s="81"/>
    </row>
  </sheetData>
  <hyperlinks>
    <hyperlink r:id="rId1" ref="G2"/>
    <hyperlink r:id="rId2" ref="G3"/>
    <hyperlink r:id="rId3" ref="G4"/>
    <hyperlink r:id="rId4" ref="G5"/>
    <hyperlink r:id="rId5" ref="G6"/>
    <hyperlink r:id="rId6" ref="G7"/>
    <hyperlink r:id="rId7" ref="G8"/>
    <hyperlink r:id="rId8" ref="G9"/>
    <hyperlink r:id="rId9" ref="G10"/>
    <hyperlink r:id="rId10" ref="I10"/>
    <hyperlink r:id="rId11" ref="G11"/>
    <hyperlink r:id="rId12" ref="G12"/>
    <hyperlink r:id="rId13" ref="G13"/>
    <hyperlink r:id="rId14" ref="G14"/>
    <hyperlink r:id="rId15" ref="G15"/>
    <hyperlink r:id="rId16" ref="G16"/>
    <hyperlink r:id="rId17" ref="G17"/>
    <hyperlink r:id="rId18" ref="G18"/>
    <hyperlink r:id="rId19" ref="F19"/>
    <hyperlink r:id="rId20" ref="G19"/>
    <hyperlink r:id="rId21" ref="G20"/>
    <hyperlink r:id="rId22" ref="G21"/>
    <hyperlink r:id="rId23" ref="G22"/>
    <hyperlink r:id="rId24" ref="G23"/>
    <hyperlink r:id="rId25" ref="G24"/>
    <hyperlink r:id="rId26" ref="G25"/>
    <hyperlink r:id="rId27" ref="G26"/>
    <hyperlink r:id="rId28" ref="G27"/>
    <hyperlink r:id="rId29" ref="G28"/>
    <hyperlink r:id="rId30" ref="G29"/>
    <hyperlink r:id="rId31" ref="G30"/>
    <hyperlink r:id="rId32" ref="G31"/>
    <hyperlink r:id="rId33" ref="G32"/>
    <hyperlink r:id="rId34" ref="G33"/>
    <hyperlink r:id="rId35" ref="G34"/>
    <hyperlink r:id="rId36" ref="G35"/>
    <hyperlink r:id="rId37" ref="G36"/>
    <hyperlink r:id="rId38" ref="G37"/>
    <hyperlink r:id="rId39" ref="G38"/>
    <hyperlink r:id="rId40" ref="G39"/>
    <hyperlink r:id="rId41" ref="G40"/>
    <hyperlink r:id="rId42" ref="G41"/>
    <hyperlink r:id="rId43" ref="G42"/>
    <hyperlink r:id="rId44" ref="G43"/>
    <hyperlink r:id="rId45" ref="G44"/>
    <hyperlink r:id="rId46" ref="G45"/>
  </hyperlinks>
  <drawing r:id="rId47"/>
  <tableParts count="1">
    <tablePart r:id="rId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2" max="2" width="16.71"/>
  </cols>
  <sheetData>
    <row r="1">
      <c r="A1" s="1" t="s">
        <v>510</v>
      </c>
      <c r="B1" s="2" t="s">
        <v>511</v>
      </c>
      <c r="C1" s="2" t="s">
        <v>512</v>
      </c>
      <c r="D1" s="2" t="s">
        <v>513</v>
      </c>
      <c r="E1" s="2" t="s">
        <v>514</v>
      </c>
      <c r="F1" s="54" t="s">
        <v>15</v>
      </c>
      <c r="G1" s="1"/>
      <c r="H1" s="55"/>
      <c r="I1" s="1"/>
      <c r="J1" s="1"/>
      <c r="K1" s="1"/>
      <c r="L1" s="1"/>
      <c r="M1" s="1"/>
      <c r="N1" s="1"/>
      <c r="O1" s="1"/>
      <c r="P1" s="1"/>
      <c r="Q1" s="1"/>
      <c r="R1" s="1"/>
      <c r="S1" s="1"/>
      <c r="T1" s="1"/>
      <c r="U1" s="3"/>
      <c r="V1" s="3"/>
      <c r="W1" s="3"/>
      <c r="X1" s="3"/>
      <c r="Y1" s="3"/>
      <c r="Z1" s="3"/>
      <c r="AA1" s="3"/>
      <c r="AB1" s="3"/>
      <c r="AC1" s="3"/>
      <c r="AD1" s="3"/>
      <c r="AE1" s="3"/>
      <c r="AF1" s="3"/>
      <c r="AG1" s="3"/>
      <c r="AH1" s="3"/>
      <c r="AI1" s="3"/>
    </row>
    <row r="2">
      <c r="A2" s="82" t="s">
        <v>132</v>
      </c>
      <c r="B2" s="83" t="s">
        <v>155</v>
      </c>
      <c r="C2" s="84"/>
      <c r="D2" s="84"/>
      <c r="E2" s="84"/>
      <c r="F2" s="85"/>
      <c r="G2" s="60"/>
      <c r="H2" s="74"/>
      <c r="I2" s="60"/>
      <c r="J2" s="60"/>
      <c r="K2" s="60"/>
      <c r="L2" s="60"/>
      <c r="M2" s="60"/>
      <c r="N2" s="60"/>
      <c r="O2" s="60"/>
      <c r="P2" s="60"/>
      <c r="Q2" s="60"/>
      <c r="R2" s="60"/>
      <c r="S2" s="60"/>
      <c r="T2" s="60"/>
      <c r="U2" s="3"/>
      <c r="V2" s="3"/>
      <c r="W2" s="3"/>
      <c r="X2" s="3"/>
      <c r="Y2" s="3"/>
      <c r="Z2" s="3"/>
      <c r="AA2" s="3"/>
      <c r="AB2" s="3"/>
      <c r="AC2" s="3"/>
      <c r="AD2" s="3"/>
      <c r="AE2" s="3"/>
      <c r="AF2" s="3"/>
      <c r="AG2" s="3"/>
      <c r="AH2" s="3"/>
      <c r="AI2" s="3"/>
    </row>
    <row r="3">
      <c r="A3" s="82" t="s">
        <v>132</v>
      </c>
      <c r="B3" s="83" t="s">
        <v>461</v>
      </c>
      <c r="C3" s="84"/>
      <c r="D3" s="84"/>
      <c r="E3" s="84"/>
      <c r="F3" s="85"/>
      <c r="G3" s="60"/>
      <c r="H3" s="74"/>
      <c r="I3" s="60"/>
      <c r="J3" s="60"/>
      <c r="K3" s="60"/>
      <c r="L3" s="60"/>
      <c r="M3" s="60"/>
      <c r="N3" s="60"/>
      <c r="O3" s="60"/>
      <c r="P3" s="60"/>
      <c r="Q3" s="60"/>
      <c r="R3" s="60"/>
      <c r="S3" s="60"/>
      <c r="T3" s="60"/>
      <c r="U3" s="3"/>
      <c r="V3" s="3"/>
      <c r="W3" s="3"/>
      <c r="X3" s="3"/>
      <c r="Y3" s="3"/>
      <c r="Z3" s="3"/>
      <c r="AA3" s="3"/>
      <c r="AB3" s="3"/>
      <c r="AC3" s="3"/>
      <c r="AD3" s="3"/>
      <c r="AE3" s="3"/>
      <c r="AF3" s="3"/>
      <c r="AG3" s="3"/>
      <c r="AH3" s="3"/>
      <c r="AI3" s="3"/>
    </row>
    <row r="4">
      <c r="A4" s="82" t="s">
        <v>132</v>
      </c>
      <c r="B4" s="83" t="s">
        <v>381</v>
      </c>
      <c r="C4" s="84"/>
      <c r="D4" s="84"/>
      <c r="E4" s="84"/>
      <c r="F4" s="85"/>
      <c r="G4" s="60"/>
      <c r="H4" s="74"/>
      <c r="I4" s="60"/>
      <c r="J4" s="60"/>
      <c r="K4" s="60"/>
      <c r="L4" s="60"/>
      <c r="M4" s="60"/>
      <c r="N4" s="60"/>
      <c r="O4" s="60"/>
      <c r="P4" s="60"/>
      <c r="Q4" s="60"/>
      <c r="R4" s="60"/>
      <c r="S4" s="60"/>
      <c r="T4" s="60"/>
      <c r="U4" s="3"/>
      <c r="V4" s="3"/>
      <c r="W4" s="3"/>
      <c r="X4" s="3"/>
      <c r="Y4" s="3"/>
      <c r="Z4" s="3"/>
      <c r="AA4" s="3"/>
      <c r="AB4" s="3"/>
      <c r="AC4" s="3"/>
      <c r="AD4" s="3"/>
      <c r="AE4" s="3"/>
      <c r="AF4" s="3"/>
      <c r="AG4" s="3"/>
      <c r="AH4" s="3"/>
      <c r="AI4" s="3"/>
    </row>
    <row r="5">
      <c r="A5" s="82" t="s">
        <v>132</v>
      </c>
      <c r="B5" s="83" t="s">
        <v>407</v>
      </c>
      <c r="C5" s="84"/>
      <c r="D5" s="84"/>
      <c r="E5" s="84"/>
      <c r="F5" s="85"/>
      <c r="G5" s="60"/>
      <c r="H5" s="74"/>
      <c r="I5" s="60"/>
      <c r="J5" s="60"/>
      <c r="K5" s="60"/>
      <c r="L5" s="60"/>
      <c r="M5" s="60"/>
      <c r="N5" s="60"/>
      <c r="O5" s="60"/>
      <c r="P5" s="60"/>
      <c r="Q5" s="60"/>
      <c r="R5" s="60"/>
      <c r="S5" s="60"/>
      <c r="T5" s="60"/>
      <c r="U5" s="3"/>
      <c r="V5" s="3"/>
      <c r="W5" s="3"/>
      <c r="X5" s="3"/>
      <c r="Y5" s="3"/>
      <c r="Z5" s="3"/>
      <c r="AA5" s="3"/>
      <c r="AB5" s="3"/>
      <c r="AC5" s="3"/>
      <c r="AD5" s="3"/>
      <c r="AE5" s="3"/>
      <c r="AF5" s="3"/>
      <c r="AG5" s="3"/>
      <c r="AH5" s="3"/>
      <c r="AI5" s="3"/>
    </row>
    <row r="6">
      <c r="A6" s="82" t="s">
        <v>515</v>
      </c>
      <c r="B6" s="83" t="s">
        <v>497</v>
      </c>
      <c r="C6" s="84"/>
      <c r="D6" s="84"/>
      <c r="E6" s="84"/>
      <c r="F6" s="85"/>
      <c r="G6" s="60"/>
      <c r="H6" s="74"/>
      <c r="I6" s="60"/>
      <c r="J6" s="60"/>
      <c r="K6" s="60"/>
      <c r="L6" s="60"/>
      <c r="M6" s="60"/>
      <c r="N6" s="60"/>
      <c r="O6" s="60"/>
      <c r="P6" s="60"/>
      <c r="Q6" s="60"/>
      <c r="R6" s="60"/>
      <c r="S6" s="60"/>
      <c r="T6" s="60"/>
      <c r="U6" s="3"/>
      <c r="V6" s="3"/>
      <c r="W6" s="3"/>
      <c r="X6" s="3"/>
      <c r="Y6" s="3"/>
      <c r="Z6" s="3"/>
      <c r="AA6" s="3"/>
      <c r="AB6" s="3"/>
      <c r="AC6" s="3"/>
      <c r="AD6" s="3"/>
      <c r="AE6" s="3"/>
      <c r="AF6" s="3"/>
      <c r="AG6" s="3"/>
      <c r="AH6" s="3"/>
      <c r="AI6" s="3"/>
    </row>
    <row r="7">
      <c r="A7" s="82" t="s">
        <v>515</v>
      </c>
      <c r="B7" s="83" t="s">
        <v>132</v>
      </c>
      <c r="C7" s="84"/>
      <c r="D7" s="84"/>
      <c r="E7" s="84"/>
      <c r="F7" s="85"/>
      <c r="G7" s="60"/>
      <c r="H7" s="74"/>
      <c r="I7" s="60"/>
      <c r="J7" s="60"/>
      <c r="K7" s="60"/>
      <c r="L7" s="60"/>
      <c r="M7" s="60"/>
      <c r="N7" s="60"/>
      <c r="O7" s="60"/>
      <c r="P7" s="60"/>
      <c r="Q7" s="60"/>
      <c r="R7" s="60"/>
      <c r="S7" s="60"/>
      <c r="T7" s="60"/>
      <c r="U7" s="3"/>
      <c r="V7" s="3"/>
      <c r="W7" s="3"/>
      <c r="X7" s="3"/>
      <c r="Y7" s="3"/>
      <c r="Z7" s="3"/>
      <c r="AA7" s="3"/>
      <c r="AB7" s="3"/>
      <c r="AC7" s="3"/>
      <c r="AD7" s="3"/>
      <c r="AE7" s="3"/>
      <c r="AF7" s="3"/>
      <c r="AG7" s="3"/>
      <c r="AH7" s="3"/>
      <c r="AI7" s="3"/>
    </row>
    <row r="8">
      <c r="A8" s="82" t="s">
        <v>150</v>
      </c>
      <c r="B8" s="83" t="s">
        <v>132</v>
      </c>
      <c r="C8" s="84"/>
      <c r="D8" s="84"/>
      <c r="E8" s="84"/>
      <c r="F8" s="85"/>
      <c r="G8" s="60"/>
      <c r="H8" s="74"/>
      <c r="I8" s="60"/>
      <c r="J8" s="60"/>
      <c r="K8" s="60"/>
      <c r="L8" s="60"/>
      <c r="M8" s="60"/>
      <c r="N8" s="60"/>
      <c r="O8" s="60"/>
      <c r="P8" s="60"/>
      <c r="Q8" s="60"/>
      <c r="R8" s="60"/>
      <c r="S8" s="60"/>
      <c r="T8" s="60"/>
      <c r="U8" s="3"/>
      <c r="V8" s="3"/>
      <c r="W8" s="3"/>
      <c r="X8" s="3"/>
      <c r="Y8" s="3"/>
      <c r="Z8" s="3"/>
      <c r="AA8" s="3"/>
      <c r="AB8" s="3"/>
      <c r="AC8" s="3"/>
      <c r="AD8" s="3"/>
      <c r="AE8" s="3"/>
      <c r="AF8" s="3"/>
      <c r="AG8" s="3"/>
      <c r="AH8" s="3"/>
      <c r="AI8" s="3"/>
    </row>
    <row r="9">
      <c r="A9" s="82" t="s">
        <v>150</v>
      </c>
      <c r="B9" s="83" t="s">
        <v>407</v>
      </c>
      <c r="C9" s="84"/>
      <c r="D9" s="84"/>
      <c r="E9" s="84"/>
      <c r="F9" s="85"/>
      <c r="G9" s="60"/>
      <c r="H9" s="74"/>
      <c r="I9" s="60"/>
      <c r="J9" s="60"/>
      <c r="K9" s="60"/>
      <c r="L9" s="60"/>
      <c r="M9" s="60"/>
      <c r="N9" s="60"/>
      <c r="O9" s="60"/>
      <c r="P9" s="60"/>
      <c r="Q9" s="60"/>
      <c r="R9" s="60"/>
      <c r="S9" s="60"/>
      <c r="T9" s="60"/>
      <c r="U9" s="3"/>
      <c r="V9" s="3"/>
      <c r="W9" s="3"/>
      <c r="X9" s="3"/>
      <c r="Y9" s="3"/>
      <c r="Z9" s="3"/>
      <c r="AA9" s="3"/>
      <c r="AB9" s="3"/>
      <c r="AC9" s="3"/>
      <c r="AD9" s="3"/>
      <c r="AE9" s="3"/>
      <c r="AF9" s="3"/>
      <c r="AG9" s="3"/>
      <c r="AH9" s="3"/>
      <c r="AI9" s="3"/>
    </row>
    <row r="10">
      <c r="A10" s="82" t="s">
        <v>287</v>
      </c>
      <c r="B10" s="83" t="s">
        <v>132</v>
      </c>
      <c r="C10" s="84"/>
      <c r="D10" s="84"/>
      <c r="E10" s="84"/>
      <c r="F10" s="85"/>
      <c r="G10" s="60"/>
      <c r="H10" s="74"/>
      <c r="I10" s="60"/>
      <c r="J10" s="60"/>
      <c r="K10" s="60"/>
      <c r="L10" s="60"/>
      <c r="M10" s="60"/>
      <c r="N10" s="60"/>
      <c r="O10" s="60"/>
      <c r="P10" s="60"/>
      <c r="Q10" s="60"/>
      <c r="R10" s="60"/>
      <c r="S10" s="60"/>
      <c r="T10" s="60"/>
      <c r="U10" s="3"/>
      <c r="V10" s="3"/>
      <c r="W10" s="3"/>
      <c r="X10" s="3"/>
      <c r="Y10" s="3"/>
      <c r="Z10" s="3"/>
      <c r="AA10" s="3"/>
      <c r="AB10" s="3"/>
      <c r="AC10" s="3"/>
      <c r="AD10" s="3"/>
      <c r="AE10" s="3"/>
      <c r="AF10" s="3"/>
      <c r="AG10" s="3"/>
      <c r="AH10" s="3"/>
      <c r="AI10" s="3"/>
    </row>
    <row r="11">
      <c r="A11" s="82" t="s">
        <v>287</v>
      </c>
      <c r="B11" s="83" t="s">
        <v>497</v>
      </c>
      <c r="C11" s="84"/>
      <c r="D11" s="84"/>
      <c r="E11" s="84"/>
      <c r="F11" s="85"/>
      <c r="G11" s="60"/>
      <c r="H11" s="74"/>
      <c r="I11" s="60"/>
      <c r="J11" s="60"/>
      <c r="K11" s="60"/>
      <c r="L11" s="60"/>
      <c r="M11" s="60"/>
      <c r="N11" s="60"/>
      <c r="O11" s="60"/>
      <c r="P11" s="60"/>
      <c r="Q11" s="60"/>
      <c r="R11" s="60"/>
      <c r="S11" s="60"/>
      <c r="T11" s="60"/>
      <c r="U11" s="3"/>
      <c r="V11" s="3"/>
      <c r="W11" s="3"/>
      <c r="X11" s="3"/>
      <c r="Y11" s="3"/>
      <c r="Z11" s="3"/>
      <c r="AA11" s="3"/>
      <c r="AB11" s="3"/>
      <c r="AC11" s="3"/>
      <c r="AD11" s="3"/>
      <c r="AE11" s="3"/>
      <c r="AF11" s="3"/>
      <c r="AG11" s="3"/>
      <c r="AH11" s="3"/>
      <c r="AI11" s="3"/>
    </row>
    <row r="12">
      <c r="A12" s="82" t="s">
        <v>500</v>
      </c>
      <c r="B12" s="83" t="s">
        <v>279</v>
      </c>
      <c r="C12" s="84"/>
      <c r="D12" s="84"/>
      <c r="E12" s="84"/>
      <c r="F12" s="85"/>
      <c r="G12" s="60"/>
      <c r="H12" s="74"/>
      <c r="I12" s="60"/>
      <c r="J12" s="60"/>
      <c r="K12" s="60"/>
      <c r="L12" s="60"/>
      <c r="M12" s="60"/>
      <c r="N12" s="60"/>
      <c r="O12" s="60"/>
      <c r="P12" s="60"/>
      <c r="Q12" s="60"/>
      <c r="R12" s="60"/>
      <c r="S12" s="60"/>
      <c r="T12" s="60"/>
      <c r="U12" s="3"/>
      <c r="V12" s="3"/>
      <c r="W12" s="3"/>
      <c r="X12" s="3"/>
      <c r="Y12" s="3"/>
      <c r="Z12" s="3"/>
      <c r="AA12" s="3"/>
      <c r="AB12" s="3"/>
      <c r="AC12" s="3"/>
      <c r="AD12" s="3"/>
      <c r="AE12" s="3"/>
      <c r="AF12" s="3"/>
      <c r="AG12" s="3"/>
      <c r="AH12" s="3"/>
      <c r="AI12" s="3"/>
    </row>
    <row r="13">
      <c r="A13" s="82" t="s">
        <v>500</v>
      </c>
      <c r="B13" s="83" t="s">
        <v>497</v>
      </c>
      <c r="C13" s="84"/>
      <c r="D13" s="84"/>
      <c r="E13" s="84"/>
      <c r="F13" s="85"/>
      <c r="G13" s="60"/>
      <c r="H13" s="74"/>
      <c r="I13" s="60"/>
      <c r="J13" s="60"/>
      <c r="K13" s="60"/>
      <c r="L13" s="60"/>
      <c r="M13" s="60"/>
      <c r="N13" s="60"/>
      <c r="O13" s="60"/>
      <c r="P13" s="60"/>
      <c r="Q13" s="60"/>
      <c r="R13" s="60"/>
      <c r="S13" s="60"/>
      <c r="T13" s="60"/>
      <c r="U13" s="3"/>
      <c r="V13" s="3"/>
      <c r="W13" s="3"/>
      <c r="X13" s="3"/>
      <c r="Y13" s="3"/>
      <c r="Z13" s="3"/>
      <c r="AA13" s="3"/>
      <c r="AB13" s="3"/>
      <c r="AC13" s="3"/>
      <c r="AD13" s="3"/>
      <c r="AE13" s="3"/>
      <c r="AF13" s="3"/>
      <c r="AG13" s="3"/>
      <c r="AH13" s="3"/>
      <c r="AI13" s="3"/>
    </row>
    <row r="14">
      <c r="A14" s="82" t="s">
        <v>500</v>
      </c>
      <c r="B14" s="83" t="s">
        <v>407</v>
      </c>
      <c r="C14" s="84"/>
      <c r="D14" s="84"/>
      <c r="E14" s="84"/>
      <c r="F14" s="85"/>
      <c r="G14" s="60"/>
      <c r="H14" s="74"/>
      <c r="I14" s="60"/>
      <c r="J14" s="60"/>
      <c r="K14" s="60"/>
      <c r="L14" s="60"/>
      <c r="M14" s="60"/>
      <c r="N14" s="60"/>
      <c r="O14" s="60"/>
      <c r="P14" s="60"/>
      <c r="Q14" s="60"/>
      <c r="R14" s="60"/>
      <c r="S14" s="60"/>
      <c r="T14" s="60"/>
      <c r="U14" s="3"/>
      <c r="V14" s="3"/>
      <c r="W14" s="3"/>
      <c r="X14" s="3"/>
      <c r="Y14" s="3"/>
      <c r="Z14" s="3"/>
      <c r="AA14" s="3"/>
      <c r="AB14" s="3"/>
      <c r="AC14" s="3"/>
      <c r="AD14" s="3"/>
      <c r="AE14" s="3"/>
      <c r="AF14" s="3"/>
      <c r="AG14" s="3"/>
      <c r="AH14" s="3"/>
      <c r="AI14" s="3"/>
    </row>
    <row r="15">
      <c r="A15" s="82" t="s">
        <v>279</v>
      </c>
      <c r="B15" s="83" t="s">
        <v>407</v>
      </c>
      <c r="C15" s="84"/>
      <c r="D15" s="84"/>
      <c r="E15" s="84"/>
      <c r="F15" s="85"/>
      <c r="G15" s="60"/>
      <c r="H15" s="74"/>
      <c r="I15" s="60"/>
      <c r="J15" s="60"/>
      <c r="K15" s="60"/>
      <c r="L15" s="60"/>
      <c r="M15" s="60"/>
      <c r="N15" s="60"/>
      <c r="O15" s="60"/>
      <c r="P15" s="60"/>
      <c r="Q15" s="60"/>
      <c r="R15" s="60"/>
      <c r="S15" s="60"/>
      <c r="T15" s="60"/>
      <c r="U15" s="3"/>
      <c r="V15" s="3"/>
      <c r="W15" s="3"/>
      <c r="X15" s="3"/>
      <c r="Y15" s="3"/>
      <c r="Z15" s="3"/>
      <c r="AA15" s="3"/>
      <c r="AB15" s="3"/>
      <c r="AC15" s="3"/>
      <c r="AD15" s="3"/>
      <c r="AE15" s="3"/>
      <c r="AF15" s="3"/>
      <c r="AG15" s="3"/>
      <c r="AH15" s="3"/>
      <c r="AI15" s="3"/>
    </row>
    <row r="16">
      <c r="A16" s="82" t="s">
        <v>497</v>
      </c>
      <c r="B16" s="83" t="s">
        <v>407</v>
      </c>
      <c r="C16" s="84"/>
      <c r="D16" s="84"/>
      <c r="E16" s="84"/>
      <c r="F16" s="85"/>
      <c r="G16" s="60"/>
      <c r="H16" s="74"/>
      <c r="I16" s="60"/>
      <c r="J16" s="60"/>
      <c r="K16" s="60"/>
      <c r="L16" s="60"/>
      <c r="M16" s="60"/>
      <c r="N16" s="60"/>
      <c r="O16" s="60"/>
      <c r="P16" s="60"/>
      <c r="Q16" s="60"/>
      <c r="R16" s="60"/>
      <c r="S16" s="60"/>
      <c r="T16" s="60"/>
      <c r="U16" s="3"/>
      <c r="V16" s="3"/>
      <c r="W16" s="3"/>
      <c r="X16" s="3"/>
      <c r="Y16" s="3"/>
      <c r="Z16" s="3"/>
      <c r="AA16" s="3"/>
      <c r="AB16" s="3"/>
      <c r="AC16" s="3"/>
      <c r="AD16" s="3"/>
      <c r="AE16" s="3"/>
      <c r="AF16" s="3"/>
      <c r="AG16" s="3"/>
      <c r="AH16" s="3"/>
      <c r="AI16" s="3"/>
    </row>
    <row r="17">
      <c r="A17" s="82" t="s">
        <v>127</v>
      </c>
      <c r="B17" s="83" t="s">
        <v>281</v>
      </c>
      <c r="C17" s="84"/>
      <c r="D17" s="84"/>
      <c r="E17" s="84"/>
      <c r="F17" s="85"/>
      <c r="G17" s="60"/>
      <c r="H17" s="74"/>
      <c r="I17" s="60"/>
      <c r="J17" s="60"/>
      <c r="K17" s="60"/>
      <c r="L17" s="60"/>
      <c r="M17" s="60"/>
      <c r="N17" s="60"/>
      <c r="O17" s="60"/>
      <c r="P17" s="60"/>
      <c r="Q17" s="60"/>
      <c r="R17" s="60"/>
      <c r="S17" s="60"/>
      <c r="T17" s="60"/>
      <c r="U17" s="3"/>
      <c r="V17" s="3"/>
      <c r="W17" s="3"/>
      <c r="X17" s="3"/>
      <c r="Y17" s="3"/>
      <c r="Z17" s="3"/>
      <c r="AA17" s="3"/>
      <c r="AB17" s="3"/>
      <c r="AC17" s="3"/>
      <c r="AD17" s="3"/>
      <c r="AE17" s="3"/>
      <c r="AF17" s="3"/>
      <c r="AG17" s="3"/>
      <c r="AH17" s="3"/>
      <c r="AI17" s="3"/>
    </row>
    <row r="18">
      <c r="A18" s="82" t="s">
        <v>281</v>
      </c>
      <c r="B18" s="83" t="s">
        <v>248</v>
      </c>
      <c r="C18" s="84"/>
      <c r="D18" s="84"/>
      <c r="E18" s="84"/>
      <c r="F18" s="85"/>
      <c r="G18" s="60"/>
      <c r="H18" s="74"/>
      <c r="I18" s="60"/>
      <c r="J18" s="60"/>
      <c r="K18" s="60"/>
      <c r="L18" s="60"/>
      <c r="M18" s="60"/>
      <c r="N18" s="60"/>
      <c r="O18" s="60"/>
      <c r="P18" s="60"/>
      <c r="Q18" s="60"/>
      <c r="R18" s="60"/>
      <c r="S18" s="60"/>
      <c r="T18" s="60"/>
      <c r="U18" s="3"/>
      <c r="V18" s="3"/>
      <c r="W18" s="3"/>
      <c r="X18" s="3"/>
      <c r="Y18" s="3"/>
      <c r="Z18" s="3"/>
      <c r="AA18" s="3"/>
      <c r="AB18" s="3"/>
      <c r="AC18" s="3"/>
      <c r="AD18" s="3"/>
      <c r="AE18" s="3"/>
      <c r="AF18" s="3"/>
      <c r="AG18" s="3"/>
      <c r="AH18" s="3"/>
      <c r="AI18" s="3"/>
    </row>
    <row r="19">
      <c r="A19" s="82" t="s">
        <v>137</v>
      </c>
      <c r="B19" s="83" t="s">
        <v>407</v>
      </c>
      <c r="C19" s="84"/>
      <c r="D19" s="84"/>
      <c r="E19" s="84"/>
      <c r="F19" s="85"/>
      <c r="G19" s="60"/>
      <c r="H19" s="74"/>
      <c r="I19" s="60"/>
      <c r="J19" s="60"/>
      <c r="K19" s="60"/>
      <c r="L19" s="60"/>
      <c r="M19" s="60"/>
      <c r="N19" s="60"/>
      <c r="O19" s="60"/>
      <c r="P19" s="60"/>
      <c r="Q19" s="60"/>
      <c r="R19" s="60"/>
      <c r="S19" s="60"/>
      <c r="T19" s="60"/>
      <c r="U19" s="3"/>
      <c r="V19" s="3"/>
      <c r="W19" s="3"/>
      <c r="X19" s="3"/>
      <c r="Y19" s="3"/>
      <c r="Z19" s="3"/>
      <c r="AA19" s="3"/>
      <c r="AB19" s="3"/>
      <c r="AC19" s="3"/>
      <c r="AD19" s="3"/>
      <c r="AE19" s="3"/>
      <c r="AF19" s="3"/>
      <c r="AG19" s="3"/>
      <c r="AH19" s="3"/>
      <c r="AI19" s="3"/>
    </row>
    <row r="20">
      <c r="A20" s="82" t="s">
        <v>516</v>
      </c>
      <c r="B20" s="83" t="s">
        <v>407</v>
      </c>
      <c r="C20" s="84"/>
      <c r="D20" s="84"/>
      <c r="E20" s="84"/>
      <c r="F20" s="85"/>
      <c r="G20" s="60"/>
      <c r="H20" s="74"/>
      <c r="I20" s="60"/>
      <c r="J20" s="60"/>
      <c r="K20" s="60"/>
      <c r="L20" s="60"/>
      <c r="M20" s="60"/>
      <c r="N20" s="60"/>
      <c r="O20" s="60"/>
      <c r="P20" s="60"/>
      <c r="Q20" s="60"/>
      <c r="R20" s="60"/>
      <c r="S20" s="60"/>
      <c r="T20" s="60"/>
      <c r="U20" s="3"/>
      <c r="V20" s="3"/>
      <c r="W20" s="3"/>
      <c r="X20" s="3"/>
      <c r="Y20" s="3"/>
      <c r="Z20" s="3"/>
      <c r="AA20" s="3"/>
      <c r="AB20" s="3"/>
      <c r="AC20" s="3"/>
      <c r="AD20" s="3"/>
      <c r="AE20" s="3"/>
      <c r="AF20" s="3"/>
      <c r="AG20" s="3"/>
      <c r="AH20" s="3"/>
      <c r="AI20" s="3"/>
    </row>
    <row r="21">
      <c r="A21" s="82" t="s">
        <v>298</v>
      </c>
      <c r="B21" s="83" t="s">
        <v>407</v>
      </c>
      <c r="C21" s="84"/>
      <c r="D21" s="84"/>
      <c r="E21" s="84"/>
      <c r="F21" s="85"/>
      <c r="G21" s="60"/>
      <c r="H21" s="74"/>
      <c r="I21" s="60"/>
      <c r="J21" s="60"/>
      <c r="K21" s="60"/>
      <c r="L21" s="60"/>
      <c r="M21" s="60"/>
      <c r="N21" s="60"/>
      <c r="O21" s="60"/>
      <c r="P21" s="60"/>
      <c r="Q21" s="60"/>
      <c r="R21" s="60"/>
      <c r="S21" s="60"/>
      <c r="T21" s="60"/>
      <c r="U21" s="3"/>
      <c r="V21" s="3"/>
      <c r="W21" s="3"/>
      <c r="X21" s="3"/>
      <c r="Y21" s="3"/>
      <c r="Z21" s="3"/>
      <c r="AA21" s="3"/>
      <c r="AB21" s="3"/>
      <c r="AC21" s="3"/>
      <c r="AD21" s="3"/>
      <c r="AE21" s="3"/>
      <c r="AF21" s="3"/>
      <c r="AG21" s="3"/>
      <c r="AH21" s="3"/>
      <c r="AI21" s="3"/>
    </row>
    <row r="22">
      <c r="A22" s="82" t="s">
        <v>458</v>
      </c>
      <c r="B22" s="83" t="s">
        <v>493</v>
      </c>
      <c r="C22" s="84"/>
      <c r="D22" s="84"/>
      <c r="E22" s="84"/>
      <c r="F22" s="85"/>
      <c r="G22" s="60"/>
      <c r="H22" s="74"/>
      <c r="I22" s="60"/>
      <c r="J22" s="60"/>
      <c r="K22" s="60"/>
      <c r="L22" s="60"/>
      <c r="M22" s="60"/>
      <c r="N22" s="60"/>
      <c r="O22" s="60"/>
      <c r="P22" s="60"/>
      <c r="Q22" s="60"/>
      <c r="R22" s="60"/>
      <c r="S22" s="60"/>
      <c r="T22" s="60"/>
      <c r="U22" s="3"/>
      <c r="V22" s="3"/>
      <c r="W22" s="3"/>
      <c r="X22" s="3"/>
      <c r="Y22" s="3"/>
      <c r="Z22" s="3"/>
      <c r="AA22" s="3"/>
      <c r="AB22" s="3"/>
      <c r="AC22" s="3"/>
      <c r="AD22" s="3"/>
      <c r="AE22" s="3"/>
      <c r="AF22" s="3"/>
      <c r="AG22" s="3"/>
      <c r="AH22" s="3"/>
      <c r="AI22" s="3"/>
    </row>
    <row r="23">
      <c r="A23" s="82" t="s">
        <v>458</v>
      </c>
      <c r="B23" s="83" t="s">
        <v>416</v>
      </c>
      <c r="C23" s="84"/>
      <c r="D23" s="84"/>
      <c r="E23" s="84"/>
      <c r="F23" s="85"/>
      <c r="G23" s="60"/>
      <c r="H23" s="74"/>
      <c r="I23" s="60"/>
      <c r="J23" s="60"/>
      <c r="K23" s="60"/>
      <c r="L23" s="60"/>
      <c r="M23" s="60"/>
      <c r="N23" s="60"/>
      <c r="O23" s="60"/>
      <c r="P23" s="60"/>
      <c r="Q23" s="60"/>
      <c r="R23" s="60"/>
      <c r="S23" s="60"/>
      <c r="T23" s="60"/>
      <c r="U23" s="3"/>
      <c r="V23" s="3"/>
      <c r="W23" s="3"/>
      <c r="X23" s="3"/>
      <c r="Y23" s="3"/>
      <c r="Z23" s="3"/>
      <c r="AA23" s="3"/>
      <c r="AB23" s="3"/>
      <c r="AC23" s="3"/>
      <c r="AD23" s="3"/>
      <c r="AE23" s="3"/>
      <c r="AF23" s="3"/>
      <c r="AG23" s="3"/>
      <c r="AH23" s="3"/>
      <c r="AI23" s="3"/>
    </row>
    <row r="24">
      <c r="A24" s="82" t="s">
        <v>493</v>
      </c>
      <c r="B24" s="83" t="s">
        <v>132</v>
      </c>
      <c r="C24" s="84"/>
      <c r="D24" s="84"/>
      <c r="E24" s="84"/>
      <c r="F24" s="85"/>
      <c r="G24" s="60"/>
      <c r="H24" s="74"/>
      <c r="I24" s="60"/>
      <c r="J24" s="60"/>
      <c r="K24" s="60"/>
      <c r="L24" s="60"/>
      <c r="M24" s="60"/>
      <c r="N24" s="60"/>
      <c r="O24" s="60"/>
      <c r="P24" s="60"/>
      <c r="Q24" s="60"/>
      <c r="R24" s="60"/>
      <c r="S24" s="60"/>
      <c r="T24" s="60"/>
      <c r="U24" s="3"/>
      <c r="V24" s="3"/>
      <c r="W24" s="3"/>
      <c r="X24" s="3"/>
      <c r="Y24" s="3"/>
      <c r="Z24" s="3"/>
      <c r="AA24" s="3"/>
      <c r="AB24" s="3"/>
      <c r="AC24" s="3"/>
      <c r="AD24" s="3"/>
      <c r="AE24" s="3"/>
      <c r="AF24" s="3"/>
      <c r="AG24" s="3"/>
      <c r="AH24" s="3"/>
      <c r="AI24" s="3"/>
    </row>
    <row r="25">
      <c r="A25" s="82" t="s">
        <v>416</v>
      </c>
      <c r="B25" s="83" t="s">
        <v>407</v>
      </c>
      <c r="C25" s="84"/>
      <c r="D25" s="84"/>
      <c r="E25" s="84"/>
      <c r="F25" s="85"/>
      <c r="G25" s="60"/>
      <c r="H25" s="74"/>
      <c r="I25" s="60"/>
      <c r="J25" s="60"/>
      <c r="K25" s="60"/>
      <c r="L25" s="60"/>
      <c r="M25" s="60"/>
      <c r="N25" s="60"/>
      <c r="O25" s="60"/>
      <c r="P25" s="60"/>
      <c r="Q25" s="60"/>
      <c r="R25" s="60"/>
      <c r="S25" s="60"/>
      <c r="T25" s="60"/>
      <c r="U25" s="3"/>
      <c r="V25" s="3"/>
      <c r="W25" s="3"/>
      <c r="X25" s="3"/>
      <c r="Y25" s="3"/>
      <c r="Z25" s="3"/>
      <c r="AA25" s="3"/>
      <c r="AB25" s="3"/>
      <c r="AC25" s="3"/>
      <c r="AD25" s="3"/>
      <c r="AE25" s="3"/>
      <c r="AF25" s="3"/>
      <c r="AG25" s="3"/>
      <c r="AH25" s="3"/>
      <c r="AI25" s="3"/>
    </row>
    <row r="26">
      <c r="A26" s="82" t="s">
        <v>23</v>
      </c>
      <c r="B26" s="83" t="s">
        <v>461</v>
      </c>
      <c r="C26" s="84"/>
      <c r="D26" s="84"/>
      <c r="E26" s="84"/>
      <c r="F26" s="85"/>
      <c r="G26" s="60"/>
      <c r="H26" s="74"/>
      <c r="I26" s="60"/>
      <c r="J26" s="60"/>
      <c r="K26" s="60"/>
      <c r="L26" s="60"/>
      <c r="M26" s="60"/>
      <c r="N26" s="60"/>
      <c r="O26" s="60"/>
      <c r="P26" s="60"/>
      <c r="Q26" s="60"/>
      <c r="R26" s="60"/>
      <c r="S26" s="60"/>
      <c r="T26" s="60"/>
      <c r="U26" s="3"/>
      <c r="V26" s="3"/>
      <c r="W26" s="3"/>
      <c r="X26" s="3"/>
      <c r="Y26" s="3"/>
      <c r="Z26" s="3"/>
      <c r="AA26" s="3"/>
      <c r="AB26" s="3"/>
      <c r="AC26" s="3"/>
      <c r="AD26" s="3"/>
      <c r="AE26" s="3"/>
      <c r="AF26" s="3"/>
      <c r="AG26" s="3"/>
      <c r="AH26" s="3"/>
      <c r="AI26" s="3"/>
    </row>
    <row r="27">
      <c r="A27" s="82" t="s">
        <v>162</v>
      </c>
      <c r="B27" s="83" t="s">
        <v>407</v>
      </c>
      <c r="C27" s="84"/>
      <c r="D27" s="84"/>
      <c r="E27" s="84"/>
      <c r="F27" s="85"/>
      <c r="G27" s="60"/>
      <c r="H27" s="74"/>
      <c r="I27" s="60"/>
      <c r="J27" s="60"/>
      <c r="K27" s="60"/>
      <c r="L27" s="60"/>
      <c r="M27" s="60"/>
      <c r="N27" s="60"/>
      <c r="O27" s="60"/>
      <c r="P27" s="60"/>
      <c r="Q27" s="60"/>
      <c r="R27" s="60"/>
      <c r="S27" s="60"/>
      <c r="T27" s="60"/>
      <c r="U27" s="3"/>
      <c r="V27" s="3"/>
      <c r="W27" s="3"/>
      <c r="X27" s="3"/>
      <c r="Y27" s="3"/>
      <c r="Z27" s="3"/>
      <c r="AA27" s="3"/>
      <c r="AB27" s="3"/>
      <c r="AC27" s="3"/>
      <c r="AD27" s="3"/>
      <c r="AE27" s="3"/>
      <c r="AF27" s="3"/>
      <c r="AG27" s="3"/>
      <c r="AH27" s="3"/>
      <c r="AI27" s="3"/>
    </row>
    <row r="28">
      <c r="A28" s="82" t="s">
        <v>162</v>
      </c>
      <c r="B28" s="83" t="s">
        <v>381</v>
      </c>
      <c r="C28" s="84"/>
      <c r="D28" s="84"/>
      <c r="E28" s="84"/>
      <c r="F28" s="85"/>
      <c r="G28" s="60"/>
      <c r="H28" s="74"/>
      <c r="I28" s="60"/>
      <c r="J28" s="60"/>
      <c r="K28" s="60"/>
      <c r="L28" s="60"/>
      <c r="M28" s="60"/>
      <c r="N28" s="60"/>
      <c r="O28" s="60"/>
      <c r="P28" s="60"/>
      <c r="Q28" s="60"/>
      <c r="R28" s="60"/>
      <c r="S28" s="60"/>
      <c r="T28" s="60"/>
      <c r="U28" s="3"/>
      <c r="V28" s="3"/>
      <c r="W28" s="3"/>
      <c r="X28" s="3"/>
      <c r="Y28" s="3"/>
      <c r="Z28" s="3"/>
      <c r="AA28" s="3"/>
      <c r="AB28" s="3"/>
      <c r="AC28" s="3"/>
      <c r="AD28" s="3"/>
      <c r="AE28" s="3"/>
      <c r="AF28" s="3"/>
      <c r="AG28" s="3"/>
      <c r="AH28" s="3"/>
      <c r="AI28" s="3"/>
    </row>
    <row r="29">
      <c r="A29" s="82" t="s">
        <v>162</v>
      </c>
      <c r="B29" s="83" t="s">
        <v>481</v>
      </c>
      <c r="C29" s="84"/>
      <c r="D29" s="84"/>
      <c r="E29" s="84"/>
      <c r="F29" s="85"/>
      <c r="G29" s="60"/>
      <c r="H29" s="74"/>
      <c r="I29" s="60"/>
      <c r="J29" s="60"/>
      <c r="K29" s="60"/>
      <c r="L29" s="60"/>
      <c r="M29" s="60"/>
      <c r="N29" s="60"/>
      <c r="O29" s="60"/>
      <c r="P29" s="60"/>
      <c r="Q29" s="60"/>
      <c r="R29" s="60"/>
      <c r="S29" s="60"/>
      <c r="T29" s="60"/>
      <c r="U29" s="3"/>
      <c r="V29" s="3"/>
      <c r="W29" s="3"/>
      <c r="X29" s="3"/>
      <c r="Y29" s="3"/>
      <c r="Z29" s="3"/>
      <c r="AA29" s="3"/>
      <c r="AB29" s="3"/>
      <c r="AC29" s="3"/>
      <c r="AD29" s="3"/>
      <c r="AE29" s="3"/>
      <c r="AF29" s="3"/>
      <c r="AG29" s="3"/>
      <c r="AH29" s="3"/>
      <c r="AI29" s="3"/>
    </row>
    <row r="30">
      <c r="A30" s="82" t="s">
        <v>162</v>
      </c>
      <c r="B30" s="83" t="s">
        <v>104</v>
      </c>
      <c r="C30" s="84"/>
      <c r="D30" s="84"/>
      <c r="E30" s="84"/>
      <c r="F30" s="85"/>
      <c r="G30" s="60"/>
      <c r="H30" s="74"/>
      <c r="I30" s="60"/>
      <c r="J30" s="60"/>
      <c r="K30" s="60"/>
      <c r="L30" s="60"/>
      <c r="M30" s="60"/>
      <c r="N30" s="60"/>
      <c r="O30" s="60"/>
      <c r="P30" s="60"/>
      <c r="Q30" s="60"/>
      <c r="R30" s="60"/>
      <c r="S30" s="60"/>
      <c r="T30" s="60"/>
      <c r="U30" s="3"/>
      <c r="V30" s="3"/>
      <c r="W30" s="3"/>
      <c r="X30" s="3"/>
      <c r="Y30" s="3"/>
      <c r="Z30" s="3"/>
      <c r="AA30" s="3"/>
      <c r="AB30" s="3"/>
      <c r="AC30" s="3"/>
      <c r="AD30" s="3"/>
      <c r="AE30" s="3"/>
      <c r="AF30" s="3"/>
      <c r="AG30" s="3"/>
      <c r="AH30" s="3"/>
      <c r="AI30" s="3"/>
    </row>
    <row r="31">
      <c r="A31" s="82" t="s">
        <v>162</v>
      </c>
      <c r="B31" s="83" t="s">
        <v>132</v>
      </c>
      <c r="C31" s="84"/>
      <c r="D31" s="84"/>
      <c r="E31" s="84"/>
      <c r="F31" s="85"/>
      <c r="G31" s="60"/>
      <c r="H31" s="74"/>
      <c r="I31" s="60"/>
      <c r="J31" s="60"/>
      <c r="K31" s="60"/>
      <c r="L31" s="60"/>
      <c r="M31" s="60"/>
      <c r="N31" s="60"/>
      <c r="O31" s="60"/>
      <c r="P31" s="60"/>
      <c r="Q31" s="60"/>
      <c r="R31" s="60"/>
      <c r="S31" s="60"/>
      <c r="T31" s="60"/>
      <c r="U31" s="3"/>
      <c r="V31" s="3"/>
      <c r="W31" s="3"/>
      <c r="X31" s="3"/>
      <c r="Y31" s="3"/>
      <c r="Z31" s="3"/>
      <c r="AA31" s="3"/>
      <c r="AB31" s="3"/>
      <c r="AC31" s="3"/>
      <c r="AD31" s="3"/>
      <c r="AE31" s="3"/>
      <c r="AF31" s="3"/>
      <c r="AG31" s="3"/>
      <c r="AH31" s="3"/>
      <c r="AI31" s="3"/>
    </row>
    <row r="32">
      <c r="A32" s="82" t="s">
        <v>481</v>
      </c>
      <c r="B32" s="83" t="s">
        <v>486</v>
      </c>
      <c r="C32" s="84"/>
      <c r="D32" s="84"/>
      <c r="E32" s="84"/>
      <c r="F32" s="85"/>
      <c r="G32" s="60"/>
      <c r="H32" s="74"/>
      <c r="I32" s="60"/>
      <c r="J32" s="60"/>
      <c r="K32" s="60"/>
      <c r="L32" s="60"/>
      <c r="M32" s="60"/>
      <c r="N32" s="60"/>
      <c r="O32" s="60"/>
      <c r="P32" s="60"/>
      <c r="Q32" s="60"/>
      <c r="R32" s="60"/>
      <c r="S32" s="60"/>
      <c r="T32" s="60"/>
      <c r="U32" s="3"/>
      <c r="V32" s="3"/>
      <c r="W32" s="3"/>
      <c r="X32" s="3"/>
      <c r="Y32" s="3"/>
      <c r="Z32" s="3"/>
      <c r="AA32" s="3"/>
      <c r="AB32" s="3"/>
      <c r="AC32" s="3"/>
      <c r="AD32" s="3"/>
      <c r="AE32" s="3"/>
      <c r="AF32" s="3"/>
      <c r="AG32" s="3"/>
      <c r="AH32" s="3"/>
      <c r="AI32" s="3"/>
    </row>
    <row r="33">
      <c r="A33" s="82" t="s">
        <v>481</v>
      </c>
      <c r="B33" s="83" t="s">
        <v>248</v>
      </c>
      <c r="C33" s="84"/>
      <c r="D33" s="84"/>
      <c r="E33" s="84"/>
      <c r="F33" s="85"/>
      <c r="G33" s="60"/>
      <c r="H33" s="74"/>
      <c r="I33" s="60"/>
      <c r="J33" s="60"/>
      <c r="K33" s="60"/>
      <c r="L33" s="60"/>
      <c r="M33" s="60"/>
      <c r="N33" s="60"/>
      <c r="O33" s="60"/>
      <c r="P33" s="60"/>
      <c r="Q33" s="60"/>
      <c r="R33" s="60"/>
      <c r="S33" s="60"/>
      <c r="T33" s="60"/>
      <c r="U33" s="3"/>
      <c r="V33" s="3"/>
      <c r="W33" s="3"/>
      <c r="X33" s="3"/>
      <c r="Y33" s="3"/>
      <c r="Z33" s="3"/>
      <c r="AA33" s="3"/>
      <c r="AB33" s="3"/>
      <c r="AC33" s="3"/>
      <c r="AD33" s="3"/>
      <c r="AE33" s="3"/>
      <c r="AF33" s="3"/>
      <c r="AG33" s="3"/>
      <c r="AH33" s="3"/>
      <c r="AI33" s="3"/>
    </row>
    <row r="34">
      <c r="A34" s="82" t="s">
        <v>481</v>
      </c>
      <c r="B34" s="83" t="s">
        <v>407</v>
      </c>
      <c r="C34" s="84"/>
      <c r="D34" s="84"/>
      <c r="E34" s="84"/>
      <c r="F34" s="85"/>
      <c r="G34" s="60"/>
      <c r="H34" s="74"/>
      <c r="I34" s="60"/>
      <c r="J34" s="60"/>
      <c r="K34" s="60"/>
      <c r="L34" s="60"/>
      <c r="M34" s="60"/>
      <c r="N34" s="60"/>
      <c r="O34" s="60"/>
      <c r="P34" s="60"/>
      <c r="Q34" s="60"/>
      <c r="R34" s="60"/>
      <c r="S34" s="60"/>
      <c r="T34" s="60"/>
      <c r="U34" s="3"/>
      <c r="V34" s="3"/>
      <c r="W34" s="3"/>
      <c r="X34" s="3"/>
      <c r="Y34" s="3"/>
      <c r="Z34" s="3"/>
      <c r="AA34" s="3"/>
      <c r="AB34" s="3"/>
      <c r="AC34" s="3"/>
      <c r="AD34" s="3"/>
      <c r="AE34" s="3"/>
      <c r="AF34" s="3"/>
      <c r="AG34" s="3"/>
      <c r="AH34" s="3"/>
      <c r="AI34" s="3"/>
    </row>
    <row r="35">
      <c r="A35" s="82" t="s">
        <v>486</v>
      </c>
      <c r="B35" s="83" t="s">
        <v>248</v>
      </c>
      <c r="C35" s="84"/>
      <c r="D35" s="84"/>
      <c r="E35" s="84"/>
      <c r="F35" s="85"/>
      <c r="G35" s="60"/>
      <c r="H35" s="74"/>
      <c r="I35" s="60"/>
      <c r="J35" s="60"/>
      <c r="K35" s="60"/>
      <c r="L35" s="60"/>
      <c r="M35" s="60"/>
      <c r="N35" s="60"/>
      <c r="O35" s="60"/>
      <c r="P35" s="60"/>
      <c r="Q35" s="60"/>
      <c r="R35" s="60"/>
      <c r="S35" s="60"/>
      <c r="T35" s="60"/>
      <c r="U35" s="3"/>
      <c r="V35" s="3"/>
      <c r="W35" s="3"/>
      <c r="X35" s="3"/>
      <c r="Y35" s="3"/>
      <c r="Z35" s="3"/>
      <c r="AA35" s="3"/>
      <c r="AB35" s="3"/>
      <c r="AC35" s="3"/>
      <c r="AD35" s="3"/>
      <c r="AE35" s="3"/>
      <c r="AF35" s="3"/>
      <c r="AG35" s="3"/>
      <c r="AH35" s="3"/>
      <c r="AI35" s="3"/>
    </row>
    <row r="36">
      <c r="A36" s="82" t="s">
        <v>67</v>
      </c>
      <c r="B36" s="83" t="s">
        <v>407</v>
      </c>
      <c r="C36" s="84"/>
      <c r="D36" s="84"/>
      <c r="E36" s="84"/>
      <c r="F36" s="85"/>
      <c r="G36" s="60"/>
      <c r="H36" s="74"/>
      <c r="I36" s="60"/>
      <c r="J36" s="60"/>
      <c r="K36" s="60"/>
      <c r="L36" s="60"/>
      <c r="M36" s="60"/>
      <c r="N36" s="60"/>
      <c r="O36" s="60"/>
      <c r="P36" s="60"/>
      <c r="Q36" s="60"/>
      <c r="R36" s="60"/>
      <c r="S36" s="60"/>
      <c r="T36" s="60"/>
      <c r="U36" s="3"/>
      <c r="V36" s="3"/>
      <c r="W36" s="3"/>
      <c r="X36" s="3"/>
      <c r="Y36" s="3"/>
      <c r="Z36" s="3"/>
      <c r="AA36" s="3"/>
      <c r="AB36" s="3"/>
      <c r="AC36" s="3"/>
      <c r="AD36" s="3"/>
      <c r="AE36" s="3"/>
      <c r="AF36" s="3"/>
      <c r="AG36" s="3"/>
      <c r="AH36" s="3"/>
      <c r="AI36" s="3"/>
    </row>
    <row r="37">
      <c r="A37" s="82" t="s">
        <v>155</v>
      </c>
      <c r="B37" s="83" t="s">
        <v>407</v>
      </c>
      <c r="C37" s="84"/>
      <c r="D37" s="84"/>
      <c r="E37" s="84"/>
      <c r="F37" s="85"/>
      <c r="G37" s="60"/>
      <c r="H37" s="74"/>
      <c r="I37" s="60"/>
      <c r="J37" s="60"/>
      <c r="K37" s="60"/>
      <c r="L37" s="60"/>
      <c r="M37" s="60"/>
      <c r="N37" s="60"/>
      <c r="O37" s="60"/>
      <c r="P37" s="60"/>
      <c r="Q37" s="60"/>
      <c r="R37" s="60"/>
      <c r="S37" s="60"/>
      <c r="T37" s="60"/>
      <c r="U37" s="3"/>
      <c r="V37" s="3"/>
      <c r="W37" s="3"/>
      <c r="X37" s="3"/>
      <c r="Y37" s="3"/>
      <c r="Z37" s="3"/>
      <c r="AA37" s="3"/>
      <c r="AB37" s="3"/>
      <c r="AC37" s="3"/>
      <c r="AD37" s="3"/>
      <c r="AE37" s="3"/>
      <c r="AF37" s="3"/>
      <c r="AG37" s="3"/>
      <c r="AH37" s="3"/>
      <c r="AI37" s="3"/>
    </row>
    <row r="38">
      <c r="A38" s="82" t="s">
        <v>381</v>
      </c>
      <c r="B38" s="83" t="s">
        <v>407</v>
      </c>
      <c r="C38" s="84"/>
      <c r="D38" s="84"/>
      <c r="E38" s="84"/>
      <c r="F38" s="85"/>
      <c r="G38" s="60"/>
      <c r="H38" s="74"/>
      <c r="I38" s="60"/>
      <c r="J38" s="60"/>
      <c r="K38" s="60"/>
      <c r="L38" s="60"/>
      <c r="M38" s="60"/>
      <c r="N38" s="60"/>
      <c r="O38" s="60"/>
      <c r="P38" s="60"/>
      <c r="Q38" s="60"/>
      <c r="R38" s="60"/>
      <c r="S38" s="60"/>
      <c r="T38" s="60"/>
      <c r="U38" s="3"/>
      <c r="V38" s="3"/>
      <c r="W38" s="3"/>
      <c r="X38" s="3"/>
      <c r="Y38" s="3"/>
      <c r="Z38" s="3"/>
      <c r="AA38" s="3"/>
      <c r="AB38" s="3"/>
      <c r="AC38" s="3"/>
      <c r="AD38" s="3"/>
      <c r="AE38" s="3"/>
      <c r="AF38" s="3"/>
      <c r="AG38" s="3"/>
      <c r="AH38" s="3"/>
      <c r="AI38" s="3"/>
    </row>
    <row r="39">
      <c r="A39" s="86"/>
      <c r="B39" s="86"/>
      <c r="C39" s="86"/>
      <c r="D39" s="86"/>
      <c r="E39" s="86"/>
      <c r="F39" s="86"/>
    </row>
    <row r="40">
      <c r="A40" s="86"/>
      <c r="B40" s="86"/>
      <c r="C40" s="86"/>
      <c r="D40" s="86"/>
      <c r="E40" s="86"/>
      <c r="F40" s="86"/>
    </row>
    <row r="41">
      <c r="A41" s="86"/>
      <c r="B41" s="86"/>
      <c r="C41" s="86"/>
      <c r="D41" s="86"/>
      <c r="E41" s="86"/>
      <c r="F41" s="86"/>
    </row>
    <row r="42">
      <c r="A42" s="86"/>
      <c r="B42" s="86"/>
      <c r="C42" s="86"/>
      <c r="D42" s="86"/>
      <c r="E42" s="86"/>
      <c r="F42" s="86"/>
    </row>
    <row r="43">
      <c r="A43" s="86"/>
      <c r="B43" s="86"/>
      <c r="C43" s="86"/>
      <c r="D43" s="86"/>
      <c r="E43" s="86"/>
      <c r="F43" s="86"/>
    </row>
    <row r="44">
      <c r="A44" s="86"/>
      <c r="B44" s="86"/>
      <c r="C44" s="86"/>
      <c r="D44" s="86"/>
      <c r="E44" s="86"/>
      <c r="F44" s="86"/>
    </row>
    <row r="45">
      <c r="A45" s="86"/>
      <c r="B45" s="86"/>
      <c r="C45" s="86"/>
      <c r="D45" s="86"/>
      <c r="E45" s="86"/>
      <c r="F45" s="86"/>
    </row>
    <row r="46">
      <c r="A46" s="86"/>
      <c r="B46" s="86"/>
      <c r="C46" s="86"/>
      <c r="D46" s="86"/>
      <c r="E46" s="86"/>
      <c r="F46" s="86"/>
    </row>
    <row r="47">
      <c r="A47" s="86"/>
      <c r="B47" s="86"/>
      <c r="C47" s="86"/>
      <c r="D47" s="86"/>
      <c r="E47" s="86"/>
      <c r="F47" s="86"/>
    </row>
    <row r="48">
      <c r="A48" s="86"/>
      <c r="B48" s="86"/>
      <c r="C48" s="86"/>
      <c r="D48" s="86"/>
      <c r="E48" s="86"/>
      <c r="F48" s="86"/>
    </row>
    <row r="49">
      <c r="A49" s="86"/>
      <c r="B49" s="86"/>
      <c r="C49" s="86"/>
      <c r="D49" s="86"/>
      <c r="E49" s="86"/>
      <c r="F49" s="86"/>
    </row>
    <row r="50">
      <c r="A50" s="86"/>
      <c r="B50" s="86"/>
      <c r="C50" s="86"/>
      <c r="D50" s="86"/>
      <c r="E50" s="86"/>
      <c r="F50" s="86"/>
    </row>
    <row r="51">
      <c r="A51" s="86"/>
      <c r="B51" s="86"/>
      <c r="C51" s="86"/>
      <c r="D51" s="86"/>
      <c r="E51" s="86"/>
      <c r="F51" s="86"/>
    </row>
    <row r="52">
      <c r="A52" s="86"/>
      <c r="B52" s="86"/>
      <c r="C52" s="86"/>
      <c r="D52" s="86"/>
      <c r="E52" s="86"/>
      <c r="F52" s="86"/>
    </row>
    <row r="53">
      <c r="A53" s="86"/>
      <c r="B53" s="86"/>
      <c r="C53" s="86"/>
      <c r="D53" s="86"/>
      <c r="E53" s="86"/>
      <c r="F53" s="86"/>
    </row>
    <row r="54">
      <c r="A54" s="86"/>
      <c r="B54" s="86"/>
      <c r="C54" s="86"/>
      <c r="D54" s="86"/>
      <c r="E54" s="86"/>
      <c r="F54" s="86"/>
    </row>
    <row r="55">
      <c r="A55" s="86"/>
      <c r="B55" s="86"/>
      <c r="C55" s="86"/>
      <c r="D55" s="86"/>
      <c r="E55" s="86"/>
      <c r="F55" s="86"/>
    </row>
  </sheetData>
  <drawing r:id="rId1"/>
  <tableParts count="1">
    <tablePart r:id="rId3"/>
  </tableParts>
</worksheet>
</file>