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ages" sheetId="1" r:id="rId4"/>
    <sheet state="visible" name="Metadata (column name descripti" sheetId="2" r:id="rId5"/>
    <sheet state="visible" name="Simplified table (auto-generate" sheetId="3" r:id="rId6"/>
    <sheet state="visible" name="Taxonomic Reference Databases" sheetId="4" r:id="rId7"/>
    <sheet state="visible" name="Database Relationships" sheetId="5" r:id="rId8"/>
  </sheets>
  <definedNames>
    <definedName name="PlageNommée1">Packages!$A:$A</definedName>
    <definedName hidden="1" localSheetId="0" name="Z_D5A0A7FE_A29E_4E28_8031_873903D002CD_.wvu.FilterData">Packages!$A$1:$P$65</definedName>
  </definedNames>
  <calcPr/>
  <customWorkbookViews>
    <customWorkbookView activeSheetId="0" maximized="1" windowHeight="0" windowWidth="0" guid="{D5A0A7FE-A29E-4E28-8031-873903D002CD}" name="Included Packages"/>
  </customWorkbookViews>
</workbook>
</file>

<file path=xl/sharedStrings.xml><?xml version="1.0" encoding="utf-8"?>
<sst xmlns="http://schemas.openxmlformats.org/spreadsheetml/2006/main" count="1434" uniqueCount="559">
  <si>
    <t>Package Name</t>
  </si>
  <si>
    <t>Should we include this package in our review?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</si>
  <si>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</si>
  <si>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</si>
  <si>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</si>
  <si>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</si>
  <si>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</si>
  <si>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</si>
  <si>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</si>
  <si>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</si>
  <si>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</si>
  <si>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</si>
  <si>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</si>
  <si>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</si>
  <si>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</si>
  <si>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</si>
  <si>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</si>
  <si>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</si>
  <si>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https://cran.r-project.org/package=algaeClassify</t>
  </si>
  <si>
    <t>https://github.com/vppatil/GEISHA_phytoplankton</t>
  </si>
  <si>
    <t>yes</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</si>
  <si>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</si>
  <si>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</si>
  <si>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</si>
  <si>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</si>
  <si>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</si>
  <si>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</si>
  <si>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</si>
  <si>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</si>
  <si>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AmphiNom</t>
  </si>
  <si>
    <t>NA</t>
  </si>
  <si>
    <t>https://github.com/hcliedtke/AmphiNom</t>
  </si>
  <si>
    <t>both</t>
  </si>
  <si>
    <t>ASW</t>
  </si>
  <si>
    <t>amphibians</t>
  </si>
  <si>
    <t>BIEN</t>
  </si>
  <si>
    <t>exclude</t>
  </si>
  <si>
    <t>https://cran.r-project.org/web/packages/BIEN/index.html</t>
  </si>
  <si>
    <t>https://github.com/bmaitner/RBIEN</t>
  </si>
  <si>
    <t>plants</t>
  </si>
  <si>
    <t>Maitner et al. (2018) The bien r package: A tool to access the Botanical Information and Ecology Network (BIEN) database</t>
  </si>
  <si>
    <t>dyntaxa</t>
  </si>
  <si>
    <t>https://github.com/bioatlas/dyntaxa</t>
  </si>
  <si>
    <t>Dyntaxa</t>
  </si>
  <si>
    <t>global</t>
  </si>
  <si>
    <r>
      <rPr/>
      <t xml:space="preserve">Liljeblad J (2019). Dyntaxa. Svensk taxonomisk databas. ArtDatabanken. Checklist dataset </t>
    </r>
    <r>
      <rPr>
        <color rgb="FF1155CC"/>
        <u/>
      </rPr>
      <t>https://doi.org/10.15468/j43wfc.</t>
    </r>
  </si>
  <si>
    <t>finbif</t>
  </si>
  <si>
    <t>https://cran.r-project.org/package=finbif</t>
  </si>
  <si>
    <t>https://github.com/luomus/finbif</t>
  </si>
  <si>
    <t>FinBIF</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</si>
  <si>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</si>
  <si>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</si>
  <si>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fishtree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</si>
  <si>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</si>
  <si>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</si>
  <si>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</si>
  <si>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</si>
  <si>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</si>
  <si>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flattax</t>
  </si>
  <si>
    <t>https://github.com/zachcp/flattax</t>
  </si>
  <si>
    <t>local</t>
  </si>
  <si>
    <t>NCBI</t>
  </si>
  <si>
    <t>flora</t>
  </si>
  <si>
    <t>https://cran.r-project.org/package=flora</t>
  </si>
  <si>
    <t>https://github.com/gustavobio/flora</t>
  </si>
  <si>
    <t>FB2020</t>
  </si>
  <si>
    <t>algaes, plants, fungi</t>
  </si>
  <si>
    <t>GenomeInfoDbData</t>
  </si>
  <si>
    <t>https://bioconductor.org/packages/GenomeInfoDbData/</t>
  </si>
  <si>
    <t>developers</t>
  </si>
  <si>
    <t>Taxonomic Assignation</t>
  </si>
  <si>
    <t>genomes</t>
  </si>
  <si>
    <t>https://bioconductor.org/packages/release/bioc/html/genomes.html</t>
  </si>
  <si>
    <t>https://git.bioconductor.org/packages/genomes</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</si>
  <si>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</si>
  <si>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</si>
  <si>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</si>
  <si>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</si>
  <si>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</si>
  <si>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</si>
  <si>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</si>
  <si>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</si>
  <si>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lcvplants</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</si>
  <si>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</si>
  <si>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</si>
  <si>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</si>
  <si>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</si>
  <si>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mammals</t>
  </si>
  <si>
    <t>https://github.com/mawiramawira/mammals</t>
  </si>
  <si>
    <t>MMD</t>
  </si>
  <si>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</si>
  <si>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</si>
  <si>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</si>
  <si>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</si>
  <si>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</si>
  <si>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</si>
  <si>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</si>
  <si>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</si>
  <si>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</si>
  <si>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</si>
  <si>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</si>
  <si>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Data Wrangling</t>
  </si>
  <si>
    <t xml:space="preserve">Reginato M (2016). “monographaR: an R package to facilitate the production of plant taxonomic monographs.” Brittonia, 68(2), 212-216. </t>
  </si>
  <si>
    <t>natserv</t>
  </si>
  <si>
    <t>https://github.com/ropensci/natserv</t>
  </si>
  <si>
    <t>uses</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</si>
  <si>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</si>
  <si>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</si>
  <si>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ncbit</t>
  </si>
  <si>
    <t>https://cran.r-project.org/web/packages/ncbit/index.html</t>
  </si>
  <si>
    <t>neotoma2</t>
  </si>
  <si>
    <t>https://github.com/NeotomaDB/neotoma2</t>
  </si>
  <si>
    <t>Neotoma</t>
  </si>
  <si>
    <t>paleobioDB</t>
  </si>
  <si>
    <t>https://cran.r-project.org/package=paleobioDB</t>
  </si>
  <si>
    <t>https://github.com/ropensci/paleobioDB</t>
  </si>
  <si>
    <t>PBDB</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</si>
  <si>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</si>
  <si>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</si>
  <si>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</si>
  <si>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</si>
  <si>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</si>
  <si>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</si>
  <si>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</si>
  <si>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</si>
  <si>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</si>
  <si>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</si>
  <si>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</si>
  <si>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</si>
  <si>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</si>
  <si>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</si>
  <si>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rcol</t>
  </si>
  <si>
    <t>https://cran.r-project.org/package=rcol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</si>
  <si>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</si>
  <si>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</si>
  <si>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</si>
  <si>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</si>
  <si>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</si>
  <si>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</si>
  <si>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</si>
  <si>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</si>
  <si>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</si>
  <si>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</si>
  <si>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</si>
  <si>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</si>
  <si>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</si>
  <si>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</si>
  <si>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</si>
  <si>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</si>
  <si>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</si>
  <si>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</si>
  <si>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</si>
  <si>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</si>
  <si>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</si>
  <si>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</si>
  <si>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</si>
  <si>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</si>
  <si>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</si>
  <si>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</si>
  <si>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</si>
  <si>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</si>
  <si>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</si>
  <si>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</si>
  <si>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</si>
  <si>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</si>
  <si>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</si>
  <si>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Rocc</t>
  </si>
  <si>
    <t>https://github.com/liibre/Rocc</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</si>
  <si>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</si>
  <si>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</si>
  <si>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</si>
  <si>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</si>
  <si>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</si>
  <si>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</si>
  <si>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</si>
  <si>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</si>
  <si>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</si>
  <si>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</si>
  <si>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</si>
  <si>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</si>
  <si>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</si>
  <si>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</si>
  <si>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</si>
  <si>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</si>
  <si>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</si>
  <si>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</si>
  <si>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</si>
  <si>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</si>
  <si>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</si>
  <si>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</si>
  <si>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</si>
  <si>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</si>
  <si>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</si>
  <si>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</si>
  <si>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</si>
  <si>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</si>
  <si>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</si>
  <si>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</si>
  <si>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</si>
  <si>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</si>
  <si>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</si>
  <si>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</si>
  <si>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</si>
  <si>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</si>
  <si>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</si>
  <si>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</si>
  <si>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</si>
  <si>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 xml:space="preserve">Nitta, J. (2021). taxastand: Standardize taxonomic names [Manual].
</t>
  </si>
  <si>
    <t>taxize</t>
  </si>
  <si>
    <t>https://github.com/ropensci/taxize</t>
  </si>
  <si>
    <t>EOL, ITIS, GNR, GNI, Tropicos, TPL, NCBI, Vascan, IPNI, BOLD, Index Fungorum, Open Tree of Life, NatureServe, Wikipedia, POWO</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</si>
  <si>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</si>
  <si>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</si>
  <si>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</si>
  <si>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</si>
  <si>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</si>
  <si>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</si>
  <si>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</si>
  <si>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</si>
  <si>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</si>
  <si>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</si>
  <si>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</si>
  <si>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</si>
  <si>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</si>
  <si>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</si>
  <si>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</si>
  <si>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</si>
  <si>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</si>
  <si>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</si>
  <si>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</si>
  <si>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</si>
  <si>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</si>
  <si>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</si>
  <si>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</si>
  <si>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</si>
  <si>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</si>
  <si>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</si>
  <si>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</si>
  <si>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</si>
  <si>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</si>
  <si>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</si>
  <si>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</si>
  <si>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</si>
  <si>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</si>
  <si>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</si>
  <si>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</si>
  <si>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</si>
  <si>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</si>
  <si>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 Infrastructure</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</si>
  <si>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</si>
  <si>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</si>
  <si>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</si>
  <si>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</si>
  <si>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</si>
  <si>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</si>
  <si>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</si>
  <si>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</si>
  <si>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</si>
  <si>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</si>
  <si>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</si>
  <si>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</si>
  <si>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</si>
  <si>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</si>
  <si>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</si>
  <si>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</si>
  <si>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</si>
  <si>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</si>
  <si>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</si>
  <si>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</si>
  <si>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</si>
  <si>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</si>
  <si>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</si>
  <si>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</si>
  <si>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</si>
  <si>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</si>
  <si>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</si>
  <si>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</si>
  <si>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</si>
  <si>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</si>
  <si>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</si>
  <si>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</si>
  <si>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</si>
  <si>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</si>
  <si>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</si>
  <si>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</si>
  <si>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</si>
  <si>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worms</t>
  </si>
  <si>
    <t>https://cran.r-project.org/package=worms</t>
  </si>
  <si>
    <t>https://github.com/janhoo/worms</t>
  </si>
  <si>
    <t>WoRMS</t>
  </si>
  <si>
    <t>marine species</t>
  </si>
  <si>
    <t>worrms</t>
  </si>
  <si>
    <t>https://github.com/ropensci/worrms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</si>
  <si>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</si>
  <si>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</si>
  <si>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</si>
  <si>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</si>
  <si>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</si>
  <si>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https://cran.r-project.org/package=zbank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</si>
  <si>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</si>
  <si>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</si>
  <si>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</si>
  <si>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</si>
  <si>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</si>
  <si>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</si>
  <si>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</si>
  <si>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</si>
  <si>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</si>
  <si>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</si>
  <si>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</si>
  <si>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</si>
  <si>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</si>
  <si>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</si>
  <si>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</si>
  <si>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</si>
  <si>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</si>
  <si>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</si>
  <si>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</si>
  <si>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</si>
  <si>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</si>
  <si>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</si>
  <si>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</si>
  <si>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</si>
  <si>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</si>
  <si>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</si>
  <si>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</si>
  <si>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</si>
  <si>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</si>
  <si>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</si>
  <si>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</si>
  <si>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</si>
  <si>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</si>
  <si>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</si>
  <si>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</si>
  <si>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</si>
  <si>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</si>
  <si>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</si>
  <si>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</si>
  <si>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</si>
  <si>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</si>
  <si>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Database Name</t>
  </si>
  <si>
    <t>Name in full</t>
  </si>
  <si>
    <t>Spatial Scale</t>
  </si>
  <si>
    <t>Taxonomic Breadth</t>
  </si>
  <si>
    <t>Taxonomic group</t>
  </si>
  <si>
    <t>Description</t>
  </si>
  <si>
    <t>URL</t>
  </si>
  <si>
    <t>Global</t>
  </si>
  <si>
    <t>Small</t>
  </si>
  <si>
    <t>Algaes and sea grasses</t>
  </si>
  <si>
    <t>"AlgaeBase is a database of information on algae that includes terrestrial, marine and freshwater organisms. For convenience, we have included the sea-grasses, even though they are flowering plants."</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</si>
  <si>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</si>
  <si>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</si>
  <si>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Amphibian Species of the World</t>
  </si>
  <si>
    <t>Amphibians</t>
  </si>
  <si>
    <t>A taxonomic database of all living and recently extinct amphibians, hosted by the American Museum of Natural History, and maintained by Darrel Frost</t>
  </si>
  <si>
    <t>https://amphibiansoftheworld.amnh.org/</t>
  </si>
  <si>
    <t>Frost, Darrel R. 2021. Amphibian Species of the World: an Online Reference. Version 6.1 (Date of access). Electronic Database accessible at https://amphibiansoftheworld.amnh.org/index.php. American Museum of Natural History, New York, USA. doi.org/10.5531/db.vz.0001</t>
  </si>
  <si>
    <t>BOLD</t>
  </si>
  <si>
    <t>Barcode of Life Database</t>
  </si>
  <si>
    <t>Large</t>
  </si>
  <si>
    <t>All life</t>
  </si>
  <si>
    <t>BOLD is a cloud-based data storage and analysis platform developed at the Centre for Biodiversity Genomics in Canada. It consists of four main modules, a data portal, an educational portal, a registry of BINs (putative species), and a data collection and analysis workbench.</t>
  </si>
  <si>
    <t>https://www.boldsystems.org/index.php</t>
  </si>
  <si>
    <t>Ratnasingham, S., &amp; Hebert, P. D. (2007). BOLD: The Barcode of Life Data System (http://www. barcodinglife. org). Molecular ecology notes, 7(3), 355-364.</t>
  </si>
  <si>
    <t>CASD</t>
  </si>
  <si>
    <t>Chinese Animal Scientific Database</t>
  </si>
  <si>
    <t>Regional</t>
  </si>
  <si>
    <t>Medium</t>
  </si>
  <si>
    <t>Animals</t>
  </si>
  <si>
    <t>China's animal subject database includes: vertebrate code database, animal species cataloging database, animal name database, "China Zoology" publication and compilation information database, endangered and protected animal database, China new insect species database, China insect model specimen database, Animal Research Expert Database, China Zoology Database, China Animal Atlas Database, China Bee Database, China Paederus List Database, Yunnan Birds Database, Chinese Primate Species and Literature Database, China Amphibians and Reptiles Database, Chinese Orthoptera Insect database, Chinese bird database, Chinese inland water fish database, southwestern county-level vertebrate distribution list, southwestern protected area vertebrate distribution list, Yunnan butterfly distribution list, Yunnan forest insect distribution list.</t>
  </si>
  <si>
    <t>http://zoology.especies.cn/</t>
  </si>
  <si>
    <t>Website in Chiniese.  Description translated by Google</t>
  </si>
  <si>
    <t>Catalogue of Life</t>
  </si>
  <si>
    <t xml:space="preserve">The most complete authoritative list of the world's species - maintained by hundreds of global taxonomists </t>
  </si>
  <si>
    <t>https://www.catalogueoflife.org/</t>
  </si>
  <si>
    <t xml:space="preserve">Catalogue of Life, al., 2021. Species 2000 &amp; ITIS Catalogue of Life, 2021-04-05.
</t>
  </si>
  <si>
    <t>Dyntaxa (Swedish Taxonomy Database)</t>
  </si>
  <si>
    <t>Dyntaxa you can search for Swedish taxa at different levels - e.g. species, genus or family - and get information about current names, kinship and common synonymous names. In addition, there is information on prevalence and immigration history in Sweden. The information in Dyntaxa is the basis for SLU Artdatabanken's other portals, tools and databases.</t>
  </si>
  <si>
    <t>https://www.dyntaxa.se/</t>
  </si>
  <si>
    <t>Liljeblad, J. (2019). Dyntaxa. Svensk taxonomisk databas.</t>
  </si>
  <si>
    <t>see https://www.artdatabanken.se/en/</t>
  </si>
  <si>
    <t>eBird / Clements' Checklist</t>
  </si>
  <si>
    <t>Birds</t>
  </si>
  <si>
    <t xml:space="preserve">The Cornell Lab of Ornithology has accepted the job of maintaining the ever-changing list of species, subspecies, English names, and approximate distributions, beginning with publication of the 6th Edition. </t>
  </si>
  <si>
    <t>https://www.birds.cornell.edu/clementschecklist/</t>
  </si>
  <si>
    <t>Clements, J. F. (2007). Clements checklist of birds of the world. Comstock Pub. Associates/Cornell University Press.</t>
  </si>
  <si>
    <t>EOL</t>
  </si>
  <si>
    <t>Encyclopedia of Life</t>
  </si>
  <si>
    <t>Global access to knowledge about life on Earth</t>
  </si>
  <si>
    <t>https://eol.org/</t>
  </si>
  <si>
    <t xml:space="preserve">
Encyclopedia of Life. Available from http://eol.org. Accessed 15 July 2018.</t>
  </si>
  <si>
    <t>Brazilian Flora 2020</t>
  </si>
  <si>
    <t>Algaes, fungis, and plants</t>
  </si>
  <si>
    <t xml:space="preserve">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 </t>
  </si>
  <si>
    <t>http://floradobrasil.jbrj.gov.br/</t>
  </si>
  <si>
    <t>Brazil Flora G (2014): Brazilian Flora 2020 project - Projeto Flora do Brasil 2020. v393.147. Instituto de Pesquisas Jardim Botanico do Rio de Janeiro. Dataset/Checklist. doi:10.15468/1mtkaw</t>
  </si>
  <si>
    <r>
      <rPr>
        <b/>
        <sz val="10.0"/>
      </rPr>
      <t xml:space="preserve">see </t>
    </r>
    <r>
      <rPr>
        <b/>
        <color rgb="FF1155CC"/>
        <sz val="10.0"/>
        <u/>
      </rPr>
      <t>http://www.worldfloraonline.org/organisation/FB</t>
    </r>
    <r>
      <rPr>
        <b/>
        <sz val="10.0"/>
      </rPr>
      <t xml:space="preserve"> for genral description</t>
    </r>
  </si>
  <si>
    <t>Finnish Biodiversity Information Facility</t>
  </si>
  <si>
    <t>The Finnish Biodiversity Information Facility (FinBIF) is an open access data repository for researchers, government and the public. FinBIF consolidates many collections and datasets of living Finland in a single source. Our online portal, laji.fi, allows you to browse, search and download information about all forms of biological life, and to record and share your own observations. FinBIF is committed to the sharing and promotion of open access data.</t>
  </si>
  <si>
    <t>https://laji.fi/en/</t>
  </si>
  <si>
    <t>Schulman, L. E., Juslen, A. K., &amp; Lahti, K. M. (2018, June). The Finnish Biodiversity Information Facility FinBIF-an integrated open data infrastructure supporting research and decision-making in conservation. In 5th European Congress of Conservation Biology.</t>
  </si>
  <si>
    <t>Fishes</t>
  </si>
  <si>
    <t>FishBase is a global species database of fish species (specifically finfish). It is the largest and most extensively accessed online database on adult finfish on the web. Over time it has "evolved into a dynamic and versatile ecological tool" that is widely cited in scholarly publications</t>
  </si>
  <si>
    <t>https://www.fishbase.de/</t>
  </si>
  <si>
    <t xml:space="preserve">Froese, R., &amp; Pauly, D. (2021). FishBase. World Wide Web electronic publication, version (02/2021). www.fishbase.org
</t>
  </si>
  <si>
    <t>Taxonomy of Global Information Facility</t>
  </si>
  <si>
    <t>GBIF—the Global Biodiversity Information Facility—is an international network and data infrastructure funded by the world's governments and aimed at providing anyone, anywhere, open access to data about all types of life on Earth.</t>
  </si>
  <si>
    <t>https://www.gbif.org/</t>
  </si>
  <si>
    <t xml:space="preserve">GBIF: The Global Biodiversity Information Facility. (2020, June 24). What is GBIF? GBIF. https://www.gbif.org/what-is-gbif
</t>
  </si>
  <si>
    <t>Taxonomische Referenzliste für Botanische Funddatenbanken in Deutschland</t>
  </si>
  <si>
    <t>Vascular plants</t>
  </si>
  <si>
    <t>https://germansl.infinitenature.org/</t>
  </si>
  <si>
    <t xml:space="preserve">Jansen, F., &amp; Dengler, J. (2008). Germansl-eine universelle taxonomische referenzliste fuer vegetationsdatenbanken. Tuexenia, 28, 239–253.
</t>
  </si>
  <si>
    <t>GNI</t>
  </si>
  <si>
    <t>Global Names Index</t>
  </si>
  <si>
    <t>GNI is a collection of strings (combinations of characters) that have been used as names for organisms. GNI contains many examples of names spelled in slightly different ways. In order to be able to link all of the information about any taxon, a query beginning with one string will find data associated with any of the alternative strings. This is done by linking the alternative names for the same species - a process called 'reconciliation'.</t>
  </si>
  <si>
    <t>https://index.globalnames.org/</t>
  </si>
  <si>
    <t>Outdated</t>
  </si>
  <si>
    <t>GNR</t>
  </si>
  <si>
    <t>Global Names Resolver</t>
  </si>
  <si>
    <t>Resolve lists of scientific names against known sources. This service parses incoming names, executes exact or fuzzy matching as required, and displays a confidence score for each match along with its identifier</t>
  </si>
  <si>
    <t>https://resolver.globalnames.org/</t>
  </si>
  <si>
    <t>Index Fungorum</t>
  </si>
  <si>
    <t>Fungi</t>
  </si>
  <si>
    <t>The Index Fungorum, the global fungal nomenclator coordinated and supported by the Index Fungorum Partnership, contains names of fungi (including yeasts, lichens, chromistan fungal analogues, protozoan fungal analogues and fossil forms) at all ranks.</t>
  </si>
  <si>
    <t>https://www.indexfungorum.org/</t>
  </si>
  <si>
    <t>Redhead, S. A. (2016). Nomenclatural novelties: Resticularia spp. Index fungorum, 285.</t>
  </si>
  <si>
    <t>IPNI</t>
  </si>
  <si>
    <t>International Plant Names Index</t>
  </si>
  <si>
    <t>Plants</t>
  </si>
  <si>
    <t>IPNI provides nomenclatural information (spelling, author, types and first place and date of publication) for the scientific names of Vascular Plants from Family down to infraspecific ranks.</t>
  </si>
  <si>
    <t>https://www.ipni.org/</t>
  </si>
  <si>
    <t>IPNI (2021). International Plant Names Index. Published on the Internet http://www.ipni.org, The Royal Botanic Gardens, Kew, Harvard University Herbaria &amp; Libraries and Australian National Botanic Gardens. [Retrieved 24 May 2021].</t>
  </si>
  <si>
    <t>This is powered by POWO!!!</t>
  </si>
  <si>
    <t>Integrated Taxonomy Information System</t>
  </si>
  <si>
    <r>
      <rPr/>
      <t xml:space="preserve">In Integrated Taxonomy Information System you will find authoritative taxonomic information on plants, animals, fungi, and microbes of North America and the world. We are a </t>
    </r>
    <r>
      <rPr>
        <color rgb="FF000000"/>
      </rPr>
      <t>partnership</t>
    </r>
    <r>
      <rPr/>
      <t xml:space="preserve"> of U.S., </t>
    </r>
    <r>
      <rPr>
        <color rgb="FF000000"/>
      </rPr>
      <t>Canadian</t>
    </r>
    <r>
      <rPr/>
      <t xml:space="preserve">, and </t>
    </r>
    <r>
      <rPr>
        <color rgb="FF000000"/>
      </rPr>
      <t>Mexican</t>
    </r>
    <r>
      <rPr/>
      <t xml:space="preserve"> agencies (</t>
    </r>
    <r>
      <rPr>
        <color rgb="FF000000"/>
      </rPr>
      <t>ITIS-North America</t>
    </r>
    <r>
      <rPr/>
      <t>); other organizations; and taxonomic specialists.</t>
    </r>
  </si>
  <si>
    <t>https://www.itis.gov/</t>
  </si>
  <si>
    <t xml:space="preserve">ITIS. (2021). Retrieved [April, 22, 2021], from the Integrated Taxonomic Information System (ITIS), www.itis.gov. https://doi.org/10.5066/F7KH0KBK
</t>
  </si>
  <si>
    <t>Taxonomy of the International Union for the Conservation of Nature</t>
  </si>
  <si>
    <t>All life but Bacteria and Archea</t>
  </si>
  <si>
    <t>The IUCN Red List is a critical indicator of the health of the world’s biodiversity. Far more than a list of species and their status, it is a powerful tool to inform and catalyse action for biodiversity conservation and policy change, critical to protecting the natural resources we need to survive.</t>
  </si>
  <si>
    <r>
      <t xml:space="preserve">
</t>
    </r>
    <r>
      <rPr>
        <color rgb="FF1155CC"/>
        <sz val="10.0"/>
        <u/>
      </rPr>
      <t>https://www.iucnredlist.org/</t>
    </r>
  </si>
  <si>
    <t>IUCN 2021. The IUCN Red List of Threatened Species. Version 2021-1. https://www.iucnredlist.org. Downloaded on [day month year].</t>
  </si>
  <si>
    <t>Please make sure to add the day month and year of the day information was downloaded.</t>
  </si>
  <si>
    <t>Leipzig catalog of Vascular Plants</t>
  </si>
  <si>
    <t>he Leipzig Plant Catalogue is an updated taxonomic backbone based on the plant list comprising more than 1,300,000 names and 350,000 accepted names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</si>
  <si>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</si>
  <si>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</si>
  <si>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Mammal Diversity Database</t>
  </si>
  <si>
    <t>Mammals</t>
  </si>
  <si>
    <t>Here we are curating the taxonomic implications of new research publications in real time — with the goal of promoting rigorous study of mammal biodiversity worldwide.</t>
  </si>
  <si>
    <t>https://www.mammaldiversity.org/</t>
  </si>
  <si>
    <t>Mammal Diversity Database. (2021). Mammal Diversity Database (Version 1.5) [Data set]. Zenodo. http://doi.org/10.5281/zenodo.4139818</t>
  </si>
  <si>
    <t>A specific entry: Each entry has a citation string at the end.</t>
  </si>
  <si>
    <t>NatureServe Taxonomy</t>
  </si>
  <si>
    <t>NatureServe is the definitive source for information on rare and endangered species and ecosystems in the Americas. This online guide provides information on the 100,000 species and ecosystems that we track.</t>
  </si>
  <si>
    <t>https://explorer.natureserve.org/</t>
  </si>
  <si>
    <t xml:space="preserve">NatureServe. (2021). NatureServe explorer [web application]. https://explorer.natureserve.org/.
</t>
  </si>
  <si>
    <t>National Center for Biotechnology Information Taxonomy</t>
  </si>
  <si>
    <t>The Taxonomy Database is a curated classification and nomenclature for all of the organisms in the public sequence databases. This currently represents about 10% of the described species of life on the planet.</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</si>
  <si>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</si>
  <si>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</si>
  <si>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Neotoma Paleoecology Database</t>
  </si>
  <si>
    <t>Neotoma Paleoecology Database and Community is an online hub for data, research, education, and discussion about paleoenvironments. Anyone with an Internet connection can access Neotoma</t>
  </si>
  <si>
    <t>http://neotomadb.org/</t>
  </si>
  <si>
    <t>Williams, J. W., Grimm, E. C., Blois, J. L., Charles, D. F., Davis, E. B., Goring, S. J., ... &amp; Takahara, H. (2018). The Neotoma Paleoecology Database, a multiproxy, international, community-curated data resource. Quaternary Research, 89(1), 156-177.</t>
  </si>
  <si>
    <t>Open Tree of Life constructs a comprehensive, dynamic and digitally-available tree of life by synthesizing published phylogenetic trees along with taxonomic data. The boxes below link to pages about different ways to use open tree.</t>
  </si>
  <si>
    <t>http://opentreeoflife.github.io/</t>
  </si>
  <si>
    <t xml:space="preserve">Hinchliff, C. E., Smith, S. A., Allman, J. F., Burleigh, J. G., Chaudhary, R., Coghill, L. M., Crandall, K. A., Deng, J., Drew, B. T., Gazis, R., Gude, K., Hibbett, D. S., Katz, L. A., Laughinghouse, H. D., McTavish, E. J., Midford, P. E., Owen, C. L., Ree, R. H., Rees, J. A., … Cranston, K. A. (2015). Synthesis of phylogeny and taxonomy into a comprehensive tree of life. Proceedings of the National Academy of Sciences, 112(41), 12764–12769. https://doi.org/10.1073/pnas.1423041112
</t>
  </si>
  <si>
    <t>Paleobiology Database</t>
  </si>
  <si>
    <t>All life (fossils)</t>
  </si>
  <si>
    <t>The Paleobiology Database is a public database of paleontological data that anyone can use, maintained by an international non-governmental group of paleontologists. You can explore the data online in the Navigator, which lets you filter fossil occurrences by time, space, and taxonomy, and displays their modern and paleogeographic locations; or you can download the data to your own computer to do your own analyses.</t>
  </si>
  <si>
    <t>https://paleobiodb.org/</t>
  </si>
  <si>
    <t>Peters, S. E., &amp; McClennen, M. (2016). The Paleobiology Database application programming interface. Paleobiology, 42(1), 1-7.</t>
  </si>
  <si>
    <t>POWO</t>
  </si>
  <si>
    <t>Plants of the World</t>
  </si>
  <si>
    <t xml:space="preserve">Plants of the World Online (POWO) which is an international collaborative programme that has as a primary aim to make available digitized data of the world’s flora gathered from the past 250 years of botanical exploration and research. </t>
  </si>
  <si>
    <t>http://powo.science.kew.org/</t>
  </si>
  <si>
    <r>
      <rPr/>
      <t xml:space="preserve">POWO (2021). "Plants of the World Online. Facilitated by the Royal Botanic Gardens, Kew. Published on the Internet; </t>
    </r>
    <r>
      <rPr>
        <color rgb="FF1155CC"/>
        <u/>
      </rPr>
      <t>http://www.plantsoftheworldonline.org/</t>
    </r>
    <r>
      <rPr/>
      <t xml:space="preserve"> Retrieved 13 07 2021."</t>
    </r>
  </si>
  <si>
    <t>SeaLifeBase</t>
  </si>
  <si>
    <t>SefLifeBase</t>
  </si>
  <si>
    <t>Non-fish marine organisms</t>
  </si>
  <si>
    <t>https://sealifebase.org/</t>
  </si>
  <si>
    <t>Palomares, M.L.D. and D. Pauly. Editors. 2021. SeaLifeBase.
World Wide Web electronic publication.
www.sealifebase.org, version (04/2021).</t>
  </si>
  <si>
    <t>SP2000CN</t>
  </si>
  <si>
    <t>Species 2000 China Node</t>
  </si>
  <si>
    <t>http://sp2000.org.cn/</t>
  </si>
  <si>
    <t>JI Liqiang, et al, 2021, China Checklist of Animals, In the Biodiversity Committee of Chinese Academy of Sciences ed., Catalogue of Life China: 2021 Annual Checklist, Beijing, China</t>
  </si>
  <si>
    <r>
      <rPr>
        <b/>
        <sz val="10.0"/>
      </rPr>
      <t xml:space="preserve">Website in Chinese. Citation from animal database </t>
    </r>
    <r>
      <rPr>
        <b/>
        <color rgb="FF1155CC"/>
        <sz val="10.0"/>
        <u/>
      </rPr>
      <t>https://translate.google.com/translate?hl=&amp;sl=zh-CN&amp;tl=en&amp;u=http%3A%2F%2Fwww.sp2000.org.cn%2F</t>
    </r>
  </si>
  <si>
    <t>TaiCOL</t>
  </si>
  <si>
    <t>Catalogue of Life in Taiwan</t>
  </si>
  <si>
    <t>The National Checklist of Taiwan is the authoritative checklist to Taiwanese species and biodiversity. In the current version, over 60800 accepted names with over 97000 synonyms, and Chinese vernaculars are included in the data package</t>
  </si>
  <si>
    <t>https://taibnet.sinica.edu.tw/home_eng.php</t>
  </si>
  <si>
    <t xml:space="preserve">K. T. Shao,  Catalogue of life in Taiwan. Web electronic publication. version 2020
http://taibnet.sinica.edu.tw,  </t>
  </si>
  <si>
    <r>
      <rPr>
        <b/>
        <sz val="10.0"/>
      </rPr>
      <t xml:space="preserve">For General Description: </t>
    </r>
    <r>
      <rPr>
        <b/>
        <color rgb="FF1155CC"/>
        <sz val="10.0"/>
        <u/>
      </rPr>
      <t>https://www.gbif.org/dataset/1ec61203-14fa-4fbd-8ee5-a4a80257b45a</t>
    </r>
    <r>
      <rPr>
        <b/>
        <sz val="10.0"/>
      </rPr>
      <t xml:space="preserve"> </t>
    </r>
  </si>
  <si>
    <t>French Taxonomic Repository</t>
  </si>
  <si>
    <t>All life but mainly animals, plants, and fungi</t>
  </si>
  <si>
    <t>INPN is a system implemented to ensure in a standardised way the restitution of synthetic data needed for the expertise, the development of conservation strategies and the dissemination of information and national and international reports relating to the French natural heritage (plant and animal species, natural habitats and geological heritage).</t>
  </si>
  <si>
    <t>https://inpn.mnhn.fr/programme/referentiel-taxonomique-taxref</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</si>
  <si>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</si>
  <si>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Taxonomic Name Resolution Service</t>
  </si>
  <si>
    <t>The Taxonomic Name Resolution Service (TNRS) is a tool for the computer-assisted standardization of plant scientific names. The TNRS corrects spelling errors and alternative spellings to a standard list of names, and converts out of date names (synonyms) to the current accepted name. The TNRS can process many names at once, saving hours of tedious and error-prone manual name correction. For names that cannot be resolved automatically, the TNRS present a list of possibilities and provides tools for researching and selecting the preferred name.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</si>
  <si>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</si>
  <si>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</si>
  <si>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</si>
  <si>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The Plant List is a working list of all known plant species. It aims to be comprehensive for species of Vascular plant (flowering plants, conifers, ferns and their allies) and of Bryophytes (mosses and liverworts).</t>
  </si>
  <si>
    <t>http://www.theplantlist.org/</t>
  </si>
  <si>
    <t xml:space="preserve">The plant list, version 1.1. (2013). http://www.theplantlist.org
</t>
  </si>
  <si>
    <t>Tropicos</t>
  </si>
  <si>
    <t>Tropicos is an online botanical database containing taxonomic information on plants, mainly from the Neotropical realm (Central, and South America).</t>
  </si>
  <si>
    <t>https://tropicos.org/name/Search</t>
  </si>
  <si>
    <t xml:space="preserve">Missouri Botanical Garden. (n.d.). Tropicos. http://www.tropicos.org
</t>
  </si>
  <si>
    <t>Taxa Waterbeheer Nederland</t>
  </si>
  <si>
    <t>The TWN List is the official list of biological taxa found the Netherlands. It is maintained by RWS (Rijkswaterstaat). This app is part of TaxaInfo.</t>
  </si>
  <si>
    <t>https://twnlist.aquadesk.nl/</t>
  </si>
  <si>
    <t xml:space="preserve">Veen A, Raes N (2020). Taxa Watermanagement the Netherlands (TWN). Version 2.5. Laboratory for Hydrobiological Analysis,  Rijkswaterstaat. Checklist dataset https://doi.org/10.15468/yz4wjs accessed via GBIF.org on 2021-07-15. </t>
  </si>
  <si>
    <t>Citation extracted from GBIF as not available elsewhere</t>
  </si>
  <si>
    <t>USDA</t>
  </si>
  <si>
    <t>United States Department of Agriculture Plant List of Accepted Nomenclature, Taxonomy, and Symbols</t>
  </si>
  <si>
    <t>The PLANTS Database provides standardized information about the vascular plants, mosses, liverworts, hornworts, and lichens of the U.S. and its territories.</t>
  </si>
  <si>
    <t>https://plants.usda.gov/home</t>
  </si>
  <si>
    <t xml:space="preserve">USDA, NRCS. (n.d.). The PLANTS database. http://plants.usda.gov
</t>
  </si>
  <si>
    <t>Vascan</t>
  </si>
  <si>
    <t>Database of Vascular Plants of Canada</t>
  </si>
  <si>
    <t>The Database of Vascular Plants of Canada or VASCAN (http://data.canadensys.net/vascan) is a comprehensive and curated checklist of all vascular plants reported in Canada, Greenland (Denmark), and Saint Pierre and Miquelon (France).</t>
  </si>
  <si>
    <t>https://data.canadensys.net/ipt/resource?r=vascan</t>
  </si>
  <si>
    <t xml:space="preserve">Brouillet L, Desmet P, Coursol F, Meades SJ, Favreau M, Anions M, Bélisle P, Gendreau C, Shorthouse D, and contributors (2010+). Database of Vascular Plants of Canada (VASCAN). Online at http://data.canadensys.net/vascan and http://www.gbif.org/dataset/3f8a1297-3259-4700-91fc-acc4170b27ce, released on 2010-12-10. Version [xx]. GBIF key: 3f8a1297-3259-4700-91fc-acc4170b27ce. Data paper ID: doi: http://doi.org/10.3897/phytokeys.25.3100 [accessed on [date]] </t>
  </si>
  <si>
    <t>WCSP</t>
  </si>
  <si>
    <t>World Checklist of Selected Plant Families</t>
  </si>
  <si>
    <t>https://wcsp.science.kew.org/</t>
  </si>
  <si>
    <t xml:space="preserve">WCSP (2021). 'World Checklist of Selected Plant Families. Facilitated by the Royal Botanic Gardens, Kew. Published on the Internet; http://wcsp.science.kew.org/ Retrieved 24 June 2021.' </t>
  </si>
  <si>
    <t>Wikidata</t>
  </si>
  <si>
    <t>Wikidata also provides support to many other sites and services beyond just Wikimedia projects! The content of Wikidata is available under a free license, exported using standard formats, and can be interlinked to other open data sets on the linked data web.</t>
  </si>
  <si>
    <t>https://www.wikidata.org/wiki/Wikidata:Main_Page</t>
  </si>
  <si>
    <t>Wikipedia is hosted by the Wikimedia Foundation, a non-profit organization that also hosts a range of other projects.</t>
  </si>
  <si>
    <t>https://www.wikipedia.org/</t>
  </si>
  <si>
    <t>Wikispecies</t>
  </si>
  <si>
    <t>The free species directory that anyone can edit. It covers Animalia, Plantae, Fungi, Bacteria, Archaea, Protista and all other forms of life.</t>
  </si>
  <si>
    <t>https://species.wikimedia.org/wiki/Main_Page</t>
  </si>
  <si>
    <t>World Flora Online</t>
  </si>
  <si>
    <t>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t>
  </si>
  <si>
    <t>http://worldfloraonline.org/</t>
  </si>
  <si>
    <t xml:space="preserve">Borsch, T., Berendsohn, W., Dalcin, E., Delmas, M., Demissew, S., Elliott, A., Fritsch, P., Fuchs, A., Geltman, D., Güner, A., Haevermans, T., Knapp, S., le Roux, M. M., Loizeau, P.-A., Miller, C., Miller, J., Miller, J. T., Palese, R., Paton, A., … Zamora, N. (2020). World Flora Online: Placing taxonomists at the heart of a definitive and comprehensive global resource on the world’s plants. TAXON, 69(6), 1311–1341. https://doi.org/10.1002/tax.12373
</t>
  </si>
  <si>
    <t>World Register for Marine Species</t>
  </si>
  <si>
    <t>marine organisms</t>
  </si>
  <si>
    <t xml:space="preserve">
The aim of a World Register of Marine Species (WoRMS) is to provide an authoritative and comprehensive list of names of marine organisms, including information on synonymy. While the highest priority goes to valid names, other names in use are included so that this register can serve as a guide to interpret taxonomic literature. </t>
  </si>
  <si>
    <t>https://www.marinespecies.org/</t>
  </si>
  <si>
    <t xml:space="preserve">Horton, T., Kroh, A., Ahyong, S., Bailly, N., Boyko, C. B., Brandão, S. N., Gofas, S., Hooper, J. N. A., Hernandez, F., Holovachov, O., Mees, J., Molodtsova, T. N., Paulay, G., Decock, W., Dekeyzer, S., Poffyn, G., Vandepitte, L., Vanhoorne, B., Adlard, R., … Zhao, Z. (2021). World register of marine species (WoRMS). https://www.marinespecies.org
</t>
  </si>
  <si>
    <t>ZooBank is a central, authoritative and comprehensive resource for scientific names in zoology.</t>
  </si>
  <si>
    <t>http://zoobank.org/</t>
  </si>
  <si>
    <t>Pyle, R. L., &amp; Michel, E. (2008). ZooBank: Developing a nomenclatural tool for unifying 250 years of biological information. Zootaxa, 1950(1), 39-50.</t>
  </si>
  <si>
    <t>Source database (= from)</t>
  </si>
  <si>
    <t>Target database (= to)</t>
  </si>
  <si>
    <t>Overlap (= total?)</t>
  </si>
  <si>
    <t>Nature of the link</t>
  </si>
  <si>
    <t>Evidence for the link</t>
  </si>
  <si>
    <t>Index</t>
  </si>
  <si>
    <t>BirdLife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</si>
</sst>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1">
    <font>
      <sz val="10.0"/>
      <color rgb="FF000000"/>
      <name val="Arial"/>
    </font>
    <font>
      <b/>
      <sz val="10.0"/>
      <color theme="1"/>
      <name val="Arial"/>
    </font>
    <font>
      <b/>
      <sz val="12.0"/>
      <color theme="1"/>
      <name val="Consolas"/>
    </font>
    <font>
      <color theme="1"/>
      <name val="Arial"/>
    </font>
    <font>
      <u/>
      <color rgb="FF1155CC"/>
    </font>
    <font>
      <u/>
      <color rgb="FF0000FF"/>
    </font>
    <font>
      <u/>
      <color rgb="FF0000FF"/>
    </font>
    <font>
      <u/>
      <color rgb="FF0000FF"/>
    </font>
    <font>
      <color rgb="FF000000"/>
      <name val="Arial"/>
    </font>
    <font>
      <u/>
      <sz val="9.0"/>
      <color rgb="FF0000FF"/>
      <name val="Sans-serif"/>
    </font>
    <font>
      <u/>
      <color rgb="FF0000FF"/>
    </font>
    <font>
      <u/>
      <color rgb="FF1155CC"/>
    </font>
    <font>
      <u/>
      <color rgb="FF1155CC"/>
      <name val="Arial"/>
    </font>
    <font>
      <color rgb="FF000000"/>
      <name val="&quot;Arial&quot;"/>
    </font>
    <font>
      <b/>
      <color theme="1"/>
      <name val="Arial"/>
    </font>
    <font>
      <color theme="1"/>
      <name val="Consolas"/>
    </font>
    <font>
      <b/>
      <color theme="1"/>
      <name val="Consolas"/>
    </font>
    <font>
      <u/>
      <color rgb="FF0000FF"/>
    </font>
    <font>
      <u/>
      <color rgb="FF1155CC"/>
      <name val="Arial"/>
    </font>
    <font>
      <b/>
      <sz val="10.0"/>
    </font>
    <font>
      <sz val="10.0"/>
      <color theme="1"/>
      <name val="Arial"/>
    </font>
    <font>
      <sz val="10.0"/>
    </font>
    <font>
      <u/>
      <sz val="10.0"/>
      <color rgb="FF0000FF"/>
    </font>
    <font/>
    <font>
      <i/>
    </font>
    <font>
      <u/>
      <sz val="10.0"/>
      <color rgb="FF1155CC"/>
    </font>
    <font>
      <b/>
      <u/>
      <sz val="10.0"/>
      <color rgb="FF0000FF"/>
    </font>
    <font>
      <u/>
      <color rgb="FF0000FF"/>
    </font>
    <font>
      <u/>
      <sz val="10.0"/>
      <color rgb="FF0000FF"/>
    </font>
    <font>
      <u/>
      <color rgb="FF0000FF"/>
    </font>
    <font>
      <u/>
      <color rgb="FF0000FF"/>
    </font>
  </fonts>
  <fills count="3">
    <fill>
      <patternFill patternType="none"/>
    </fill>
    <fill>
      <patternFill patternType="lightGray"/>
    </fill>
    <fill>
      <patternFill patternType="solid">
        <fgColor rgb="FFF3F3F3"/>
        <bgColor rgb="FFF3F3F3"/>
      </patternFill>
    </fill>
  </fills>
  <borders count="2">
    <border/>
    <border>
      <right/>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3"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1" fillId="0" fontId="11" numFmtId="0" xfId="0" applyAlignment="1" applyBorder="1" applyFont="1">
      <alignment readingOrder="0"/>
    </xf>
    <xf borderId="0" fillId="2" fontId="2" numFmtId="0" xfId="0" applyAlignment="1" applyFill="1" applyFont="1">
      <alignment vertical="bottom"/>
    </xf>
    <xf borderId="0" fillId="2" fontId="3" numFmtId="0" xfId="0" applyAlignment="1" applyFont="1">
      <alignment readingOrder="0" shrinkToFit="0" vertical="bottom" wrapText="0"/>
    </xf>
    <xf borderId="0" fillId="2" fontId="12" numFmtId="0" xfId="0" applyAlignment="1" applyFont="1">
      <alignment readingOrder="0" shrinkToFit="0" vertical="bottom" wrapText="0"/>
    </xf>
    <xf borderId="0" fillId="0" fontId="13" numFmtId="0" xfId="0" applyAlignment="1" applyFont="1">
      <alignment readingOrder="0"/>
    </xf>
    <xf borderId="0" fillId="0" fontId="2" numFmtId="0" xfId="0" applyFont="1"/>
    <xf borderId="0" fillId="0" fontId="3" numFmtId="0" xfId="0" applyFont="1"/>
    <xf borderId="0" fillId="0" fontId="14" numFmtId="0" xfId="0" applyAlignment="1" applyFont="1">
      <alignment readingOrder="0" shrinkToFit="0" vertical="center" wrapText="1"/>
    </xf>
    <xf borderId="0" fillId="0" fontId="14" numFmtId="0" xfId="0" applyAlignment="1" applyFont="1">
      <alignment readingOrder="0" vertical="center"/>
    </xf>
    <xf borderId="0" fillId="0" fontId="14" numFmtId="0" xfId="0" applyAlignment="1" applyFont="1">
      <alignment vertical="center"/>
    </xf>
    <xf borderId="0" fillId="0" fontId="14" numFmtId="0" xfId="0" applyAlignment="1" applyFont="1">
      <alignment horizontal="left" readingOrder="0" shrinkToFit="0" vertical="center" wrapText="1"/>
    </xf>
    <xf borderId="0" fillId="0" fontId="15"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4" numFmtId="0" xfId="0" applyAlignment="1" applyFont="1">
      <alignment horizontal="center" readingOrder="0" shrinkToFit="0" vertical="center" wrapText="1"/>
    </xf>
    <xf borderId="0" fillId="0" fontId="3" numFmtId="0" xfId="0" applyAlignment="1" applyFont="1">
      <alignment vertical="center"/>
    </xf>
    <xf borderId="0" fillId="0" fontId="14" numFmtId="0" xfId="0" applyAlignment="1" applyFont="1">
      <alignment horizontal="left" shrinkToFit="0" vertical="center" wrapText="1"/>
    </xf>
    <xf borderId="0" fillId="0" fontId="15"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vertical="center"/>
    </xf>
    <xf borderId="0" fillId="0" fontId="15" numFmtId="0" xfId="0" applyAlignment="1" applyFont="1">
      <alignment horizontal="left" readingOrder="0" vertical="center"/>
    </xf>
    <xf borderId="0" fillId="0" fontId="14" numFmtId="0" xfId="0" applyAlignment="1" applyFont="1">
      <alignment shrinkToFit="0" vertical="center" wrapText="1"/>
    </xf>
    <xf borderId="0" fillId="0" fontId="15" numFmtId="0" xfId="0" applyAlignment="1" applyFont="1">
      <alignment vertical="center"/>
    </xf>
    <xf borderId="0" fillId="0" fontId="3" numFmtId="0" xfId="0" applyAlignment="1" applyFont="1">
      <alignment shrinkToFit="0" vertical="center" wrapText="1"/>
    </xf>
    <xf borderId="0" fillId="0" fontId="16" numFmtId="0" xfId="0" applyAlignment="1" applyFont="1">
      <alignment shrinkToFit="0" vertical="center" wrapText="1"/>
    </xf>
    <xf borderId="0" fillId="0" fontId="3" numFmtId="0" xfId="0" applyAlignment="1" applyFont="1">
      <alignment shrinkToFit="0" vertical="center" wrapText="1"/>
    </xf>
    <xf borderId="0" fillId="0" fontId="17" numFmtId="0" xfId="0" applyAlignment="1" applyFont="1">
      <alignment shrinkToFit="0" vertical="center" wrapText="1"/>
    </xf>
    <xf borderId="0" fillId="0" fontId="3" numFmtId="164" xfId="0" applyAlignment="1" applyFont="1" applyNumberFormat="1">
      <alignment shrinkToFit="0" vertical="center" wrapText="1"/>
    </xf>
    <xf borderId="0" fillId="0" fontId="18" numFmtId="0" xfId="0" applyAlignment="1" applyFont="1">
      <alignment readingOrder="0" shrinkToFit="0" vertical="center" wrapText="1"/>
    </xf>
    <xf borderId="0" fillId="0" fontId="19" numFmtId="0" xfId="0" applyAlignment="1" applyFont="1">
      <alignment horizontal="center" readingOrder="0" shrinkToFit="0" vertical="center" wrapText="1"/>
    </xf>
    <xf borderId="0" fillId="0" fontId="19" numFmtId="0" xfId="0" applyAlignment="1" applyFont="1">
      <alignment horizontal="left" readingOrder="0" shrinkToFit="0" vertical="center" wrapText="1"/>
    </xf>
    <xf borderId="0" fillId="0" fontId="20" numFmtId="0" xfId="0" applyAlignment="1" applyFont="1">
      <alignment horizontal="center" readingOrder="0" shrinkToFit="0" vertical="center" wrapText="1"/>
    </xf>
    <xf borderId="0" fillId="0" fontId="21" numFmtId="0" xfId="0" applyAlignment="1" applyFont="1">
      <alignment horizontal="center" readingOrder="0" shrinkToFit="0" vertical="center" wrapText="1"/>
    </xf>
    <xf borderId="0" fillId="0" fontId="22" numFmtId="0" xfId="0" applyAlignment="1" applyFont="1">
      <alignment horizontal="center" readingOrder="0" shrinkToFit="0" vertical="center" wrapText="1"/>
    </xf>
    <xf borderId="0" fillId="0" fontId="21"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23" numFmtId="0" xfId="0" applyAlignment="1" applyFont="1">
      <alignment horizontal="center" readingOrder="0" shrinkToFit="0" vertical="center" wrapText="1"/>
    </xf>
    <xf borderId="0" fillId="0" fontId="21" numFmtId="0" xfId="0" applyAlignment="1" applyFont="1">
      <alignment horizontal="left" readingOrder="0" shrinkToFit="0" vertical="center" wrapText="1"/>
    </xf>
    <xf borderId="0" fillId="0" fontId="21" numFmtId="0" xfId="0" applyAlignment="1" applyFont="1">
      <alignment horizontal="center" readingOrder="0" shrinkToFit="0" vertical="center" wrapText="1"/>
    </xf>
    <xf borderId="0" fillId="0" fontId="24" numFmtId="0" xfId="0" applyAlignment="1" applyFont="1">
      <alignment readingOrder="0" shrinkToFit="0" wrapText="1"/>
    </xf>
    <xf borderId="0" fillId="0" fontId="19" numFmtId="0" xfId="0" applyAlignment="1" applyFont="1">
      <alignment horizontal="center" readingOrder="0" shrinkToFit="0" vertical="center" wrapText="1"/>
    </xf>
    <xf borderId="0" fillId="0" fontId="25" numFmtId="0" xfId="0" applyAlignment="1" applyFont="1">
      <alignment horizontal="center" readingOrder="0" shrinkToFit="0" vertical="center" wrapText="1"/>
    </xf>
    <xf borderId="0" fillId="0" fontId="23" numFmtId="0" xfId="0" applyAlignment="1" applyFont="1">
      <alignment readingOrder="0" shrinkToFit="0" wrapText="1"/>
    </xf>
    <xf borderId="0" fillId="0" fontId="26" numFmtId="0" xfId="0" applyAlignment="1" applyFont="1">
      <alignment horizontal="center" readingOrder="0" shrinkToFit="0" vertical="center" wrapText="1"/>
    </xf>
    <xf borderId="0" fillId="0" fontId="23" numFmtId="0" xfId="0" applyAlignment="1" applyFont="1">
      <alignment horizontal="left" readingOrder="0" shrinkToFit="0" wrapText="1"/>
    </xf>
    <xf borderId="0" fillId="0" fontId="13" numFmtId="0" xfId="0" applyAlignment="1" applyFont="1">
      <alignment horizontal="center" readingOrder="0" shrinkToFit="0" vertical="center" wrapText="1"/>
    </xf>
    <xf borderId="0" fillId="0" fontId="14" numFmtId="0" xfId="0" applyAlignment="1" applyFont="1">
      <alignment readingOrder="0" vertical="center"/>
    </xf>
    <xf borderId="0" fillId="0" fontId="27" numFmtId="0" xfId="0" applyAlignment="1" applyFont="1">
      <alignment horizontal="center" readingOrder="0" shrinkToFit="0" vertical="center" wrapText="1"/>
    </xf>
    <xf borderId="0" fillId="0" fontId="28" numFmtId="0" xfId="0" applyAlignment="1" applyFont="1">
      <alignment horizontal="center" readingOrder="0" shrinkToFit="0" vertical="center" wrapText="1"/>
    </xf>
    <xf borderId="0" fillId="0" fontId="23" numFmtId="0" xfId="0" applyAlignment="1" applyFont="1">
      <alignment readingOrder="0" shrinkToFit="0" wrapText="1"/>
    </xf>
    <xf borderId="0" fillId="0" fontId="13" numFmtId="0" xfId="0" applyAlignment="1" applyFont="1">
      <alignment horizontal="center" readingOrder="0" shrinkToFit="0" wrapText="1"/>
    </xf>
    <xf borderId="0" fillId="0" fontId="29" numFmtId="0" xfId="0" applyAlignment="1" applyFont="1">
      <alignment horizontal="center" readingOrder="0" shrinkToFit="0" vertical="center" wrapText="1"/>
    </xf>
    <xf borderId="0" fillId="0" fontId="30" numFmtId="0" xfId="0" applyAlignment="1" applyFont="1">
      <alignment readingOrder="0" shrinkToFit="0" wrapText="1"/>
    </xf>
    <xf borderId="0" fillId="0" fontId="21" numFmtId="0" xfId="0" applyAlignment="1" applyFont="1">
      <alignment horizontal="left" readingOrder="0" shrinkToFit="0" vertical="center" wrapText="1"/>
    </xf>
    <xf borderId="0" fillId="0" fontId="19" numFmtId="0" xfId="0" applyAlignment="1" applyFont="1">
      <alignment horizontal="left" readingOrder="0" shrinkToFit="0" vertical="center" wrapText="1"/>
    </xf>
    <xf borderId="0" fillId="0" fontId="20"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3" numFmtId="0" xfId="0" applyAlignment="1" applyFont="1">
      <alignment horizontal="center" shrinkToFit="0" wrapText="1"/>
    </xf>
    <xf borderId="0" fillId="0" fontId="23" numFmtId="0" xfId="0" applyAlignment="1" applyFont="1">
      <alignment horizontal="center" shrinkToFit="0" vertical="center" wrapText="1"/>
    </xf>
    <xf borderId="0" fillId="0" fontId="23" numFmtId="0" xfId="0" applyAlignment="1" applyFont="1">
      <alignment horizontal="left" shrinkToFit="0"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20" numFmtId="0" xfId="0" applyAlignment="1" applyFont="1">
      <alignment horizontal="left" readingOrder="0" shrinkToFit="0" vertical="center" wrapText="1"/>
    </xf>
    <xf borderId="0" fillId="0" fontId="20" numFmtId="0" xfId="0" applyAlignment="1" applyFont="1">
      <alignment horizontal="left" readingOrder="0" shrinkToFit="0" vertical="center" wrapText="1"/>
    </xf>
    <xf borderId="0" fillId="0" fontId="20" numFmtId="0" xfId="0" applyAlignment="1" applyFont="1">
      <alignment horizontal="left" readingOrder="0" shrinkToFit="0" vertical="center" wrapText="1"/>
    </xf>
    <xf borderId="0" fillId="0" fontId="20"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3" numFmtId="0" xfId="0" applyAlignment="1" applyFont="1">
      <alignment horizontal="left"/>
    </xf>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5">
    <tableStyle count="3" pivot="0" name="Packages-style">
      <tableStyleElement dxfId="1" type="headerRow"/>
      <tableStyleElement dxfId="2" type="firstRowStripe"/>
      <tableStyleElement dxfId="3" type="secondRowStripe"/>
    </tableStyle>
    <tableStyle count="3" pivot="0" name="Metadata (column name descripti-style">
      <tableStyleElement dxfId="4" type="headerRow"/>
      <tableStyleElement dxfId="2" type="firstRowStripe"/>
      <tableStyleElement dxfId="3" type="secondRowStripe"/>
    </tableStyle>
    <tableStyle count="3" pivot="0" name="Simplified table (auto-generate-style">
      <tableStyleElement dxfId="1" type="headerRow"/>
      <tableStyleElement dxfId="2" type="firstRowStripe"/>
      <tableStyleElement dxfId="3" type="secondRowStripe"/>
    </tableStyle>
    <tableStyle count="3" pivot="0" name="Taxonomic Reference Databases-style">
      <tableStyleElement dxfId="1"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999"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Pack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B1000" displayName="Table_2" id="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Metadata (column name descripti-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I1" display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table (auto-generate-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I57" display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Taxonomic Reference 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I38" display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helixcn/plantlist/" TargetMode="External"/><Relationship Id="rId42" Type="http://schemas.openxmlformats.org/officeDocument/2006/relationships/hyperlink" Target="https://github.com/ropensci/rcol" TargetMode="External"/><Relationship Id="rId41" Type="http://schemas.openxmlformats.org/officeDocument/2006/relationships/hyperlink" Target="https://cran.r-project.org/package=rcol" TargetMode="External"/><Relationship Id="rId44" Type="http://schemas.openxmlformats.org/officeDocument/2006/relationships/hyperlink" Target="https://github.com/ropensci/rebird" TargetMode="External"/><Relationship Id="rId43" Type="http://schemas.openxmlformats.org/officeDocument/2006/relationships/hyperlink" Target="https://cran.r-project.org/package=rebird" TargetMode="External"/><Relationship Id="rId46" Type="http://schemas.openxmlformats.org/officeDocument/2006/relationships/hyperlink" Target="https://github.com/EDiLD/restax" TargetMode="External"/><Relationship Id="rId45" Type="http://schemas.openxmlformats.org/officeDocument/2006/relationships/hyperlink" Target="https://github.com/ropensci/rentrez" TargetMode="External"/><Relationship Id="rId106" Type="http://schemas.openxmlformats.org/officeDocument/2006/relationships/table" Target="../tables/table1.xml"/><Relationship Id="rId104" Type="http://schemas.openxmlformats.org/officeDocument/2006/relationships/drawing" Target="../drawings/drawing1.xml"/><Relationship Id="rId48" Type="http://schemas.openxmlformats.org/officeDocument/2006/relationships/hyperlink" Target="https://github.com/ropensci/rfishbase" TargetMode="External"/><Relationship Id="rId47" Type="http://schemas.openxmlformats.org/officeDocument/2006/relationships/hyperlink" Target="https://cran.r-project.org/web/packages/rfishbase/index.html" TargetMode="External"/><Relationship Id="rId49" Type="http://schemas.openxmlformats.org/officeDocument/2006/relationships/hyperlink" Target="https://cran.r-project.org/package=rgbif" TargetMode="External"/><Relationship Id="rId103" Type="http://schemas.openxmlformats.org/officeDocument/2006/relationships/hyperlink" Target="https://cran.r-project.org/package=zbank" TargetMode="External"/><Relationship Id="rId102" Type="http://schemas.openxmlformats.org/officeDocument/2006/relationships/hyperlink" Target="https://github.com/ropensci/zbank" TargetMode="External"/><Relationship Id="rId101" Type="http://schemas.openxmlformats.org/officeDocument/2006/relationships/hyperlink" Target="https://cran.r-project.org/package=zbank" TargetMode="External"/><Relationship Id="rId100" Type="http://schemas.openxmlformats.org/officeDocument/2006/relationships/hyperlink" Target="https://github.com/abichat/yatah" TargetMode="External"/><Relationship Id="rId31" Type="http://schemas.openxmlformats.org/officeDocument/2006/relationships/hyperlink" Target="https://cran.r-project.org/package=paleobioDB" TargetMode="External"/><Relationship Id="rId30" Type="http://schemas.openxmlformats.org/officeDocument/2006/relationships/hyperlink" Target="https://github.com/NeotomaDB/neotoma2" TargetMode="External"/><Relationship Id="rId33" Type="http://schemas.openxmlformats.org/officeDocument/2006/relationships/hyperlink" Target="https://bioconductor.org/packages/phyloseq/" TargetMode="External"/><Relationship Id="rId32" Type="http://schemas.openxmlformats.org/officeDocument/2006/relationships/hyperlink" Target="https://github.com/ropensci/paleobioDB" TargetMode="External"/><Relationship Id="rId35" Type="http://schemas.openxmlformats.org/officeDocument/2006/relationships/hyperlink" Target="https://cran.r-project.org/package=phyndr" TargetMode="External"/><Relationship Id="rId34" Type="http://schemas.openxmlformats.org/officeDocument/2006/relationships/hyperlink" Target="https://github.com/joey711/phyloseq" TargetMode="External"/><Relationship Id="rId37" Type="http://schemas.openxmlformats.org/officeDocument/2006/relationships/hyperlink" Target="https://doi.org/10.1111/2041-210X.12517" TargetMode="External"/><Relationship Id="rId36" Type="http://schemas.openxmlformats.org/officeDocument/2006/relationships/hyperlink" Target="https://github.com/traitecoevo/phyndr" TargetMode="External"/><Relationship Id="rId39" Type="http://schemas.openxmlformats.org/officeDocument/2006/relationships/hyperlink" Target="https://github.com/helixcn/plantlist" TargetMode="External"/><Relationship Id="rId38" Type="http://schemas.openxmlformats.org/officeDocument/2006/relationships/hyperlink" Target="https://besjournals.onlinelibrary.wiley.com/doi/full/10.1111/2041-210X.12517" TargetMode="External"/><Relationship Id="rId20" Type="http://schemas.openxmlformats.org/officeDocument/2006/relationships/hyperlink" Target="https://github.com/shaunpwilkinson/insect" TargetMode="External"/><Relationship Id="rId22" Type="http://schemas.openxmlformats.org/officeDocument/2006/relationships/hyperlink" Target="https://doi.org/10.1038/s41597-020-00702-z" TargetMode="External"/><Relationship Id="rId21" Type="http://schemas.openxmlformats.org/officeDocument/2006/relationships/hyperlink" Target="https://github.com/idiv-biodiversity/lcvplants" TargetMode="External"/><Relationship Id="rId24" Type="http://schemas.openxmlformats.org/officeDocument/2006/relationships/hyperlink" Target="https://cran.r-project.org/package=metacoder" TargetMode="External"/><Relationship Id="rId23" Type="http://schemas.openxmlformats.org/officeDocument/2006/relationships/hyperlink" Target="https://github.com/mawiramawira/mammals" TargetMode="External"/><Relationship Id="rId26" Type="http://schemas.openxmlformats.org/officeDocument/2006/relationships/hyperlink" Target="https://github.com/larssnip/microclass" TargetMode="External"/><Relationship Id="rId25" Type="http://schemas.openxmlformats.org/officeDocument/2006/relationships/hyperlink" Target="https://github.com/grunwaldlab/metacoder" TargetMode="External"/><Relationship Id="rId28" Type="http://schemas.openxmlformats.org/officeDocument/2006/relationships/hyperlink" Target="https://github.com/ropensci/natserv" TargetMode="External"/><Relationship Id="rId27" Type="http://schemas.openxmlformats.org/officeDocument/2006/relationships/hyperlink" Target="https://github.com/mreginato/monographaR" TargetMode="External"/><Relationship Id="rId29" Type="http://schemas.openxmlformats.org/officeDocument/2006/relationships/hyperlink" Target="https://cran.r-project.org/web/packages/ncbit/index.html" TargetMode="External"/><Relationship Id="rId95" Type="http://schemas.openxmlformats.org/officeDocument/2006/relationships/hyperlink" Target="https://cran.r-project.org/package=WorldFlora" TargetMode="External"/><Relationship Id="rId94" Type="http://schemas.openxmlformats.org/officeDocument/2006/relationships/hyperlink" Target="https://cran.r-project.org/package=wikitaxa" TargetMode="External"/><Relationship Id="rId97" Type="http://schemas.openxmlformats.org/officeDocument/2006/relationships/hyperlink" Target="https://cran.r-project.org/web/packages/worms/index.html" TargetMode="External"/><Relationship Id="rId96" Type="http://schemas.openxmlformats.org/officeDocument/2006/relationships/hyperlink" Target="https://bsapubs.onlinelibrary.wiley.com/doi/full/10.1002/aps3.11388" TargetMode="External"/><Relationship Id="rId11" Type="http://schemas.openxmlformats.org/officeDocument/2006/relationships/hyperlink" Target="http://cran.r-project.org/package=fishtree" TargetMode="External"/><Relationship Id="rId99" Type="http://schemas.openxmlformats.org/officeDocument/2006/relationships/hyperlink" Target="https://github.com/ropensci/worrms" TargetMode="External"/><Relationship Id="rId10" Type="http://schemas.openxmlformats.org/officeDocument/2006/relationships/hyperlink" Target="https://doi.org/10.5281/zenodo.3612814" TargetMode="External"/><Relationship Id="rId98" Type="http://schemas.openxmlformats.org/officeDocument/2006/relationships/hyperlink" Target="https://github.com/janhoo/worms" TargetMode="External"/><Relationship Id="rId13" Type="http://schemas.openxmlformats.org/officeDocument/2006/relationships/hyperlink" Target="https://github.com/zachcp/flattax" TargetMode="External"/><Relationship Id="rId12" Type="http://schemas.openxmlformats.org/officeDocument/2006/relationships/hyperlink" Target="https://github.com/jonchang/fishtree" TargetMode="External"/><Relationship Id="rId91" Type="http://schemas.openxmlformats.org/officeDocument/2006/relationships/hyperlink" Target="https://github.com/kamapu/vegtable" TargetMode="External"/><Relationship Id="rId90" Type="http://schemas.openxmlformats.org/officeDocument/2006/relationships/hyperlink" Target="https://cran.r-project.org/package=vegtable" TargetMode="External"/><Relationship Id="rId93" Type="http://schemas.openxmlformats.org/officeDocument/2006/relationships/hyperlink" Target="https://github.com/ropensci/wikitaxa" TargetMode="External"/><Relationship Id="rId92" Type="http://schemas.openxmlformats.org/officeDocument/2006/relationships/hyperlink" Target="https://doi.org/10.5281/zenodo.3776780" TargetMode="External"/><Relationship Id="rId15" Type="http://schemas.openxmlformats.org/officeDocument/2006/relationships/hyperlink" Target="https://github.com/gustavobio/flora" TargetMode="External"/><Relationship Id="rId14" Type="http://schemas.openxmlformats.org/officeDocument/2006/relationships/hyperlink" Target="https://cran.r-project.org/package=flora" TargetMode="External"/><Relationship Id="rId17" Type="http://schemas.openxmlformats.org/officeDocument/2006/relationships/hyperlink" Target="https://bioconductor.org/packages/release/bioc/html/genomes.html" TargetMode="External"/><Relationship Id="rId16" Type="http://schemas.openxmlformats.org/officeDocument/2006/relationships/hyperlink" Target="https://bioconductor.org/packages/GenomeInfoDbData/" TargetMode="External"/><Relationship Id="rId19" Type="http://schemas.openxmlformats.org/officeDocument/2006/relationships/hyperlink" Target="https://cran.r-project.org/package=insect" TargetMode="External"/><Relationship Id="rId18" Type="http://schemas.openxmlformats.org/officeDocument/2006/relationships/hyperlink" Target="https://git.bioconductor.org/packages/genomes" TargetMode="External"/><Relationship Id="rId84" Type="http://schemas.openxmlformats.org/officeDocument/2006/relationships/hyperlink" Target="https://github.com/ecologicaltraitdata/traitdataform/" TargetMode="External"/><Relationship Id="rId83" Type="http://schemas.openxmlformats.org/officeDocument/2006/relationships/hyperlink" Target="https://cran.r-project.org/web/packages/traitdataform/index.html" TargetMode="External"/><Relationship Id="rId86" Type="http://schemas.openxmlformats.org/officeDocument/2006/relationships/hyperlink" Target="https://doi.org/10.1111/2041-210X.13288)." TargetMode="External"/><Relationship Id="rId85" Type="http://schemas.openxmlformats.org/officeDocument/2006/relationships/hyperlink" Target="https://doi.org/10.5281/zenodo.4594227" TargetMode="External"/><Relationship Id="rId88" Type="http://schemas.openxmlformats.org/officeDocument/2006/relationships/hyperlink" Target="https://github.com/RedTent/twn" TargetMode="External"/><Relationship Id="rId87" Type="http://schemas.openxmlformats.org/officeDocument/2006/relationships/hyperlink" Target="https://cran.r-project.org/package=twn" TargetMode="External"/><Relationship Id="rId89" Type="http://schemas.openxmlformats.org/officeDocument/2006/relationships/hyperlink" Target="https://cran.r-project.org/package=vegdata" TargetMode="External"/><Relationship Id="rId80" Type="http://schemas.openxmlformats.org/officeDocument/2006/relationships/hyperlink" Target="https://github.com/ropensci/taxview" TargetMode="External"/><Relationship Id="rId82" Type="http://schemas.openxmlformats.org/officeDocument/2006/relationships/hyperlink" Target="https://github.com/gustavobio/tpl" TargetMode="External"/><Relationship Id="rId81" Type="http://schemas.openxmlformats.org/officeDocument/2006/relationships/hyperlink" Target="https://github.com/EnquistLab/RTNRS"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web/packages/BIEN/index.html" TargetMode="External"/><Relationship Id="rId9" Type="http://schemas.openxmlformats.org/officeDocument/2006/relationships/hyperlink" Target="https://github.com/luomus/finbif" TargetMode="External"/><Relationship Id="rId5" Type="http://schemas.openxmlformats.org/officeDocument/2006/relationships/hyperlink" Target="https://github.com/bmaitner/RBIEN" TargetMode="External"/><Relationship Id="rId6" Type="http://schemas.openxmlformats.org/officeDocument/2006/relationships/hyperlink" Target="https://github.com/bioatlas/dyntaxa" TargetMode="External"/><Relationship Id="rId7" Type="http://schemas.openxmlformats.org/officeDocument/2006/relationships/hyperlink" Target="https://doi.org/10.15468/j43wfc." TargetMode="External"/><Relationship Id="rId8" Type="http://schemas.openxmlformats.org/officeDocument/2006/relationships/hyperlink" Target="https://cran.r-project.org/package=finbif" TargetMode="External"/><Relationship Id="rId73" Type="http://schemas.openxmlformats.org/officeDocument/2006/relationships/hyperlink" Target="https://github.com/sherrillmix/taxonomizr" TargetMode="External"/><Relationship Id="rId72" Type="http://schemas.openxmlformats.org/officeDocument/2006/relationships/hyperlink" Target="https://doi.org/10.1111/2041-210X.12517" TargetMode="External"/><Relationship Id="rId75" Type="http://schemas.openxmlformats.org/officeDocument/2006/relationships/hyperlink" Target="https://cran.r-project.org/package=Taxonstand" TargetMode="External"/><Relationship Id="rId74" Type="http://schemas.openxmlformats.org/officeDocument/2006/relationships/hyperlink" Target="https://github.com/EDIorg/taxonomyCleanr" TargetMode="External"/><Relationship Id="rId77" Type="http://schemas.openxmlformats.org/officeDocument/2006/relationships/hyperlink" Target="https://github.com/vijaybarve/taxotools" TargetMode="External"/><Relationship Id="rId76" Type="http://schemas.openxmlformats.org/officeDocument/2006/relationships/hyperlink" Target="https://doi.org/10.1111/j.2041-210X.2012.00232.x" TargetMode="External"/><Relationship Id="rId79" Type="http://schemas.openxmlformats.org/officeDocument/2006/relationships/hyperlink" Target="https://github.com/sckott/taxspell" TargetMode="External"/><Relationship Id="rId78" Type="http://schemas.openxmlformats.org/officeDocument/2006/relationships/hyperlink" Target="https://github.com/alexpiper/taxreturn" TargetMode="External"/><Relationship Id="rId71" Type="http://schemas.openxmlformats.org/officeDocument/2006/relationships/hyperlink" Target="https://github.com/traitecoevo/taxonlookup" TargetMode="External"/><Relationship Id="rId70" Type="http://schemas.openxmlformats.org/officeDocument/2006/relationships/hyperlink" Target="https://doi.org/10.3897/bdj.6.e23635." TargetMode="External"/><Relationship Id="rId62" Type="http://schemas.openxmlformats.org/officeDocument/2006/relationships/hyperlink" Target="https://github.com/ropensci/taxadb" TargetMode="External"/><Relationship Id="rId61" Type="http://schemas.openxmlformats.org/officeDocument/2006/relationships/hyperlink" Target="https://github.com/ropensci/taxa" TargetMode="External"/><Relationship Id="rId64" Type="http://schemas.openxmlformats.org/officeDocument/2006/relationships/hyperlink" Target="https://cran.r-project.org/web/packages/taxalight/index.html" TargetMode="External"/><Relationship Id="rId63" Type="http://schemas.openxmlformats.org/officeDocument/2006/relationships/hyperlink" Target="https://doi.org/10.1111/2041-210X.13440" TargetMode="External"/><Relationship Id="rId66" Type="http://schemas.openxmlformats.org/officeDocument/2006/relationships/hyperlink" Target="https://github.com/joelnitta/taxastand" TargetMode="External"/><Relationship Id="rId65" Type="http://schemas.openxmlformats.org/officeDocument/2006/relationships/hyperlink" Target="https://github.com/cboettig/taxalight" TargetMode="External"/><Relationship Id="rId68" Type="http://schemas.openxmlformats.org/officeDocument/2006/relationships/hyperlink" Target="https://github.com/ropensci/taxizedb" TargetMode="External"/><Relationship Id="rId67" Type="http://schemas.openxmlformats.org/officeDocument/2006/relationships/hyperlink" Target="https://github.com/ropensci/taxize" TargetMode="External"/><Relationship Id="rId60" Type="http://schemas.openxmlformats.org/officeDocument/2006/relationships/hyperlink" Target="https://github.com/sckott/splister" TargetMode="External"/><Relationship Id="rId69" Type="http://schemas.openxmlformats.org/officeDocument/2006/relationships/hyperlink" Target="https://github.com/ropensci/taxlist" TargetMode="External"/><Relationship Id="rId51" Type="http://schemas.openxmlformats.org/officeDocument/2006/relationships/hyperlink" Target="https://github.com/ropensci/rgnparser" TargetMode="External"/><Relationship Id="rId50" Type="http://schemas.openxmlformats.org/officeDocument/2006/relationships/hyperlink" Target="https://github.com/ropensci/rgbif" TargetMode="External"/><Relationship Id="rId53" Type="http://schemas.openxmlformats.org/officeDocument/2006/relationships/hyperlink" Target="https://github.com/liibre/Rocc" TargetMode="External"/><Relationship Id="rId52" Type="http://schemas.openxmlformats.org/officeDocument/2006/relationships/hyperlink" Target="https://github.com/ropensci/ritis" TargetMode="External"/><Relationship Id="rId55" Type="http://schemas.openxmlformats.org/officeDocument/2006/relationships/hyperlink" Target="https://cran.r-project.org/package=rredlist" TargetMode="External"/><Relationship Id="rId54" Type="http://schemas.openxmlformats.org/officeDocument/2006/relationships/hyperlink" Target="https://github.com/ropensci/rotl" TargetMode="External"/><Relationship Id="rId57" Type="http://schemas.openxmlformats.org/officeDocument/2006/relationships/hyperlink" Target="https://github.com/Rekyt/rtaxref" TargetMode="External"/><Relationship Id="rId56" Type="http://schemas.openxmlformats.org/officeDocument/2006/relationships/hyperlink" Target="https://github.com/ropensci/rredlist" TargetMode="External"/><Relationship Id="rId59" Type="http://schemas.openxmlformats.org/officeDocument/2006/relationships/hyperlink" Target="https://otoliths.github.io/SP2000/" TargetMode="External"/><Relationship Id="rId58" Type="http://schemas.openxmlformats.org/officeDocument/2006/relationships/hyperlink" Target="https://cran.r-project.org/package=SP200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40" Type="http://schemas.openxmlformats.org/officeDocument/2006/relationships/hyperlink" Target="https://cran.r-project.org/package=rredlist" TargetMode="External"/><Relationship Id="rId42" Type="http://schemas.openxmlformats.org/officeDocument/2006/relationships/hyperlink" Target="https://github.com/Rekyt/rtaxref" TargetMode="External"/><Relationship Id="rId41" Type="http://schemas.openxmlformats.org/officeDocument/2006/relationships/hyperlink" Target="https://github.com/ropensci/rredlist" TargetMode="External"/><Relationship Id="rId44" Type="http://schemas.openxmlformats.org/officeDocument/2006/relationships/hyperlink" Target="https://otoliths.github.io/SP2000/" TargetMode="External"/><Relationship Id="rId43" Type="http://schemas.openxmlformats.org/officeDocument/2006/relationships/hyperlink" Target="https://cran.r-project.org/package=SP2000" TargetMode="External"/><Relationship Id="rId46" Type="http://schemas.openxmlformats.org/officeDocument/2006/relationships/hyperlink" Target="https://cran.r-project.org/package=taxa" TargetMode="External"/><Relationship Id="rId45" Type="http://schemas.openxmlformats.org/officeDocument/2006/relationships/hyperlink" Target="https://github.com/sckott/splister" TargetMode="External"/><Relationship Id="rId48" Type="http://schemas.openxmlformats.org/officeDocument/2006/relationships/hyperlink" Target="https://cran.r-project.org/package=taxadb" TargetMode="External"/><Relationship Id="rId47" Type="http://schemas.openxmlformats.org/officeDocument/2006/relationships/hyperlink" Target="https://github.com/ropensci/taxa" TargetMode="External"/><Relationship Id="rId49" Type="http://schemas.openxmlformats.org/officeDocument/2006/relationships/hyperlink" Target="https://github.com/ropensci/taxadb" TargetMode="External"/><Relationship Id="rId31" Type="http://schemas.openxmlformats.org/officeDocument/2006/relationships/hyperlink" Target="https://cran.r-project.org/package=rgbif" TargetMode="External"/><Relationship Id="rId30" Type="http://schemas.openxmlformats.org/officeDocument/2006/relationships/hyperlink" Target="https://github.com/ropensci/rfishbase" TargetMode="External"/><Relationship Id="rId33" Type="http://schemas.openxmlformats.org/officeDocument/2006/relationships/hyperlink" Target="https://cran.r-project.org/package=rgnparser" TargetMode="External"/><Relationship Id="rId32" Type="http://schemas.openxmlformats.org/officeDocument/2006/relationships/hyperlink" Target="https://github.com/ropensci/rgbif" TargetMode="External"/><Relationship Id="rId35" Type="http://schemas.openxmlformats.org/officeDocument/2006/relationships/hyperlink" Target="https://cran.r-project.org/package=ritis" TargetMode="External"/><Relationship Id="rId34" Type="http://schemas.openxmlformats.org/officeDocument/2006/relationships/hyperlink" Target="https://github.com/ropensci/rgnparser" TargetMode="External"/><Relationship Id="rId37" Type="http://schemas.openxmlformats.org/officeDocument/2006/relationships/hyperlink" Target="https://github.com/liibre/Rocc" TargetMode="External"/><Relationship Id="rId36" Type="http://schemas.openxmlformats.org/officeDocument/2006/relationships/hyperlink" Target="https://github.com/ropensci/ritis" TargetMode="External"/><Relationship Id="rId39" Type="http://schemas.openxmlformats.org/officeDocument/2006/relationships/hyperlink" Target="https://github.com/ropensci/rotl" TargetMode="External"/><Relationship Id="rId38" Type="http://schemas.openxmlformats.org/officeDocument/2006/relationships/hyperlink" Target="https://cran.r-project.org/package=rotl" TargetMode="External"/><Relationship Id="rId20" Type="http://schemas.openxmlformats.org/officeDocument/2006/relationships/hyperlink" Target="https://cran.r-project.org/package=paleobioDB" TargetMode="External"/><Relationship Id="rId22" Type="http://schemas.openxmlformats.org/officeDocument/2006/relationships/hyperlink" Target="https://github.com/helixcn/plantlist" TargetMode="External"/><Relationship Id="rId21" Type="http://schemas.openxmlformats.org/officeDocument/2006/relationships/hyperlink" Target="https://github.com/ropensci/paleobioDB" TargetMode="External"/><Relationship Id="rId24" Type="http://schemas.openxmlformats.org/officeDocument/2006/relationships/hyperlink" Target="https://github.com/ropensci/rcol" TargetMode="External"/><Relationship Id="rId23" Type="http://schemas.openxmlformats.org/officeDocument/2006/relationships/hyperlink" Target="https://cran.r-project.org/package=rcol" TargetMode="External"/><Relationship Id="rId26" Type="http://schemas.openxmlformats.org/officeDocument/2006/relationships/hyperlink" Target="https://github.com/ropensci/rebird" TargetMode="External"/><Relationship Id="rId25" Type="http://schemas.openxmlformats.org/officeDocument/2006/relationships/hyperlink" Target="https://cran.r-project.org/package=rebird" TargetMode="External"/><Relationship Id="rId28" Type="http://schemas.openxmlformats.org/officeDocument/2006/relationships/hyperlink" Target="https://github.com/ropensci/rentrez" TargetMode="External"/><Relationship Id="rId27" Type="http://schemas.openxmlformats.org/officeDocument/2006/relationships/hyperlink" Target="https://cran.r-project.org/package=rentrez" TargetMode="External"/><Relationship Id="rId29" Type="http://schemas.openxmlformats.org/officeDocument/2006/relationships/hyperlink" Target="https://cran.r-project.org/web/packages/rfishbase/index.html" TargetMode="External"/><Relationship Id="rId11" Type="http://schemas.openxmlformats.org/officeDocument/2006/relationships/hyperlink" Target="https://github.com/mawiramawira/mammals" TargetMode="External"/><Relationship Id="rId10" Type="http://schemas.openxmlformats.org/officeDocument/2006/relationships/hyperlink" Target="https://github.com/idiv-biodiversity/lcvplants" TargetMode="External"/><Relationship Id="rId13" Type="http://schemas.openxmlformats.org/officeDocument/2006/relationships/hyperlink" Target="https://github.com/grunwaldlab/metacoder" TargetMode="External"/><Relationship Id="rId12" Type="http://schemas.openxmlformats.org/officeDocument/2006/relationships/hyperlink" Target="https://cran.r-project.org/package=metacoder" TargetMode="External"/><Relationship Id="rId91" Type="http://schemas.openxmlformats.org/officeDocument/2006/relationships/table" Target="../tables/table3.xml"/><Relationship Id="rId15" Type="http://schemas.openxmlformats.org/officeDocument/2006/relationships/hyperlink" Target="https://github.com/mreginato/monographaR" TargetMode="External"/><Relationship Id="rId14" Type="http://schemas.openxmlformats.org/officeDocument/2006/relationships/hyperlink" Target="https://cran.r-project.org/package=monographaR" TargetMode="External"/><Relationship Id="rId17" Type="http://schemas.openxmlformats.org/officeDocument/2006/relationships/hyperlink" Target="https://github.com/ropensci/natserv" TargetMode="External"/><Relationship Id="rId16" Type="http://schemas.openxmlformats.org/officeDocument/2006/relationships/hyperlink" Target="https://cran.r-project.org/package=natserv" TargetMode="External"/><Relationship Id="rId19" Type="http://schemas.openxmlformats.org/officeDocument/2006/relationships/hyperlink" Target="https://github.com/NeotomaDB/neotoma2" TargetMode="External"/><Relationship Id="rId18" Type="http://schemas.openxmlformats.org/officeDocument/2006/relationships/hyperlink" Target="https://cran.r-project.org/web/packages/ncbit/index.html" TargetMode="External"/><Relationship Id="rId84" Type="http://schemas.openxmlformats.org/officeDocument/2006/relationships/hyperlink" Target="https://github.com/ropensci/worrms" TargetMode="External"/><Relationship Id="rId83" Type="http://schemas.openxmlformats.org/officeDocument/2006/relationships/hyperlink" Target="https://cran.r-project.org/package=worrms" TargetMode="External"/><Relationship Id="rId86" Type="http://schemas.openxmlformats.org/officeDocument/2006/relationships/hyperlink" Target="https://github.com/abichat/yatah" TargetMode="External"/><Relationship Id="rId85" Type="http://schemas.openxmlformats.org/officeDocument/2006/relationships/hyperlink" Target="https://cran.r-project.org/package=yatah" TargetMode="External"/><Relationship Id="rId88" Type="http://schemas.openxmlformats.org/officeDocument/2006/relationships/hyperlink" Target="https://github.com/ropensci/zbank" TargetMode="External"/><Relationship Id="rId87" Type="http://schemas.openxmlformats.org/officeDocument/2006/relationships/hyperlink" Target="https://cran.r-project.org/package=zbank" TargetMode="External"/><Relationship Id="rId89" Type="http://schemas.openxmlformats.org/officeDocument/2006/relationships/drawing" Target="../drawings/drawing3.xml"/><Relationship Id="rId80" Type="http://schemas.openxmlformats.org/officeDocument/2006/relationships/hyperlink" Target="https://cran.r-project.org/package=WorldFlora" TargetMode="External"/><Relationship Id="rId82" Type="http://schemas.openxmlformats.org/officeDocument/2006/relationships/hyperlink" Target="https://github.com/janhoo/worms" TargetMode="External"/><Relationship Id="rId81" Type="http://schemas.openxmlformats.org/officeDocument/2006/relationships/hyperlink" Target="https://cran.r-project.org/package=worms"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github.com/bioatlas/dyntaxa" TargetMode="External"/><Relationship Id="rId9" Type="http://schemas.openxmlformats.org/officeDocument/2006/relationships/hyperlink" Target="https://github.com/gustavobio/flora" TargetMode="External"/><Relationship Id="rId5" Type="http://schemas.openxmlformats.org/officeDocument/2006/relationships/hyperlink" Target="https://cran.r-project.org/package=finbif" TargetMode="External"/><Relationship Id="rId6" Type="http://schemas.openxmlformats.org/officeDocument/2006/relationships/hyperlink" Target="https://github.com/luomus/finbif" TargetMode="External"/><Relationship Id="rId7" Type="http://schemas.openxmlformats.org/officeDocument/2006/relationships/hyperlink" Target="https://github.com/zachcp/flattax" TargetMode="External"/><Relationship Id="rId8" Type="http://schemas.openxmlformats.org/officeDocument/2006/relationships/hyperlink" Target="https://cran.r-project.org/package=flora" TargetMode="External"/><Relationship Id="rId73" Type="http://schemas.openxmlformats.org/officeDocument/2006/relationships/hyperlink" Target="https://cran.r-project.org/package=twn" TargetMode="External"/><Relationship Id="rId72" Type="http://schemas.openxmlformats.org/officeDocument/2006/relationships/hyperlink" Target="https://github.com/ecologicaltraitdata/traitdataform/" TargetMode="External"/><Relationship Id="rId75" Type="http://schemas.openxmlformats.org/officeDocument/2006/relationships/hyperlink" Target="https://cran.r-project.org/package=vegdata" TargetMode="External"/><Relationship Id="rId74" Type="http://schemas.openxmlformats.org/officeDocument/2006/relationships/hyperlink" Target="https://github.com/RedTent/twn" TargetMode="External"/><Relationship Id="rId77" Type="http://schemas.openxmlformats.org/officeDocument/2006/relationships/hyperlink" Target="https://github.com/kamapu/vegtable" TargetMode="External"/><Relationship Id="rId76" Type="http://schemas.openxmlformats.org/officeDocument/2006/relationships/hyperlink" Target="https://cran.r-project.org/package=vegtable" TargetMode="External"/><Relationship Id="rId79" Type="http://schemas.openxmlformats.org/officeDocument/2006/relationships/hyperlink" Target="https://github.com/ropensci/wikitaxa" TargetMode="External"/><Relationship Id="rId78" Type="http://schemas.openxmlformats.org/officeDocument/2006/relationships/hyperlink" Target="https://cran.r-project.org/package=wikitaxa" TargetMode="External"/><Relationship Id="rId71" Type="http://schemas.openxmlformats.org/officeDocument/2006/relationships/hyperlink" Target="https://cran.r-project.org/package=traitdataform" TargetMode="External"/><Relationship Id="rId70" Type="http://schemas.openxmlformats.org/officeDocument/2006/relationships/hyperlink" Target="https://github.com/gustavobio/tpl" TargetMode="External"/><Relationship Id="rId62" Type="http://schemas.openxmlformats.org/officeDocument/2006/relationships/hyperlink" Target="https://github.com/EDIorg/taxonomyCleanr" TargetMode="External"/><Relationship Id="rId61" Type="http://schemas.openxmlformats.org/officeDocument/2006/relationships/hyperlink" Target="https://github.com/sherrillmix/taxonomizr" TargetMode="External"/><Relationship Id="rId64" Type="http://schemas.openxmlformats.org/officeDocument/2006/relationships/hyperlink" Target="https://cran.r-project.org/package=taxotools" TargetMode="External"/><Relationship Id="rId63" Type="http://schemas.openxmlformats.org/officeDocument/2006/relationships/hyperlink" Target="https://cran.r-project.org/package=Taxonstand" TargetMode="External"/><Relationship Id="rId66" Type="http://schemas.openxmlformats.org/officeDocument/2006/relationships/hyperlink" Target="https://github.com/alexpiper/taxreturn" TargetMode="External"/><Relationship Id="rId65" Type="http://schemas.openxmlformats.org/officeDocument/2006/relationships/hyperlink" Target="https://github.com/vijaybarve/taxotools" TargetMode="External"/><Relationship Id="rId68" Type="http://schemas.openxmlformats.org/officeDocument/2006/relationships/hyperlink" Target="https://github.com/ropensci/taxview" TargetMode="External"/><Relationship Id="rId67" Type="http://schemas.openxmlformats.org/officeDocument/2006/relationships/hyperlink" Target="https://github.com/sckott/taxspell" TargetMode="External"/><Relationship Id="rId60" Type="http://schemas.openxmlformats.org/officeDocument/2006/relationships/hyperlink" Target="https://cran.r-project.org/package=taxonomizr" TargetMode="External"/><Relationship Id="rId69" Type="http://schemas.openxmlformats.org/officeDocument/2006/relationships/hyperlink" Target="https://github.com/EnquistLab/RTNRS" TargetMode="External"/><Relationship Id="rId51" Type="http://schemas.openxmlformats.org/officeDocument/2006/relationships/hyperlink" Target="https://github.com/cboettig/taxalight" TargetMode="External"/><Relationship Id="rId50" Type="http://schemas.openxmlformats.org/officeDocument/2006/relationships/hyperlink" Target="https://cran.r-project.org/web/packages/taxalight/index.html" TargetMode="External"/><Relationship Id="rId53" Type="http://schemas.openxmlformats.org/officeDocument/2006/relationships/hyperlink" Target="https://cran.r-project.org/package=taxize" TargetMode="External"/><Relationship Id="rId52" Type="http://schemas.openxmlformats.org/officeDocument/2006/relationships/hyperlink" Target="https://github.com/joelnitta/taxastand" TargetMode="External"/><Relationship Id="rId55" Type="http://schemas.openxmlformats.org/officeDocument/2006/relationships/hyperlink" Target="https://cran.r-project.org/package=taxizedb" TargetMode="External"/><Relationship Id="rId54" Type="http://schemas.openxmlformats.org/officeDocument/2006/relationships/hyperlink" Target="https://github.com/ropensci/taxize" TargetMode="External"/><Relationship Id="rId57" Type="http://schemas.openxmlformats.org/officeDocument/2006/relationships/hyperlink" Target="https://cran.r-project.org/package=taxlist" TargetMode="External"/><Relationship Id="rId56" Type="http://schemas.openxmlformats.org/officeDocument/2006/relationships/hyperlink" Target="https://github.com/ropensci/taxizedb" TargetMode="External"/><Relationship Id="rId59" Type="http://schemas.openxmlformats.org/officeDocument/2006/relationships/hyperlink" Target="https://github.com/traitecoevo/taxonlookup" TargetMode="External"/><Relationship Id="rId58" Type="http://schemas.openxmlformats.org/officeDocument/2006/relationships/hyperlink" Target="https://github.com/ropensci/taxlis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tropicos.org/name/Search" TargetMode="External"/><Relationship Id="rId42" Type="http://schemas.openxmlformats.org/officeDocument/2006/relationships/hyperlink" Target="https://plants.usda.gov/home" TargetMode="External"/><Relationship Id="rId41" Type="http://schemas.openxmlformats.org/officeDocument/2006/relationships/hyperlink" Target="https://twnlist.aquadesk.nl/" TargetMode="External"/><Relationship Id="rId44" Type="http://schemas.openxmlformats.org/officeDocument/2006/relationships/hyperlink" Target="https://wcsp.science.kew.org/" TargetMode="External"/><Relationship Id="rId43" Type="http://schemas.openxmlformats.org/officeDocument/2006/relationships/hyperlink" Target="https://data.canadensys.net/ipt/resource?r=vascan" TargetMode="External"/><Relationship Id="rId46" Type="http://schemas.openxmlformats.org/officeDocument/2006/relationships/hyperlink" Target="https://www.wikipedia.org/" TargetMode="External"/><Relationship Id="rId45" Type="http://schemas.openxmlformats.org/officeDocument/2006/relationships/hyperlink" Target="https://www.wikidata.org/wiki/Wikidata:Main_Page" TargetMode="External"/><Relationship Id="rId48" Type="http://schemas.openxmlformats.org/officeDocument/2006/relationships/hyperlink" Target="http://worldfloraonline.org/" TargetMode="External"/><Relationship Id="rId47" Type="http://schemas.openxmlformats.org/officeDocument/2006/relationships/hyperlink" Target="https://species.wikimedia.org/wiki/Main_Page" TargetMode="External"/><Relationship Id="rId49" Type="http://schemas.openxmlformats.org/officeDocument/2006/relationships/hyperlink" Target="https://www.marinespecies.org/" TargetMode="External"/><Relationship Id="rId31" Type="http://schemas.openxmlformats.org/officeDocument/2006/relationships/hyperlink" Target="http://www.plantsoftheworldonline.org/" TargetMode="External"/><Relationship Id="rId30" Type="http://schemas.openxmlformats.org/officeDocument/2006/relationships/hyperlink" Target="http://powo.science.kew.org/" TargetMode="External"/><Relationship Id="rId33" Type="http://schemas.openxmlformats.org/officeDocument/2006/relationships/hyperlink" Target="http://sp2000.org.cn/" TargetMode="External"/><Relationship Id="rId32" Type="http://schemas.openxmlformats.org/officeDocument/2006/relationships/hyperlink" Target="https://sealifebase.ca/" TargetMode="External"/><Relationship Id="rId35" Type="http://schemas.openxmlformats.org/officeDocument/2006/relationships/hyperlink" Target="https://taibnet.sinica.edu.tw/home_eng.php" TargetMode="External"/><Relationship Id="rId34" Type="http://schemas.openxmlformats.org/officeDocument/2006/relationships/hyperlink" Target="https://translate.google.com/translate?hl=&amp;sl=zh-CN&amp;tl=en&amp;u=http%3A%2F%2Fwww.sp2000.org.cn%2F" TargetMode="External"/><Relationship Id="rId37" Type="http://schemas.openxmlformats.org/officeDocument/2006/relationships/hyperlink" Target="https://inpn.mnhn.fr/programme/referentiel-taxonomique-taxref" TargetMode="External"/><Relationship Id="rId36" Type="http://schemas.openxmlformats.org/officeDocument/2006/relationships/hyperlink" Target="https://www.gbif.org/dataset/1ec61203-14fa-4fbd-8ee5-a4a80257b45a" TargetMode="External"/><Relationship Id="rId39" Type="http://schemas.openxmlformats.org/officeDocument/2006/relationships/hyperlink" Target="http://www.theplantlist.org/" TargetMode="External"/><Relationship Id="rId38" Type="http://schemas.openxmlformats.org/officeDocument/2006/relationships/hyperlink" Target="https://tnrs.biendata.org/" TargetMode="External"/><Relationship Id="rId20" Type="http://schemas.openxmlformats.org/officeDocument/2006/relationships/hyperlink" Target="https://www.itis.gov/" TargetMode="External"/><Relationship Id="rId22" Type="http://schemas.openxmlformats.org/officeDocument/2006/relationships/hyperlink" Target="https://idiv-biodiversity.github.io/lcvplants/" TargetMode="External"/><Relationship Id="rId21" Type="http://schemas.openxmlformats.org/officeDocument/2006/relationships/hyperlink" Target="https://www.iucnredlist.org/" TargetMode="External"/><Relationship Id="rId24" Type="http://schemas.openxmlformats.org/officeDocument/2006/relationships/hyperlink" Target="https://explorer.natureserve.org/" TargetMode="External"/><Relationship Id="rId23" Type="http://schemas.openxmlformats.org/officeDocument/2006/relationships/hyperlink" Target="https://www.mammaldiversity.org/" TargetMode="External"/><Relationship Id="rId26" Type="http://schemas.openxmlformats.org/officeDocument/2006/relationships/hyperlink" Target="http://neotomadb.org/" TargetMode="External"/><Relationship Id="rId25" Type="http://schemas.openxmlformats.org/officeDocument/2006/relationships/hyperlink" Target="https://www.ncbi.nlm.nih.gov/taxonomy" TargetMode="External"/><Relationship Id="rId28" Type="http://schemas.openxmlformats.org/officeDocument/2006/relationships/hyperlink" Target="https://paleobiodb.org/navigator/" TargetMode="External"/><Relationship Id="rId27" Type="http://schemas.openxmlformats.org/officeDocument/2006/relationships/hyperlink" Target="http://opentreeoflife.github.io/" TargetMode="External"/><Relationship Id="rId29" Type="http://schemas.openxmlformats.org/officeDocument/2006/relationships/hyperlink" Target="https://paleobiodb.org/" TargetMode="External"/><Relationship Id="rId11" Type="http://schemas.openxmlformats.org/officeDocument/2006/relationships/hyperlink" Target="https://laji.fi/en/" TargetMode="External"/><Relationship Id="rId10" Type="http://schemas.openxmlformats.org/officeDocument/2006/relationships/hyperlink" Target="http://www.worldfloraonline.org/organisation/FB" TargetMode="External"/><Relationship Id="rId13" Type="http://schemas.openxmlformats.org/officeDocument/2006/relationships/hyperlink" Target="https://www.gbif.org/" TargetMode="External"/><Relationship Id="rId12" Type="http://schemas.openxmlformats.org/officeDocument/2006/relationships/hyperlink" Target="https://www.fishbase.de/" TargetMode="External"/><Relationship Id="rId15" Type="http://schemas.openxmlformats.org/officeDocument/2006/relationships/hyperlink" Target="https://index.globalnames.org/" TargetMode="External"/><Relationship Id="rId14" Type="http://schemas.openxmlformats.org/officeDocument/2006/relationships/hyperlink" Target="https://germansl.infinitenature.org/" TargetMode="External"/><Relationship Id="rId17" Type="http://schemas.openxmlformats.org/officeDocument/2006/relationships/hyperlink" Target="https://www.indexfungorum.org/" TargetMode="External"/><Relationship Id="rId16" Type="http://schemas.openxmlformats.org/officeDocument/2006/relationships/hyperlink" Target="https://resolver.globalnames.org/" TargetMode="External"/><Relationship Id="rId19" Type="http://schemas.openxmlformats.org/officeDocument/2006/relationships/hyperlink" Target="https://www.itis.gov/organ.html" TargetMode="External"/><Relationship Id="rId18" Type="http://schemas.openxmlformats.org/officeDocument/2006/relationships/hyperlink" Target="https://www.ipni.org/" TargetMode="External"/><Relationship Id="rId1" Type="http://schemas.openxmlformats.org/officeDocument/2006/relationships/hyperlink" Target="https://www.algaebase.org" TargetMode="External"/><Relationship Id="rId2" Type="http://schemas.openxmlformats.org/officeDocument/2006/relationships/hyperlink" Target="https://amphibiansoftheworld.amnh.org/" TargetMode="External"/><Relationship Id="rId3" Type="http://schemas.openxmlformats.org/officeDocument/2006/relationships/hyperlink" Target="https://www.boldsystems.org/index.php" TargetMode="External"/><Relationship Id="rId4" Type="http://schemas.openxmlformats.org/officeDocument/2006/relationships/hyperlink" Target="http://zoology.especies.cn/" TargetMode="External"/><Relationship Id="rId9" Type="http://schemas.openxmlformats.org/officeDocument/2006/relationships/hyperlink" Target="http://floradobrasil.jbrj.gov.br/" TargetMode="External"/><Relationship Id="rId5" Type="http://schemas.openxmlformats.org/officeDocument/2006/relationships/hyperlink" Target="https://www.catalogueoflife.org/" TargetMode="External"/><Relationship Id="rId6" Type="http://schemas.openxmlformats.org/officeDocument/2006/relationships/hyperlink" Target="https://www.dyntaxa.se/" TargetMode="External"/><Relationship Id="rId7" Type="http://schemas.openxmlformats.org/officeDocument/2006/relationships/hyperlink" Target="https://www.birds.cornell.edu/clementschecklist/" TargetMode="External"/><Relationship Id="rId8" Type="http://schemas.openxmlformats.org/officeDocument/2006/relationships/hyperlink" Target="https://eol.org/" TargetMode="External"/><Relationship Id="rId51" Type="http://schemas.openxmlformats.org/officeDocument/2006/relationships/drawing" Target="../drawings/drawing4.xml"/><Relationship Id="rId50" Type="http://schemas.openxmlformats.org/officeDocument/2006/relationships/hyperlink" Target="http://zoobank.org/" TargetMode="External"/><Relationship Id="rId5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6" max="6" width="19.43"/>
    <col customWidth="1" min="10" max="10" width="34.86"/>
    <col customWidth="1" min="16" max="16" width="39.43"/>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row>
    <row r="2">
      <c r="A2" s="4" t="s">
        <v>16</v>
      </c>
      <c r="B2" s="5" t="s">
        <v>17</v>
      </c>
      <c r="C2" s="6" t="s">
        <v>18</v>
      </c>
      <c r="D2" s="6" t="s">
        <v>19</v>
      </c>
      <c r="E2" s="7">
        <v>43722.0</v>
      </c>
      <c r="F2" s="8" t="s">
        <v>20</v>
      </c>
      <c r="G2" s="8" t="s">
        <v>21</v>
      </c>
      <c r="H2" s="8" t="s">
        <v>22</v>
      </c>
      <c r="I2" s="8" t="s">
        <v>20</v>
      </c>
      <c r="J2" s="8" t="s">
        <v>23</v>
      </c>
      <c r="K2" s="8" t="s">
        <v>24</v>
      </c>
      <c r="L2" s="8" t="s">
        <v>25</v>
      </c>
      <c r="M2" s="8" t="s">
        <v>26</v>
      </c>
      <c r="N2" s="8" t="s">
        <v>27</v>
      </c>
      <c r="O2" s="8" t="s">
        <v>28</v>
      </c>
      <c r="P2" s="9"/>
      <c r="Q2" s="9"/>
      <c r="R2" s="9"/>
      <c r="S2" s="9"/>
      <c r="T2" s="9"/>
      <c r="U2" s="9"/>
      <c r="V2" s="9"/>
      <c r="W2" s="9"/>
      <c r="X2" s="9"/>
      <c r="Y2" s="9"/>
      <c r="Z2" s="9"/>
      <c r="AA2" s="9"/>
      <c r="AB2" s="9"/>
      <c r="AC2" s="9"/>
      <c r="AD2" s="9"/>
    </row>
    <row r="3">
      <c r="A3" s="10" t="s">
        <v>29</v>
      </c>
      <c r="B3" s="11" t="s">
        <v>17</v>
      </c>
      <c r="C3" s="8" t="s">
        <v>30</v>
      </c>
      <c r="D3" s="6" t="s">
        <v>31</v>
      </c>
      <c r="E3" s="8" t="s">
        <v>30</v>
      </c>
      <c r="F3" s="8" t="s">
        <v>20</v>
      </c>
      <c r="G3" s="8" t="s">
        <v>21</v>
      </c>
      <c r="H3" s="8" t="s">
        <v>32</v>
      </c>
      <c r="I3" s="8" t="s">
        <v>20</v>
      </c>
      <c r="J3" s="8" t="s">
        <v>33</v>
      </c>
      <c r="K3" s="8" t="s">
        <v>24</v>
      </c>
      <c r="L3" s="8" t="s">
        <v>25</v>
      </c>
      <c r="M3" s="8" t="s">
        <v>34</v>
      </c>
      <c r="N3" s="8" t="s">
        <v>27</v>
      </c>
      <c r="O3" s="9"/>
      <c r="P3" s="9"/>
      <c r="Q3" s="9"/>
      <c r="R3" s="9"/>
      <c r="S3" s="9"/>
      <c r="T3" s="9"/>
      <c r="U3" s="9"/>
      <c r="V3" s="9"/>
      <c r="W3" s="9"/>
      <c r="X3" s="9"/>
      <c r="Y3" s="9"/>
      <c r="Z3" s="9"/>
      <c r="AA3" s="9"/>
      <c r="AB3" s="9"/>
      <c r="AC3" s="9"/>
      <c r="AD3" s="9"/>
    </row>
    <row r="4" ht="19.5" customHeight="1">
      <c r="A4" s="10" t="s">
        <v>35</v>
      </c>
      <c r="B4" s="11" t="s">
        <v>36</v>
      </c>
      <c r="C4" s="12" t="s">
        <v>37</v>
      </c>
      <c r="D4" s="12" t="s">
        <v>38</v>
      </c>
      <c r="E4" s="13">
        <v>43888.0</v>
      </c>
      <c r="F4" s="8" t="s">
        <v>20</v>
      </c>
      <c r="G4" s="8" t="s">
        <v>21</v>
      </c>
      <c r="H4" s="8" t="s">
        <v>22</v>
      </c>
      <c r="I4" s="8" t="s">
        <v>27</v>
      </c>
      <c r="J4" s="8" t="s">
        <v>30</v>
      </c>
      <c r="K4" s="8" t="s">
        <v>24</v>
      </c>
      <c r="L4" s="8" t="s">
        <v>25</v>
      </c>
      <c r="M4" s="8" t="s">
        <v>39</v>
      </c>
      <c r="N4" s="8" t="s">
        <v>20</v>
      </c>
      <c r="O4" s="8" t="s">
        <v>40</v>
      </c>
      <c r="P4" s="9"/>
      <c r="Q4" s="9"/>
      <c r="R4" s="9"/>
      <c r="S4" s="9"/>
      <c r="T4" s="9"/>
      <c r="U4" s="9"/>
      <c r="V4" s="9"/>
      <c r="W4" s="9"/>
      <c r="X4" s="9"/>
      <c r="Y4" s="9"/>
      <c r="Z4" s="9"/>
      <c r="AA4" s="9"/>
      <c r="AB4" s="9"/>
      <c r="AC4" s="9"/>
      <c r="AD4" s="9"/>
    </row>
    <row r="5">
      <c r="A5" s="10" t="s">
        <v>41</v>
      </c>
      <c r="B5" s="11" t="s">
        <v>17</v>
      </c>
      <c r="C5" s="8" t="s">
        <v>30</v>
      </c>
      <c r="D5" s="12" t="s">
        <v>42</v>
      </c>
      <c r="E5" s="8" t="s">
        <v>30</v>
      </c>
      <c r="F5" s="8" t="s">
        <v>27</v>
      </c>
      <c r="G5" s="8" t="s">
        <v>21</v>
      </c>
      <c r="H5" s="8" t="s">
        <v>22</v>
      </c>
      <c r="I5" s="8" t="s">
        <v>20</v>
      </c>
      <c r="J5" s="8" t="s">
        <v>43</v>
      </c>
      <c r="K5" s="8" t="s">
        <v>24</v>
      </c>
      <c r="L5" s="8" t="s">
        <v>44</v>
      </c>
      <c r="M5" s="8" t="s">
        <v>30</v>
      </c>
      <c r="N5" s="8" t="s">
        <v>20</v>
      </c>
      <c r="O5" s="14" t="s">
        <v>45</v>
      </c>
      <c r="P5" s="9"/>
      <c r="Q5" s="9"/>
      <c r="R5" s="9"/>
      <c r="S5" s="9"/>
      <c r="T5" s="9"/>
      <c r="U5" s="9"/>
      <c r="V5" s="9"/>
      <c r="W5" s="9"/>
      <c r="X5" s="9"/>
      <c r="Y5" s="9"/>
      <c r="Z5" s="9"/>
      <c r="AA5" s="9"/>
      <c r="AB5" s="9"/>
      <c r="AC5" s="9"/>
      <c r="AD5" s="9"/>
    </row>
    <row r="6">
      <c r="A6" s="4" t="s">
        <v>46</v>
      </c>
      <c r="B6" s="5" t="s">
        <v>17</v>
      </c>
      <c r="C6" s="6" t="s">
        <v>47</v>
      </c>
      <c r="D6" s="12" t="s">
        <v>48</v>
      </c>
      <c r="E6" s="7">
        <v>44223.0</v>
      </c>
      <c r="F6" s="8" t="s">
        <v>20</v>
      </c>
      <c r="G6" s="8" t="s">
        <v>21</v>
      </c>
      <c r="H6" s="8" t="s">
        <v>22</v>
      </c>
      <c r="I6" s="8" t="s">
        <v>20</v>
      </c>
      <c r="J6" s="8" t="s">
        <v>49</v>
      </c>
      <c r="K6" s="8" t="s">
        <v>24</v>
      </c>
      <c r="L6" s="8" t="s">
        <v>44</v>
      </c>
      <c r="M6" s="8" t="s">
        <v>30</v>
      </c>
      <c r="N6" s="8" t="s">
        <v>27</v>
      </c>
      <c r="O6" s="15" t="s">
        <v>50</v>
      </c>
      <c r="P6" s="8" t="s">
        <v>51</v>
      </c>
      <c r="Q6" s="9"/>
      <c r="R6" s="9"/>
      <c r="S6" s="9"/>
      <c r="T6" s="9"/>
      <c r="U6" s="9"/>
      <c r="V6" s="9"/>
      <c r="W6" s="9"/>
      <c r="X6" s="9"/>
      <c r="Y6" s="9"/>
      <c r="Z6" s="9"/>
      <c r="AA6" s="9"/>
      <c r="AB6" s="9"/>
      <c r="AC6" s="9"/>
      <c r="AD6" s="9"/>
    </row>
    <row r="7">
      <c r="A7" s="10" t="s">
        <v>52</v>
      </c>
      <c r="B7" s="5" t="s">
        <v>36</v>
      </c>
      <c r="C7" s="6" t="s">
        <v>53</v>
      </c>
      <c r="D7" s="12" t="s">
        <v>54</v>
      </c>
      <c r="E7" s="7">
        <v>44227.0</v>
      </c>
      <c r="F7" s="8" t="s">
        <v>20</v>
      </c>
      <c r="G7" s="8" t="s">
        <v>21</v>
      </c>
      <c r="H7" s="8" t="s">
        <v>22</v>
      </c>
      <c r="I7" s="8" t="s">
        <v>20</v>
      </c>
      <c r="J7" s="8" t="s">
        <v>55</v>
      </c>
      <c r="K7" s="8" t="s">
        <v>24</v>
      </c>
      <c r="L7" s="8" t="s">
        <v>25</v>
      </c>
      <c r="M7" s="8" t="s">
        <v>56</v>
      </c>
      <c r="N7" s="8" t="s">
        <v>20</v>
      </c>
      <c r="O7" s="8" t="s">
        <v>57</v>
      </c>
      <c r="P7" s="9"/>
      <c r="Q7" s="9"/>
      <c r="R7" s="9"/>
      <c r="S7" s="9"/>
      <c r="T7" s="9"/>
      <c r="U7" s="9"/>
      <c r="V7" s="9"/>
      <c r="W7" s="9"/>
      <c r="X7" s="9"/>
      <c r="Y7" s="9"/>
      <c r="Z7" s="9"/>
      <c r="AA7" s="9"/>
      <c r="AB7" s="9"/>
      <c r="AC7" s="9"/>
      <c r="AD7" s="9"/>
    </row>
    <row r="8">
      <c r="A8" s="10" t="s">
        <v>58</v>
      </c>
      <c r="B8" s="11" t="s">
        <v>17</v>
      </c>
      <c r="C8" s="16" t="s">
        <v>30</v>
      </c>
      <c r="D8" s="12" t="s">
        <v>59</v>
      </c>
      <c r="E8" s="8" t="s">
        <v>30</v>
      </c>
      <c r="F8" s="8" t="s">
        <v>20</v>
      </c>
      <c r="G8" s="8" t="s">
        <v>21</v>
      </c>
      <c r="H8" s="8" t="s">
        <v>60</v>
      </c>
      <c r="I8" s="8" t="s">
        <v>20</v>
      </c>
      <c r="J8" s="8" t="s">
        <v>61</v>
      </c>
      <c r="K8" s="8" t="s">
        <v>24</v>
      </c>
      <c r="L8" s="8" t="s">
        <v>44</v>
      </c>
      <c r="M8" s="8" t="s">
        <v>30</v>
      </c>
      <c r="N8" s="8" t="s">
        <v>27</v>
      </c>
      <c r="O8" s="9"/>
      <c r="P8" s="9"/>
      <c r="Q8" s="9"/>
      <c r="R8" s="9"/>
      <c r="S8" s="9"/>
      <c r="T8" s="9"/>
      <c r="U8" s="9"/>
      <c r="V8" s="9"/>
      <c r="W8" s="9"/>
      <c r="X8" s="9"/>
      <c r="Y8" s="9"/>
      <c r="Z8" s="9"/>
      <c r="AA8" s="9"/>
      <c r="AB8" s="9"/>
      <c r="AC8" s="9"/>
      <c r="AD8" s="9"/>
    </row>
    <row r="9">
      <c r="A9" s="10" t="s">
        <v>62</v>
      </c>
      <c r="B9" s="11" t="s">
        <v>17</v>
      </c>
      <c r="C9" s="6" t="s">
        <v>63</v>
      </c>
      <c r="D9" s="12" t="s">
        <v>64</v>
      </c>
      <c r="E9" s="7">
        <v>43949.0</v>
      </c>
      <c r="F9" s="8" t="s">
        <v>20</v>
      </c>
      <c r="G9" s="8" t="s">
        <v>21</v>
      </c>
      <c r="H9" s="8" t="s">
        <v>60</v>
      </c>
      <c r="I9" s="8" t="s">
        <v>20</v>
      </c>
      <c r="J9" s="8" t="s">
        <v>65</v>
      </c>
      <c r="K9" s="8" t="s">
        <v>24</v>
      </c>
      <c r="L9" s="8" t="s">
        <v>25</v>
      </c>
      <c r="M9" s="8" t="s">
        <v>66</v>
      </c>
      <c r="N9" s="8" t="s">
        <v>27</v>
      </c>
      <c r="O9" s="9"/>
      <c r="P9" s="9"/>
      <c r="Q9" s="9"/>
      <c r="R9" s="9"/>
      <c r="S9" s="9"/>
      <c r="T9" s="9"/>
      <c r="U9" s="9"/>
      <c r="V9" s="9"/>
      <c r="W9" s="9"/>
      <c r="X9" s="9"/>
      <c r="Y9" s="9"/>
      <c r="Z9" s="9"/>
      <c r="AA9" s="9"/>
      <c r="AB9" s="9"/>
      <c r="AC9" s="9"/>
      <c r="AD9" s="9"/>
    </row>
    <row r="10">
      <c r="A10" s="10" t="s">
        <v>67</v>
      </c>
      <c r="B10" s="5" t="s">
        <v>36</v>
      </c>
      <c r="C10" s="6" t="s">
        <v>68</v>
      </c>
      <c r="D10" s="9"/>
      <c r="E10" s="7">
        <v>44201.0</v>
      </c>
      <c r="F10" s="8" t="s">
        <v>20</v>
      </c>
      <c r="G10" s="8" t="s">
        <v>69</v>
      </c>
      <c r="H10" s="8" t="s">
        <v>60</v>
      </c>
      <c r="I10" s="8" t="s">
        <v>20</v>
      </c>
      <c r="J10" s="8" t="s">
        <v>61</v>
      </c>
      <c r="K10" s="8" t="s">
        <v>70</v>
      </c>
      <c r="L10" s="8" t="s">
        <v>44</v>
      </c>
      <c r="M10" s="8" t="s">
        <v>30</v>
      </c>
      <c r="N10" s="8" t="s">
        <v>27</v>
      </c>
      <c r="O10" s="8" t="s">
        <v>30</v>
      </c>
      <c r="P10" s="9"/>
      <c r="Q10" s="9"/>
      <c r="R10" s="9"/>
      <c r="S10" s="9"/>
      <c r="T10" s="9"/>
      <c r="U10" s="9"/>
      <c r="V10" s="9"/>
      <c r="W10" s="9"/>
      <c r="X10" s="9"/>
      <c r="Y10" s="9"/>
      <c r="Z10" s="9"/>
      <c r="AA10" s="9"/>
      <c r="AB10" s="9"/>
      <c r="AC10" s="9"/>
      <c r="AD10" s="9"/>
    </row>
    <row r="11">
      <c r="A11" s="10" t="s">
        <v>71</v>
      </c>
      <c r="B11" s="11" t="s">
        <v>36</v>
      </c>
      <c r="C11" s="12" t="s">
        <v>72</v>
      </c>
      <c r="D11" s="17" t="s">
        <v>73</v>
      </c>
      <c r="E11" s="7">
        <v>44249.0</v>
      </c>
      <c r="F11" s="8" t="s">
        <v>20</v>
      </c>
      <c r="G11" s="8" t="s">
        <v>21</v>
      </c>
      <c r="H11" s="8" t="s">
        <v>32</v>
      </c>
      <c r="I11" s="8" t="s">
        <v>20</v>
      </c>
      <c r="J11" s="8" t="s">
        <v>61</v>
      </c>
      <c r="K11" s="8" t="s">
        <v>24</v>
      </c>
      <c r="L11" s="8" t="s">
        <v>25</v>
      </c>
      <c r="M11" s="8" t="s">
        <v>74</v>
      </c>
      <c r="N11" s="8" t="s">
        <v>27</v>
      </c>
      <c r="O11" s="8" t="s">
        <v>30</v>
      </c>
      <c r="P11" s="9"/>
      <c r="Q11" s="9"/>
      <c r="R11" s="9"/>
      <c r="S11" s="9"/>
      <c r="T11" s="9"/>
      <c r="U11" s="9"/>
      <c r="V11" s="9"/>
      <c r="W11" s="9"/>
      <c r="X11" s="9"/>
      <c r="Y11" s="9"/>
      <c r="Z11" s="9"/>
      <c r="AA11" s="9"/>
      <c r="AB11" s="9"/>
      <c r="AC11" s="9"/>
      <c r="AD11" s="9"/>
    </row>
    <row r="12">
      <c r="A12" s="10" t="s">
        <v>75</v>
      </c>
      <c r="B12" s="5" t="s">
        <v>36</v>
      </c>
      <c r="C12" s="6" t="s">
        <v>76</v>
      </c>
      <c r="D12" s="12" t="s">
        <v>77</v>
      </c>
      <c r="E12" s="7">
        <v>43429.0</v>
      </c>
      <c r="F12" s="8" t="s">
        <v>20</v>
      </c>
      <c r="G12" s="8" t="s">
        <v>21</v>
      </c>
      <c r="H12" s="8" t="s">
        <v>32</v>
      </c>
      <c r="I12" s="8" t="s">
        <v>20</v>
      </c>
      <c r="J12" s="8" t="s">
        <v>78</v>
      </c>
      <c r="K12" s="8" t="s">
        <v>79</v>
      </c>
      <c r="L12" s="8" t="s">
        <v>44</v>
      </c>
      <c r="M12" s="8" t="s">
        <v>30</v>
      </c>
      <c r="N12" s="8" t="s">
        <v>20</v>
      </c>
      <c r="O12" s="8" t="s">
        <v>80</v>
      </c>
      <c r="P12" s="8" t="s">
        <v>81</v>
      </c>
      <c r="Q12" s="9"/>
      <c r="R12" s="9"/>
      <c r="S12" s="9"/>
      <c r="T12" s="9"/>
      <c r="U12" s="9"/>
      <c r="V12" s="9"/>
      <c r="W12" s="9"/>
      <c r="X12" s="9"/>
      <c r="Y12" s="9"/>
      <c r="Z12" s="9"/>
      <c r="AA12" s="9"/>
      <c r="AB12" s="9"/>
      <c r="AC12" s="9"/>
      <c r="AD12" s="9"/>
    </row>
    <row r="13">
      <c r="A13" s="10" t="s">
        <v>82</v>
      </c>
      <c r="B13" s="5" t="s">
        <v>17</v>
      </c>
      <c r="C13" s="16" t="s">
        <v>30</v>
      </c>
      <c r="D13" s="12" t="s">
        <v>83</v>
      </c>
      <c r="E13" s="8" t="s">
        <v>30</v>
      </c>
      <c r="F13" s="8" t="s">
        <v>20</v>
      </c>
      <c r="G13" s="8" t="s">
        <v>21</v>
      </c>
      <c r="H13" s="8" t="s">
        <v>60</v>
      </c>
      <c r="I13" s="8" t="s">
        <v>20</v>
      </c>
      <c r="J13" s="8" t="s">
        <v>84</v>
      </c>
      <c r="K13" s="8" t="s">
        <v>24</v>
      </c>
      <c r="L13" s="8" t="s">
        <v>25</v>
      </c>
      <c r="M13" s="8" t="s">
        <v>85</v>
      </c>
      <c r="N13" s="8" t="s">
        <v>20</v>
      </c>
      <c r="O13" s="15" t="s">
        <v>86</v>
      </c>
      <c r="P13" s="9"/>
      <c r="Q13" s="9"/>
      <c r="R13" s="9"/>
      <c r="S13" s="9"/>
      <c r="T13" s="9"/>
      <c r="U13" s="9"/>
      <c r="V13" s="9"/>
      <c r="W13" s="9"/>
      <c r="X13" s="9"/>
      <c r="Y13" s="9"/>
      <c r="Z13" s="9"/>
      <c r="AA13" s="9"/>
      <c r="AB13" s="9"/>
      <c r="AC13" s="9"/>
      <c r="AD13" s="9"/>
    </row>
    <row r="14">
      <c r="A14" s="10" t="s">
        <v>87</v>
      </c>
      <c r="B14" s="11" t="s">
        <v>17</v>
      </c>
      <c r="C14" s="8" t="s">
        <v>30</v>
      </c>
      <c r="D14" s="12" t="s">
        <v>88</v>
      </c>
      <c r="E14" s="8" t="s">
        <v>30</v>
      </c>
      <c r="F14" s="8" t="s">
        <v>20</v>
      </c>
      <c r="G14" s="8" t="s">
        <v>21</v>
      </c>
      <c r="H14" s="8" t="s">
        <v>60</v>
      </c>
      <c r="I14" s="8" t="s">
        <v>20</v>
      </c>
      <c r="J14" s="8" t="s">
        <v>89</v>
      </c>
      <c r="K14" s="8" t="s">
        <v>24</v>
      </c>
      <c r="L14" s="8" t="s">
        <v>25</v>
      </c>
      <c r="M14" s="8" t="s">
        <v>87</v>
      </c>
      <c r="N14" s="8" t="s">
        <v>27</v>
      </c>
      <c r="O14" s="9"/>
      <c r="P14" s="9"/>
      <c r="Q14" s="9"/>
      <c r="R14" s="9"/>
      <c r="S14" s="9"/>
      <c r="T14" s="9"/>
      <c r="U14" s="9"/>
      <c r="V14" s="9"/>
      <c r="W14" s="9"/>
      <c r="X14" s="9"/>
      <c r="Y14" s="9"/>
      <c r="Z14" s="9"/>
      <c r="AA14" s="9"/>
      <c r="AB14" s="9"/>
      <c r="AC14" s="9"/>
      <c r="AD14" s="9"/>
    </row>
    <row r="15">
      <c r="A15" s="10" t="s">
        <v>90</v>
      </c>
      <c r="B15" s="5" t="s">
        <v>17</v>
      </c>
      <c r="C15" s="6" t="s">
        <v>91</v>
      </c>
      <c r="D15" s="15" t="s">
        <v>92</v>
      </c>
      <c r="E15" s="7">
        <v>43950.0</v>
      </c>
      <c r="F15" s="8" t="s">
        <v>20</v>
      </c>
      <c r="G15" s="8" t="s">
        <v>21</v>
      </c>
      <c r="H15" s="8" t="s">
        <v>60</v>
      </c>
      <c r="I15" s="8" t="s">
        <v>27</v>
      </c>
      <c r="J15" s="8" t="s">
        <v>30</v>
      </c>
      <c r="K15" s="8" t="s">
        <v>93</v>
      </c>
      <c r="L15" s="8" t="s">
        <v>25</v>
      </c>
      <c r="M15" s="8" t="s">
        <v>94</v>
      </c>
      <c r="N15" s="8" t="s">
        <v>20</v>
      </c>
      <c r="O15" s="8" t="s">
        <v>95</v>
      </c>
      <c r="P15" s="9"/>
      <c r="Q15" s="9"/>
      <c r="R15" s="9"/>
      <c r="S15" s="9"/>
      <c r="T15" s="9"/>
      <c r="U15" s="9"/>
      <c r="V15" s="9"/>
      <c r="W15" s="9"/>
      <c r="X15" s="9"/>
      <c r="Y15" s="9"/>
      <c r="Z15" s="9"/>
      <c r="AA15" s="9"/>
      <c r="AB15" s="9"/>
      <c r="AC15" s="9"/>
      <c r="AD15" s="9"/>
    </row>
    <row r="16">
      <c r="A16" s="10" t="s">
        <v>96</v>
      </c>
      <c r="B16" s="5" t="s">
        <v>36</v>
      </c>
      <c r="C16" s="6" t="str">
        <f t="shared" ref="C16:C18" si="1">CONCATENATE("https://cran.r-project.org/package=", A16)</f>
        <v>https://cran.r-project.org/package=microclass</v>
      </c>
      <c r="D16" s="12" t="s">
        <v>97</v>
      </c>
      <c r="E16" s="7">
        <v>44071.0</v>
      </c>
      <c r="F16" s="8" t="s">
        <v>20</v>
      </c>
      <c r="G16" s="8" t="s">
        <v>21</v>
      </c>
      <c r="H16" s="8" t="s">
        <v>60</v>
      </c>
      <c r="I16" s="8" t="s">
        <v>27</v>
      </c>
      <c r="J16" s="8" t="s">
        <v>30</v>
      </c>
      <c r="K16" s="8" t="s">
        <v>79</v>
      </c>
      <c r="L16" s="8" t="s">
        <v>25</v>
      </c>
      <c r="M16" s="8" t="s">
        <v>74</v>
      </c>
      <c r="N16" s="8" t="s">
        <v>27</v>
      </c>
      <c r="O16" s="8" t="s">
        <v>98</v>
      </c>
      <c r="P16" s="9"/>
      <c r="Q16" s="9"/>
      <c r="R16" s="9"/>
      <c r="S16" s="9"/>
      <c r="T16" s="9"/>
      <c r="U16" s="9"/>
      <c r="V16" s="9"/>
      <c r="W16" s="9"/>
      <c r="X16" s="9"/>
      <c r="Y16" s="9"/>
      <c r="Z16" s="9"/>
      <c r="AA16" s="9"/>
      <c r="AB16" s="9"/>
      <c r="AC16" s="9"/>
      <c r="AD16" s="9"/>
    </row>
    <row r="17">
      <c r="A17" s="10" t="s">
        <v>99</v>
      </c>
      <c r="B17" s="5" t="s">
        <v>17</v>
      </c>
      <c r="C17" s="6" t="str">
        <f t="shared" si="1"/>
        <v>https://cran.r-project.org/package=monographaR</v>
      </c>
      <c r="D17" s="6" t="s">
        <v>100</v>
      </c>
      <c r="E17" s="7">
        <v>44115.0</v>
      </c>
      <c r="F17" s="8" t="s">
        <v>20</v>
      </c>
      <c r="G17" s="8" t="s">
        <v>21</v>
      </c>
      <c r="H17" s="8" t="s">
        <v>60</v>
      </c>
      <c r="I17" s="8" t="s">
        <v>27</v>
      </c>
      <c r="J17" s="8" t="s">
        <v>30</v>
      </c>
      <c r="K17" s="8" t="s">
        <v>101</v>
      </c>
      <c r="L17" s="8" t="s">
        <v>25</v>
      </c>
      <c r="M17" s="8" t="s">
        <v>85</v>
      </c>
      <c r="N17" s="8" t="s">
        <v>20</v>
      </c>
      <c r="O17" s="8" t="s">
        <v>102</v>
      </c>
      <c r="P17" s="9"/>
      <c r="Q17" s="9"/>
      <c r="R17" s="9"/>
      <c r="S17" s="9"/>
      <c r="T17" s="9"/>
      <c r="U17" s="9"/>
      <c r="V17" s="9"/>
      <c r="W17" s="9"/>
      <c r="X17" s="9"/>
      <c r="Y17" s="9"/>
      <c r="Z17" s="9"/>
      <c r="AA17" s="9"/>
      <c r="AB17" s="9"/>
      <c r="AC17" s="9"/>
      <c r="AD17" s="9"/>
    </row>
    <row r="18">
      <c r="A18" s="10" t="s">
        <v>103</v>
      </c>
      <c r="B18" s="5" t="s">
        <v>17</v>
      </c>
      <c r="C18" s="6" t="str">
        <f t="shared" si="1"/>
        <v>https://cran.r-project.org/package=natserv</v>
      </c>
      <c r="D18" s="6" t="s">
        <v>104</v>
      </c>
      <c r="E18" s="7">
        <v>43967.0</v>
      </c>
      <c r="F18" s="8" t="s">
        <v>20</v>
      </c>
      <c r="G18" s="8" t="s">
        <v>105</v>
      </c>
      <c r="H18" s="8" t="s">
        <v>22</v>
      </c>
      <c r="I18" s="8" t="s">
        <v>20</v>
      </c>
      <c r="J18" s="18" t="s">
        <v>106</v>
      </c>
      <c r="K18" s="8" t="s">
        <v>24</v>
      </c>
      <c r="L18" s="8" t="s">
        <v>44</v>
      </c>
      <c r="M18" s="8" t="s">
        <v>30</v>
      </c>
      <c r="N18" s="8" t="s">
        <v>27</v>
      </c>
      <c r="O18" s="8" t="s">
        <v>98</v>
      </c>
      <c r="P18" s="8" t="s">
        <v>107</v>
      </c>
      <c r="Q18" s="9"/>
      <c r="R18" s="9"/>
      <c r="S18" s="9"/>
      <c r="T18" s="9"/>
      <c r="U18" s="9"/>
      <c r="V18" s="9"/>
      <c r="W18" s="9"/>
      <c r="X18" s="9"/>
      <c r="Y18" s="9"/>
      <c r="Z18" s="9"/>
      <c r="AA18" s="9"/>
      <c r="AB18" s="9"/>
      <c r="AC18" s="9"/>
      <c r="AD18" s="9"/>
    </row>
    <row r="19">
      <c r="A19" s="10" t="s">
        <v>108</v>
      </c>
      <c r="B19" s="11" t="s">
        <v>17</v>
      </c>
      <c r="C19" s="12" t="s">
        <v>109</v>
      </c>
      <c r="D19" s="8" t="s">
        <v>30</v>
      </c>
      <c r="E19" s="13">
        <v>41367.0</v>
      </c>
      <c r="F19" s="8" t="s">
        <v>27</v>
      </c>
      <c r="G19" s="8" t="s">
        <v>21</v>
      </c>
      <c r="H19" s="8" t="s">
        <v>22</v>
      </c>
      <c r="I19" s="8" t="s">
        <v>20</v>
      </c>
      <c r="J19" s="8" t="s">
        <v>61</v>
      </c>
      <c r="K19" s="8" t="s">
        <v>24</v>
      </c>
      <c r="L19" s="8" t="s">
        <v>44</v>
      </c>
      <c r="M19" s="8" t="s">
        <v>30</v>
      </c>
      <c r="N19" s="8" t="s">
        <v>27</v>
      </c>
      <c r="O19" s="9"/>
      <c r="P19" s="9"/>
      <c r="Q19" s="9"/>
      <c r="R19" s="9"/>
      <c r="S19" s="9"/>
      <c r="T19" s="9"/>
      <c r="U19" s="9"/>
      <c r="V19" s="9"/>
      <c r="W19" s="9"/>
      <c r="X19" s="9"/>
      <c r="Y19" s="9"/>
      <c r="Z19" s="9"/>
      <c r="AA19" s="9"/>
      <c r="AB19" s="9"/>
      <c r="AC19" s="9"/>
      <c r="AD19" s="9"/>
    </row>
    <row r="20">
      <c r="A20" s="10" t="s">
        <v>110</v>
      </c>
      <c r="B20" s="11" t="s">
        <v>17</v>
      </c>
      <c r="C20" s="8" t="s">
        <v>30</v>
      </c>
      <c r="D20" s="12" t="s">
        <v>111</v>
      </c>
      <c r="E20" s="8" t="s">
        <v>30</v>
      </c>
      <c r="F20" s="8" t="s">
        <v>20</v>
      </c>
      <c r="G20" s="8" t="s">
        <v>21</v>
      </c>
      <c r="H20" s="8" t="s">
        <v>22</v>
      </c>
      <c r="I20" s="8" t="s">
        <v>20</v>
      </c>
      <c r="J20" s="8" t="s">
        <v>112</v>
      </c>
      <c r="K20" s="8" t="s">
        <v>24</v>
      </c>
      <c r="L20" s="8" t="s">
        <v>44</v>
      </c>
      <c r="M20" s="8" t="s">
        <v>30</v>
      </c>
      <c r="N20" s="8" t="s">
        <v>27</v>
      </c>
      <c r="O20" s="9"/>
      <c r="P20" s="9"/>
      <c r="Q20" s="9"/>
      <c r="R20" s="9"/>
      <c r="S20" s="9"/>
      <c r="T20" s="9"/>
      <c r="U20" s="9"/>
      <c r="V20" s="9"/>
      <c r="W20" s="9"/>
      <c r="X20" s="9"/>
      <c r="Y20" s="9"/>
      <c r="Z20" s="9"/>
      <c r="AA20" s="9"/>
      <c r="AB20" s="9"/>
      <c r="AC20" s="9"/>
      <c r="AD20" s="9"/>
    </row>
    <row r="21">
      <c r="A21" s="10" t="s">
        <v>113</v>
      </c>
      <c r="B21" s="11" t="s">
        <v>17</v>
      </c>
      <c r="C21" s="6" t="s">
        <v>114</v>
      </c>
      <c r="D21" s="19" t="s">
        <v>115</v>
      </c>
      <c r="E21" s="7">
        <v>44037.0</v>
      </c>
      <c r="F21" s="8" t="s">
        <v>27</v>
      </c>
      <c r="G21" s="8" t="s">
        <v>21</v>
      </c>
      <c r="H21" s="8" t="s">
        <v>22</v>
      </c>
      <c r="I21" s="8" t="s">
        <v>20</v>
      </c>
      <c r="J21" s="8" t="s">
        <v>116</v>
      </c>
      <c r="K21" s="8" t="s">
        <v>24</v>
      </c>
      <c r="L21" s="8" t="s">
        <v>44</v>
      </c>
      <c r="M21" s="8" t="s">
        <v>30</v>
      </c>
      <c r="N21" s="8" t="s">
        <v>27</v>
      </c>
      <c r="O21" s="9"/>
      <c r="P21" s="9"/>
      <c r="Q21" s="9"/>
      <c r="R21" s="9"/>
      <c r="S21" s="9"/>
      <c r="T21" s="9"/>
      <c r="U21" s="9"/>
      <c r="V21" s="9"/>
      <c r="W21" s="9"/>
      <c r="X21" s="9"/>
      <c r="Y21" s="9"/>
      <c r="Z21" s="9"/>
      <c r="AA21" s="9"/>
      <c r="AB21" s="9"/>
      <c r="AC21" s="9"/>
      <c r="AD21" s="9"/>
    </row>
    <row r="22">
      <c r="A22" s="10" t="s">
        <v>117</v>
      </c>
      <c r="B22" s="5" t="s">
        <v>36</v>
      </c>
      <c r="C22" s="6" t="s">
        <v>118</v>
      </c>
      <c r="D22" s="12" t="s">
        <v>119</v>
      </c>
      <c r="E22" s="7">
        <v>44248.0</v>
      </c>
      <c r="F22" s="8" t="s">
        <v>20</v>
      </c>
      <c r="G22" s="8" t="s">
        <v>21</v>
      </c>
      <c r="H22" s="8" t="s">
        <v>60</v>
      </c>
      <c r="I22" s="8" t="s">
        <v>27</v>
      </c>
      <c r="J22" s="8" t="s">
        <v>30</v>
      </c>
      <c r="K22" s="8" t="s">
        <v>93</v>
      </c>
      <c r="L22" s="8" t="s">
        <v>44</v>
      </c>
      <c r="M22" s="8" t="s">
        <v>30</v>
      </c>
      <c r="N22" s="8" t="s">
        <v>20</v>
      </c>
      <c r="O22" s="8" t="s">
        <v>120</v>
      </c>
      <c r="P22" s="9"/>
      <c r="Q22" s="9"/>
      <c r="R22" s="9"/>
      <c r="S22" s="9"/>
      <c r="T22" s="9"/>
      <c r="U22" s="9"/>
      <c r="V22" s="9"/>
      <c r="W22" s="9"/>
      <c r="X22" s="9"/>
      <c r="Y22" s="9"/>
      <c r="Z22" s="9"/>
      <c r="AA22" s="9"/>
      <c r="AB22" s="9"/>
      <c r="AC22" s="9"/>
      <c r="AD22" s="9"/>
    </row>
    <row r="23">
      <c r="A23" s="10" t="s">
        <v>121</v>
      </c>
      <c r="B23" s="11" t="s">
        <v>36</v>
      </c>
      <c r="C23" s="6" t="s">
        <v>122</v>
      </c>
      <c r="D23" s="12" t="s">
        <v>123</v>
      </c>
      <c r="E23" s="7">
        <v>43301.0</v>
      </c>
      <c r="F23" s="8" t="s">
        <v>27</v>
      </c>
      <c r="G23" s="8" t="s">
        <v>21</v>
      </c>
      <c r="H23" s="8" t="s">
        <v>60</v>
      </c>
      <c r="I23" s="8" t="s">
        <v>27</v>
      </c>
      <c r="J23" s="8" t="s">
        <v>30</v>
      </c>
      <c r="K23" s="8" t="s">
        <v>124</v>
      </c>
      <c r="L23" s="8" t="s">
        <v>44</v>
      </c>
      <c r="M23" s="8" t="s">
        <v>30</v>
      </c>
      <c r="N23" s="8" t="s">
        <v>20</v>
      </c>
      <c r="O23" s="15" t="s">
        <v>125</v>
      </c>
      <c r="P23" s="15" t="s">
        <v>126</v>
      </c>
      <c r="Q23" s="9"/>
      <c r="R23" s="9"/>
      <c r="S23" s="9"/>
      <c r="T23" s="9"/>
      <c r="U23" s="9"/>
      <c r="V23" s="9"/>
      <c r="W23" s="9"/>
      <c r="X23" s="9"/>
      <c r="Y23" s="9"/>
      <c r="Z23" s="9"/>
      <c r="AA23" s="9"/>
      <c r="AB23" s="9"/>
      <c r="AC23" s="9"/>
      <c r="AD23" s="9"/>
    </row>
    <row r="24">
      <c r="A24" s="10" t="s">
        <v>127</v>
      </c>
      <c r="B24" s="11" t="s">
        <v>17</v>
      </c>
      <c r="C24" s="8" t="s">
        <v>30</v>
      </c>
      <c r="D24" s="12" t="s">
        <v>128</v>
      </c>
      <c r="E24" s="8" t="s">
        <v>30</v>
      </c>
      <c r="F24" s="8" t="s">
        <v>20</v>
      </c>
      <c r="G24" s="8" t="s">
        <v>21</v>
      </c>
      <c r="H24" s="8" t="s">
        <v>60</v>
      </c>
      <c r="I24" s="8" t="s">
        <v>20</v>
      </c>
      <c r="J24" s="8" t="s">
        <v>129</v>
      </c>
      <c r="K24" s="8" t="s">
        <v>24</v>
      </c>
      <c r="L24" s="8" t="s">
        <v>25</v>
      </c>
      <c r="M24" s="8" t="s">
        <v>39</v>
      </c>
      <c r="N24" s="8" t="s">
        <v>27</v>
      </c>
      <c r="O24" s="15" t="s">
        <v>130</v>
      </c>
      <c r="P24" s="9"/>
      <c r="Q24" s="9"/>
      <c r="R24" s="9"/>
      <c r="S24" s="9"/>
      <c r="T24" s="9"/>
      <c r="U24" s="9"/>
      <c r="V24" s="9"/>
      <c r="W24" s="9"/>
      <c r="X24" s="9"/>
      <c r="Y24" s="9"/>
      <c r="Z24" s="9"/>
      <c r="AA24" s="9"/>
      <c r="AB24" s="9"/>
      <c r="AC24" s="9"/>
      <c r="AD24" s="9"/>
    </row>
    <row r="25">
      <c r="A25" s="10" t="s">
        <v>131</v>
      </c>
      <c r="B25" s="5" t="s">
        <v>17</v>
      </c>
      <c r="C25" s="6" t="s">
        <v>132</v>
      </c>
      <c r="D25" s="12" t="s">
        <v>133</v>
      </c>
      <c r="E25" s="7">
        <v>44232.0</v>
      </c>
      <c r="F25" s="8" t="s">
        <v>20</v>
      </c>
      <c r="G25" s="8" t="s">
        <v>21</v>
      </c>
      <c r="H25" s="8" t="s">
        <v>22</v>
      </c>
      <c r="I25" s="8" t="s">
        <v>20</v>
      </c>
      <c r="J25" s="8" t="s">
        <v>134</v>
      </c>
      <c r="K25" s="8" t="s">
        <v>24</v>
      </c>
      <c r="L25" s="8" t="s">
        <v>44</v>
      </c>
      <c r="M25" s="8" t="s">
        <v>30</v>
      </c>
      <c r="N25" s="8" t="s">
        <v>27</v>
      </c>
      <c r="O25" s="8" t="s">
        <v>135</v>
      </c>
      <c r="P25" s="9"/>
      <c r="Q25" s="9"/>
      <c r="R25" s="9"/>
      <c r="S25" s="9"/>
      <c r="T25" s="9"/>
      <c r="U25" s="9"/>
      <c r="V25" s="9"/>
      <c r="W25" s="9"/>
      <c r="X25" s="9"/>
      <c r="Y25" s="9"/>
      <c r="Z25" s="9"/>
      <c r="AA25" s="9"/>
      <c r="AB25" s="9"/>
      <c r="AC25" s="9"/>
      <c r="AD25" s="9"/>
    </row>
    <row r="26">
      <c r="A26" s="10" t="s">
        <v>136</v>
      </c>
      <c r="B26" s="11" t="s">
        <v>17</v>
      </c>
      <c r="C26" s="6" t="s">
        <v>137</v>
      </c>
      <c r="D26" s="12" t="s">
        <v>138</v>
      </c>
      <c r="E26" s="7">
        <v>44223.0</v>
      </c>
      <c r="F26" s="8" t="s">
        <v>20</v>
      </c>
      <c r="G26" s="8" t="s">
        <v>21</v>
      </c>
      <c r="H26" s="8" t="s">
        <v>22</v>
      </c>
      <c r="I26" s="8" t="s">
        <v>20</v>
      </c>
      <c r="J26" s="8" t="s">
        <v>139</v>
      </c>
      <c r="K26" s="8" t="s">
        <v>24</v>
      </c>
      <c r="L26" s="8" t="s">
        <v>25</v>
      </c>
      <c r="M26" s="8" t="s">
        <v>140</v>
      </c>
      <c r="N26" s="8" t="s">
        <v>27</v>
      </c>
      <c r="O26" s="20" t="s">
        <v>141</v>
      </c>
      <c r="P26" s="8" t="s">
        <v>142</v>
      </c>
      <c r="Q26" s="9"/>
      <c r="R26" s="9"/>
      <c r="S26" s="9"/>
      <c r="T26" s="9"/>
      <c r="U26" s="9"/>
      <c r="V26" s="9"/>
      <c r="W26" s="9"/>
      <c r="X26" s="9"/>
      <c r="Y26" s="9"/>
      <c r="Z26" s="9"/>
      <c r="AA26" s="9"/>
      <c r="AB26" s="9"/>
      <c r="AC26" s="9"/>
      <c r="AD26" s="9"/>
    </row>
    <row r="27">
      <c r="A27" s="10" t="s">
        <v>143</v>
      </c>
      <c r="B27" s="5" t="s">
        <v>17</v>
      </c>
      <c r="C27" s="6" t="str">
        <f>CONCATENATE("https://cran.r-project.org/package=", A27)</f>
        <v>https://cran.r-project.org/package=rentrez</v>
      </c>
      <c r="D27" s="6" t="s">
        <v>144</v>
      </c>
      <c r="E27" s="7">
        <v>44145.0</v>
      </c>
      <c r="F27" s="8" t="s">
        <v>20</v>
      </c>
      <c r="G27" s="8" t="s">
        <v>21</v>
      </c>
      <c r="H27" s="8" t="s">
        <v>22</v>
      </c>
      <c r="I27" s="8" t="s">
        <v>20</v>
      </c>
      <c r="J27" s="8" t="s">
        <v>61</v>
      </c>
      <c r="K27" s="8" t="s">
        <v>24</v>
      </c>
      <c r="L27" s="8" t="s">
        <v>44</v>
      </c>
      <c r="M27" s="8" t="s">
        <v>30</v>
      </c>
      <c r="N27" s="8" t="s">
        <v>20</v>
      </c>
      <c r="O27" s="8" t="s">
        <v>145</v>
      </c>
      <c r="P27" s="9"/>
      <c r="Q27" s="9"/>
      <c r="R27" s="9"/>
      <c r="S27" s="9"/>
      <c r="T27" s="9"/>
      <c r="U27" s="9"/>
      <c r="V27" s="9"/>
      <c r="W27" s="9"/>
      <c r="X27" s="9"/>
      <c r="Y27" s="9"/>
      <c r="Z27" s="9"/>
      <c r="AA27" s="9"/>
      <c r="AB27" s="9"/>
      <c r="AC27" s="9"/>
      <c r="AD27" s="9"/>
    </row>
    <row r="28">
      <c r="A28" s="10" t="s">
        <v>146</v>
      </c>
      <c r="B28" s="11" t="s">
        <v>36</v>
      </c>
      <c r="C28" s="8" t="s">
        <v>30</v>
      </c>
      <c r="D28" s="12" t="s">
        <v>147</v>
      </c>
      <c r="E28" s="8" t="s">
        <v>30</v>
      </c>
      <c r="F28" s="8" t="s">
        <v>27</v>
      </c>
      <c r="G28" s="8" t="s">
        <v>21</v>
      </c>
      <c r="H28" s="8" t="s">
        <v>60</v>
      </c>
      <c r="I28" s="8" t="s">
        <v>27</v>
      </c>
      <c r="J28" s="8" t="s">
        <v>30</v>
      </c>
      <c r="K28" s="8" t="s">
        <v>101</v>
      </c>
      <c r="L28" s="8" t="s">
        <v>44</v>
      </c>
      <c r="M28" s="8" t="s">
        <v>30</v>
      </c>
      <c r="N28" s="8" t="s">
        <v>27</v>
      </c>
      <c r="O28" s="8" t="s">
        <v>30</v>
      </c>
      <c r="P28" s="8" t="s">
        <v>148</v>
      </c>
      <c r="Q28" s="9"/>
      <c r="R28" s="9"/>
      <c r="S28" s="9"/>
      <c r="T28" s="9"/>
      <c r="U28" s="9"/>
      <c r="V28" s="9"/>
      <c r="W28" s="9"/>
      <c r="X28" s="9"/>
      <c r="Y28" s="9"/>
      <c r="Z28" s="9"/>
      <c r="AA28" s="9"/>
      <c r="AB28" s="9"/>
      <c r="AC28" s="9"/>
      <c r="AD28" s="9"/>
    </row>
    <row r="29">
      <c r="A29" s="10" t="s">
        <v>149</v>
      </c>
      <c r="B29" s="11" t="s">
        <v>17</v>
      </c>
      <c r="C29" s="12" t="s">
        <v>150</v>
      </c>
      <c r="D29" s="12" t="s">
        <v>151</v>
      </c>
      <c r="E29" s="13">
        <v>44237.0</v>
      </c>
      <c r="F29" s="8" t="s">
        <v>20</v>
      </c>
      <c r="G29" s="8" t="s">
        <v>21</v>
      </c>
      <c r="H29" s="8" t="s">
        <v>60</v>
      </c>
      <c r="I29" s="8" t="s">
        <v>20</v>
      </c>
      <c r="J29" s="8" t="s">
        <v>152</v>
      </c>
      <c r="K29" s="8" t="s">
        <v>24</v>
      </c>
      <c r="L29" s="8" t="s">
        <v>25</v>
      </c>
      <c r="M29" s="8" t="s">
        <v>56</v>
      </c>
      <c r="N29" s="8" t="s">
        <v>20</v>
      </c>
      <c r="O29" s="8" t="s">
        <v>153</v>
      </c>
      <c r="P29" s="9"/>
      <c r="Q29" s="9"/>
      <c r="R29" s="9"/>
      <c r="S29" s="9"/>
      <c r="T29" s="9"/>
      <c r="U29" s="9"/>
      <c r="V29" s="9"/>
      <c r="W29" s="9"/>
      <c r="X29" s="9"/>
      <c r="Y29" s="9"/>
      <c r="Z29" s="9"/>
      <c r="AA29" s="9"/>
      <c r="AB29" s="9"/>
      <c r="AC29" s="9"/>
      <c r="AD29" s="9"/>
    </row>
    <row r="30">
      <c r="A30" s="10" t="s">
        <v>154</v>
      </c>
      <c r="B30" s="11" t="s">
        <v>17</v>
      </c>
      <c r="C30" s="12" t="s">
        <v>155</v>
      </c>
      <c r="D30" s="6" t="s">
        <v>156</v>
      </c>
      <c r="E30" s="7">
        <v>44223.0</v>
      </c>
      <c r="F30" s="8" t="s">
        <v>20</v>
      </c>
      <c r="G30" s="8" t="s">
        <v>21</v>
      </c>
      <c r="H30" s="8" t="s">
        <v>22</v>
      </c>
      <c r="I30" s="8" t="s">
        <v>20</v>
      </c>
      <c r="J30" s="8" t="s">
        <v>157</v>
      </c>
      <c r="K30" s="8" t="s">
        <v>24</v>
      </c>
      <c r="L30" s="8" t="s">
        <v>44</v>
      </c>
      <c r="M30" s="8" t="s">
        <v>30</v>
      </c>
      <c r="N30" s="8" t="s">
        <v>20</v>
      </c>
      <c r="O30" s="8" t="s">
        <v>158</v>
      </c>
      <c r="P30" s="9"/>
      <c r="Q30" s="9"/>
      <c r="R30" s="9"/>
      <c r="S30" s="9"/>
      <c r="T30" s="9"/>
      <c r="U30" s="9"/>
      <c r="V30" s="9"/>
      <c r="W30" s="9"/>
      <c r="X30" s="9"/>
      <c r="Y30" s="9"/>
      <c r="Z30" s="9"/>
      <c r="AA30" s="9"/>
      <c r="AB30" s="9"/>
      <c r="AC30" s="9"/>
      <c r="AD30" s="9"/>
    </row>
    <row r="31">
      <c r="A31" s="4" t="s">
        <v>159</v>
      </c>
      <c r="B31" s="5" t="s">
        <v>17</v>
      </c>
      <c r="C31" s="6" t="str">
        <f t="shared" ref="C31:C32" si="2">CONCATENATE("https://cran.r-project.org/package=", A31)</f>
        <v>https://cran.r-project.org/package=rgnparser</v>
      </c>
      <c r="D31" s="6" t="s">
        <v>160</v>
      </c>
      <c r="E31" s="7">
        <v>44221.0</v>
      </c>
      <c r="F31" s="8" t="s">
        <v>20</v>
      </c>
      <c r="G31" s="8" t="s">
        <v>21</v>
      </c>
      <c r="H31" s="8" t="s">
        <v>60</v>
      </c>
      <c r="I31" s="8" t="s">
        <v>27</v>
      </c>
      <c r="J31" s="8" t="s">
        <v>30</v>
      </c>
      <c r="K31" s="8" t="s">
        <v>101</v>
      </c>
      <c r="L31" s="8" t="s">
        <v>44</v>
      </c>
      <c r="M31" s="8" t="s">
        <v>30</v>
      </c>
      <c r="N31" s="8" t="s">
        <v>27</v>
      </c>
      <c r="O31" s="8" t="s">
        <v>161</v>
      </c>
      <c r="P31" s="9"/>
      <c r="Q31" s="9"/>
      <c r="R31" s="9"/>
      <c r="S31" s="9"/>
      <c r="T31" s="9"/>
      <c r="U31" s="9"/>
      <c r="V31" s="9"/>
      <c r="W31" s="9"/>
      <c r="X31" s="9"/>
      <c r="Y31" s="9"/>
      <c r="Z31" s="9"/>
      <c r="AA31" s="9"/>
      <c r="AB31" s="9"/>
      <c r="AC31" s="9"/>
      <c r="AD31" s="9"/>
    </row>
    <row r="32">
      <c r="A32" s="4" t="s">
        <v>162</v>
      </c>
      <c r="B32" s="5" t="s">
        <v>17</v>
      </c>
      <c r="C32" s="6" t="str">
        <f t="shared" si="2"/>
        <v>https://cran.r-project.org/package=ritis</v>
      </c>
      <c r="D32" s="6" t="s">
        <v>163</v>
      </c>
      <c r="E32" s="7">
        <v>44229.0</v>
      </c>
      <c r="F32" s="8" t="s">
        <v>20</v>
      </c>
      <c r="G32" s="8" t="s">
        <v>21</v>
      </c>
      <c r="H32" s="8" t="s">
        <v>22</v>
      </c>
      <c r="I32" s="8" t="s">
        <v>20</v>
      </c>
      <c r="J32" s="8" t="s">
        <v>164</v>
      </c>
      <c r="K32" s="8" t="s">
        <v>24</v>
      </c>
      <c r="L32" s="8" t="s">
        <v>44</v>
      </c>
      <c r="M32" s="8" t="s">
        <v>30</v>
      </c>
      <c r="N32" s="8" t="s">
        <v>27</v>
      </c>
      <c r="O32" s="8" t="s">
        <v>165</v>
      </c>
      <c r="P32" s="9"/>
      <c r="Q32" s="9"/>
      <c r="R32" s="9"/>
      <c r="S32" s="9"/>
      <c r="T32" s="9"/>
      <c r="U32" s="9"/>
      <c r="V32" s="9"/>
      <c r="W32" s="9"/>
      <c r="X32" s="9"/>
      <c r="Y32" s="9"/>
      <c r="Z32" s="9"/>
      <c r="AA32" s="9"/>
      <c r="AB32" s="9"/>
      <c r="AC32" s="9"/>
      <c r="AD32" s="9"/>
    </row>
    <row r="33">
      <c r="A33" s="10" t="s">
        <v>166</v>
      </c>
      <c r="B33" s="11" t="s">
        <v>17</v>
      </c>
      <c r="C33" s="8" t="s">
        <v>30</v>
      </c>
      <c r="D33" s="12" t="s">
        <v>167</v>
      </c>
      <c r="E33" s="8" t="s">
        <v>30</v>
      </c>
      <c r="F33" s="8" t="s">
        <v>20</v>
      </c>
      <c r="G33" s="8" t="s">
        <v>21</v>
      </c>
      <c r="H33" s="8" t="s">
        <v>22</v>
      </c>
      <c r="I33" s="8" t="s">
        <v>20</v>
      </c>
      <c r="J33" s="8" t="s">
        <v>65</v>
      </c>
      <c r="K33" s="8" t="s">
        <v>24</v>
      </c>
      <c r="L33" s="8" t="s">
        <v>25</v>
      </c>
      <c r="M33" s="8" t="s">
        <v>66</v>
      </c>
      <c r="N33" s="8" t="s">
        <v>27</v>
      </c>
      <c r="O33" s="9"/>
      <c r="P33" s="9"/>
      <c r="Q33" s="9"/>
      <c r="R33" s="9"/>
      <c r="S33" s="9"/>
      <c r="T33" s="9"/>
      <c r="U33" s="9"/>
      <c r="V33" s="9"/>
      <c r="W33" s="9"/>
      <c r="X33" s="9"/>
      <c r="Y33" s="9"/>
      <c r="Z33" s="9"/>
      <c r="AA33" s="9"/>
      <c r="AB33" s="9"/>
      <c r="AC33" s="9"/>
      <c r="AD33" s="9"/>
    </row>
    <row r="34">
      <c r="A34" s="10" t="s">
        <v>168</v>
      </c>
      <c r="B34" s="5" t="s">
        <v>17</v>
      </c>
      <c r="C34" s="6" t="str">
        <f>CONCATENATE("https://cran.r-project.org/package=", A34)</f>
        <v>https://cran.r-project.org/package=rotl</v>
      </c>
      <c r="D34" s="6" t="s">
        <v>169</v>
      </c>
      <c r="E34" s="7">
        <v>44126.0</v>
      </c>
      <c r="F34" s="8" t="s">
        <v>20</v>
      </c>
      <c r="G34" s="8" t="s">
        <v>21</v>
      </c>
      <c r="H34" s="8" t="s">
        <v>22</v>
      </c>
      <c r="I34" s="8" t="s">
        <v>20</v>
      </c>
      <c r="J34" s="8" t="s">
        <v>170</v>
      </c>
      <c r="K34" s="8" t="s">
        <v>24</v>
      </c>
      <c r="L34" s="8" t="s">
        <v>44</v>
      </c>
      <c r="M34" s="8" t="s">
        <v>30</v>
      </c>
      <c r="N34" s="8" t="s">
        <v>20</v>
      </c>
      <c r="O34" s="8" t="s">
        <v>171</v>
      </c>
      <c r="P34" s="9"/>
      <c r="Q34" s="9"/>
      <c r="R34" s="9"/>
      <c r="S34" s="9"/>
      <c r="T34" s="9"/>
      <c r="U34" s="9"/>
      <c r="V34" s="9"/>
      <c r="W34" s="9"/>
      <c r="X34" s="9"/>
      <c r="Y34" s="9"/>
      <c r="Z34" s="9"/>
      <c r="AA34" s="9"/>
      <c r="AB34" s="9"/>
      <c r="AC34" s="9"/>
      <c r="AD34" s="9"/>
    </row>
    <row r="35">
      <c r="A35" s="10" t="s">
        <v>172</v>
      </c>
      <c r="B35" s="11" t="s">
        <v>17</v>
      </c>
      <c r="C35" s="12" t="s">
        <v>173</v>
      </c>
      <c r="D35" s="6" t="s">
        <v>174</v>
      </c>
      <c r="E35" s="7">
        <v>44133.0</v>
      </c>
      <c r="F35" s="8" t="s">
        <v>20</v>
      </c>
      <c r="G35" s="8" t="s">
        <v>21</v>
      </c>
      <c r="H35" s="8" t="s">
        <v>22</v>
      </c>
      <c r="I35" s="8" t="s">
        <v>20</v>
      </c>
      <c r="J35" s="8" t="s">
        <v>175</v>
      </c>
      <c r="K35" s="8" t="s">
        <v>24</v>
      </c>
      <c r="L35" s="8" t="s">
        <v>44</v>
      </c>
      <c r="M35" s="8" t="s">
        <v>30</v>
      </c>
      <c r="N35" s="8" t="s">
        <v>27</v>
      </c>
      <c r="O35" s="8" t="s">
        <v>176</v>
      </c>
      <c r="P35" s="8" t="s">
        <v>177</v>
      </c>
      <c r="Q35" s="9"/>
      <c r="R35" s="9"/>
      <c r="S35" s="9"/>
      <c r="T35" s="9"/>
      <c r="U35" s="9"/>
      <c r="V35" s="9"/>
      <c r="W35" s="9"/>
      <c r="X35" s="9"/>
      <c r="Y35" s="9"/>
      <c r="Z35" s="9"/>
      <c r="AA35" s="9"/>
      <c r="AB35" s="9"/>
      <c r="AC35" s="9"/>
      <c r="AD35" s="9"/>
    </row>
    <row r="36">
      <c r="A36" s="10" t="s">
        <v>178</v>
      </c>
      <c r="B36" s="11" t="s">
        <v>17</v>
      </c>
      <c r="C36" s="8" t="s">
        <v>30</v>
      </c>
      <c r="D36" s="6" t="s">
        <v>179</v>
      </c>
      <c r="E36" s="8" t="s">
        <v>30</v>
      </c>
      <c r="F36" s="8" t="s">
        <v>27</v>
      </c>
      <c r="G36" s="8" t="s">
        <v>21</v>
      </c>
      <c r="H36" s="8" t="s">
        <v>22</v>
      </c>
      <c r="I36" s="8" t="s">
        <v>20</v>
      </c>
      <c r="J36" s="8" t="s">
        <v>180</v>
      </c>
      <c r="K36" s="8" t="s">
        <v>24</v>
      </c>
      <c r="L36" s="8" t="s">
        <v>44</v>
      </c>
      <c r="M36" s="8" t="s">
        <v>30</v>
      </c>
      <c r="N36" s="8" t="s">
        <v>27</v>
      </c>
      <c r="O36" s="8" t="s">
        <v>181</v>
      </c>
      <c r="P36" s="8" t="s">
        <v>182</v>
      </c>
      <c r="Q36" s="9"/>
      <c r="R36" s="9"/>
      <c r="S36" s="9"/>
      <c r="T36" s="9"/>
      <c r="U36" s="9"/>
      <c r="V36" s="9"/>
      <c r="W36" s="9"/>
      <c r="X36" s="9"/>
      <c r="Y36" s="9"/>
      <c r="Z36" s="9"/>
      <c r="AA36" s="9"/>
      <c r="AB36" s="9"/>
      <c r="AC36" s="9"/>
      <c r="AD36" s="9"/>
    </row>
    <row r="37">
      <c r="A37" s="10" t="s">
        <v>183</v>
      </c>
      <c r="B37" s="11" t="s">
        <v>17</v>
      </c>
      <c r="C37" s="6" t="s">
        <v>184</v>
      </c>
      <c r="D37" s="19" t="s">
        <v>185</v>
      </c>
      <c r="E37" s="7">
        <v>44130.0</v>
      </c>
      <c r="F37" s="8" t="s">
        <v>20</v>
      </c>
      <c r="G37" s="8" t="s">
        <v>21</v>
      </c>
      <c r="H37" s="8" t="s">
        <v>22</v>
      </c>
      <c r="I37" s="8" t="s">
        <v>20</v>
      </c>
      <c r="J37" s="8" t="s">
        <v>186</v>
      </c>
      <c r="K37" s="8" t="s">
        <v>24</v>
      </c>
      <c r="L37" s="8" t="s">
        <v>44</v>
      </c>
      <c r="M37" s="8" t="s">
        <v>30</v>
      </c>
      <c r="N37" s="8" t="s">
        <v>20</v>
      </c>
      <c r="O37" s="18" t="s">
        <v>187</v>
      </c>
      <c r="P37" s="9"/>
      <c r="Q37" s="9"/>
      <c r="R37" s="9"/>
      <c r="S37" s="9"/>
      <c r="T37" s="9"/>
      <c r="U37" s="9"/>
      <c r="V37" s="9"/>
      <c r="W37" s="9"/>
      <c r="X37" s="9"/>
      <c r="Y37" s="9"/>
      <c r="Z37" s="9"/>
      <c r="AA37" s="9"/>
      <c r="AB37" s="9"/>
      <c r="AC37" s="9"/>
      <c r="AD37" s="9"/>
    </row>
    <row r="38">
      <c r="A38" s="10" t="s">
        <v>188</v>
      </c>
      <c r="B38" s="5" t="s">
        <v>17</v>
      </c>
      <c r="C38" s="5" t="s">
        <v>30</v>
      </c>
      <c r="D38" s="6" t="s">
        <v>189</v>
      </c>
      <c r="E38" s="8" t="s">
        <v>30</v>
      </c>
      <c r="F38" s="8" t="s">
        <v>20</v>
      </c>
      <c r="G38" s="8" t="s">
        <v>21</v>
      </c>
      <c r="H38" s="8" t="s">
        <v>60</v>
      </c>
      <c r="I38" s="8" t="s">
        <v>27</v>
      </c>
      <c r="J38" s="8" t="s">
        <v>30</v>
      </c>
      <c r="K38" s="8" t="s">
        <v>101</v>
      </c>
      <c r="L38" s="8" t="s">
        <v>44</v>
      </c>
      <c r="M38" s="8" t="s">
        <v>30</v>
      </c>
      <c r="N38" s="8" t="s">
        <v>27</v>
      </c>
      <c r="O38" s="8" t="s">
        <v>190</v>
      </c>
      <c r="P38" s="9"/>
      <c r="Q38" s="9"/>
      <c r="R38" s="9"/>
      <c r="S38" s="9"/>
      <c r="T38" s="9"/>
      <c r="U38" s="9"/>
      <c r="V38" s="9"/>
      <c r="W38" s="9"/>
      <c r="X38" s="9"/>
      <c r="Y38" s="9"/>
      <c r="Z38" s="9"/>
      <c r="AA38" s="9"/>
      <c r="AB38" s="9"/>
      <c r="AC38" s="9"/>
      <c r="AD38" s="9"/>
    </row>
    <row r="39">
      <c r="A39" s="10" t="s">
        <v>191</v>
      </c>
      <c r="B39" s="5" t="s">
        <v>17</v>
      </c>
      <c r="C39" s="21" t="str">
        <f t="shared" ref="C39:C40" si="3">CONCATENATE("https://cran.r-project.org/package=", A39)</f>
        <v>https://cran.r-project.org/package=taxa</v>
      </c>
      <c r="D39" s="6" t="s">
        <v>192</v>
      </c>
      <c r="E39" s="7">
        <v>43950.0</v>
      </c>
      <c r="F39" s="8" t="s">
        <v>20</v>
      </c>
      <c r="G39" s="8" t="s">
        <v>69</v>
      </c>
      <c r="H39" s="8" t="s">
        <v>60</v>
      </c>
      <c r="I39" s="8" t="s">
        <v>27</v>
      </c>
      <c r="J39" s="8" t="s">
        <v>30</v>
      </c>
      <c r="K39" s="8" t="s">
        <v>193</v>
      </c>
      <c r="L39" s="8" t="s">
        <v>44</v>
      </c>
      <c r="M39" s="8" t="s">
        <v>30</v>
      </c>
      <c r="N39" s="8" t="s">
        <v>20</v>
      </c>
      <c r="O39" s="8" t="s">
        <v>194</v>
      </c>
      <c r="P39" s="8" t="s">
        <v>195</v>
      </c>
      <c r="Q39" s="9"/>
      <c r="R39" s="9"/>
      <c r="S39" s="9"/>
      <c r="T39" s="9"/>
      <c r="U39" s="9"/>
      <c r="V39" s="9"/>
      <c r="W39" s="9"/>
      <c r="X39" s="9"/>
      <c r="Y39" s="9"/>
      <c r="Z39" s="9"/>
      <c r="AA39" s="9"/>
      <c r="AB39" s="9"/>
      <c r="AC39" s="9"/>
      <c r="AD39" s="9"/>
    </row>
    <row r="40">
      <c r="A40" s="10" t="s">
        <v>196</v>
      </c>
      <c r="B40" s="5" t="s">
        <v>17</v>
      </c>
      <c r="C40" s="6" t="str">
        <f t="shared" si="3"/>
        <v>https://cran.r-project.org/package=taxadb</v>
      </c>
      <c r="D40" s="6" t="s">
        <v>197</v>
      </c>
      <c r="E40" s="7">
        <v>43880.0</v>
      </c>
      <c r="F40" s="8" t="s">
        <v>20</v>
      </c>
      <c r="G40" s="8" t="s">
        <v>21</v>
      </c>
      <c r="H40" s="8" t="s">
        <v>60</v>
      </c>
      <c r="I40" s="8" t="s">
        <v>20</v>
      </c>
      <c r="J40" s="8" t="s">
        <v>198</v>
      </c>
      <c r="K40" s="8" t="s">
        <v>24</v>
      </c>
      <c r="L40" s="8" t="s">
        <v>44</v>
      </c>
      <c r="M40" s="8" t="s">
        <v>30</v>
      </c>
      <c r="N40" s="8" t="s">
        <v>20</v>
      </c>
      <c r="O40" s="15" t="s">
        <v>199</v>
      </c>
      <c r="P40" s="9"/>
      <c r="Q40" s="9"/>
      <c r="R40" s="9"/>
      <c r="S40" s="9"/>
      <c r="T40" s="9"/>
      <c r="U40" s="9"/>
      <c r="V40" s="9"/>
      <c r="W40" s="9"/>
      <c r="X40" s="9"/>
      <c r="Y40" s="9"/>
      <c r="Z40" s="9"/>
      <c r="AA40" s="9"/>
      <c r="AB40" s="9"/>
      <c r="AC40" s="9"/>
      <c r="AD40" s="9"/>
    </row>
    <row r="41">
      <c r="A41" s="10" t="s">
        <v>200</v>
      </c>
      <c r="B41" s="11" t="s">
        <v>17</v>
      </c>
      <c r="C41" s="6" t="s">
        <v>201</v>
      </c>
      <c r="D41" s="12" t="s">
        <v>202</v>
      </c>
      <c r="E41" s="8" t="s">
        <v>30</v>
      </c>
      <c r="F41" s="8" t="s">
        <v>20</v>
      </c>
      <c r="G41" s="8" t="s">
        <v>21</v>
      </c>
      <c r="H41" s="8" t="s">
        <v>60</v>
      </c>
      <c r="I41" s="8" t="s">
        <v>20</v>
      </c>
      <c r="J41" s="8" t="s">
        <v>198</v>
      </c>
      <c r="K41" s="8" t="s">
        <v>24</v>
      </c>
      <c r="L41" s="8" t="s">
        <v>44</v>
      </c>
      <c r="M41" s="8" t="s">
        <v>30</v>
      </c>
      <c r="N41" s="8" t="s">
        <v>27</v>
      </c>
      <c r="O41" s="8" t="s">
        <v>203</v>
      </c>
      <c r="P41" s="8" t="s">
        <v>204</v>
      </c>
      <c r="Q41" s="9"/>
      <c r="R41" s="9"/>
      <c r="S41" s="9"/>
      <c r="T41" s="9"/>
      <c r="U41" s="9"/>
      <c r="V41" s="9"/>
      <c r="W41" s="9"/>
      <c r="X41" s="9"/>
      <c r="Y41" s="9"/>
      <c r="Z41" s="9"/>
      <c r="AA41" s="9"/>
      <c r="AB41" s="9"/>
      <c r="AC41" s="9"/>
      <c r="AD41" s="9"/>
    </row>
    <row r="42">
      <c r="A42" s="10" t="s">
        <v>205</v>
      </c>
      <c r="B42" s="11" t="s">
        <v>17</v>
      </c>
      <c r="C42" s="8" t="s">
        <v>30</v>
      </c>
      <c r="D42" s="6" t="s">
        <v>206</v>
      </c>
      <c r="E42" s="8" t="s">
        <v>30</v>
      </c>
      <c r="F42" s="8" t="s">
        <v>20</v>
      </c>
      <c r="G42" s="8" t="s">
        <v>21</v>
      </c>
      <c r="H42" s="8" t="s">
        <v>60</v>
      </c>
      <c r="I42" s="8" t="s">
        <v>27</v>
      </c>
      <c r="J42" s="8" t="s">
        <v>30</v>
      </c>
      <c r="K42" s="8" t="s">
        <v>124</v>
      </c>
      <c r="L42" s="8" t="s">
        <v>44</v>
      </c>
      <c r="M42" s="8" t="s">
        <v>30</v>
      </c>
      <c r="N42" s="8" t="s">
        <v>27</v>
      </c>
      <c r="O42" s="8" t="s">
        <v>207</v>
      </c>
      <c r="P42" s="9"/>
      <c r="Q42" s="9"/>
      <c r="R42" s="9"/>
      <c r="S42" s="9"/>
      <c r="T42" s="9"/>
      <c r="U42" s="9"/>
      <c r="V42" s="9"/>
      <c r="W42" s="9"/>
      <c r="X42" s="9"/>
      <c r="Y42" s="9"/>
      <c r="Z42" s="9"/>
      <c r="AA42" s="9"/>
      <c r="AB42" s="9"/>
      <c r="AC42" s="9"/>
      <c r="AD42" s="9"/>
    </row>
    <row r="43" ht="18.75" customHeight="1">
      <c r="A43" s="4" t="s">
        <v>208</v>
      </c>
      <c r="B43" s="5" t="s">
        <v>17</v>
      </c>
      <c r="C43" s="6" t="str">
        <f t="shared" ref="C43:C45" si="4">CONCATENATE("https://cran.r-project.org/package=", A43)</f>
        <v>https://cran.r-project.org/package=taxize</v>
      </c>
      <c r="D43" s="6" t="s">
        <v>209</v>
      </c>
      <c r="E43" s="7">
        <v>44134.0</v>
      </c>
      <c r="F43" s="8" t="s">
        <v>20</v>
      </c>
      <c r="G43" s="8" t="s">
        <v>21</v>
      </c>
      <c r="H43" s="8" t="s">
        <v>22</v>
      </c>
      <c r="I43" s="8" t="s">
        <v>20</v>
      </c>
      <c r="J43" s="8" t="s">
        <v>210</v>
      </c>
      <c r="K43" s="8" t="s">
        <v>24</v>
      </c>
      <c r="L43" s="8" t="s">
        <v>44</v>
      </c>
      <c r="M43" s="8" t="s">
        <v>30</v>
      </c>
      <c r="N43" s="8" t="s">
        <v>20</v>
      </c>
      <c r="O43" s="8" t="s">
        <v>211</v>
      </c>
      <c r="P43" s="9"/>
      <c r="Q43" s="9"/>
      <c r="R43" s="9"/>
      <c r="S43" s="9"/>
      <c r="T43" s="9"/>
      <c r="U43" s="9"/>
      <c r="V43" s="9"/>
      <c r="W43" s="9"/>
      <c r="X43" s="9"/>
      <c r="Y43" s="9"/>
      <c r="Z43" s="9"/>
      <c r="AA43" s="9"/>
      <c r="AB43" s="9"/>
      <c r="AC43" s="9"/>
      <c r="AD43" s="9"/>
    </row>
    <row r="44">
      <c r="A44" s="4" t="s">
        <v>212</v>
      </c>
      <c r="B44" s="5" t="s">
        <v>17</v>
      </c>
      <c r="C44" s="6" t="str">
        <f t="shared" si="4"/>
        <v>https://cran.r-project.org/package=taxizedb</v>
      </c>
      <c r="D44" s="6" t="s">
        <v>213</v>
      </c>
      <c r="E44" s="7">
        <v>44211.0</v>
      </c>
      <c r="F44" s="8" t="s">
        <v>20</v>
      </c>
      <c r="G44" s="8" t="s">
        <v>21</v>
      </c>
      <c r="H44" s="8" t="s">
        <v>60</v>
      </c>
      <c r="I44" s="8" t="s">
        <v>20</v>
      </c>
      <c r="J44" s="8" t="s">
        <v>214</v>
      </c>
      <c r="K44" s="8" t="s">
        <v>24</v>
      </c>
      <c r="L44" s="8" t="s">
        <v>44</v>
      </c>
      <c r="M44" s="8" t="s">
        <v>30</v>
      </c>
      <c r="N44" s="8" t="s">
        <v>27</v>
      </c>
      <c r="O44" s="8" t="s">
        <v>215</v>
      </c>
      <c r="P44" s="9"/>
      <c r="Q44" s="9"/>
      <c r="R44" s="9"/>
      <c r="S44" s="9"/>
      <c r="T44" s="9"/>
      <c r="U44" s="9"/>
      <c r="V44" s="9"/>
      <c r="W44" s="9"/>
      <c r="X44" s="9"/>
      <c r="Y44" s="9"/>
      <c r="Z44" s="9"/>
      <c r="AA44" s="9"/>
      <c r="AB44" s="9"/>
      <c r="AC44" s="9"/>
      <c r="AD44" s="9"/>
    </row>
    <row r="45">
      <c r="A45" s="10" t="s">
        <v>216</v>
      </c>
      <c r="B45" s="5" t="s">
        <v>17</v>
      </c>
      <c r="C45" s="6" t="str">
        <f t="shared" si="4"/>
        <v>https://cran.r-project.org/package=taxlist</v>
      </c>
      <c r="D45" s="6" t="s">
        <v>217</v>
      </c>
      <c r="E45" s="7">
        <v>44071.0</v>
      </c>
      <c r="F45" s="8" t="s">
        <v>20</v>
      </c>
      <c r="G45" s="8" t="s">
        <v>69</v>
      </c>
      <c r="H45" s="8" t="s">
        <v>60</v>
      </c>
      <c r="I45" s="8" t="s">
        <v>27</v>
      </c>
      <c r="J45" s="8" t="s">
        <v>30</v>
      </c>
      <c r="K45" s="8" t="s">
        <v>193</v>
      </c>
      <c r="L45" s="8" t="s">
        <v>25</v>
      </c>
      <c r="M45" s="8" t="s">
        <v>85</v>
      </c>
      <c r="N45" s="8" t="s">
        <v>20</v>
      </c>
      <c r="O45" s="15" t="s">
        <v>218</v>
      </c>
      <c r="P45" s="8" t="s">
        <v>219</v>
      </c>
      <c r="Q45" s="9"/>
      <c r="R45" s="9"/>
      <c r="S45" s="9"/>
      <c r="T45" s="9"/>
      <c r="U45" s="9"/>
      <c r="V45" s="9"/>
      <c r="W45" s="9"/>
      <c r="X45" s="9"/>
      <c r="Y45" s="9"/>
      <c r="Z45" s="9"/>
      <c r="AA45" s="9"/>
      <c r="AB45" s="9"/>
      <c r="AC45" s="9"/>
      <c r="AD45" s="9"/>
    </row>
    <row r="46">
      <c r="A46" s="10" t="s">
        <v>220</v>
      </c>
      <c r="B46" s="5" t="s">
        <v>17</v>
      </c>
      <c r="C46" s="5" t="s">
        <v>30</v>
      </c>
      <c r="D46" s="12" t="s">
        <v>221</v>
      </c>
      <c r="E46" s="8" t="s">
        <v>30</v>
      </c>
      <c r="F46" s="8" t="s">
        <v>27</v>
      </c>
      <c r="G46" s="8" t="s">
        <v>21</v>
      </c>
      <c r="H46" s="8" t="s">
        <v>60</v>
      </c>
      <c r="I46" s="8" t="s">
        <v>27</v>
      </c>
      <c r="J46" s="8" t="s">
        <v>106</v>
      </c>
      <c r="K46" s="8" t="s">
        <v>24</v>
      </c>
      <c r="L46" s="8" t="s">
        <v>25</v>
      </c>
      <c r="M46" s="8" t="s">
        <v>85</v>
      </c>
      <c r="N46" s="8" t="s">
        <v>20</v>
      </c>
      <c r="O46" s="15" t="s">
        <v>222</v>
      </c>
      <c r="P46" s="8" t="s">
        <v>223</v>
      </c>
      <c r="Q46" s="9"/>
      <c r="R46" s="9"/>
      <c r="S46" s="9"/>
      <c r="T46" s="9"/>
      <c r="U46" s="9"/>
      <c r="V46" s="9"/>
      <c r="W46" s="9"/>
      <c r="X46" s="9"/>
      <c r="Y46" s="9"/>
      <c r="Z46" s="9"/>
      <c r="AA46" s="9"/>
      <c r="AB46" s="9"/>
      <c r="AC46" s="9"/>
      <c r="AD46" s="9"/>
    </row>
    <row r="47">
      <c r="A47" s="10" t="s">
        <v>224</v>
      </c>
      <c r="B47" s="5" t="s">
        <v>17</v>
      </c>
      <c r="C47" s="6" t="str">
        <f>CONCATENATE("https://cran.r-project.org/package=", A47)</f>
        <v>https://cran.r-project.org/package=taxonomizr</v>
      </c>
      <c r="D47" s="12" t="s">
        <v>225</v>
      </c>
      <c r="E47" s="7">
        <v>44236.0</v>
      </c>
      <c r="F47" s="8" t="s">
        <v>20</v>
      </c>
      <c r="G47" s="8" t="s">
        <v>21</v>
      </c>
      <c r="H47" s="8" t="s">
        <v>60</v>
      </c>
      <c r="I47" s="8" t="s">
        <v>20</v>
      </c>
      <c r="J47" s="8" t="s">
        <v>61</v>
      </c>
      <c r="K47" s="8" t="s">
        <v>24</v>
      </c>
      <c r="L47" s="8" t="s">
        <v>44</v>
      </c>
      <c r="M47" s="8" t="s">
        <v>30</v>
      </c>
      <c r="N47" s="8" t="s">
        <v>27</v>
      </c>
      <c r="O47" s="8" t="s">
        <v>226</v>
      </c>
      <c r="P47" s="9"/>
      <c r="Q47" s="9"/>
      <c r="R47" s="9"/>
      <c r="S47" s="9"/>
      <c r="T47" s="9"/>
      <c r="U47" s="9"/>
      <c r="V47" s="9"/>
      <c r="W47" s="9"/>
      <c r="X47" s="9"/>
      <c r="Y47" s="9"/>
      <c r="Z47" s="9"/>
      <c r="AA47" s="9"/>
      <c r="AB47" s="9"/>
      <c r="AC47" s="9"/>
      <c r="AD47" s="9"/>
    </row>
    <row r="48">
      <c r="A48" s="10" t="s">
        <v>227</v>
      </c>
      <c r="B48" s="5" t="s">
        <v>17</v>
      </c>
      <c r="C48" s="5" t="s">
        <v>30</v>
      </c>
      <c r="D48" s="12" t="s">
        <v>228</v>
      </c>
      <c r="E48" s="8" t="s">
        <v>30</v>
      </c>
      <c r="F48" s="8" t="s">
        <v>20</v>
      </c>
      <c r="G48" s="8" t="s">
        <v>21</v>
      </c>
      <c r="H48" s="8" t="s">
        <v>60</v>
      </c>
      <c r="I48" s="8" t="s">
        <v>20</v>
      </c>
      <c r="J48" s="8" t="s">
        <v>229</v>
      </c>
      <c r="K48" s="8" t="s">
        <v>24</v>
      </c>
      <c r="L48" s="8" t="s">
        <v>44</v>
      </c>
      <c r="M48" s="8" t="s">
        <v>30</v>
      </c>
      <c r="N48" s="8" t="s">
        <v>27</v>
      </c>
      <c r="O48" s="8" t="s">
        <v>230</v>
      </c>
      <c r="P48" s="9"/>
      <c r="Q48" s="9"/>
      <c r="R48" s="9"/>
      <c r="S48" s="9"/>
      <c r="T48" s="9"/>
      <c r="U48" s="9"/>
      <c r="V48" s="9"/>
      <c r="W48" s="9"/>
      <c r="X48" s="9"/>
      <c r="Y48" s="9"/>
      <c r="Z48" s="9"/>
      <c r="AA48" s="9"/>
      <c r="AB48" s="9"/>
      <c r="AC48" s="9"/>
      <c r="AD48" s="9"/>
    </row>
    <row r="49">
      <c r="A49" s="10" t="s">
        <v>231</v>
      </c>
      <c r="B49" s="5" t="s">
        <v>17</v>
      </c>
      <c r="C49" s="6" t="s">
        <v>232</v>
      </c>
      <c r="D49" s="8" t="s">
        <v>30</v>
      </c>
      <c r="E49" s="7">
        <v>43767.0</v>
      </c>
      <c r="F49" s="8" t="s">
        <v>27</v>
      </c>
      <c r="G49" s="8" t="s">
        <v>21</v>
      </c>
      <c r="H49" s="8" t="s">
        <v>22</v>
      </c>
      <c r="I49" s="8" t="s">
        <v>20</v>
      </c>
      <c r="J49" s="8" t="s">
        <v>129</v>
      </c>
      <c r="K49" s="8" t="s">
        <v>24</v>
      </c>
      <c r="L49" s="8" t="s">
        <v>25</v>
      </c>
      <c r="M49" s="8" t="s">
        <v>85</v>
      </c>
      <c r="N49" s="8" t="s">
        <v>20</v>
      </c>
      <c r="O49" s="15" t="s">
        <v>233</v>
      </c>
      <c r="P49" s="9"/>
      <c r="Q49" s="9"/>
      <c r="R49" s="9"/>
      <c r="S49" s="9"/>
      <c r="T49" s="9"/>
      <c r="U49" s="9"/>
      <c r="V49" s="9"/>
      <c r="W49" s="9"/>
      <c r="X49" s="9"/>
      <c r="Y49" s="9"/>
      <c r="Z49" s="9"/>
      <c r="AA49" s="9"/>
      <c r="AB49" s="9"/>
      <c r="AC49" s="9"/>
      <c r="AD49" s="9"/>
    </row>
    <row r="50">
      <c r="A50" s="10" t="s">
        <v>234</v>
      </c>
      <c r="B50" s="5" t="s">
        <v>17</v>
      </c>
      <c r="C50" s="6" t="str">
        <f>CONCATENATE("https://cran.r-project.org/package=", A50)</f>
        <v>https://cran.r-project.org/package=taxotools</v>
      </c>
      <c r="D50" s="12" t="s">
        <v>235</v>
      </c>
      <c r="E50" s="7">
        <v>44214.0</v>
      </c>
      <c r="F50" s="8" t="s">
        <v>20</v>
      </c>
      <c r="G50" s="8" t="s">
        <v>21</v>
      </c>
      <c r="H50" s="8" t="s">
        <v>60</v>
      </c>
      <c r="I50" s="8" t="s">
        <v>20</v>
      </c>
      <c r="J50" s="8" t="s">
        <v>236</v>
      </c>
      <c r="K50" s="8" t="s">
        <v>24</v>
      </c>
      <c r="L50" s="8" t="s">
        <v>44</v>
      </c>
      <c r="M50" s="8" t="s">
        <v>30</v>
      </c>
      <c r="N50" s="8" t="s">
        <v>27</v>
      </c>
      <c r="O50" s="8" t="s">
        <v>237</v>
      </c>
      <c r="P50" s="9"/>
      <c r="Q50" s="9"/>
      <c r="R50" s="9"/>
      <c r="S50" s="9"/>
      <c r="T50" s="9"/>
      <c r="U50" s="9"/>
      <c r="V50" s="9"/>
      <c r="W50" s="9"/>
      <c r="X50" s="9"/>
      <c r="Y50" s="9"/>
      <c r="Z50" s="9"/>
      <c r="AA50" s="9"/>
      <c r="AB50" s="9"/>
      <c r="AC50" s="9"/>
      <c r="AD50" s="9"/>
    </row>
    <row r="51">
      <c r="A51" s="10" t="s">
        <v>238</v>
      </c>
      <c r="B51" s="11" t="s">
        <v>17</v>
      </c>
      <c r="C51" s="8" t="s">
        <v>30</v>
      </c>
      <c r="D51" s="12" t="s">
        <v>239</v>
      </c>
      <c r="E51" s="8" t="s">
        <v>30</v>
      </c>
      <c r="F51" s="8" t="s">
        <v>20</v>
      </c>
      <c r="G51" s="8" t="s">
        <v>21</v>
      </c>
      <c r="H51" s="8" t="s">
        <v>22</v>
      </c>
      <c r="I51" s="8" t="s">
        <v>20</v>
      </c>
      <c r="J51" s="8" t="s">
        <v>61</v>
      </c>
      <c r="K51" s="8" t="s">
        <v>124</v>
      </c>
      <c r="L51" s="8" t="s">
        <v>44</v>
      </c>
      <c r="M51" s="8" t="s">
        <v>30</v>
      </c>
      <c r="N51" s="8" t="s">
        <v>27</v>
      </c>
      <c r="O51" s="8" t="s">
        <v>240</v>
      </c>
      <c r="P51" s="8" t="s">
        <v>241</v>
      </c>
      <c r="Q51" s="9"/>
      <c r="R51" s="9"/>
      <c r="S51" s="9"/>
      <c r="T51" s="9"/>
      <c r="U51" s="9"/>
      <c r="V51" s="9"/>
      <c r="W51" s="9"/>
      <c r="X51" s="9"/>
      <c r="Y51" s="9"/>
      <c r="Z51" s="9"/>
      <c r="AA51" s="9"/>
      <c r="AB51" s="9"/>
      <c r="AC51" s="9"/>
      <c r="AD51" s="9"/>
    </row>
    <row r="52">
      <c r="A52" s="10" t="s">
        <v>242</v>
      </c>
      <c r="B52" s="11" t="s">
        <v>17</v>
      </c>
      <c r="C52" s="8" t="s">
        <v>30</v>
      </c>
      <c r="D52" s="12" t="s">
        <v>243</v>
      </c>
      <c r="E52" s="8" t="s">
        <v>30</v>
      </c>
      <c r="F52" s="8" t="s">
        <v>20</v>
      </c>
      <c r="G52" s="8" t="s">
        <v>21</v>
      </c>
      <c r="H52" s="8" t="s">
        <v>60</v>
      </c>
      <c r="I52" s="8" t="s">
        <v>27</v>
      </c>
      <c r="J52" s="8" t="s">
        <v>30</v>
      </c>
      <c r="K52" s="8" t="s">
        <v>101</v>
      </c>
      <c r="L52" s="8" t="s">
        <v>44</v>
      </c>
      <c r="M52" s="8" t="s">
        <v>30</v>
      </c>
      <c r="N52" s="8" t="s">
        <v>27</v>
      </c>
      <c r="O52" s="8" t="s">
        <v>244</v>
      </c>
      <c r="P52" s="8" t="s">
        <v>245</v>
      </c>
      <c r="Q52" s="9"/>
      <c r="R52" s="9"/>
      <c r="S52" s="9"/>
      <c r="T52" s="9"/>
      <c r="U52" s="9"/>
      <c r="V52" s="9"/>
      <c r="W52" s="9"/>
      <c r="X52" s="9"/>
      <c r="Y52" s="9"/>
      <c r="Z52" s="9"/>
      <c r="AA52" s="9"/>
      <c r="AB52" s="9"/>
      <c r="AC52" s="9"/>
      <c r="AD52" s="9"/>
    </row>
    <row r="53">
      <c r="A53" s="10" t="s">
        <v>246</v>
      </c>
      <c r="B53" s="11" t="s">
        <v>17</v>
      </c>
      <c r="C53" s="8" t="s">
        <v>30</v>
      </c>
      <c r="D53" s="12" t="s">
        <v>247</v>
      </c>
      <c r="E53" s="8" t="s">
        <v>30</v>
      </c>
      <c r="F53" s="8" t="s">
        <v>20</v>
      </c>
      <c r="G53" s="8" t="s">
        <v>69</v>
      </c>
      <c r="H53" s="8" t="s">
        <v>60</v>
      </c>
      <c r="I53" s="8" t="s">
        <v>27</v>
      </c>
      <c r="J53" s="8" t="s">
        <v>30</v>
      </c>
      <c r="K53" s="8" t="s">
        <v>248</v>
      </c>
      <c r="L53" s="8" t="s">
        <v>44</v>
      </c>
      <c r="M53" s="8" t="s">
        <v>30</v>
      </c>
      <c r="N53" s="8" t="s">
        <v>27</v>
      </c>
      <c r="O53" s="8" t="s">
        <v>249</v>
      </c>
      <c r="P53" s="9"/>
      <c r="Q53" s="9"/>
      <c r="R53" s="9"/>
      <c r="S53" s="9"/>
      <c r="T53" s="9"/>
      <c r="U53" s="9"/>
      <c r="V53" s="9"/>
      <c r="W53" s="9"/>
      <c r="X53" s="9"/>
      <c r="Y53" s="9"/>
      <c r="Z53" s="9"/>
      <c r="AA53" s="9"/>
      <c r="AB53" s="9"/>
      <c r="AC53" s="9"/>
      <c r="AD53" s="9"/>
    </row>
    <row r="54">
      <c r="A54" s="10" t="s">
        <v>250</v>
      </c>
      <c r="B54" s="5" t="s">
        <v>17</v>
      </c>
      <c r="C54" s="16" t="s">
        <v>30</v>
      </c>
      <c r="D54" s="12" t="s">
        <v>251</v>
      </c>
      <c r="E54" s="8" t="s">
        <v>30</v>
      </c>
      <c r="F54" s="8" t="s">
        <v>20</v>
      </c>
      <c r="G54" s="8" t="s">
        <v>21</v>
      </c>
      <c r="H54" s="8" t="s">
        <v>22</v>
      </c>
      <c r="I54" s="8" t="s">
        <v>20</v>
      </c>
      <c r="J54" s="8" t="s">
        <v>252</v>
      </c>
      <c r="K54" s="8" t="s">
        <v>24</v>
      </c>
      <c r="L54" s="8" t="s">
        <v>44</v>
      </c>
      <c r="M54" s="8" t="s">
        <v>30</v>
      </c>
      <c r="N54" s="8" t="s">
        <v>27</v>
      </c>
      <c r="O54" s="8" t="s">
        <v>253</v>
      </c>
      <c r="P54" s="8" t="s">
        <v>254</v>
      </c>
      <c r="Q54" s="9"/>
      <c r="R54" s="9"/>
      <c r="S54" s="9"/>
      <c r="T54" s="9"/>
      <c r="U54" s="9"/>
      <c r="V54" s="9"/>
      <c r="W54" s="9"/>
      <c r="X54" s="9"/>
      <c r="Y54" s="9"/>
      <c r="Z54" s="9"/>
      <c r="AA54" s="9"/>
      <c r="AB54" s="9"/>
      <c r="AC54" s="9"/>
      <c r="AD54" s="9"/>
    </row>
    <row r="55">
      <c r="A55" s="10" t="s">
        <v>255</v>
      </c>
      <c r="B55" s="11" t="s">
        <v>17</v>
      </c>
      <c r="C55" s="8" t="s">
        <v>30</v>
      </c>
      <c r="D55" s="6" t="s">
        <v>256</v>
      </c>
      <c r="E55" s="8" t="s">
        <v>30</v>
      </c>
      <c r="F55" s="8" t="s">
        <v>27</v>
      </c>
      <c r="G55" s="8" t="s">
        <v>21</v>
      </c>
      <c r="H55" s="8" t="s">
        <v>60</v>
      </c>
      <c r="I55" s="8" t="s">
        <v>20</v>
      </c>
      <c r="J55" s="8" t="s">
        <v>129</v>
      </c>
      <c r="K55" s="8" t="s">
        <v>24</v>
      </c>
      <c r="L55" s="8" t="s">
        <v>25</v>
      </c>
      <c r="M55" s="8" t="s">
        <v>39</v>
      </c>
      <c r="N55" s="8" t="s">
        <v>27</v>
      </c>
      <c r="O55" s="8" t="s">
        <v>257</v>
      </c>
      <c r="P55" s="8" t="s">
        <v>258</v>
      </c>
      <c r="Q55" s="9"/>
      <c r="R55" s="9"/>
      <c r="S55" s="9"/>
      <c r="T55" s="9"/>
      <c r="U55" s="9"/>
      <c r="V55" s="9"/>
      <c r="W55" s="9"/>
      <c r="X55" s="9"/>
      <c r="Y55" s="9"/>
      <c r="Z55" s="9"/>
      <c r="AA55" s="9"/>
      <c r="AB55" s="9"/>
      <c r="AC55" s="9"/>
      <c r="AD55" s="9"/>
    </row>
    <row r="56">
      <c r="A56" s="22" t="s">
        <v>259</v>
      </c>
      <c r="B56" s="23" t="s">
        <v>17</v>
      </c>
      <c r="C56" s="24" t="s">
        <v>260</v>
      </c>
      <c r="D56" s="12" t="s">
        <v>261</v>
      </c>
      <c r="E56" s="7">
        <v>44146.0</v>
      </c>
      <c r="F56" s="8" t="s">
        <v>20</v>
      </c>
      <c r="G56" s="8" t="s">
        <v>21</v>
      </c>
      <c r="H56" s="8" t="s">
        <v>22</v>
      </c>
      <c r="I56" s="8" t="s">
        <v>20</v>
      </c>
      <c r="J56" s="8" t="s">
        <v>157</v>
      </c>
      <c r="K56" s="8" t="s">
        <v>101</v>
      </c>
      <c r="L56" s="8" t="s">
        <v>44</v>
      </c>
      <c r="M56" s="8" t="s">
        <v>30</v>
      </c>
      <c r="N56" s="8" t="s">
        <v>27</v>
      </c>
      <c r="O56" s="15" t="s">
        <v>262</v>
      </c>
      <c r="P56" s="15" t="s">
        <v>263</v>
      </c>
      <c r="Q56" s="9"/>
      <c r="R56" s="9"/>
      <c r="S56" s="9"/>
      <c r="T56" s="9"/>
      <c r="U56" s="9"/>
      <c r="V56" s="9"/>
      <c r="W56" s="9"/>
      <c r="X56" s="9"/>
      <c r="Y56" s="9"/>
      <c r="Z56" s="9"/>
      <c r="AA56" s="9"/>
      <c r="AB56" s="9"/>
      <c r="AC56" s="9"/>
      <c r="AD56" s="9"/>
    </row>
    <row r="57">
      <c r="A57" s="10" t="s">
        <v>264</v>
      </c>
      <c r="B57" s="5" t="s">
        <v>17</v>
      </c>
      <c r="C57" s="6" t="s">
        <v>265</v>
      </c>
      <c r="D57" s="12" t="s">
        <v>266</v>
      </c>
      <c r="E57" s="7">
        <v>44133.0</v>
      </c>
      <c r="F57" s="8" t="s">
        <v>20</v>
      </c>
      <c r="G57" s="8" t="s">
        <v>21</v>
      </c>
      <c r="H57" s="8" t="s">
        <v>60</v>
      </c>
      <c r="I57" s="8" t="s">
        <v>20</v>
      </c>
      <c r="J57" s="8" t="s">
        <v>267</v>
      </c>
      <c r="K57" s="8" t="s">
        <v>24</v>
      </c>
      <c r="L57" s="8" t="s">
        <v>44</v>
      </c>
      <c r="M57" s="8" t="s">
        <v>30</v>
      </c>
      <c r="N57" s="8" t="s">
        <v>27</v>
      </c>
      <c r="O57" s="8" t="s">
        <v>268</v>
      </c>
      <c r="P57" s="8" t="s">
        <v>269</v>
      </c>
      <c r="Q57" s="9"/>
      <c r="R57" s="9"/>
      <c r="S57" s="9"/>
      <c r="T57" s="9"/>
      <c r="U57" s="9"/>
      <c r="V57" s="9"/>
      <c r="W57" s="9"/>
      <c r="X57" s="9"/>
      <c r="Y57" s="9"/>
      <c r="Z57" s="9"/>
      <c r="AA57" s="9"/>
      <c r="AB57" s="9"/>
      <c r="AC57" s="9"/>
      <c r="AD57" s="9"/>
    </row>
    <row r="58">
      <c r="A58" s="10" t="s">
        <v>270</v>
      </c>
      <c r="B58" s="5" t="s">
        <v>17</v>
      </c>
      <c r="C58" s="6" t="s">
        <v>271</v>
      </c>
      <c r="D58" s="8" t="s">
        <v>30</v>
      </c>
      <c r="E58" s="7">
        <v>43964.0</v>
      </c>
      <c r="F58" s="8" t="s">
        <v>20</v>
      </c>
      <c r="G58" s="8" t="s">
        <v>21</v>
      </c>
      <c r="H58" s="8" t="s">
        <v>60</v>
      </c>
      <c r="I58" s="8" t="s">
        <v>20</v>
      </c>
      <c r="J58" s="8" t="s">
        <v>272</v>
      </c>
      <c r="K58" s="8" t="s">
        <v>124</v>
      </c>
      <c r="L58" s="8" t="s">
        <v>25</v>
      </c>
      <c r="M58" s="8" t="s">
        <v>85</v>
      </c>
      <c r="N58" s="8" t="s">
        <v>20</v>
      </c>
      <c r="O58" s="8" t="s">
        <v>273</v>
      </c>
      <c r="P58" s="9"/>
      <c r="Q58" s="9"/>
      <c r="R58" s="9"/>
      <c r="S58" s="9"/>
      <c r="T58" s="9"/>
      <c r="U58" s="9"/>
      <c r="V58" s="9"/>
      <c r="W58" s="9"/>
      <c r="X58" s="9"/>
      <c r="Y58" s="9"/>
      <c r="Z58" s="9"/>
      <c r="AA58" s="9"/>
      <c r="AB58" s="9"/>
      <c r="AC58" s="9"/>
      <c r="AD58" s="9"/>
    </row>
    <row r="59">
      <c r="A59" s="10" t="s">
        <v>274</v>
      </c>
      <c r="B59" s="5" t="s">
        <v>17</v>
      </c>
      <c r="C59" s="6" t="s">
        <v>275</v>
      </c>
      <c r="D59" s="12" t="s">
        <v>276</v>
      </c>
      <c r="E59" s="7">
        <v>43951.0</v>
      </c>
      <c r="F59" s="8" t="s">
        <v>20</v>
      </c>
      <c r="G59" s="8" t="s">
        <v>21</v>
      </c>
      <c r="H59" s="8" t="s">
        <v>60</v>
      </c>
      <c r="I59" s="8" t="s">
        <v>27</v>
      </c>
      <c r="J59" s="8" t="s">
        <v>30</v>
      </c>
      <c r="K59" s="8" t="s">
        <v>101</v>
      </c>
      <c r="L59" s="8" t="s">
        <v>25</v>
      </c>
      <c r="M59" s="8" t="s">
        <v>85</v>
      </c>
      <c r="N59" s="8" t="s">
        <v>27</v>
      </c>
      <c r="O59" s="15" t="s">
        <v>277</v>
      </c>
      <c r="P59" s="8" t="s">
        <v>278</v>
      </c>
      <c r="Q59" s="9"/>
      <c r="R59" s="9"/>
      <c r="S59" s="9"/>
      <c r="T59" s="9"/>
      <c r="U59" s="9"/>
      <c r="V59" s="9"/>
      <c r="W59" s="9"/>
      <c r="X59" s="9"/>
      <c r="Y59" s="9"/>
      <c r="Z59" s="9"/>
      <c r="AA59" s="9"/>
      <c r="AB59" s="9"/>
      <c r="AC59" s="9"/>
      <c r="AD59" s="9"/>
    </row>
    <row r="60">
      <c r="A60" s="10" t="s">
        <v>279</v>
      </c>
      <c r="B60" s="5" t="s">
        <v>17</v>
      </c>
      <c r="C60" s="6" t="str">
        <f>CONCATENATE("https://cran.r-project.org/package=", A60)</f>
        <v>https://cran.r-project.org/package=wikitaxa</v>
      </c>
      <c r="D60" s="6" t="s">
        <v>280</v>
      </c>
      <c r="E60" s="7">
        <v>44011.0</v>
      </c>
      <c r="F60" s="8" t="s">
        <v>20</v>
      </c>
      <c r="G60" s="8" t="s">
        <v>21</v>
      </c>
      <c r="H60" s="8" t="s">
        <v>22</v>
      </c>
      <c r="I60" s="8" t="s">
        <v>20</v>
      </c>
      <c r="J60" s="8" t="s">
        <v>281</v>
      </c>
      <c r="K60" s="8" t="s">
        <v>24</v>
      </c>
      <c r="L60" s="8" t="s">
        <v>44</v>
      </c>
      <c r="M60" s="8" t="s">
        <v>30</v>
      </c>
      <c r="N60" s="8" t="s">
        <v>27</v>
      </c>
      <c r="O60" s="15" t="s">
        <v>282</v>
      </c>
      <c r="P60" s="9"/>
      <c r="Q60" s="9"/>
      <c r="R60" s="9"/>
      <c r="S60" s="9"/>
      <c r="T60" s="9"/>
      <c r="U60" s="9"/>
      <c r="V60" s="9"/>
      <c r="W60" s="9"/>
      <c r="X60" s="9"/>
      <c r="Y60" s="9"/>
      <c r="Z60" s="9"/>
      <c r="AA60" s="9"/>
      <c r="AB60" s="9"/>
      <c r="AC60" s="9"/>
      <c r="AD60" s="9"/>
    </row>
    <row r="61">
      <c r="A61" s="10" t="s">
        <v>283</v>
      </c>
      <c r="B61" s="11" t="s">
        <v>17</v>
      </c>
      <c r="C61" s="6" t="s">
        <v>284</v>
      </c>
      <c r="D61" s="8" t="s">
        <v>30</v>
      </c>
      <c r="E61" s="7">
        <v>44093.0</v>
      </c>
      <c r="F61" s="8" t="s">
        <v>20</v>
      </c>
      <c r="G61" s="8" t="s">
        <v>21</v>
      </c>
      <c r="H61" s="8" t="s">
        <v>60</v>
      </c>
      <c r="I61" s="8" t="s">
        <v>20</v>
      </c>
      <c r="J61" s="8" t="s">
        <v>283</v>
      </c>
      <c r="K61" s="8" t="s">
        <v>24</v>
      </c>
      <c r="L61" s="8" t="s">
        <v>25</v>
      </c>
      <c r="M61" s="8" t="s">
        <v>39</v>
      </c>
      <c r="N61" s="8" t="s">
        <v>20</v>
      </c>
      <c r="O61" s="14" t="s">
        <v>285</v>
      </c>
      <c r="P61" s="9"/>
      <c r="Q61" s="9"/>
      <c r="R61" s="9"/>
      <c r="S61" s="9"/>
      <c r="T61" s="9"/>
      <c r="U61" s="9"/>
      <c r="V61" s="9"/>
      <c r="W61" s="9"/>
      <c r="X61" s="9"/>
      <c r="Y61" s="9"/>
      <c r="Z61" s="9"/>
      <c r="AA61" s="9"/>
      <c r="AB61" s="9"/>
      <c r="AC61" s="9"/>
      <c r="AD61" s="9"/>
    </row>
    <row r="62">
      <c r="A62" s="10" t="s">
        <v>286</v>
      </c>
      <c r="B62" s="11" t="s">
        <v>17</v>
      </c>
      <c r="C62" s="6" t="s">
        <v>287</v>
      </c>
      <c r="D62" s="12" t="s">
        <v>288</v>
      </c>
      <c r="E62" s="13">
        <v>43215.0</v>
      </c>
      <c r="F62" s="8" t="s">
        <v>27</v>
      </c>
      <c r="G62" s="8" t="s">
        <v>21</v>
      </c>
      <c r="H62" s="8" t="s">
        <v>22</v>
      </c>
      <c r="I62" s="8" t="s">
        <v>20</v>
      </c>
      <c r="J62" s="8" t="s">
        <v>289</v>
      </c>
      <c r="K62" s="8" t="s">
        <v>24</v>
      </c>
      <c r="L62" s="8" t="s">
        <v>25</v>
      </c>
      <c r="M62" s="8" t="s">
        <v>290</v>
      </c>
      <c r="N62" s="8" t="s">
        <v>27</v>
      </c>
      <c r="O62" s="9"/>
      <c r="P62" s="9"/>
      <c r="Q62" s="9"/>
      <c r="R62" s="9"/>
      <c r="S62" s="9"/>
      <c r="T62" s="9"/>
      <c r="U62" s="9"/>
      <c r="V62" s="9"/>
      <c r="W62" s="9"/>
      <c r="X62" s="9"/>
      <c r="Y62" s="9"/>
      <c r="Z62" s="9"/>
      <c r="AA62" s="9"/>
      <c r="AB62" s="9"/>
      <c r="AC62" s="9"/>
      <c r="AD62" s="9"/>
    </row>
    <row r="63">
      <c r="A63" s="10" t="s">
        <v>291</v>
      </c>
      <c r="B63" s="5" t="s">
        <v>17</v>
      </c>
      <c r="C63" s="6" t="str">
        <f t="shared" ref="C63:C64" si="5">CONCATENATE("https://cran.r-project.org/package=", A63)</f>
        <v>https://cran.r-project.org/package=worrms</v>
      </c>
      <c r="D63" s="6" t="s">
        <v>292</v>
      </c>
      <c r="E63" s="7">
        <v>44020.0</v>
      </c>
      <c r="F63" s="8" t="s">
        <v>20</v>
      </c>
      <c r="G63" s="8" t="s">
        <v>21</v>
      </c>
      <c r="H63" s="8" t="s">
        <v>22</v>
      </c>
      <c r="I63" s="8" t="s">
        <v>20</v>
      </c>
      <c r="J63" s="8" t="s">
        <v>289</v>
      </c>
      <c r="K63" s="8" t="s">
        <v>24</v>
      </c>
      <c r="L63" s="8" t="s">
        <v>25</v>
      </c>
      <c r="M63" s="25" t="s">
        <v>290</v>
      </c>
      <c r="N63" s="8" t="s">
        <v>27</v>
      </c>
      <c r="O63" s="8" t="s">
        <v>293</v>
      </c>
      <c r="P63" s="9"/>
      <c r="Q63" s="9"/>
      <c r="R63" s="9"/>
      <c r="S63" s="9"/>
      <c r="T63" s="9"/>
      <c r="U63" s="9"/>
      <c r="V63" s="9"/>
      <c r="W63" s="9"/>
      <c r="X63" s="9"/>
      <c r="Y63" s="9"/>
      <c r="Z63" s="9"/>
      <c r="AA63" s="9"/>
      <c r="AB63" s="9"/>
      <c r="AC63" s="9"/>
      <c r="AD63" s="9"/>
    </row>
    <row r="64">
      <c r="A64" s="10" t="s">
        <v>294</v>
      </c>
      <c r="B64" s="5" t="s">
        <v>17</v>
      </c>
      <c r="C64" s="6" t="str">
        <f t="shared" si="5"/>
        <v>https://cran.r-project.org/package=yatah</v>
      </c>
      <c r="D64" s="6" t="s">
        <v>295</v>
      </c>
      <c r="E64" s="7">
        <v>43891.0</v>
      </c>
      <c r="F64" s="8" t="s">
        <v>20</v>
      </c>
      <c r="G64" s="8" t="s">
        <v>21</v>
      </c>
      <c r="H64" s="8" t="s">
        <v>60</v>
      </c>
      <c r="I64" s="8" t="s">
        <v>27</v>
      </c>
      <c r="J64" s="8" t="s">
        <v>30</v>
      </c>
      <c r="K64" s="8" t="s">
        <v>101</v>
      </c>
      <c r="L64" s="8" t="s">
        <v>44</v>
      </c>
      <c r="M64" s="8" t="s">
        <v>30</v>
      </c>
      <c r="N64" s="8" t="s">
        <v>27</v>
      </c>
      <c r="O64" s="8" t="s">
        <v>296</v>
      </c>
      <c r="P64" s="9"/>
      <c r="Q64" s="9"/>
      <c r="R64" s="9"/>
      <c r="S64" s="9"/>
      <c r="T64" s="9"/>
      <c r="U64" s="9"/>
      <c r="V64" s="9"/>
      <c r="W64" s="9"/>
      <c r="X64" s="9"/>
      <c r="Y64" s="9"/>
      <c r="Z64" s="9"/>
      <c r="AA64" s="9"/>
      <c r="AB64" s="9"/>
      <c r="AC64" s="9"/>
      <c r="AD64" s="9"/>
    </row>
    <row r="65">
      <c r="A65" s="10" t="s">
        <v>297</v>
      </c>
      <c r="B65" s="5" t="s">
        <v>17</v>
      </c>
      <c r="C65" s="6" t="s">
        <v>298</v>
      </c>
      <c r="D65" s="6" t="s">
        <v>299</v>
      </c>
      <c r="E65" s="13">
        <v>43403.0</v>
      </c>
      <c r="F65" s="8" t="s">
        <v>20</v>
      </c>
      <c r="G65" s="8" t="s">
        <v>21</v>
      </c>
      <c r="H65" s="8" t="s">
        <v>22</v>
      </c>
      <c r="I65" s="8" t="s">
        <v>20</v>
      </c>
      <c r="J65" s="8" t="s">
        <v>300</v>
      </c>
      <c r="K65" s="8" t="s">
        <v>24</v>
      </c>
      <c r="L65" s="8" t="s">
        <v>25</v>
      </c>
      <c r="M65" s="8" t="s">
        <v>301</v>
      </c>
      <c r="N65" s="8" t="s">
        <v>27</v>
      </c>
      <c r="O65" s="15" t="s">
        <v>302</v>
      </c>
      <c r="P65" s="8" t="s">
        <v>303</v>
      </c>
      <c r="Q65" s="9"/>
      <c r="R65" s="9"/>
      <c r="S65" s="9"/>
      <c r="T65" s="9"/>
      <c r="U65" s="9"/>
      <c r="V65" s="9"/>
      <c r="W65" s="9"/>
      <c r="X65" s="9"/>
      <c r="Y65" s="9"/>
      <c r="Z65" s="9"/>
      <c r="AA65" s="9"/>
      <c r="AB65" s="9"/>
      <c r="AC65" s="9"/>
      <c r="AD65" s="9"/>
    </row>
    <row r="66">
      <c r="A66" s="26"/>
      <c r="B66" s="27"/>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row>
    <row r="67">
      <c r="A67" s="26"/>
      <c r="B67" s="27"/>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row>
    <row r="68">
      <c r="A68" s="26"/>
      <c r="B68" s="27"/>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row>
    <row r="69">
      <c r="A69" s="26"/>
      <c r="B69" s="27"/>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row>
    <row r="70">
      <c r="A70" s="26"/>
      <c r="B70" s="27"/>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row>
    <row r="71">
      <c r="A71" s="26"/>
      <c r="B71" s="27"/>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row>
    <row r="72">
      <c r="A72" s="26"/>
      <c r="B72" s="27"/>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row>
    <row r="73">
      <c r="A73" s="26"/>
      <c r="B73" s="27"/>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row>
    <row r="74">
      <c r="A74" s="26"/>
      <c r="B74" s="27"/>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row>
    <row r="75">
      <c r="A75" s="26"/>
      <c r="B75" s="27"/>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row>
    <row r="76">
      <c r="A76" s="26"/>
      <c r="B76" s="27"/>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row>
    <row r="77">
      <c r="A77" s="26"/>
      <c r="B77" s="27"/>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c r="A78" s="26"/>
      <c r="B78" s="27"/>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26"/>
      <c r="B79" s="27"/>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26"/>
      <c r="B80" s="27"/>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26"/>
      <c r="B81" s="27"/>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26"/>
      <c r="B82" s="27"/>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26"/>
      <c r="B83" s="27"/>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26"/>
      <c r="B84" s="27"/>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26"/>
      <c r="B85" s="27"/>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26"/>
      <c r="B86" s="27"/>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26"/>
      <c r="B87" s="27"/>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26"/>
      <c r="B88" s="27"/>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26"/>
      <c r="B89" s="27"/>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26"/>
      <c r="B90" s="27"/>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26"/>
      <c r="B91" s="27"/>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26"/>
      <c r="B92" s="27"/>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26"/>
      <c r="B93" s="27"/>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26"/>
      <c r="B94" s="27"/>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26"/>
      <c r="B95" s="27"/>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26"/>
      <c r="B96" s="27"/>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26"/>
      <c r="B97" s="27"/>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26"/>
      <c r="B98" s="27"/>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26"/>
      <c r="B99" s="27"/>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26"/>
      <c r="B100" s="27"/>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26"/>
      <c r="B101" s="27"/>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26"/>
      <c r="B102" s="27"/>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26"/>
      <c r="B103" s="27"/>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26"/>
      <c r="B104" s="27"/>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26"/>
      <c r="B105" s="27"/>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26"/>
      <c r="B106" s="27"/>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26"/>
      <c r="B107" s="27"/>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26"/>
      <c r="B108" s="27"/>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26"/>
      <c r="B109" s="27"/>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26"/>
      <c r="B110" s="27"/>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26"/>
      <c r="B111" s="27"/>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26"/>
      <c r="B112" s="27"/>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26"/>
      <c r="B113" s="27"/>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26"/>
      <c r="B114" s="27"/>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26"/>
      <c r="B115" s="27"/>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26"/>
      <c r="B116" s="27"/>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26"/>
      <c r="B117" s="27"/>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26"/>
      <c r="B118" s="27"/>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26"/>
      <c r="B119" s="27"/>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26"/>
      <c r="B120" s="27"/>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26"/>
      <c r="B121" s="27"/>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26"/>
      <c r="B122" s="27"/>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26"/>
      <c r="B123" s="27"/>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26"/>
      <c r="B124" s="27"/>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26"/>
      <c r="B125" s="27"/>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26"/>
      <c r="B126" s="27"/>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26"/>
      <c r="B127" s="27"/>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26"/>
      <c r="B128" s="27"/>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26"/>
      <c r="B129" s="27"/>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26"/>
      <c r="B130" s="27"/>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26"/>
      <c r="B131" s="27"/>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26"/>
      <c r="B132" s="27"/>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26"/>
      <c r="B133" s="27"/>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26"/>
      <c r="B134" s="27"/>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26"/>
      <c r="B135" s="27"/>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26"/>
      <c r="B136" s="27"/>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26"/>
      <c r="B137" s="27"/>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26"/>
      <c r="B138" s="27"/>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26"/>
      <c r="B139" s="27"/>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26"/>
      <c r="B140" s="27"/>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26"/>
      <c r="B141" s="27"/>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26"/>
      <c r="B142" s="27"/>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26"/>
      <c r="B143" s="27"/>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26"/>
      <c r="B144" s="27"/>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26"/>
      <c r="B145" s="27"/>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26"/>
      <c r="B146" s="27"/>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26"/>
      <c r="B147" s="27"/>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26"/>
      <c r="B148" s="27"/>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26"/>
      <c r="B149" s="27"/>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26"/>
      <c r="B150" s="27"/>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26"/>
      <c r="B151" s="27"/>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26"/>
      <c r="B152" s="27"/>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26"/>
      <c r="B153" s="27"/>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26"/>
      <c r="B154" s="27"/>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26"/>
      <c r="B155" s="27"/>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26"/>
      <c r="B156" s="27"/>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26"/>
      <c r="B157" s="27"/>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26"/>
      <c r="B158" s="27"/>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26"/>
      <c r="B159" s="27"/>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26"/>
      <c r="B160" s="27"/>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26"/>
      <c r="B161" s="27"/>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26"/>
      <c r="B162" s="27"/>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26"/>
      <c r="B163" s="27"/>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26"/>
      <c r="B164" s="27"/>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26"/>
      <c r="B165" s="27"/>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26"/>
      <c r="B166" s="27"/>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26"/>
      <c r="B167" s="27"/>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26"/>
      <c r="B168" s="27"/>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26"/>
      <c r="B169" s="27"/>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26"/>
      <c r="B170" s="27"/>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26"/>
      <c r="B171" s="27"/>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26"/>
      <c r="B172" s="27"/>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26"/>
      <c r="B173" s="27"/>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26"/>
      <c r="B174" s="27"/>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26"/>
      <c r="B175" s="27"/>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26"/>
      <c r="B176" s="27"/>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26"/>
      <c r="B177" s="27"/>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26"/>
      <c r="B178" s="27"/>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26"/>
      <c r="B179" s="27"/>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26"/>
      <c r="B180" s="27"/>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26"/>
      <c r="B181" s="27"/>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26"/>
      <c r="B182" s="27"/>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26"/>
      <c r="B183" s="27"/>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26"/>
      <c r="B184" s="27"/>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26"/>
      <c r="B185" s="27"/>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26"/>
      <c r="B186" s="27"/>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26"/>
      <c r="B187" s="27"/>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26"/>
      <c r="B188" s="27"/>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26"/>
      <c r="B189" s="27"/>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26"/>
      <c r="B190" s="27"/>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26"/>
      <c r="B191" s="27"/>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26"/>
      <c r="B192" s="27"/>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26"/>
      <c r="B193" s="27"/>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26"/>
      <c r="B194" s="27"/>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26"/>
      <c r="B195" s="27"/>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26"/>
      <c r="B196" s="27"/>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26"/>
      <c r="B197" s="27"/>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26"/>
      <c r="B198" s="27"/>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26"/>
      <c r="B199" s="27"/>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26"/>
      <c r="B200" s="27"/>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26"/>
      <c r="B201" s="27"/>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26"/>
      <c r="B202" s="27"/>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26"/>
      <c r="B203" s="27"/>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26"/>
      <c r="B204" s="27"/>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26"/>
      <c r="B205" s="27"/>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26"/>
      <c r="B206" s="27"/>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26"/>
      <c r="B207" s="27"/>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26"/>
      <c r="B208" s="27"/>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26"/>
      <c r="B209" s="27"/>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26"/>
      <c r="B210" s="27"/>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26"/>
      <c r="B211" s="27"/>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26"/>
      <c r="B212" s="27"/>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26"/>
      <c r="B213" s="27"/>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26"/>
      <c r="B214" s="27"/>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26"/>
      <c r="B215" s="27"/>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26"/>
      <c r="B216" s="27"/>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26"/>
      <c r="B217" s="27"/>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26"/>
      <c r="B218" s="27"/>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26"/>
      <c r="B219" s="27"/>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26"/>
      <c r="B220" s="27"/>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26"/>
      <c r="B221" s="27"/>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26"/>
      <c r="B222" s="27"/>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26"/>
      <c r="B223" s="27"/>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26"/>
      <c r="B224" s="27"/>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26"/>
      <c r="B225" s="27"/>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26"/>
      <c r="B226" s="27"/>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26"/>
      <c r="B227" s="27"/>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26"/>
      <c r="B228" s="27"/>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26"/>
      <c r="B229" s="27"/>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26"/>
      <c r="B230" s="27"/>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26"/>
      <c r="B231" s="27"/>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26"/>
      <c r="B232" s="27"/>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26"/>
      <c r="B233" s="27"/>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26"/>
      <c r="B234" s="27"/>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26"/>
      <c r="B235" s="27"/>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26"/>
      <c r="B236" s="27"/>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26"/>
      <c r="B237" s="27"/>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26"/>
      <c r="B238" s="27"/>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26"/>
      <c r="B239" s="27"/>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26"/>
      <c r="B240" s="27"/>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26"/>
      <c r="B241" s="27"/>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26"/>
      <c r="B242" s="27"/>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26"/>
      <c r="B243" s="27"/>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26"/>
      <c r="B244" s="27"/>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26"/>
      <c r="B245" s="27"/>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26"/>
      <c r="B246" s="27"/>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26"/>
      <c r="B247" s="27"/>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26"/>
      <c r="B248" s="27"/>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26"/>
      <c r="B249" s="27"/>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26"/>
      <c r="B250" s="27"/>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26"/>
      <c r="B251" s="27"/>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26"/>
      <c r="B252" s="27"/>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26"/>
      <c r="B253" s="27"/>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26"/>
      <c r="B254" s="27"/>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26"/>
      <c r="B255" s="27"/>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26"/>
      <c r="B256" s="27"/>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26"/>
      <c r="B257" s="27"/>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26"/>
      <c r="B258" s="27"/>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26"/>
      <c r="B259" s="27"/>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26"/>
      <c r="B260" s="27"/>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26"/>
      <c r="B261" s="27"/>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26"/>
      <c r="B262" s="27"/>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26"/>
      <c r="B263" s="27"/>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26"/>
      <c r="B264" s="27"/>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26"/>
      <c r="B265" s="27"/>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26"/>
      <c r="B266" s="27"/>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26"/>
      <c r="B267" s="27"/>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26"/>
      <c r="B268" s="27"/>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26"/>
      <c r="B269" s="27"/>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26"/>
      <c r="B270" s="27"/>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26"/>
      <c r="B271" s="27"/>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26"/>
      <c r="B272" s="27"/>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26"/>
      <c r="B273" s="27"/>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26"/>
      <c r="B274" s="27"/>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26"/>
      <c r="B275" s="27"/>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26"/>
      <c r="B276" s="27"/>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26"/>
      <c r="B277" s="27"/>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26"/>
      <c r="B278" s="27"/>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26"/>
      <c r="B279" s="27"/>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26"/>
      <c r="B280" s="27"/>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26"/>
      <c r="B281" s="27"/>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26"/>
      <c r="B282" s="27"/>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26"/>
      <c r="B283" s="27"/>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26"/>
      <c r="B284" s="27"/>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26"/>
      <c r="B285" s="27"/>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26"/>
      <c r="B286" s="27"/>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26"/>
      <c r="B287" s="27"/>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26"/>
      <c r="B288" s="27"/>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26"/>
      <c r="B289" s="27"/>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26"/>
      <c r="B290" s="27"/>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26"/>
      <c r="B291" s="27"/>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26"/>
      <c r="B292" s="27"/>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26"/>
      <c r="B293" s="27"/>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26"/>
      <c r="B294" s="27"/>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26"/>
      <c r="B295" s="27"/>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26"/>
      <c r="B296" s="27"/>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26"/>
      <c r="B297" s="27"/>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26"/>
      <c r="B298" s="27"/>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26"/>
      <c r="B299" s="27"/>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26"/>
      <c r="B300" s="27"/>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26"/>
      <c r="B301" s="27"/>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26"/>
      <c r="B302" s="27"/>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26"/>
      <c r="B303" s="27"/>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26"/>
      <c r="B304" s="27"/>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26"/>
      <c r="B305" s="27"/>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26"/>
      <c r="B306" s="27"/>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26"/>
      <c r="B307" s="27"/>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26"/>
      <c r="B308" s="27"/>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26"/>
      <c r="B309" s="27"/>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26"/>
      <c r="B310" s="27"/>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26"/>
      <c r="B311" s="27"/>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26"/>
      <c r="B312" s="27"/>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26"/>
      <c r="B313" s="27"/>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26"/>
      <c r="B314" s="27"/>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26"/>
      <c r="B315" s="27"/>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26"/>
      <c r="B316" s="27"/>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26"/>
      <c r="B317" s="27"/>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26"/>
      <c r="B318" s="27"/>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26"/>
      <c r="B319" s="27"/>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26"/>
      <c r="B320" s="27"/>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26"/>
      <c r="B321" s="27"/>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26"/>
      <c r="B322" s="27"/>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26"/>
      <c r="B323" s="27"/>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26"/>
      <c r="B324" s="27"/>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26"/>
      <c r="B325" s="27"/>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26"/>
      <c r="B326" s="27"/>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26"/>
      <c r="B327" s="27"/>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26"/>
      <c r="B328" s="27"/>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26"/>
      <c r="B329" s="27"/>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26"/>
      <c r="B330" s="27"/>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26"/>
      <c r="B331" s="27"/>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26"/>
      <c r="B332" s="27"/>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26"/>
      <c r="B333" s="27"/>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26"/>
      <c r="B334" s="27"/>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26"/>
      <c r="B335" s="27"/>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26"/>
      <c r="B336" s="27"/>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26"/>
      <c r="B337" s="27"/>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26"/>
      <c r="B338" s="27"/>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26"/>
      <c r="B339" s="27"/>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26"/>
      <c r="B340" s="27"/>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26"/>
      <c r="B341" s="27"/>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26"/>
      <c r="B342" s="27"/>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26"/>
      <c r="B343" s="27"/>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26"/>
      <c r="B344" s="27"/>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26"/>
      <c r="B345" s="27"/>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26"/>
      <c r="B346" s="27"/>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26"/>
      <c r="B347" s="27"/>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26"/>
      <c r="B348" s="27"/>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26"/>
      <c r="B349" s="27"/>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26"/>
      <c r="B350" s="27"/>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26"/>
      <c r="B351" s="27"/>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26"/>
      <c r="B352" s="27"/>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26"/>
      <c r="B353" s="27"/>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26"/>
      <c r="B354" s="27"/>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26"/>
      <c r="B355" s="27"/>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26"/>
      <c r="B356" s="27"/>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26"/>
      <c r="B357" s="27"/>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26"/>
      <c r="B358" s="27"/>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26"/>
      <c r="B359" s="27"/>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26"/>
      <c r="B360" s="27"/>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26"/>
      <c r="B361" s="27"/>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26"/>
      <c r="B362" s="27"/>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26"/>
      <c r="B363" s="27"/>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26"/>
      <c r="B364" s="27"/>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26"/>
      <c r="B365" s="27"/>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26"/>
      <c r="B366" s="27"/>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26"/>
      <c r="B367" s="27"/>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26"/>
      <c r="B368" s="27"/>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26"/>
      <c r="B369" s="27"/>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26"/>
      <c r="B370" s="27"/>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26"/>
      <c r="B371" s="27"/>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26"/>
      <c r="B372" s="27"/>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26"/>
      <c r="B373" s="27"/>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26"/>
      <c r="B374" s="27"/>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26"/>
      <c r="B375" s="27"/>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26"/>
      <c r="B376" s="27"/>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26"/>
      <c r="B377" s="27"/>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26"/>
      <c r="B378" s="27"/>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26"/>
      <c r="B379" s="27"/>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26"/>
      <c r="B380" s="27"/>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26"/>
      <c r="B381" s="27"/>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26"/>
      <c r="B382" s="27"/>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26"/>
      <c r="B383" s="27"/>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26"/>
      <c r="B384" s="27"/>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26"/>
      <c r="B385" s="27"/>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26"/>
      <c r="B386" s="27"/>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26"/>
      <c r="B387" s="27"/>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26"/>
      <c r="B388" s="27"/>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26"/>
      <c r="B389" s="27"/>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26"/>
      <c r="B390" s="27"/>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26"/>
      <c r="B391" s="27"/>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26"/>
      <c r="B392" s="27"/>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26"/>
      <c r="B393" s="27"/>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26"/>
      <c r="B394" s="27"/>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26"/>
      <c r="B395" s="27"/>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26"/>
      <c r="B396" s="27"/>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26"/>
      <c r="B397" s="27"/>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26"/>
      <c r="B398" s="27"/>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26"/>
      <c r="B399" s="27"/>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26"/>
      <c r="B400" s="27"/>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26"/>
      <c r="B401" s="27"/>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26"/>
      <c r="B402" s="27"/>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26"/>
      <c r="B403" s="27"/>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26"/>
      <c r="B404" s="27"/>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26"/>
      <c r="B405" s="27"/>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26"/>
      <c r="B406" s="27"/>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26"/>
      <c r="B407" s="27"/>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26"/>
      <c r="B408" s="27"/>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26"/>
      <c r="B409" s="27"/>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26"/>
      <c r="B410" s="27"/>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26"/>
      <c r="B411" s="27"/>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26"/>
      <c r="B412" s="27"/>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26"/>
      <c r="B413" s="27"/>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26"/>
      <c r="B414" s="27"/>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26"/>
      <c r="B415" s="27"/>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26"/>
      <c r="B416" s="27"/>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26"/>
      <c r="B417" s="27"/>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26"/>
      <c r="B418" s="27"/>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26"/>
      <c r="B419" s="27"/>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26"/>
      <c r="B420" s="27"/>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26"/>
      <c r="B421" s="27"/>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26"/>
      <c r="B422" s="27"/>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26"/>
      <c r="B423" s="27"/>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26"/>
      <c r="B424" s="27"/>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26"/>
      <c r="B425" s="27"/>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26"/>
      <c r="B426" s="27"/>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26"/>
      <c r="B427" s="27"/>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26"/>
      <c r="B428" s="27"/>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26"/>
      <c r="B429" s="27"/>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26"/>
      <c r="B430" s="27"/>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26"/>
      <c r="B431" s="27"/>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26"/>
      <c r="B432" s="27"/>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26"/>
      <c r="B433" s="27"/>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26"/>
      <c r="B434" s="27"/>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26"/>
      <c r="B435" s="27"/>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26"/>
      <c r="B436" s="27"/>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26"/>
      <c r="B437" s="27"/>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26"/>
      <c r="B438" s="27"/>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26"/>
      <c r="B439" s="27"/>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26"/>
      <c r="B440" s="27"/>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26"/>
      <c r="B441" s="27"/>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26"/>
      <c r="B442" s="27"/>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26"/>
      <c r="B443" s="27"/>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26"/>
      <c r="B444" s="27"/>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26"/>
      <c r="B445" s="27"/>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26"/>
      <c r="B446" s="27"/>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26"/>
      <c r="B447" s="27"/>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26"/>
      <c r="B448" s="27"/>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26"/>
      <c r="B449" s="27"/>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26"/>
      <c r="B450" s="27"/>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26"/>
      <c r="B451" s="27"/>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26"/>
      <c r="B452" s="27"/>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26"/>
      <c r="B453" s="27"/>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26"/>
      <c r="B454" s="27"/>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26"/>
      <c r="B455" s="27"/>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26"/>
      <c r="B456" s="27"/>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26"/>
      <c r="B457" s="27"/>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26"/>
      <c r="B458" s="27"/>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26"/>
      <c r="B459" s="27"/>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26"/>
      <c r="B460" s="27"/>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26"/>
      <c r="B461" s="27"/>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26"/>
      <c r="B462" s="27"/>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26"/>
      <c r="B463" s="27"/>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26"/>
      <c r="B464" s="27"/>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26"/>
      <c r="B465" s="27"/>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26"/>
      <c r="B466" s="27"/>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26"/>
      <c r="B467" s="27"/>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26"/>
      <c r="B468" s="27"/>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26"/>
      <c r="B469" s="27"/>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26"/>
      <c r="B470" s="27"/>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26"/>
      <c r="B471" s="27"/>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26"/>
      <c r="B472" s="27"/>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26"/>
      <c r="B473" s="27"/>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26"/>
      <c r="B474" s="27"/>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26"/>
      <c r="B475" s="27"/>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26"/>
      <c r="B476" s="27"/>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26"/>
      <c r="B477" s="27"/>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26"/>
      <c r="B478" s="27"/>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26"/>
      <c r="B479" s="27"/>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26"/>
      <c r="B480" s="27"/>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26"/>
      <c r="B481" s="27"/>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26"/>
      <c r="B482" s="27"/>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26"/>
      <c r="B483" s="27"/>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26"/>
      <c r="B484" s="27"/>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26"/>
      <c r="B485" s="27"/>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26"/>
      <c r="B486" s="27"/>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26"/>
      <c r="B487" s="27"/>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26"/>
      <c r="B488" s="27"/>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26"/>
      <c r="B489" s="27"/>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26"/>
      <c r="B490" s="27"/>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26"/>
      <c r="B491" s="27"/>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26"/>
      <c r="B492" s="27"/>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26"/>
      <c r="B493" s="27"/>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26"/>
      <c r="B494" s="27"/>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26"/>
      <c r="B495" s="27"/>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26"/>
      <c r="B496" s="27"/>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26"/>
      <c r="B497" s="27"/>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26"/>
      <c r="B498" s="27"/>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26"/>
      <c r="B499" s="27"/>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26"/>
      <c r="B500" s="27"/>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26"/>
      <c r="B501" s="27"/>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26"/>
      <c r="B502" s="27"/>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26"/>
      <c r="B503" s="27"/>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26"/>
      <c r="B504" s="27"/>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26"/>
      <c r="B505" s="27"/>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26"/>
      <c r="B506" s="27"/>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26"/>
      <c r="B507" s="27"/>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26"/>
      <c r="B508" s="27"/>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26"/>
      <c r="B509" s="27"/>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26"/>
      <c r="B510" s="27"/>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26"/>
      <c r="B511" s="27"/>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26"/>
      <c r="B512" s="27"/>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26"/>
      <c r="B513" s="27"/>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26"/>
      <c r="B514" s="27"/>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26"/>
      <c r="B515" s="27"/>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26"/>
      <c r="B516" s="27"/>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26"/>
      <c r="B517" s="27"/>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26"/>
      <c r="B518" s="27"/>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26"/>
      <c r="B519" s="27"/>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26"/>
      <c r="B520" s="27"/>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26"/>
      <c r="B521" s="27"/>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26"/>
      <c r="B522" s="27"/>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26"/>
      <c r="B523" s="27"/>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26"/>
      <c r="B524" s="27"/>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26"/>
      <c r="B525" s="27"/>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26"/>
      <c r="B526" s="27"/>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26"/>
      <c r="B527" s="27"/>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26"/>
      <c r="B528" s="27"/>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26"/>
      <c r="B529" s="27"/>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26"/>
      <c r="B530" s="27"/>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26"/>
      <c r="B531" s="27"/>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26"/>
      <c r="B532" s="27"/>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26"/>
      <c r="B533" s="27"/>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26"/>
      <c r="B534" s="27"/>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26"/>
      <c r="B535" s="27"/>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26"/>
      <c r="B536" s="27"/>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26"/>
      <c r="B537" s="27"/>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26"/>
      <c r="B538" s="27"/>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26"/>
      <c r="B539" s="27"/>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26"/>
      <c r="B540" s="27"/>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26"/>
      <c r="B541" s="27"/>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26"/>
      <c r="B542" s="27"/>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26"/>
      <c r="B543" s="27"/>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26"/>
      <c r="B544" s="27"/>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26"/>
      <c r="B545" s="27"/>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26"/>
      <c r="B546" s="27"/>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26"/>
      <c r="B547" s="27"/>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26"/>
      <c r="B548" s="27"/>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26"/>
      <c r="B549" s="27"/>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26"/>
      <c r="B550" s="27"/>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26"/>
      <c r="B551" s="27"/>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26"/>
      <c r="B552" s="27"/>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26"/>
      <c r="B553" s="27"/>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26"/>
      <c r="B554" s="27"/>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26"/>
      <c r="B555" s="27"/>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26"/>
      <c r="B556" s="27"/>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26"/>
      <c r="B557" s="27"/>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26"/>
      <c r="B558" s="27"/>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26"/>
      <c r="B559" s="27"/>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26"/>
      <c r="B560" s="27"/>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26"/>
      <c r="B561" s="27"/>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26"/>
      <c r="B562" s="27"/>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26"/>
      <c r="B563" s="27"/>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26"/>
      <c r="B564" s="27"/>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26"/>
      <c r="B565" s="27"/>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26"/>
      <c r="B566" s="27"/>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26"/>
      <c r="B567" s="27"/>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26"/>
      <c r="B568" s="27"/>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26"/>
      <c r="B569" s="27"/>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26"/>
      <c r="B570" s="27"/>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26"/>
      <c r="B571" s="27"/>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26"/>
      <c r="B572" s="27"/>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26"/>
      <c r="B573" s="27"/>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26"/>
      <c r="B574" s="27"/>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26"/>
      <c r="B575" s="27"/>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26"/>
      <c r="B576" s="27"/>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26"/>
      <c r="B577" s="27"/>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26"/>
      <c r="B578" s="27"/>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26"/>
      <c r="B579" s="27"/>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26"/>
      <c r="B580" s="27"/>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26"/>
      <c r="B581" s="27"/>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26"/>
      <c r="B582" s="27"/>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26"/>
      <c r="B583" s="27"/>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26"/>
      <c r="B584" s="27"/>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26"/>
      <c r="B585" s="27"/>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26"/>
      <c r="B586" s="27"/>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26"/>
      <c r="B587" s="27"/>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26"/>
      <c r="B588" s="27"/>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26"/>
      <c r="B589" s="27"/>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26"/>
      <c r="B590" s="27"/>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26"/>
      <c r="B591" s="27"/>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26"/>
      <c r="B592" s="27"/>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26"/>
      <c r="B593" s="27"/>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26"/>
      <c r="B594" s="27"/>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26"/>
      <c r="B595" s="27"/>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26"/>
      <c r="B596" s="27"/>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26"/>
      <c r="B597" s="27"/>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26"/>
      <c r="B598" s="27"/>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26"/>
      <c r="B599" s="27"/>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26"/>
      <c r="B600" s="27"/>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26"/>
      <c r="B601" s="27"/>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26"/>
      <c r="B602" s="27"/>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26"/>
      <c r="B603" s="27"/>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26"/>
      <c r="B604" s="27"/>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26"/>
      <c r="B605" s="27"/>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26"/>
      <c r="B606" s="27"/>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26"/>
      <c r="B607" s="27"/>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26"/>
      <c r="B608" s="27"/>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26"/>
      <c r="B609" s="27"/>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26"/>
      <c r="B610" s="27"/>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26"/>
      <c r="B611" s="27"/>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26"/>
      <c r="B612" s="27"/>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26"/>
      <c r="B613" s="27"/>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26"/>
      <c r="B614" s="27"/>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26"/>
      <c r="B615" s="27"/>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26"/>
      <c r="B616" s="27"/>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26"/>
      <c r="B617" s="27"/>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26"/>
      <c r="B618" s="27"/>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26"/>
      <c r="B619" s="27"/>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26"/>
      <c r="B620" s="27"/>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26"/>
      <c r="B621" s="27"/>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26"/>
      <c r="B622" s="27"/>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26"/>
      <c r="B623" s="27"/>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26"/>
      <c r="B624" s="27"/>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26"/>
      <c r="B625" s="27"/>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26"/>
      <c r="B626" s="27"/>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26"/>
      <c r="B627" s="27"/>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26"/>
      <c r="B628" s="27"/>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26"/>
      <c r="B629" s="27"/>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26"/>
      <c r="B630" s="27"/>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26"/>
      <c r="B631" s="27"/>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26"/>
      <c r="B632" s="27"/>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26"/>
      <c r="B633" s="27"/>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26"/>
      <c r="B634" s="27"/>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26"/>
      <c r="B635" s="27"/>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26"/>
      <c r="B636" s="27"/>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26"/>
      <c r="B637" s="27"/>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26"/>
      <c r="B638" s="27"/>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26"/>
      <c r="B639" s="27"/>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26"/>
      <c r="B640" s="27"/>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26"/>
      <c r="B641" s="27"/>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26"/>
      <c r="B642" s="27"/>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26"/>
      <c r="B643" s="27"/>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26"/>
      <c r="B644" s="27"/>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26"/>
      <c r="B645" s="27"/>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26"/>
      <c r="B646" s="27"/>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26"/>
      <c r="B647" s="27"/>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26"/>
      <c r="B648" s="27"/>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26"/>
      <c r="B649" s="27"/>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26"/>
      <c r="B650" s="27"/>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26"/>
      <c r="B651" s="27"/>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26"/>
      <c r="B652" s="27"/>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26"/>
      <c r="B653" s="27"/>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26"/>
      <c r="B654" s="27"/>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26"/>
      <c r="B655" s="27"/>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26"/>
      <c r="B656" s="27"/>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26"/>
      <c r="B657" s="27"/>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26"/>
      <c r="B658" s="27"/>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26"/>
      <c r="B659" s="27"/>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26"/>
      <c r="B660" s="27"/>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26"/>
      <c r="B661" s="27"/>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26"/>
      <c r="B662" s="27"/>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26"/>
      <c r="B663" s="27"/>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26"/>
      <c r="B664" s="27"/>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26"/>
      <c r="B665" s="27"/>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26"/>
      <c r="B666" s="27"/>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26"/>
      <c r="B667" s="27"/>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26"/>
      <c r="B668" s="27"/>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26"/>
      <c r="B669" s="27"/>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26"/>
      <c r="B670" s="27"/>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26"/>
      <c r="B671" s="27"/>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26"/>
      <c r="B672" s="27"/>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26"/>
      <c r="B673" s="27"/>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26"/>
      <c r="B674" s="27"/>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26"/>
      <c r="B675" s="27"/>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26"/>
      <c r="B676" s="27"/>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26"/>
      <c r="B677" s="27"/>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26"/>
      <c r="B678" s="27"/>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26"/>
      <c r="B679" s="27"/>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26"/>
      <c r="B680" s="27"/>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26"/>
      <c r="B681" s="27"/>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26"/>
      <c r="B682" s="27"/>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26"/>
      <c r="B683" s="27"/>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26"/>
      <c r="B684" s="27"/>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26"/>
      <c r="B685" s="27"/>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26"/>
      <c r="B686" s="27"/>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26"/>
      <c r="B687" s="27"/>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26"/>
      <c r="B688" s="27"/>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26"/>
      <c r="B689" s="27"/>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26"/>
      <c r="B690" s="27"/>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26"/>
      <c r="B691" s="27"/>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26"/>
      <c r="B692" s="27"/>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26"/>
      <c r="B693" s="27"/>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26"/>
      <c r="B694" s="27"/>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26"/>
      <c r="B695" s="27"/>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26"/>
      <c r="B696" s="27"/>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26"/>
      <c r="B697" s="27"/>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26"/>
      <c r="B698" s="27"/>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26"/>
      <c r="B699" s="27"/>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26"/>
      <c r="B700" s="27"/>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26"/>
      <c r="B701" s="27"/>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26"/>
      <c r="B702" s="27"/>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26"/>
      <c r="B703" s="27"/>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26"/>
      <c r="B704" s="27"/>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26"/>
      <c r="B705" s="27"/>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26"/>
      <c r="B706" s="27"/>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26"/>
      <c r="B707" s="27"/>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26"/>
      <c r="B708" s="27"/>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26"/>
      <c r="B709" s="27"/>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26"/>
      <c r="B710" s="27"/>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26"/>
      <c r="B711" s="27"/>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26"/>
      <c r="B712" s="27"/>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26"/>
      <c r="B713" s="27"/>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26"/>
      <c r="B714" s="27"/>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26"/>
      <c r="B715" s="27"/>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26"/>
      <c r="B716" s="27"/>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26"/>
      <c r="B717" s="27"/>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26"/>
      <c r="B718" s="27"/>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26"/>
      <c r="B719" s="27"/>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26"/>
      <c r="B720" s="27"/>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26"/>
      <c r="B721" s="27"/>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26"/>
      <c r="B722" s="27"/>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26"/>
      <c r="B723" s="27"/>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26"/>
      <c r="B724" s="27"/>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26"/>
      <c r="B725" s="27"/>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26"/>
      <c r="B726" s="27"/>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26"/>
      <c r="B727" s="27"/>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26"/>
      <c r="B728" s="27"/>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26"/>
      <c r="B729" s="27"/>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26"/>
      <c r="B730" s="27"/>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26"/>
      <c r="B731" s="27"/>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26"/>
      <c r="B732" s="27"/>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26"/>
      <c r="B733" s="27"/>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26"/>
      <c r="B734" s="27"/>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26"/>
      <c r="B735" s="27"/>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26"/>
      <c r="B736" s="27"/>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26"/>
      <c r="B737" s="27"/>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26"/>
      <c r="B738" s="27"/>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26"/>
      <c r="B739" s="27"/>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26"/>
      <c r="B740" s="27"/>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26"/>
      <c r="B741" s="27"/>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26"/>
      <c r="B742" s="27"/>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26"/>
      <c r="B743" s="27"/>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26"/>
      <c r="B744" s="27"/>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26"/>
      <c r="B745" s="27"/>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26"/>
      <c r="B746" s="27"/>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26"/>
      <c r="B747" s="27"/>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26"/>
      <c r="B748" s="27"/>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26"/>
      <c r="B749" s="27"/>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26"/>
      <c r="B750" s="27"/>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26"/>
      <c r="B751" s="27"/>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26"/>
      <c r="B752" s="27"/>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26"/>
      <c r="B753" s="27"/>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26"/>
      <c r="B754" s="27"/>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26"/>
      <c r="B755" s="27"/>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26"/>
      <c r="B756" s="27"/>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26"/>
      <c r="B757" s="27"/>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26"/>
      <c r="B758" s="27"/>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26"/>
      <c r="B759" s="27"/>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26"/>
      <c r="B760" s="27"/>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26"/>
      <c r="B761" s="27"/>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26"/>
      <c r="B762" s="27"/>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26"/>
      <c r="B763" s="27"/>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26"/>
      <c r="B764" s="27"/>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26"/>
      <c r="B765" s="27"/>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26"/>
      <c r="B766" s="27"/>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26"/>
      <c r="B767" s="27"/>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26"/>
      <c r="B768" s="27"/>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26"/>
      <c r="B769" s="27"/>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26"/>
      <c r="B770" s="27"/>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26"/>
      <c r="B771" s="27"/>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26"/>
      <c r="B772" s="27"/>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26"/>
      <c r="B773" s="27"/>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26"/>
      <c r="B774" s="27"/>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26"/>
      <c r="B775" s="27"/>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26"/>
      <c r="B776" s="27"/>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26"/>
      <c r="B777" s="27"/>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26"/>
      <c r="B778" s="27"/>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26"/>
      <c r="B779" s="27"/>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26"/>
      <c r="B780" s="27"/>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26"/>
      <c r="B781" s="27"/>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26"/>
      <c r="B782" s="27"/>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26"/>
      <c r="B783" s="27"/>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26"/>
      <c r="B784" s="27"/>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26"/>
      <c r="B785" s="27"/>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26"/>
      <c r="B786" s="27"/>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26"/>
      <c r="B787" s="27"/>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26"/>
      <c r="B788" s="27"/>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26"/>
      <c r="B789" s="27"/>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26"/>
      <c r="B790" s="27"/>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26"/>
      <c r="B791" s="27"/>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26"/>
      <c r="B792" s="27"/>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26"/>
      <c r="B793" s="27"/>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26"/>
      <c r="B794" s="27"/>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26"/>
      <c r="B795" s="27"/>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26"/>
      <c r="B796" s="27"/>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26"/>
      <c r="B797" s="27"/>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26"/>
      <c r="B798" s="27"/>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26"/>
      <c r="B799" s="27"/>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26"/>
      <c r="B800" s="27"/>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26"/>
      <c r="B801" s="27"/>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26"/>
      <c r="B802" s="27"/>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26"/>
      <c r="B803" s="27"/>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26"/>
      <c r="B804" s="27"/>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26"/>
      <c r="B805" s="27"/>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26"/>
      <c r="B806" s="27"/>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26"/>
      <c r="B807" s="27"/>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26"/>
      <c r="B808" s="27"/>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26"/>
      <c r="B809" s="27"/>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26"/>
      <c r="B810" s="27"/>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26"/>
      <c r="B811" s="27"/>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26"/>
      <c r="B812" s="27"/>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26"/>
      <c r="B813" s="27"/>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26"/>
      <c r="B814" s="27"/>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26"/>
      <c r="B815" s="27"/>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26"/>
      <c r="B816" s="27"/>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26"/>
      <c r="B817" s="27"/>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26"/>
      <c r="B818" s="27"/>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26"/>
      <c r="B819" s="27"/>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26"/>
      <c r="B820" s="27"/>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26"/>
      <c r="B821" s="27"/>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26"/>
      <c r="B822" s="27"/>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26"/>
      <c r="B823" s="27"/>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26"/>
      <c r="B824" s="27"/>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26"/>
      <c r="B825" s="27"/>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26"/>
      <c r="B826" s="27"/>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26"/>
      <c r="B827" s="27"/>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26"/>
      <c r="B828" s="27"/>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26"/>
      <c r="B829" s="27"/>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26"/>
      <c r="B830" s="27"/>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26"/>
      <c r="B831" s="27"/>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26"/>
      <c r="B832" s="27"/>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26"/>
      <c r="B833" s="27"/>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26"/>
      <c r="B834" s="27"/>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26"/>
      <c r="B835" s="27"/>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26"/>
      <c r="B836" s="27"/>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26"/>
      <c r="B837" s="27"/>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26"/>
      <c r="B838" s="27"/>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26"/>
      <c r="B839" s="27"/>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26"/>
      <c r="B840" s="27"/>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26"/>
      <c r="B841" s="27"/>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26"/>
      <c r="B842" s="27"/>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26"/>
      <c r="B843" s="27"/>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26"/>
      <c r="B844" s="27"/>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26"/>
      <c r="B845" s="27"/>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26"/>
      <c r="B846" s="27"/>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26"/>
      <c r="B847" s="27"/>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26"/>
      <c r="B848" s="27"/>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26"/>
      <c r="B849" s="27"/>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26"/>
      <c r="B850" s="27"/>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26"/>
      <c r="B851" s="27"/>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26"/>
      <c r="B852" s="27"/>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26"/>
      <c r="B853" s="27"/>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26"/>
      <c r="B854" s="27"/>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26"/>
      <c r="B855" s="27"/>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26"/>
      <c r="B856" s="27"/>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26"/>
      <c r="B857" s="27"/>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26"/>
      <c r="B858" s="27"/>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26"/>
      <c r="B859" s="27"/>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26"/>
      <c r="B860" s="27"/>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26"/>
      <c r="B861" s="27"/>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26"/>
      <c r="B862" s="27"/>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26"/>
      <c r="B863" s="27"/>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26"/>
      <c r="B864" s="27"/>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26"/>
      <c r="B865" s="27"/>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26"/>
      <c r="B866" s="27"/>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26"/>
      <c r="B867" s="27"/>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26"/>
      <c r="B868" s="27"/>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26"/>
      <c r="B869" s="27"/>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26"/>
      <c r="B870" s="27"/>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26"/>
      <c r="B871" s="27"/>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26"/>
      <c r="B872" s="27"/>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26"/>
      <c r="B873" s="27"/>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26"/>
      <c r="B874" s="27"/>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26"/>
      <c r="B875" s="27"/>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26"/>
      <c r="B876" s="27"/>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26"/>
      <c r="B877" s="27"/>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26"/>
      <c r="B878" s="27"/>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26"/>
      <c r="B879" s="27"/>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26"/>
      <c r="B880" s="27"/>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26"/>
      <c r="B881" s="27"/>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26"/>
      <c r="B882" s="27"/>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26"/>
      <c r="B883" s="27"/>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26"/>
      <c r="B884" s="27"/>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26"/>
      <c r="B885" s="27"/>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26"/>
      <c r="B886" s="27"/>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26"/>
      <c r="B887" s="27"/>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26"/>
      <c r="B888" s="27"/>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26"/>
      <c r="B889" s="27"/>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26"/>
      <c r="B890" s="27"/>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26"/>
      <c r="B891" s="27"/>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26"/>
      <c r="B892" s="27"/>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26"/>
      <c r="B893" s="27"/>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26"/>
      <c r="B894" s="27"/>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26"/>
      <c r="B895" s="27"/>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26"/>
      <c r="B896" s="27"/>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26"/>
      <c r="B897" s="27"/>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26"/>
      <c r="B898" s="27"/>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26"/>
      <c r="B899" s="27"/>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26"/>
      <c r="B900" s="27"/>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26"/>
      <c r="B901" s="27"/>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26"/>
      <c r="B902" s="27"/>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26"/>
      <c r="B903" s="27"/>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26"/>
      <c r="B904" s="27"/>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26"/>
      <c r="B905" s="27"/>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26"/>
      <c r="B906" s="27"/>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26"/>
      <c r="B907" s="27"/>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26"/>
      <c r="B908" s="27"/>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26"/>
      <c r="B909" s="27"/>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26"/>
      <c r="B910" s="27"/>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26"/>
      <c r="B911" s="27"/>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26"/>
      <c r="B912" s="27"/>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26"/>
      <c r="B913" s="27"/>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26"/>
      <c r="B914" s="27"/>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26"/>
      <c r="B915" s="27"/>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26"/>
      <c r="B916" s="27"/>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26"/>
      <c r="B917" s="27"/>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26"/>
      <c r="B918" s="27"/>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26"/>
      <c r="B919" s="27"/>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26"/>
      <c r="B920" s="27"/>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26"/>
      <c r="B921" s="27"/>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26"/>
      <c r="B922" s="27"/>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26"/>
      <c r="B923" s="27"/>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26"/>
      <c r="B924" s="27"/>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26"/>
      <c r="B925" s="27"/>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26"/>
      <c r="B926" s="27"/>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26"/>
      <c r="B927" s="27"/>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26"/>
      <c r="B928" s="27"/>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26"/>
      <c r="B929" s="27"/>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26"/>
      <c r="B930" s="27"/>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26"/>
      <c r="B931" s="27"/>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26"/>
      <c r="B932" s="27"/>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26"/>
      <c r="B933" s="27"/>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26"/>
      <c r="B934" s="27"/>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26"/>
      <c r="B935" s="27"/>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26"/>
      <c r="B936" s="27"/>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26"/>
      <c r="B937" s="27"/>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26"/>
      <c r="B938" s="27"/>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26"/>
      <c r="B939" s="27"/>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26"/>
      <c r="B940" s="27"/>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26"/>
      <c r="B941" s="27"/>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26"/>
      <c r="B942" s="27"/>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26"/>
      <c r="B943" s="27"/>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26"/>
      <c r="B944" s="27"/>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26"/>
      <c r="B945" s="27"/>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26"/>
      <c r="B946" s="27"/>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26"/>
      <c r="B947" s="27"/>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26"/>
      <c r="B948" s="27"/>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26"/>
      <c r="B949" s="27"/>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26"/>
      <c r="B950" s="27"/>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26"/>
      <c r="B951" s="27"/>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26"/>
      <c r="B952" s="27"/>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26"/>
      <c r="B953" s="27"/>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26"/>
      <c r="B954" s="27"/>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26"/>
      <c r="B955" s="27"/>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26"/>
      <c r="B956" s="27"/>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26"/>
      <c r="B957" s="27"/>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26"/>
      <c r="B958" s="27"/>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26"/>
      <c r="B959" s="27"/>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26"/>
      <c r="B960" s="27"/>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26"/>
      <c r="B961" s="27"/>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26"/>
      <c r="B962" s="27"/>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26"/>
      <c r="B963" s="27"/>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26"/>
      <c r="B964" s="27"/>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26"/>
      <c r="B965" s="27"/>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26"/>
      <c r="B966" s="27"/>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26"/>
      <c r="B967" s="27"/>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26"/>
      <c r="B968" s="27"/>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26"/>
      <c r="B969" s="27"/>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26"/>
      <c r="B970" s="27"/>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26"/>
      <c r="B971" s="27"/>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26"/>
      <c r="B972" s="27"/>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26"/>
      <c r="B973" s="27"/>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26"/>
      <c r="B974" s="27"/>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26"/>
      <c r="B975" s="27"/>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26"/>
      <c r="B976" s="27"/>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26"/>
      <c r="B977" s="27"/>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26"/>
      <c r="B978" s="27"/>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26"/>
      <c r="B979" s="27"/>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26"/>
      <c r="B980" s="27"/>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26"/>
      <c r="B981" s="27"/>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26"/>
      <c r="B982" s="27"/>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26"/>
      <c r="B983" s="27"/>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26"/>
      <c r="B984" s="27"/>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26"/>
      <c r="B985" s="27"/>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26"/>
      <c r="B986" s="27"/>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26"/>
      <c r="B987" s="27"/>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26"/>
      <c r="B988" s="27"/>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26"/>
      <c r="B989" s="27"/>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26"/>
      <c r="B990" s="27"/>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26"/>
      <c r="B991" s="27"/>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26"/>
      <c r="B992" s="27"/>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26"/>
      <c r="B993" s="27"/>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26"/>
      <c r="B994" s="27"/>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26"/>
      <c r="B995" s="27"/>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26"/>
      <c r="B996" s="27"/>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26"/>
      <c r="B997" s="27"/>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26"/>
      <c r="B998" s="27"/>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c r="A999" s="26"/>
      <c r="B999" s="27"/>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sheetData>
  <customSheetViews>
    <customSheetView guid="{D5A0A7FE-A29E-4E28-8031-873903D002CD}" filter="1" showAutoFilter="1">
      <autoFilter ref="$A$1:$P$65">
        <filterColumn colId="1">
          <filters>
            <filter val="include"/>
          </filters>
        </filterColumn>
      </autoFilter>
    </customSheetView>
  </customSheetViews>
  <hyperlinks>
    <hyperlink r:id="rId1" ref="C2"/>
    <hyperlink r:id="rId2" ref="D2"/>
    <hyperlink r:id="rId3" ref="D3"/>
    <hyperlink r:id="rId4" ref="C4"/>
    <hyperlink r:id="rId5" ref="D4"/>
    <hyperlink r:id="rId6" ref="D5"/>
    <hyperlink r:id="rId7" ref="O5"/>
    <hyperlink r:id="rId8" ref="C6"/>
    <hyperlink r:id="rId9" ref="D6"/>
    <hyperlink r:id="rId10" ref="O6"/>
    <hyperlink r:id="rId11" ref="C7"/>
    <hyperlink r:id="rId12" ref="D7"/>
    <hyperlink r:id="rId13" ref="D8"/>
    <hyperlink r:id="rId14" ref="C9"/>
    <hyperlink r:id="rId15" ref="D9"/>
    <hyperlink r:id="rId16" ref="C10"/>
    <hyperlink r:id="rId17" ref="C11"/>
    <hyperlink r:id="rId18" ref="D11"/>
    <hyperlink r:id="rId19" ref="C12"/>
    <hyperlink r:id="rId20" ref="D12"/>
    <hyperlink r:id="rId21" ref="D13"/>
    <hyperlink r:id="rId22" ref="O13"/>
    <hyperlink r:id="rId23" ref="D14"/>
    <hyperlink r:id="rId24" ref="C15"/>
    <hyperlink r:id="rId25" ref="D15"/>
    <hyperlink r:id="rId26" ref="D16"/>
    <hyperlink r:id="rId27" ref="D17"/>
    <hyperlink r:id="rId28" ref="D18"/>
    <hyperlink r:id="rId29" ref="C19"/>
    <hyperlink r:id="rId30" ref="D20"/>
    <hyperlink r:id="rId31" ref="C21"/>
    <hyperlink r:id="rId32" ref="D21"/>
    <hyperlink r:id="rId33" ref="C22"/>
    <hyperlink r:id="rId34" ref="D22"/>
    <hyperlink r:id="rId35" ref="C23"/>
    <hyperlink r:id="rId36" ref="D23"/>
    <hyperlink r:id="rId37" ref="O23"/>
    <hyperlink r:id="rId38" ref="P23"/>
    <hyperlink r:id="rId39" ref="D24"/>
    <hyperlink r:id="rId40" ref="O24"/>
    <hyperlink r:id="rId41" ref="C25"/>
    <hyperlink r:id="rId42" ref="D25"/>
    <hyperlink r:id="rId43" ref="C26"/>
    <hyperlink r:id="rId44" ref="D26"/>
    <hyperlink r:id="rId45" ref="D27"/>
    <hyperlink r:id="rId46" ref="D28"/>
    <hyperlink r:id="rId47" ref="C29"/>
    <hyperlink r:id="rId48" ref="D29"/>
    <hyperlink r:id="rId49" ref="C30"/>
    <hyperlink r:id="rId50" ref="D30"/>
    <hyperlink r:id="rId51" ref="D31"/>
    <hyperlink r:id="rId52" ref="D32"/>
    <hyperlink r:id="rId53" ref="D33"/>
    <hyperlink r:id="rId54" ref="D34"/>
    <hyperlink r:id="rId55" ref="C35"/>
    <hyperlink r:id="rId56" ref="D35"/>
    <hyperlink r:id="rId57" ref="D36"/>
    <hyperlink r:id="rId58" ref="C37"/>
    <hyperlink r:id="rId59" ref="D37"/>
    <hyperlink r:id="rId60" ref="D38"/>
    <hyperlink r:id="rId61" ref="D39"/>
    <hyperlink r:id="rId62" ref="D40"/>
    <hyperlink r:id="rId63" ref="O40"/>
    <hyperlink r:id="rId64" ref="C41"/>
    <hyperlink r:id="rId65" ref="D41"/>
    <hyperlink r:id="rId66" ref="D42"/>
    <hyperlink r:id="rId67" ref="D43"/>
    <hyperlink r:id="rId68" ref="D44"/>
    <hyperlink r:id="rId69" ref="D45"/>
    <hyperlink r:id="rId70" ref="O45"/>
    <hyperlink r:id="rId71" ref="D46"/>
    <hyperlink r:id="rId72" ref="O46"/>
    <hyperlink r:id="rId73" ref="D47"/>
    <hyperlink r:id="rId74" ref="D48"/>
    <hyperlink r:id="rId75" ref="C49"/>
    <hyperlink r:id="rId76" ref="O49"/>
    <hyperlink r:id="rId77" ref="D50"/>
    <hyperlink r:id="rId78" ref="D51"/>
    <hyperlink r:id="rId79" ref="D52"/>
    <hyperlink r:id="rId80" ref="D53"/>
    <hyperlink r:id="rId81" ref="D54"/>
    <hyperlink r:id="rId82" ref="D55"/>
    <hyperlink r:id="rId83" ref="C56"/>
    <hyperlink r:id="rId84" ref="D56"/>
    <hyperlink r:id="rId85" ref="O56"/>
    <hyperlink r:id="rId86" ref="P56"/>
    <hyperlink r:id="rId87" ref="C57"/>
    <hyperlink r:id="rId88" ref="D57"/>
    <hyperlink r:id="rId89" ref="C58"/>
    <hyperlink r:id="rId90" ref="C59"/>
    <hyperlink r:id="rId91" ref="D59"/>
    <hyperlink r:id="rId92" ref="O59"/>
    <hyperlink r:id="rId93" ref="D60"/>
    <hyperlink r:id="rId94" ref="O60"/>
    <hyperlink r:id="rId95" ref="C61"/>
    <hyperlink r:id="rId96" ref="O61"/>
    <hyperlink r:id="rId97" ref="C62"/>
    <hyperlink r:id="rId98" ref="D62"/>
    <hyperlink r:id="rId99" ref="D63"/>
    <hyperlink r:id="rId100" ref="D64"/>
    <hyperlink r:id="rId101" ref="C65"/>
    <hyperlink r:id="rId102" ref="D65"/>
    <hyperlink r:id="rId103" ref="O65"/>
  </hyperlinks>
  <drawing r:id="rId104"/>
  <tableParts count="1">
    <tablePart r:id="rId10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28" t="s">
        <v>304</v>
      </c>
      <c r="B1" s="29" t="s">
        <v>305</v>
      </c>
      <c r="C1" s="28" t="s">
        <v>306</v>
      </c>
      <c r="D1" s="28" t="s">
        <v>307</v>
      </c>
      <c r="E1" s="30"/>
      <c r="F1" s="30"/>
      <c r="G1" s="30"/>
      <c r="H1" s="30"/>
      <c r="I1" s="30"/>
      <c r="J1" s="30"/>
      <c r="K1" s="30"/>
      <c r="L1" s="30"/>
      <c r="M1" s="30"/>
      <c r="N1" s="30"/>
      <c r="O1" s="30"/>
      <c r="P1" s="30"/>
      <c r="Q1" s="30"/>
      <c r="R1" s="30"/>
      <c r="S1" s="30"/>
      <c r="T1" s="30"/>
      <c r="U1" s="30"/>
      <c r="V1" s="30"/>
      <c r="W1" s="30"/>
      <c r="X1" s="30"/>
      <c r="Y1" s="30"/>
      <c r="Z1" s="30"/>
      <c r="AA1" s="30"/>
      <c r="AB1" s="30"/>
    </row>
    <row r="2">
      <c r="A2" s="31" t="str">
        <f t="array" ref="A2:A17">TRANSPOSE(Packages!A1:P1)</f>
        <v>Package Name</v>
      </c>
      <c r="B2" s="32" t="s">
        <v>308</v>
      </c>
      <c r="C2" s="33" t="s">
        <v>309</v>
      </c>
      <c r="D2" s="33" t="s">
        <v>310</v>
      </c>
      <c r="E2" s="31"/>
      <c r="F2" s="31"/>
      <c r="G2" s="31"/>
      <c r="H2" s="34"/>
      <c r="I2" s="34"/>
      <c r="J2" s="34"/>
      <c r="K2" s="34"/>
      <c r="L2" s="34"/>
      <c r="M2" s="34"/>
      <c r="N2" s="34"/>
      <c r="O2" s="34"/>
      <c r="P2" s="34"/>
      <c r="Q2" s="34"/>
      <c r="R2" s="35"/>
      <c r="S2" s="35"/>
      <c r="T2" s="35"/>
      <c r="U2" s="35"/>
      <c r="V2" s="35"/>
      <c r="W2" s="35"/>
      <c r="X2" s="35"/>
      <c r="Y2" s="35"/>
      <c r="Z2" s="35"/>
      <c r="AA2" s="35"/>
      <c r="AB2" s="35"/>
    </row>
    <row r="3">
      <c r="A3" s="36" t="s">
        <v>1</v>
      </c>
      <c r="B3" s="37" t="s">
        <v>311</v>
      </c>
      <c r="C3" s="38" t="s">
        <v>312</v>
      </c>
      <c r="D3" s="38" t="s">
        <v>313</v>
      </c>
      <c r="E3" s="39"/>
      <c r="F3" s="39"/>
      <c r="G3" s="39"/>
      <c r="H3" s="35"/>
      <c r="I3" s="35"/>
      <c r="J3" s="35"/>
      <c r="K3" s="35"/>
      <c r="L3" s="35"/>
      <c r="M3" s="35"/>
      <c r="N3" s="35"/>
      <c r="O3" s="35"/>
      <c r="P3" s="35"/>
      <c r="Q3" s="35"/>
      <c r="R3" s="35"/>
      <c r="S3" s="35"/>
      <c r="T3" s="35"/>
      <c r="U3" s="35"/>
      <c r="V3" s="35"/>
      <c r="W3" s="35"/>
      <c r="X3" s="35"/>
      <c r="Y3" s="35"/>
      <c r="Z3" s="35"/>
      <c r="AA3" s="35"/>
      <c r="AB3" s="35"/>
    </row>
    <row r="4">
      <c r="A4" s="36" t="s">
        <v>2</v>
      </c>
      <c r="B4" s="40" t="s">
        <v>308</v>
      </c>
      <c r="C4" s="33" t="s">
        <v>314</v>
      </c>
      <c r="D4" s="33" t="s">
        <v>315</v>
      </c>
      <c r="E4" s="39"/>
      <c r="F4" s="39"/>
      <c r="G4" s="39"/>
      <c r="H4" s="35"/>
      <c r="I4" s="35"/>
      <c r="J4" s="35"/>
      <c r="K4" s="35"/>
      <c r="L4" s="35"/>
      <c r="M4" s="35"/>
      <c r="N4" s="35"/>
      <c r="O4" s="35"/>
      <c r="P4" s="35"/>
      <c r="Q4" s="35"/>
      <c r="R4" s="35"/>
      <c r="S4" s="35"/>
      <c r="T4" s="35"/>
      <c r="U4" s="35"/>
      <c r="V4" s="35"/>
      <c r="W4" s="35"/>
      <c r="X4" s="35"/>
      <c r="Y4" s="35"/>
      <c r="Z4" s="35"/>
      <c r="AA4" s="35"/>
      <c r="AB4" s="35"/>
    </row>
    <row r="5">
      <c r="A5" s="36" t="s">
        <v>3</v>
      </c>
      <c r="B5" s="40" t="s">
        <v>308</v>
      </c>
      <c r="C5" s="33" t="s">
        <v>314</v>
      </c>
      <c r="D5" s="33" t="s">
        <v>316</v>
      </c>
      <c r="E5" s="39"/>
      <c r="F5" s="39"/>
      <c r="G5" s="39"/>
      <c r="H5" s="35"/>
      <c r="I5" s="35"/>
      <c r="J5" s="35"/>
      <c r="K5" s="35"/>
      <c r="L5" s="35"/>
      <c r="M5" s="35"/>
      <c r="N5" s="35"/>
      <c r="O5" s="35"/>
      <c r="P5" s="35"/>
      <c r="Q5" s="35"/>
      <c r="R5" s="35"/>
      <c r="S5" s="35"/>
      <c r="T5" s="35"/>
      <c r="U5" s="35"/>
      <c r="V5" s="35"/>
      <c r="W5" s="35"/>
      <c r="X5" s="35"/>
      <c r="Y5" s="35"/>
      <c r="Z5" s="35"/>
      <c r="AA5" s="35"/>
      <c r="AB5" s="35"/>
    </row>
    <row r="6">
      <c r="A6" s="36" t="s">
        <v>4</v>
      </c>
      <c r="B6" s="40" t="s">
        <v>317</v>
      </c>
      <c r="C6" s="33" t="s">
        <v>318</v>
      </c>
      <c r="D6" s="33" t="s">
        <v>319</v>
      </c>
      <c r="E6" s="39"/>
      <c r="F6" s="39"/>
      <c r="G6" s="39"/>
      <c r="H6" s="35"/>
      <c r="I6" s="35"/>
      <c r="J6" s="35"/>
      <c r="K6" s="35"/>
      <c r="L6" s="35"/>
      <c r="M6" s="35"/>
      <c r="N6" s="35"/>
      <c r="O6" s="35"/>
      <c r="P6" s="35"/>
      <c r="Q6" s="35"/>
      <c r="R6" s="35"/>
      <c r="S6" s="35"/>
      <c r="T6" s="35"/>
      <c r="U6" s="35"/>
      <c r="V6" s="35"/>
      <c r="W6" s="35"/>
      <c r="X6" s="35"/>
      <c r="Y6" s="35"/>
      <c r="Z6" s="35"/>
      <c r="AA6" s="35"/>
      <c r="AB6" s="35"/>
    </row>
    <row r="7">
      <c r="A7" s="36" t="s">
        <v>5</v>
      </c>
      <c r="B7" s="40" t="s">
        <v>311</v>
      </c>
      <c r="C7" s="33" t="s">
        <v>320</v>
      </c>
      <c r="D7" s="33" t="s">
        <v>321</v>
      </c>
      <c r="E7" s="39"/>
      <c r="F7" s="39"/>
      <c r="G7" s="39"/>
      <c r="H7" s="35"/>
      <c r="I7" s="35"/>
      <c r="J7" s="35"/>
      <c r="K7" s="35"/>
      <c r="L7" s="35"/>
      <c r="M7" s="35"/>
      <c r="N7" s="35"/>
      <c r="O7" s="35"/>
      <c r="P7" s="35"/>
      <c r="Q7" s="35"/>
      <c r="R7" s="35"/>
      <c r="S7" s="35"/>
      <c r="T7" s="35"/>
      <c r="U7" s="35"/>
      <c r="V7" s="35"/>
      <c r="W7" s="35"/>
      <c r="X7" s="35"/>
      <c r="Y7" s="35"/>
      <c r="Z7" s="35"/>
      <c r="AA7" s="35"/>
      <c r="AB7" s="35"/>
    </row>
    <row r="8">
      <c r="A8" s="36" t="s">
        <v>6</v>
      </c>
      <c r="B8" s="40" t="s">
        <v>308</v>
      </c>
      <c r="C8" s="33" t="s">
        <v>322</v>
      </c>
      <c r="D8" s="33" t="s">
        <v>323</v>
      </c>
      <c r="E8" s="39"/>
      <c r="F8" s="39"/>
      <c r="G8" s="39"/>
      <c r="H8" s="35"/>
      <c r="I8" s="35"/>
      <c r="J8" s="35"/>
      <c r="K8" s="35"/>
      <c r="L8" s="35"/>
      <c r="M8" s="35"/>
      <c r="N8" s="35"/>
      <c r="O8" s="35"/>
      <c r="P8" s="35"/>
      <c r="Q8" s="35"/>
      <c r="R8" s="35"/>
      <c r="S8" s="35"/>
      <c r="T8" s="35"/>
      <c r="U8" s="35"/>
      <c r="V8" s="35"/>
      <c r="W8" s="35"/>
      <c r="X8" s="35"/>
      <c r="Y8" s="35"/>
      <c r="Z8" s="35"/>
      <c r="AA8" s="35"/>
      <c r="AB8" s="35"/>
    </row>
    <row r="9">
      <c r="A9" s="36" t="s">
        <v>7</v>
      </c>
      <c r="B9" s="40" t="s">
        <v>308</v>
      </c>
      <c r="C9" s="33" t="s">
        <v>324</v>
      </c>
      <c r="D9" s="33" t="s">
        <v>325</v>
      </c>
      <c r="E9" s="39"/>
      <c r="F9" s="39"/>
      <c r="G9" s="39"/>
      <c r="H9" s="35"/>
      <c r="I9" s="35"/>
      <c r="J9" s="35"/>
      <c r="K9" s="35"/>
      <c r="L9" s="35"/>
      <c r="M9" s="35"/>
      <c r="N9" s="35"/>
      <c r="O9" s="35"/>
      <c r="P9" s="35"/>
      <c r="Q9" s="35"/>
      <c r="R9" s="35"/>
      <c r="S9" s="35"/>
      <c r="T9" s="35"/>
      <c r="U9" s="35"/>
      <c r="V9" s="35"/>
      <c r="W9" s="35"/>
      <c r="X9" s="35"/>
      <c r="Y9" s="35"/>
      <c r="Z9" s="35"/>
      <c r="AA9" s="35"/>
      <c r="AB9" s="35"/>
    </row>
    <row r="10">
      <c r="A10" s="36" t="s">
        <v>8</v>
      </c>
      <c r="B10" s="40" t="s">
        <v>311</v>
      </c>
      <c r="C10" s="33" t="s">
        <v>320</v>
      </c>
      <c r="D10" s="33" t="s">
        <v>326</v>
      </c>
      <c r="E10" s="39"/>
      <c r="F10" s="39"/>
      <c r="G10" s="39"/>
      <c r="H10" s="35"/>
      <c r="I10" s="35"/>
      <c r="J10" s="35"/>
      <c r="K10" s="35"/>
      <c r="L10" s="35"/>
      <c r="M10" s="35"/>
      <c r="N10" s="35"/>
      <c r="O10" s="35"/>
      <c r="P10" s="35"/>
      <c r="Q10" s="35"/>
      <c r="R10" s="35"/>
      <c r="S10" s="35"/>
      <c r="T10" s="35"/>
      <c r="U10" s="35"/>
      <c r="V10" s="35"/>
      <c r="W10" s="35"/>
      <c r="X10" s="35"/>
      <c r="Y10" s="35"/>
      <c r="Z10" s="35"/>
      <c r="AA10" s="35"/>
      <c r="AB10" s="35"/>
    </row>
    <row r="11">
      <c r="A11" s="36" t="s">
        <v>9</v>
      </c>
      <c r="B11" s="40" t="s">
        <v>308</v>
      </c>
      <c r="C11" s="33" t="s">
        <v>327</v>
      </c>
      <c r="D11" s="33" t="s">
        <v>328</v>
      </c>
      <c r="E11" s="39"/>
      <c r="F11" s="39"/>
      <c r="G11" s="39"/>
      <c r="H11" s="35"/>
      <c r="I11" s="35"/>
      <c r="J11" s="35"/>
      <c r="K11" s="35"/>
      <c r="L11" s="35"/>
      <c r="M11" s="35"/>
      <c r="N11" s="35"/>
      <c r="O11" s="35"/>
      <c r="P11" s="35"/>
      <c r="Q11" s="35"/>
      <c r="R11" s="35"/>
      <c r="S11" s="35"/>
      <c r="T11" s="35"/>
      <c r="U11" s="35"/>
      <c r="V11" s="35"/>
      <c r="W11" s="35"/>
      <c r="X11" s="35"/>
      <c r="Y11" s="35"/>
      <c r="Z11" s="35"/>
      <c r="AA11" s="35"/>
      <c r="AB11" s="35"/>
    </row>
    <row r="12">
      <c r="A12" s="36" t="s">
        <v>10</v>
      </c>
      <c r="B12" s="40" t="s">
        <v>308</v>
      </c>
      <c r="C12" s="33" t="s">
        <v>329</v>
      </c>
      <c r="D12" s="33" t="s">
        <v>330</v>
      </c>
      <c r="E12" s="39"/>
      <c r="F12" s="39"/>
      <c r="G12" s="39"/>
      <c r="H12" s="35"/>
      <c r="I12" s="35"/>
      <c r="J12" s="35"/>
      <c r="K12" s="35"/>
      <c r="L12" s="35"/>
      <c r="M12" s="35"/>
      <c r="N12" s="35"/>
      <c r="O12" s="35"/>
      <c r="P12" s="35"/>
      <c r="Q12" s="35"/>
      <c r="R12" s="35"/>
      <c r="S12" s="35"/>
      <c r="T12" s="35"/>
      <c r="U12" s="35"/>
      <c r="V12" s="35"/>
      <c r="W12" s="35"/>
      <c r="X12" s="35"/>
      <c r="Y12" s="35"/>
      <c r="Z12" s="35"/>
      <c r="AA12" s="35"/>
      <c r="AB12" s="35"/>
    </row>
    <row r="13">
      <c r="A13" s="36" t="s">
        <v>11</v>
      </c>
      <c r="B13" s="40" t="s">
        <v>308</v>
      </c>
      <c r="C13" s="33" t="s">
        <v>331</v>
      </c>
      <c r="D13" s="33" t="s">
        <v>332</v>
      </c>
      <c r="E13" s="39"/>
      <c r="F13" s="39"/>
      <c r="G13" s="39"/>
      <c r="H13" s="35"/>
      <c r="I13" s="35"/>
      <c r="J13" s="35"/>
      <c r="K13" s="35"/>
      <c r="L13" s="35"/>
      <c r="M13" s="35"/>
      <c r="N13" s="35"/>
      <c r="O13" s="35"/>
      <c r="P13" s="35"/>
      <c r="Q13" s="35"/>
      <c r="R13" s="35"/>
      <c r="S13" s="35"/>
      <c r="T13" s="35"/>
      <c r="U13" s="35"/>
      <c r="V13" s="35"/>
      <c r="W13" s="35"/>
      <c r="X13" s="35"/>
      <c r="Y13" s="35"/>
      <c r="Z13" s="35"/>
      <c r="AA13" s="35"/>
      <c r="AB13" s="35"/>
    </row>
    <row r="14">
      <c r="A14" s="36" t="s">
        <v>12</v>
      </c>
      <c r="B14" s="40" t="s">
        <v>308</v>
      </c>
      <c r="C14" s="33" t="s">
        <v>333</v>
      </c>
      <c r="D14" s="33" t="s">
        <v>334</v>
      </c>
      <c r="E14" s="39"/>
      <c r="F14" s="39"/>
      <c r="G14" s="39"/>
      <c r="H14" s="35"/>
      <c r="I14" s="35"/>
      <c r="J14" s="35"/>
      <c r="K14" s="35"/>
      <c r="L14" s="35"/>
      <c r="M14" s="35"/>
      <c r="N14" s="35"/>
      <c r="O14" s="35"/>
      <c r="P14" s="35"/>
      <c r="Q14" s="35"/>
      <c r="R14" s="35"/>
      <c r="S14" s="35"/>
      <c r="T14" s="35"/>
      <c r="U14" s="35"/>
      <c r="V14" s="35"/>
      <c r="W14" s="35"/>
      <c r="X14" s="35"/>
      <c r="Y14" s="35"/>
      <c r="Z14" s="35"/>
      <c r="AA14" s="35"/>
      <c r="AB14" s="35"/>
    </row>
    <row r="15">
      <c r="A15" s="36" t="s">
        <v>13</v>
      </c>
      <c r="B15" s="40" t="s">
        <v>311</v>
      </c>
      <c r="C15" s="33" t="s">
        <v>320</v>
      </c>
      <c r="D15" s="33" t="s">
        <v>335</v>
      </c>
      <c r="E15" s="39"/>
      <c r="F15" s="39"/>
      <c r="G15" s="39"/>
      <c r="H15" s="35"/>
      <c r="I15" s="35"/>
      <c r="J15" s="35"/>
      <c r="K15" s="35"/>
      <c r="L15" s="35"/>
      <c r="M15" s="35"/>
      <c r="N15" s="35"/>
      <c r="O15" s="35"/>
      <c r="P15" s="35"/>
      <c r="Q15" s="35"/>
      <c r="R15" s="35"/>
      <c r="S15" s="35"/>
      <c r="T15" s="35"/>
      <c r="U15" s="35"/>
      <c r="V15" s="35"/>
      <c r="W15" s="35"/>
      <c r="X15" s="35"/>
      <c r="Y15" s="35"/>
      <c r="Z15" s="35"/>
      <c r="AA15" s="35"/>
      <c r="AB15" s="35"/>
    </row>
    <row r="16">
      <c r="A16" s="36" t="s">
        <v>14</v>
      </c>
      <c r="B16" s="40" t="s">
        <v>308</v>
      </c>
      <c r="C16" s="33" t="s">
        <v>336</v>
      </c>
      <c r="D16" s="33" t="s">
        <v>337</v>
      </c>
      <c r="E16" s="39"/>
      <c r="F16" s="39"/>
      <c r="G16" s="39"/>
      <c r="H16" s="35"/>
      <c r="I16" s="35"/>
      <c r="J16" s="35"/>
      <c r="K16" s="35"/>
      <c r="L16" s="35"/>
      <c r="M16" s="35"/>
      <c r="N16" s="35"/>
      <c r="O16" s="35"/>
      <c r="P16" s="35"/>
      <c r="Q16" s="35"/>
      <c r="R16" s="35"/>
      <c r="S16" s="35"/>
      <c r="T16" s="35"/>
      <c r="U16" s="35"/>
      <c r="V16" s="35"/>
      <c r="W16" s="35"/>
      <c r="X16" s="35"/>
      <c r="Y16" s="35"/>
      <c r="Z16" s="35"/>
      <c r="AA16" s="35"/>
      <c r="AB16" s="35"/>
    </row>
    <row r="17">
      <c r="A17" s="36" t="s">
        <v>15</v>
      </c>
      <c r="B17" s="40" t="s">
        <v>308</v>
      </c>
      <c r="C17" s="33" t="s">
        <v>338</v>
      </c>
      <c r="D17" s="33" t="s">
        <v>339</v>
      </c>
      <c r="E17" s="39"/>
      <c r="F17" s="39"/>
      <c r="G17" s="39"/>
      <c r="H17" s="35"/>
      <c r="I17" s="35"/>
      <c r="J17" s="35"/>
      <c r="K17" s="35"/>
      <c r="L17" s="35"/>
      <c r="M17" s="35"/>
      <c r="N17" s="35"/>
      <c r="O17" s="35"/>
      <c r="P17" s="35"/>
      <c r="Q17" s="35"/>
      <c r="R17" s="35"/>
      <c r="S17" s="35"/>
      <c r="T17" s="35"/>
      <c r="U17" s="35"/>
      <c r="V17" s="35"/>
      <c r="W17" s="35"/>
      <c r="X17" s="35"/>
      <c r="Y17" s="35"/>
      <c r="Z17" s="35"/>
      <c r="AA17" s="35"/>
      <c r="AB17" s="35"/>
    </row>
    <row r="18">
      <c r="A18" s="41"/>
      <c r="B18" s="42"/>
      <c r="C18" s="43"/>
      <c r="D18" s="43"/>
      <c r="E18" s="35"/>
      <c r="F18" s="35"/>
      <c r="G18" s="35"/>
      <c r="H18" s="35"/>
      <c r="I18" s="35"/>
      <c r="J18" s="35"/>
      <c r="K18" s="35"/>
      <c r="L18" s="35"/>
      <c r="M18" s="35"/>
      <c r="N18" s="35"/>
      <c r="O18" s="35"/>
      <c r="P18" s="35"/>
      <c r="Q18" s="35"/>
      <c r="R18" s="35"/>
      <c r="S18" s="35"/>
      <c r="T18" s="35"/>
      <c r="U18" s="35"/>
      <c r="V18" s="35"/>
      <c r="W18" s="35"/>
      <c r="X18" s="35"/>
      <c r="Y18" s="35"/>
      <c r="Z18" s="35"/>
      <c r="AA18" s="35"/>
      <c r="AB18" s="35"/>
    </row>
    <row r="19">
      <c r="A19" s="41"/>
      <c r="B19" s="42"/>
      <c r="C19" s="43"/>
      <c r="D19" s="43"/>
      <c r="E19" s="35"/>
      <c r="F19" s="35"/>
      <c r="G19" s="35"/>
      <c r="H19" s="35"/>
      <c r="I19" s="35"/>
      <c r="J19" s="35"/>
      <c r="K19" s="35"/>
      <c r="L19" s="35"/>
      <c r="M19" s="35"/>
      <c r="N19" s="35"/>
      <c r="O19" s="35"/>
      <c r="P19" s="35"/>
      <c r="Q19" s="35"/>
      <c r="R19" s="35"/>
      <c r="S19" s="35"/>
      <c r="T19" s="35"/>
      <c r="U19" s="35"/>
      <c r="V19" s="35"/>
      <c r="W19" s="35"/>
      <c r="X19" s="35"/>
      <c r="Y19" s="35"/>
      <c r="Z19" s="35"/>
      <c r="AA19" s="35"/>
      <c r="AB19" s="35"/>
    </row>
    <row r="20">
      <c r="A20" s="41"/>
      <c r="B20" s="42"/>
      <c r="C20" s="43"/>
      <c r="D20" s="43"/>
      <c r="E20" s="35"/>
      <c r="F20" s="35"/>
      <c r="G20" s="35"/>
      <c r="H20" s="35"/>
      <c r="I20" s="35"/>
      <c r="J20" s="35"/>
      <c r="K20" s="35"/>
      <c r="L20" s="35"/>
      <c r="M20" s="35"/>
      <c r="N20" s="35"/>
      <c r="O20" s="35"/>
      <c r="P20" s="35"/>
      <c r="Q20" s="35"/>
      <c r="R20" s="35"/>
      <c r="S20" s="35"/>
      <c r="T20" s="35"/>
      <c r="U20" s="35"/>
      <c r="V20" s="35"/>
      <c r="W20" s="35"/>
      <c r="X20" s="35"/>
      <c r="Y20" s="35"/>
      <c r="Z20" s="35"/>
      <c r="AA20" s="35"/>
      <c r="AB20" s="35"/>
    </row>
    <row r="21">
      <c r="A21" s="41"/>
      <c r="B21" s="42"/>
      <c r="C21" s="43"/>
      <c r="D21" s="43"/>
      <c r="E21" s="35"/>
      <c r="F21" s="35"/>
      <c r="G21" s="35"/>
      <c r="H21" s="35"/>
      <c r="I21" s="35"/>
      <c r="J21" s="35"/>
      <c r="K21" s="35"/>
      <c r="L21" s="35"/>
      <c r="M21" s="35"/>
      <c r="N21" s="35"/>
      <c r="O21" s="35"/>
      <c r="P21" s="35"/>
      <c r="Q21" s="35"/>
      <c r="R21" s="35"/>
      <c r="S21" s="35"/>
      <c r="T21" s="35"/>
      <c r="U21" s="35"/>
      <c r="V21" s="35"/>
      <c r="W21" s="35"/>
      <c r="X21" s="35"/>
      <c r="Y21" s="35"/>
      <c r="Z21" s="35"/>
      <c r="AA21" s="35"/>
      <c r="AB21" s="35"/>
    </row>
    <row r="22">
      <c r="A22" s="41"/>
      <c r="B22" s="42"/>
      <c r="C22" s="43"/>
      <c r="D22" s="43"/>
      <c r="E22" s="35"/>
      <c r="F22" s="35"/>
      <c r="G22" s="35"/>
      <c r="H22" s="35"/>
      <c r="I22" s="35"/>
      <c r="J22" s="35"/>
      <c r="K22" s="35"/>
      <c r="L22" s="35"/>
      <c r="M22" s="35"/>
      <c r="N22" s="35"/>
      <c r="O22" s="35"/>
      <c r="P22" s="35"/>
      <c r="Q22" s="35"/>
      <c r="R22" s="35"/>
      <c r="S22" s="35"/>
      <c r="T22" s="35"/>
      <c r="U22" s="35"/>
      <c r="V22" s="35"/>
      <c r="W22" s="35"/>
      <c r="X22" s="35"/>
      <c r="Y22" s="35"/>
      <c r="Z22" s="35"/>
      <c r="AA22" s="35"/>
      <c r="AB22" s="35"/>
    </row>
    <row r="23">
      <c r="A23" s="41"/>
      <c r="B23" s="42"/>
      <c r="C23" s="43"/>
      <c r="D23" s="43"/>
      <c r="E23" s="35"/>
      <c r="F23" s="35"/>
      <c r="G23" s="35"/>
      <c r="H23" s="35"/>
      <c r="I23" s="35"/>
      <c r="J23" s="35"/>
      <c r="K23" s="35"/>
      <c r="L23" s="35"/>
      <c r="M23" s="35"/>
      <c r="N23" s="35"/>
      <c r="O23" s="35"/>
      <c r="P23" s="35"/>
      <c r="Q23" s="35"/>
      <c r="R23" s="35"/>
      <c r="S23" s="35"/>
      <c r="T23" s="35"/>
      <c r="U23" s="35"/>
      <c r="V23" s="35"/>
      <c r="W23" s="35"/>
      <c r="X23" s="35"/>
      <c r="Y23" s="35"/>
      <c r="Z23" s="35"/>
      <c r="AA23" s="35"/>
      <c r="AB23" s="35"/>
    </row>
    <row r="24">
      <c r="A24" s="41"/>
      <c r="B24" s="42"/>
      <c r="C24" s="43"/>
      <c r="D24" s="43"/>
      <c r="E24" s="35"/>
      <c r="F24" s="35"/>
      <c r="G24" s="35"/>
      <c r="H24" s="35"/>
      <c r="I24" s="35"/>
      <c r="J24" s="35"/>
      <c r="K24" s="35"/>
      <c r="L24" s="35"/>
      <c r="M24" s="35"/>
      <c r="N24" s="35"/>
      <c r="O24" s="35"/>
      <c r="P24" s="35"/>
      <c r="Q24" s="35"/>
      <c r="R24" s="35"/>
      <c r="S24" s="35"/>
      <c r="T24" s="35"/>
      <c r="U24" s="35"/>
      <c r="V24" s="35"/>
      <c r="W24" s="35"/>
      <c r="X24" s="35"/>
      <c r="Y24" s="35"/>
      <c r="Z24" s="35"/>
      <c r="AA24" s="35"/>
      <c r="AB24" s="35"/>
    </row>
    <row r="25">
      <c r="A25" s="41"/>
      <c r="B25" s="42"/>
      <c r="C25" s="43"/>
      <c r="D25" s="43"/>
      <c r="E25" s="35"/>
      <c r="F25" s="35"/>
      <c r="G25" s="35"/>
      <c r="H25" s="35"/>
      <c r="I25" s="35"/>
      <c r="J25" s="35"/>
      <c r="K25" s="35"/>
      <c r="L25" s="35"/>
      <c r="M25" s="35"/>
      <c r="N25" s="35"/>
      <c r="O25" s="35"/>
      <c r="P25" s="35"/>
      <c r="Q25" s="35"/>
      <c r="R25" s="35"/>
      <c r="S25" s="35"/>
      <c r="T25" s="35"/>
      <c r="U25" s="35"/>
      <c r="V25" s="35"/>
      <c r="W25" s="35"/>
      <c r="X25" s="35"/>
      <c r="Y25" s="35"/>
      <c r="Z25" s="35"/>
      <c r="AA25" s="35"/>
      <c r="AB25" s="35"/>
    </row>
    <row r="26">
      <c r="A26" s="41"/>
      <c r="B26" s="42"/>
      <c r="C26" s="43"/>
      <c r="D26" s="43"/>
      <c r="E26" s="35"/>
      <c r="F26" s="35"/>
      <c r="G26" s="35"/>
      <c r="H26" s="35"/>
      <c r="I26" s="35"/>
      <c r="J26" s="35"/>
      <c r="K26" s="35"/>
      <c r="L26" s="35"/>
      <c r="M26" s="35"/>
      <c r="N26" s="35"/>
      <c r="O26" s="35"/>
      <c r="P26" s="35"/>
      <c r="Q26" s="35"/>
      <c r="R26" s="35"/>
      <c r="S26" s="35"/>
      <c r="T26" s="35"/>
      <c r="U26" s="35"/>
      <c r="V26" s="35"/>
      <c r="W26" s="35"/>
      <c r="X26" s="35"/>
      <c r="Y26" s="35"/>
      <c r="Z26" s="35"/>
      <c r="AA26" s="35"/>
      <c r="AB26" s="35"/>
    </row>
    <row r="27">
      <c r="A27" s="41"/>
      <c r="B27" s="42"/>
      <c r="C27" s="43"/>
      <c r="D27" s="43"/>
      <c r="E27" s="35"/>
      <c r="F27" s="35"/>
      <c r="G27" s="35"/>
      <c r="H27" s="35"/>
      <c r="I27" s="35"/>
      <c r="J27" s="35"/>
      <c r="K27" s="35"/>
      <c r="L27" s="35"/>
      <c r="M27" s="35"/>
      <c r="N27" s="35"/>
      <c r="O27" s="35"/>
      <c r="P27" s="35"/>
      <c r="Q27" s="35"/>
      <c r="R27" s="35"/>
      <c r="S27" s="35"/>
      <c r="T27" s="35"/>
      <c r="U27" s="35"/>
      <c r="V27" s="35"/>
      <c r="W27" s="35"/>
      <c r="X27" s="35"/>
      <c r="Y27" s="35"/>
      <c r="Z27" s="35"/>
      <c r="AA27" s="35"/>
      <c r="AB27" s="35"/>
    </row>
    <row r="28">
      <c r="A28" s="41"/>
      <c r="B28" s="42"/>
      <c r="C28" s="43"/>
      <c r="D28" s="43"/>
      <c r="E28" s="35"/>
      <c r="F28" s="35"/>
      <c r="G28" s="35"/>
      <c r="H28" s="35"/>
      <c r="I28" s="35"/>
      <c r="J28" s="35"/>
      <c r="K28" s="35"/>
      <c r="L28" s="35"/>
      <c r="M28" s="35"/>
      <c r="N28" s="35"/>
      <c r="O28" s="35"/>
      <c r="P28" s="35"/>
      <c r="Q28" s="35"/>
      <c r="R28" s="35"/>
      <c r="S28" s="35"/>
      <c r="T28" s="35"/>
      <c r="U28" s="35"/>
      <c r="V28" s="35"/>
      <c r="W28" s="35"/>
      <c r="X28" s="35"/>
      <c r="Y28" s="35"/>
      <c r="Z28" s="35"/>
      <c r="AA28" s="35"/>
      <c r="AB28" s="35"/>
    </row>
    <row r="29">
      <c r="A29" s="41"/>
      <c r="B29" s="42"/>
      <c r="C29" s="43"/>
      <c r="D29" s="43"/>
      <c r="E29" s="35"/>
      <c r="F29" s="35"/>
      <c r="G29" s="35"/>
      <c r="H29" s="35"/>
      <c r="I29" s="35"/>
      <c r="J29" s="35"/>
      <c r="K29" s="35"/>
      <c r="L29" s="35"/>
      <c r="M29" s="35"/>
      <c r="N29" s="35"/>
      <c r="O29" s="35"/>
      <c r="P29" s="35"/>
      <c r="Q29" s="35"/>
      <c r="R29" s="35"/>
      <c r="S29" s="35"/>
      <c r="T29" s="35"/>
      <c r="U29" s="35"/>
      <c r="V29" s="35"/>
      <c r="W29" s="35"/>
      <c r="X29" s="35"/>
      <c r="Y29" s="35"/>
      <c r="Z29" s="35"/>
      <c r="AA29" s="35"/>
      <c r="AB29" s="35"/>
    </row>
    <row r="30">
      <c r="A30" s="41"/>
      <c r="B30" s="42"/>
      <c r="C30" s="43"/>
      <c r="D30" s="43"/>
      <c r="E30" s="35"/>
      <c r="F30" s="35"/>
      <c r="G30" s="35"/>
      <c r="H30" s="35"/>
      <c r="I30" s="35"/>
      <c r="J30" s="35"/>
      <c r="K30" s="35"/>
      <c r="L30" s="35"/>
      <c r="M30" s="35"/>
      <c r="N30" s="35"/>
      <c r="O30" s="35"/>
      <c r="P30" s="35"/>
      <c r="Q30" s="35"/>
      <c r="R30" s="35"/>
      <c r="S30" s="35"/>
      <c r="T30" s="35"/>
      <c r="U30" s="35"/>
      <c r="V30" s="35"/>
      <c r="W30" s="35"/>
      <c r="X30" s="35"/>
      <c r="Y30" s="35"/>
      <c r="Z30" s="35"/>
      <c r="AA30" s="35"/>
      <c r="AB30" s="35"/>
    </row>
    <row r="31">
      <c r="A31" s="41"/>
      <c r="B31" s="42"/>
      <c r="C31" s="43"/>
      <c r="D31" s="43"/>
      <c r="E31" s="35"/>
      <c r="F31" s="35"/>
      <c r="G31" s="35"/>
      <c r="H31" s="35"/>
      <c r="I31" s="35"/>
      <c r="J31" s="35"/>
      <c r="K31" s="35"/>
      <c r="L31" s="35"/>
      <c r="M31" s="35"/>
      <c r="N31" s="35"/>
      <c r="O31" s="35"/>
      <c r="P31" s="35"/>
      <c r="Q31" s="35"/>
      <c r="R31" s="35"/>
      <c r="S31" s="35"/>
      <c r="T31" s="35"/>
      <c r="U31" s="35"/>
      <c r="V31" s="35"/>
      <c r="W31" s="35"/>
      <c r="X31" s="35"/>
      <c r="Y31" s="35"/>
      <c r="Z31" s="35"/>
      <c r="AA31" s="35"/>
      <c r="AB31" s="35"/>
    </row>
    <row r="32">
      <c r="A32" s="41"/>
      <c r="B32" s="42"/>
      <c r="C32" s="43"/>
      <c r="D32" s="43"/>
      <c r="E32" s="35"/>
      <c r="F32" s="35"/>
      <c r="G32" s="35"/>
      <c r="H32" s="35"/>
      <c r="I32" s="35"/>
      <c r="J32" s="35"/>
      <c r="K32" s="35"/>
      <c r="L32" s="35"/>
      <c r="M32" s="35"/>
      <c r="N32" s="35"/>
      <c r="O32" s="35"/>
      <c r="P32" s="35"/>
      <c r="Q32" s="35"/>
      <c r="R32" s="35"/>
      <c r="S32" s="35"/>
      <c r="T32" s="35"/>
      <c r="U32" s="35"/>
      <c r="V32" s="35"/>
      <c r="W32" s="35"/>
      <c r="X32" s="35"/>
      <c r="Y32" s="35"/>
      <c r="Z32" s="35"/>
      <c r="AA32" s="35"/>
      <c r="AB32" s="35"/>
    </row>
    <row r="33">
      <c r="A33" s="41"/>
      <c r="B33" s="42"/>
      <c r="C33" s="43"/>
      <c r="D33" s="43"/>
      <c r="E33" s="35"/>
      <c r="F33" s="35"/>
      <c r="G33" s="35"/>
      <c r="H33" s="35"/>
      <c r="I33" s="35"/>
      <c r="J33" s="35"/>
      <c r="K33" s="35"/>
      <c r="L33" s="35"/>
      <c r="M33" s="35"/>
      <c r="N33" s="35"/>
      <c r="O33" s="35"/>
      <c r="P33" s="35"/>
      <c r="Q33" s="35"/>
      <c r="R33" s="35"/>
      <c r="S33" s="35"/>
      <c r="T33" s="35"/>
      <c r="U33" s="35"/>
      <c r="V33" s="35"/>
      <c r="W33" s="35"/>
      <c r="X33" s="35"/>
      <c r="Y33" s="35"/>
      <c r="Z33" s="35"/>
      <c r="AA33" s="35"/>
      <c r="AB33" s="35"/>
    </row>
    <row r="34">
      <c r="A34" s="41"/>
      <c r="B34" s="42"/>
      <c r="C34" s="43"/>
      <c r="D34" s="43"/>
      <c r="E34" s="35"/>
      <c r="F34" s="35"/>
      <c r="G34" s="35"/>
      <c r="H34" s="35"/>
      <c r="I34" s="35"/>
      <c r="J34" s="35"/>
      <c r="K34" s="35"/>
      <c r="L34" s="35"/>
      <c r="M34" s="35"/>
      <c r="N34" s="35"/>
      <c r="O34" s="35"/>
      <c r="P34" s="35"/>
      <c r="Q34" s="35"/>
      <c r="R34" s="35"/>
      <c r="S34" s="35"/>
      <c r="T34" s="35"/>
      <c r="U34" s="35"/>
      <c r="V34" s="35"/>
      <c r="W34" s="35"/>
      <c r="X34" s="35"/>
      <c r="Y34" s="35"/>
      <c r="Z34" s="35"/>
      <c r="AA34" s="35"/>
      <c r="AB34" s="35"/>
    </row>
    <row r="35">
      <c r="A35" s="41"/>
      <c r="B35" s="42"/>
      <c r="C35" s="43"/>
      <c r="D35" s="43"/>
      <c r="E35" s="35"/>
      <c r="F35" s="35"/>
      <c r="G35" s="35"/>
      <c r="H35" s="35"/>
      <c r="I35" s="35"/>
      <c r="J35" s="35"/>
      <c r="K35" s="35"/>
      <c r="L35" s="35"/>
      <c r="M35" s="35"/>
      <c r="N35" s="35"/>
      <c r="O35" s="35"/>
      <c r="P35" s="35"/>
      <c r="Q35" s="35"/>
      <c r="R35" s="35"/>
      <c r="S35" s="35"/>
      <c r="T35" s="35"/>
      <c r="U35" s="35"/>
      <c r="V35" s="35"/>
      <c r="W35" s="35"/>
      <c r="X35" s="35"/>
      <c r="Y35" s="35"/>
      <c r="Z35" s="35"/>
      <c r="AA35" s="35"/>
      <c r="AB35" s="35"/>
    </row>
    <row r="36">
      <c r="A36" s="41"/>
      <c r="B36" s="42"/>
      <c r="C36" s="43"/>
      <c r="D36" s="43"/>
      <c r="E36" s="35"/>
      <c r="F36" s="35"/>
      <c r="G36" s="35"/>
      <c r="H36" s="35"/>
      <c r="I36" s="35"/>
      <c r="J36" s="35"/>
      <c r="K36" s="35"/>
      <c r="L36" s="35"/>
      <c r="M36" s="35"/>
      <c r="N36" s="35"/>
      <c r="O36" s="35"/>
      <c r="P36" s="35"/>
      <c r="Q36" s="35"/>
      <c r="R36" s="35"/>
      <c r="S36" s="35"/>
      <c r="T36" s="35"/>
      <c r="U36" s="35"/>
      <c r="V36" s="35"/>
      <c r="W36" s="35"/>
      <c r="X36" s="35"/>
      <c r="Y36" s="35"/>
      <c r="Z36" s="35"/>
      <c r="AA36" s="35"/>
      <c r="AB36" s="35"/>
    </row>
    <row r="37">
      <c r="A37" s="41"/>
      <c r="B37" s="42"/>
      <c r="C37" s="43"/>
      <c r="D37" s="43"/>
      <c r="E37" s="35"/>
      <c r="F37" s="35"/>
      <c r="G37" s="35"/>
      <c r="H37" s="35"/>
      <c r="I37" s="35"/>
      <c r="J37" s="35"/>
      <c r="K37" s="35"/>
      <c r="L37" s="35"/>
      <c r="M37" s="35"/>
      <c r="N37" s="35"/>
      <c r="O37" s="35"/>
      <c r="P37" s="35"/>
      <c r="Q37" s="35"/>
      <c r="R37" s="35"/>
      <c r="S37" s="35"/>
      <c r="T37" s="35"/>
      <c r="U37" s="35"/>
      <c r="V37" s="35"/>
      <c r="W37" s="35"/>
      <c r="X37" s="35"/>
      <c r="Y37" s="35"/>
      <c r="Z37" s="35"/>
      <c r="AA37" s="35"/>
      <c r="AB37" s="35"/>
    </row>
    <row r="38">
      <c r="A38" s="41"/>
      <c r="B38" s="42"/>
      <c r="C38" s="43"/>
      <c r="D38" s="43"/>
      <c r="E38" s="35"/>
      <c r="F38" s="35"/>
      <c r="G38" s="35"/>
      <c r="H38" s="35"/>
      <c r="I38" s="35"/>
      <c r="J38" s="35"/>
      <c r="K38" s="35"/>
      <c r="L38" s="35"/>
      <c r="M38" s="35"/>
      <c r="N38" s="35"/>
      <c r="O38" s="35"/>
      <c r="P38" s="35"/>
      <c r="Q38" s="35"/>
      <c r="R38" s="35"/>
      <c r="S38" s="35"/>
      <c r="T38" s="35"/>
      <c r="U38" s="35"/>
      <c r="V38" s="35"/>
      <c r="W38" s="35"/>
      <c r="X38" s="35"/>
      <c r="Y38" s="35"/>
      <c r="Z38" s="35"/>
      <c r="AA38" s="35"/>
      <c r="AB38" s="35"/>
    </row>
    <row r="39">
      <c r="A39" s="41"/>
      <c r="B39" s="42"/>
      <c r="C39" s="43"/>
      <c r="D39" s="43"/>
      <c r="E39" s="35"/>
      <c r="F39" s="35"/>
      <c r="G39" s="35"/>
      <c r="H39" s="35"/>
      <c r="I39" s="35"/>
      <c r="J39" s="35"/>
      <c r="K39" s="35"/>
      <c r="L39" s="35"/>
      <c r="M39" s="35"/>
      <c r="N39" s="35"/>
      <c r="O39" s="35"/>
      <c r="P39" s="35"/>
      <c r="Q39" s="35"/>
      <c r="R39" s="35"/>
      <c r="S39" s="35"/>
      <c r="T39" s="35"/>
      <c r="U39" s="35"/>
      <c r="V39" s="35"/>
      <c r="W39" s="35"/>
      <c r="X39" s="35"/>
      <c r="Y39" s="35"/>
      <c r="Z39" s="35"/>
      <c r="AA39" s="35"/>
      <c r="AB39" s="35"/>
    </row>
    <row r="40">
      <c r="A40" s="41"/>
      <c r="B40" s="42"/>
      <c r="C40" s="43"/>
      <c r="D40" s="43"/>
      <c r="E40" s="35"/>
      <c r="F40" s="35"/>
      <c r="G40" s="35"/>
      <c r="H40" s="35"/>
      <c r="I40" s="35"/>
      <c r="J40" s="35"/>
      <c r="K40" s="35"/>
      <c r="L40" s="35"/>
      <c r="M40" s="35"/>
      <c r="N40" s="35"/>
      <c r="O40" s="35"/>
      <c r="P40" s="35"/>
      <c r="Q40" s="35"/>
      <c r="R40" s="35"/>
      <c r="S40" s="35"/>
      <c r="T40" s="35"/>
      <c r="U40" s="35"/>
      <c r="V40" s="35"/>
      <c r="W40" s="35"/>
      <c r="X40" s="35"/>
      <c r="Y40" s="35"/>
      <c r="Z40" s="35"/>
      <c r="AA40" s="35"/>
      <c r="AB40" s="35"/>
    </row>
    <row r="41">
      <c r="A41" s="41"/>
      <c r="B41" s="42"/>
      <c r="C41" s="43"/>
      <c r="D41" s="43"/>
      <c r="E41" s="35"/>
      <c r="F41" s="35"/>
      <c r="G41" s="35"/>
      <c r="H41" s="35"/>
      <c r="I41" s="35"/>
      <c r="J41" s="35"/>
      <c r="K41" s="35"/>
      <c r="L41" s="35"/>
      <c r="M41" s="35"/>
      <c r="N41" s="35"/>
      <c r="O41" s="35"/>
      <c r="P41" s="35"/>
      <c r="Q41" s="35"/>
      <c r="R41" s="35"/>
      <c r="S41" s="35"/>
      <c r="T41" s="35"/>
      <c r="U41" s="35"/>
      <c r="V41" s="35"/>
      <c r="W41" s="35"/>
      <c r="X41" s="35"/>
      <c r="Y41" s="35"/>
      <c r="Z41" s="35"/>
      <c r="AA41" s="35"/>
      <c r="AB41" s="35"/>
    </row>
    <row r="42">
      <c r="A42" s="41"/>
      <c r="B42" s="42"/>
      <c r="C42" s="43"/>
      <c r="D42" s="43"/>
      <c r="E42" s="35"/>
      <c r="F42" s="35"/>
      <c r="G42" s="35"/>
      <c r="H42" s="35"/>
      <c r="I42" s="35"/>
      <c r="J42" s="35"/>
      <c r="K42" s="35"/>
      <c r="L42" s="35"/>
      <c r="M42" s="35"/>
      <c r="N42" s="35"/>
      <c r="O42" s="35"/>
      <c r="P42" s="35"/>
      <c r="Q42" s="35"/>
      <c r="R42" s="35"/>
      <c r="S42" s="35"/>
      <c r="T42" s="35"/>
      <c r="U42" s="35"/>
      <c r="V42" s="35"/>
      <c r="W42" s="35"/>
      <c r="X42" s="35"/>
      <c r="Y42" s="35"/>
      <c r="Z42" s="35"/>
      <c r="AA42" s="35"/>
      <c r="AB42" s="35"/>
    </row>
    <row r="43">
      <c r="A43" s="41"/>
      <c r="B43" s="42"/>
      <c r="C43" s="43"/>
      <c r="D43" s="43"/>
      <c r="E43" s="35"/>
      <c r="F43" s="35"/>
      <c r="G43" s="35"/>
      <c r="H43" s="35"/>
      <c r="I43" s="35"/>
      <c r="J43" s="35"/>
      <c r="K43" s="35"/>
      <c r="L43" s="35"/>
      <c r="M43" s="35"/>
      <c r="N43" s="35"/>
      <c r="O43" s="35"/>
      <c r="P43" s="35"/>
      <c r="Q43" s="35"/>
      <c r="R43" s="35"/>
      <c r="S43" s="35"/>
      <c r="T43" s="35"/>
      <c r="U43" s="35"/>
      <c r="V43" s="35"/>
      <c r="W43" s="35"/>
      <c r="X43" s="35"/>
      <c r="Y43" s="35"/>
      <c r="Z43" s="35"/>
      <c r="AA43" s="35"/>
      <c r="AB43" s="35"/>
    </row>
    <row r="44">
      <c r="A44" s="41"/>
      <c r="B44" s="42"/>
      <c r="C44" s="43"/>
      <c r="D44" s="43"/>
      <c r="E44" s="35"/>
      <c r="F44" s="35"/>
      <c r="G44" s="35"/>
      <c r="H44" s="35"/>
      <c r="I44" s="35"/>
      <c r="J44" s="35"/>
      <c r="K44" s="35"/>
      <c r="L44" s="35"/>
      <c r="M44" s="35"/>
      <c r="N44" s="35"/>
      <c r="O44" s="35"/>
      <c r="P44" s="35"/>
      <c r="Q44" s="35"/>
      <c r="R44" s="35"/>
      <c r="S44" s="35"/>
      <c r="T44" s="35"/>
      <c r="U44" s="35"/>
      <c r="V44" s="35"/>
      <c r="W44" s="35"/>
      <c r="X44" s="35"/>
      <c r="Y44" s="35"/>
      <c r="Z44" s="35"/>
      <c r="AA44" s="35"/>
      <c r="AB44" s="35"/>
    </row>
    <row r="45">
      <c r="A45" s="41"/>
      <c r="B45" s="42"/>
      <c r="C45" s="43"/>
      <c r="D45" s="43"/>
      <c r="E45" s="35"/>
      <c r="F45" s="35"/>
      <c r="G45" s="35"/>
      <c r="H45" s="35"/>
      <c r="I45" s="35"/>
      <c r="J45" s="35"/>
      <c r="K45" s="35"/>
      <c r="L45" s="35"/>
      <c r="M45" s="35"/>
      <c r="N45" s="35"/>
      <c r="O45" s="35"/>
      <c r="P45" s="35"/>
      <c r="Q45" s="35"/>
      <c r="R45" s="35"/>
      <c r="S45" s="35"/>
      <c r="T45" s="35"/>
      <c r="U45" s="35"/>
      <c r="V45" s="35"/>
      <c r="W45" s="35"/>
      <c r="X45" s="35"/>
      <c r="Y45" s="35"/>
      <c r="Z45" s="35"/>
      <c r="AA45" s="35"/>
      <c r="AB45" s="35"/>
    </row>
    <row r="46">
      <c r="A46" s="41"/>
      <c r="B46" s="42"/>
      <c r="C46" s="43"/>
      <c r="D46" s="43"/>
      <c r="E46" s="35"/>
      <c r="F46" s="35"/>
      <c r="G46" s="35"/>
      <c r="H46" s="35"/>
      <c r="I46" s="35"/>
      <c r="J46" s="35"/>
      <c r="K46" s="35"/>
      <c r="L46" s="35"/>
      <c r="M46" s="35"/>
      <c r="N46" s="35"/>
      <c r="O46" s="35"/>
      <c r="P46" s="35"/>
      <c r="Q46" s="35"/>
      <c r="R46" s="35"/>
      <c r="S46" s="35"/>
      <c r="T46" s="35"/>
      <c r="U46" s="35"/>
      <c r="V46" s="35"/>
      <c r="W46" s="35"/>
      <c r="X46" s="35"/>
      <c r="Y46" s="35"/>
      <c r="Z46" s="35"/>
      <c r="AA46" s="35"/>
      <c r="AB46" s="35"/>
    </row>
    <row r="47">
      <c r="A47" s="41"/>
      <c r="B47" s="42"/>
      <c r="C47" s="43"/>
      <c r="D47" s="43"/>
      <c r="E47" s="35"/>
      <c r="F47" s="35"/>
      <c r="G47" s="35"/>
      <c r="H47" s="35"/>
      <c r="I47" s="35"/>
      <c r="J47" s="35"/>
      <c r="K47" s="35"/>
      <c r="L47" s="35"/>
      <c r="M47" s="35"/>
      <c r="N47" s="35"/>
      <c r="O47" s="35"/>
      <c r="P47" s="35"/>
      <c r="Q47" s="35"/>
      <c r="R47" s="35"/>
      <c r="S47" s="35"/>
      <c r="T47" s="35"/>
      <c r="U47" s="35"/>
      <c r="V47" s="35"/>
      <c r="W47" s="35"/>
      <c r="X47" s="35"/>
      <c r="Y47" s="35"/>
      <c r="Z47" s="35"/>
      <c r="AA47" s="35"/>
      <c r="AB47" s="35"/>
    </row>
    <row r="48">
      <c r="A48" s="41"/>
      <c r="B48" s="42"/>
      <c r="C48" s="43"/>
      <c r="D48" s="43"/>
      <c r="E48" s="35"/>
      <c r="F48" s="35"/>
      <c r="G48" s="35"/>
      <c r="H48" s="35"/>
      <c r="I48" s="35"/>
      <c r="J48" s="35"/>
      <c r="K48" s="35"/>
      <c r="L48" s="35"/>
      <c r="M48" s="35"/>
      <c r="N48" s="35"/>
      <c r="O48" s="35"/>
      <c r="P48" s="35"/>
      <c r="Q48" s="35"/>
      <c r="R48" s="35"/>
      <c r="S48" s="35"/>
      <c r="T48" s="35"/>
      <c r="U48" s="35"/>
      <c r="V48" s="35"/>
      <c r="W48" s="35"/>
      <c r="X48" s="35"/>
      <c r="Y48" s="35"/>
      <c r="Z48" s="35"/>
      <c r="AA48" s="35"/>
      <c r="AB48" s="35"/>
    </row>
    <row r="49">
      <c r="A49" s="41"/>
      <c r="B49" s="42"/>
      <c r="C49" s="43"/>
      <c r="D49" s="43"/>
      <c r="E49" s="35"/>
      <c r="F49" s="35"/>
      <c r="G49" s="35"/>
      <c r="H49" s="35"/>
      <c r="I49" s="35"/>
      <c r="J49" s="35"/>
      <c r="K49" s="35"/>
      <c r="L49" s="35"/>
      <c r="M49" s="35"/>
      <c r="N49" s="35"/>
      <c r="O49" s="35"/>
      <c r="P49" s="35"/>
      <c r="Q49" s="35"/>
      <c r="R49" s="35"/>
      <c r="S49" s="35"/>
      <c r="T49" s="35"/>
      <c r="U49" s="35"/>
      <c r="V49" s="35"/>
      <c r="W49" s="35"/>
      <c r="X49" s="35"/>
      <c r="Y49" s="35"/>
      <c r="Z49" s="35"/>
      <c r="AA49" s="35"/>
      <c r="AB49" s="35"/>
    </row>
    <row r="50">
      <c r="A50" s="41"/>
      <c r="B50" s="42"/>
      <c r="C50" s="43"/>
      <c r="D50" s="43"/>
      <c r="E50" s="35"/>
      <c r="F50" s="35"/>
      <c r="G50" s="35"/>
      <c r="H50" s="35"/>
      <c r="I50" s="35"/>
      <c r="J50" s="35"/>
      <c r="K50" s="35"/>
      <c r="L50" s="35"/>
      <c r="M50" s="35"/>
      <c r="N50" s="35"/>
      <c r="O50" s="35"/>
      <c r="P50" s="35"/>
      <c r="Q50" s="35"/>
      <c r="R50" s="35"/>
      <c r="S50" s="35"/>
      <c r="T50" s="35"/>
      <c r="U50" s="35"/>
      <c r="V50" s="35"/>
      <c r="W50" s="35"/>
      <c r="X50" s="35"/>
      <c r="Y50" s="35"/>
      <c r="Z50" s="35"/>
      <c r="AA50" s="35"/>
      <c r="AB50" s="35"/>
    </row>
    <row r="51">
      <c r="A51" s="41"/>
      <c r="B51" s="42"/>
      <c r="C51" s="43"/>
      <c r="D51" s="43"/>
      <c r="E51" s="35"/>
      <c r="F51" s="35"/>
      <c r="G51" s="35"/>
      <c r="H51" s="35"/>
      <c r="I51" s="35"/>
      <c r="J51" s="35"/>
      <c r="K51" s="35"/>
      <c r="L51" s="35"/>
      <c r="M51" s="35"/>
      <c r="N51" s="35"/>
      <c r="O51" s="35"/>
      <c r="P51" s="35"/>
      <c r="Q51" s="35"/>
      <c r="R51" s="35"/>
      <c r="S51" s="35"/>
      <c r="T51" s="35"/>
      <c r="U51" s="35"/>
      <c r="V51" s="35"/>
      <c r="W51" s="35"/>
      <c r="X51" s="35"/>
      <c r="Y51" s="35"/>
      <c r="Z51" s="35"/>
      <c r="AA51" s="35"/>
      <c r="AB51" s="35"/>
    </row>
    <row r="52">
      <c r="A52" s="41"/>
      <c r="B52" s="42"/>
      <c r="C52" s="43"/>
      <c r="D52" s="43"/>
      <c r="E52" s="35"/>
      <c r="F52" s="35"/>
      <c r="G52" s="35"/>
      <c r="H52" s="35"/>
      <c r="I52" s="35"/>
      <c r="J52" s="35"/>
      <c r="K52" s="35"/>
      <c r="L52" s="35"/>
      <c r="M52" s="35"/>
      <c r="N52" s="35"/>
      <c r="O52" s="35"/>
      <c r="P52" s="35"/>
      <c r="Q52" s="35"/>
      <c r="R52" s="35"/>
      <c r="S52" s="35"/>
      <c r="T52" s="35"/>
      <c r="U52" s="35"/>
      <c r="V52" s="35"/>
      <c r="W52" s="35"/>
      <c r="X52" s="35"/>
      <c r="Y52" s="35"/>
      <c r="Z52" s="35"/>
      <c r="AA52" s="35"/>
      <c r="AB52" s="35"/>
    </row>
    <row r="53">
      <c r="A53" s="41"/>
      <c r="B53" s="42"/>
      <c r="C53" s="43"/>
      <c r="D53" s="43"/>
      <c r="E53" s="35"/>
      <c r="F53" s="35"/>
      <c r="G53" s="35"/>
      <c r="H53" s="35"/>
      <c r="I53" s="35"/>
      <c r="J53" s="35"/>
      <c r="K53" s="35"/>
      <c r="L53" s="35"/>
      <c r="M53" s="35"/>
      <c r="N53" s="35"/>
      <c r="O53" s="35"/>
      <c r="P53" s="35"/>
      <c r="Q53" s="35"/>
      <c r="R53" s="35"/>
      <c r="S53" s="35"/>
      <c r="T53" s="35"/>
      <c r="U53" s="35"/>
      <c r="V53" s="35"/>
      <c r="W53" s="35"/>
      <c r="X53" s="35"/>
      <c r="Y53" s="35"/>
      <c r="Z53" s="35"/>
      <c r="AA53" s="35"/>
      <c r="AB53" s="35"/>
    </row>
    <row r="54">
      <c r="A54" s="41"/>
      <c r="B54" s="42"/>
      <c r="C54" s="43"/>
      <c r="D54" s="43"/>
      <c r="E54" s="35"/>
      <c r="F54" s="35"/>
      <c r="G54" s="35"/>
      <c r="H54" s="35"/>
      <c r="I54" s="35"/>
      <c r="J54" s="35"/>
      <c r="K54" s="35"/>
      <c r="L54" s="35"/>
      <c r="M54" s="35"/>
      <c r="N54" s="35"/>
      <c r="O54" s="35"/>
      <c r="P54" s="35"/>
      <c r="Q54" s="35"/>
      <c r="R54" s="35"/>
      <c r="S54" s="35"/>
      <c r="T54" s="35"/>
      <c r="U54" s="35"/>
      <c r="V54" s="35"/>
      <c r="W54" s="35"/>
      <c r="X54" s="35"/>
      <c r="Y54" s="35"/>
      <c r="Z54" s="35"/>
      <c r="AA54" s="35"/>
      <c r="AB54" s="35"/>
    </row>
    <row r="55">
      <c r="A55" s="41"/>
      <c r="B55" s="42"/>
      <c r="C55" s="43"/>
      <c r="D55" s="43"/>
      <c r="E55" s="35"/>
      <c r="F55" s="35"/>
      <c r="G55" s="35"/>
      <c r="H55" s="35"/>
      <c r="I55" s="35"/>
      <c r="J55" s="35"/>
      <c r="K55" s="35"/>
      <c r="L55" s="35"/>
      <c r="M55" s="35"/>
      <c r="N55" s="35"/>
      <c r="O55" s="35"/>
      <c r="P55" s="35"/>
      <c r="Q55" s="35"/>
      <c r="R55" s="35"/>
      <c r="S55" s="35"/>
      <c r="T55" s="35"/>
      <c r="U55" s="35"/>
      <c r="V55" s="35"/>
      <c r="W55" s="35"/>
      <c r="X55" s="35"/>
      <c r="Y55" s="35"/>
      <c r="Z55" s="35"/>
      <c r="AA55" s="35"/>
      <c r="AB55" s="35"/>
    </row>
    <row r="56">
      <c r="A56" s="41"/>
      <c r="B56" s="42"/>
      <c r="C56" s="43"/>
      <c r="D56" s="43"/>
      <c r="E56" s="35"/>
      <c r="F56" s="35"/>
      <c r="G56" s="35"/>
      <c r="H56" s="35"/>
      <c r="I56" s="35"/>
      <c r="J56" s="35"/>
      <c r="K56" s="35"/>
      <c r="L56" s="35"/>
      <c r="M56" s="35"/>
      <c r="N56" s="35"/>
      <c r="O56" s="35"/>
      <c r="P56" s="35"/>
      <c r="Q56" s="35"/>
      <c r="R56" s="35"/>
      <c r="S56" s="35"/>
      <c r="T56" s="35"/>
      <c r="U56" s="35"/>
      <c r="V56" s="35"/>
      <c r="W56" s="35"/>
      <c r="X56" s="35"/>
      <c r="Y56" s="35"/>
      <c r="Z56" s="35"/>
      <c r="AA56" s="35"/>
      <c r="AB56" s="35"/>
    </row>
    <row r="57">
      <c r="A57" s="41"/>
      <c r="B57" s="42"/>
      <c r="C57" s="43"/>
      <c r="D57" s="43"/>
      <c r="E57" s="35"/>
      <c r="F57" s="35"/>
      <c r="G57" s="35"/>
      <c r="H57" s="35"/>
      <c r="I57" s="35"/>
      <c r="J57" s="35"/>
      <c r="K57" s="35"/>
      <c r="L57" s="35"/>
      <c r="M57" s="35"/>
      <c r="N57" s="35"/>
      <c r="O57" s="35"/>
      <c r="P57" s="35"/>
      <c r="Q57" s="35"/>
      <c r="R57" s="35"/>
      <c r="S57" s="35"/>
      <c r="T57" s="35"/>
      <c r="U57" s="35"/>
      <c r="V57" s="35"/>
      <c r="W57" s="35"/>
      <c r="X57" s="35"/>
      <c r="Y57" s="35"/>
      <c r="Z57" s="35"/>
      <c r="AA57" s="35"/>
      <c r="AB57" s="35"/>
    </row>
    <row r="58">
      <c r="A58" s="41"/>
      <c r="B58" s="42"/>
      <c r="C58" s="43"/>
      <c r="D58" s="43"/>
      <c r="E58" s="35"/>
      <c r="F58" s="35"/>
      <c r="G58" s="35"/>
      <c r="H58" s="35"/>
      <c r="I58" s="35"/>
      <c r="J58" s="35"/>
      <c r="K58" s="35"/>
      <c r="L58" s="35"/>
      <c r="M58" s="35"/>
      <c r="N58" s="35"/>
      <c r="O58" s="35"/>
      <c r="P58" s="35"/>
      <c r="Q58" s="35"/>
      <c r="R58" s="35"/>
      <c r="S58" s="35"/>
      <c r="T58" s="35"/>
      <c r="U58" s="35"/>
      <c r="V58" s="35"/>
      <c r="W58" s="35"/>
      <c r="X58" s="35"/>
      <c r="Y58" s="35"/>
      <c r="Z58" s="35"/>
      <c r="AA58" s="35"/>
      <c r="AB58" s="35"/>
    </row>
    <row r="59">
      <c r="A59" s="41"/>
      <c r="B59" s="42"/>
      <c r="C59" s="43"/>
      <c r="D59" s="43"/>
      <c r="E59" s="35"/>
      <c r="F59" s="35"/>
      <c r="G59" s="35"/>
      <c r="H59" s="35"/>
      <c r="I59" s="35"/>
      <c r="J59" s="35"/>
      <c r="K59" s="35"/>
      <c r="L59" s="35"/>
      <c r="M59" s="35"/>
      <c r="N59" s="35"/>
      <c r="O59" s="35"/>
      <c r="P59" s="35"/>
      <c r="Q59" s="35"/>
      <c r="R59" s="35"/>
      <c r="S59" s="35"/>
      <c r="T59" s="35"/>
      <c r="U59" s="35"/>
      <c r="V59" s="35"/>
      <c r="W59" s="35"/>
      <c r="X59" s="35"/>
      <c r="Y59" s="35"/>
      <c r="Z59" s="35"/>
      <c r="AA59" s="35"/>
      <c r="AB59" s="35"/>
    </row>
    <row r="60">
      <c r="A60" s="41"/>
      <c r="B60" s="42"/>
      <c r="C60" s="43"/>
      <c r="D60" s="43"/>
      <c r="E60" s="35"/>
      <c r="F60" s="35"/>
      <c r="G60" s="35"/>
      <c r="H60" s="35"/>
      <c r="I60" s="35"/>
      <c r="J60" s="35"/>
      <c r="K60" s="35"/>
      <c r="L60" s="35"/>
      <c r="M60" s="35"/>
      <c r="N60" s="35"/>
      <c r="O60" s="35"/>
      <c r="P60" s="35"/>
      <c r="Q60" s="35"/>
      <c r="R60" s="35"/>
      <c r="S60" s="35"/>
      <c r="T60" s="35"/>
      <c r="U60" s="35"/>
      <c r="V60" s="35"/>
      <c r="W60" s="35"/>
      <c r="X60" s="35"/>
      <c r="Y60" s="35"/>
      <c r="Z60" s="35"/>
      <c r="AA60" s="35"/>
      <c r="AB60" s="35"/>
    </row>
    <row r="61">
      <c r="A61" s="41"/>
      <c r="B61" s="42"/>
      <c r="C61" s="43"/>
      <c r="D61" s="43"/>
      <c r="E61" s="35"/>
      <c r="F61" s="35"/>
      <c r="G61" s="35"/>
      <c r="H61" s="35"/>
      <c r="I61" s="35"/>
      <c r="J61" s="35"/>
      <c r="K61" s="35"/>
      <c r="L61" s="35"/>
      <c r="M61" s="35"/>
      <c r="N61" s="35"/>
      <c r="O61" s="35"/>
      <c r="P61" s="35"/>
      <c r="Q61" s="35"/>
      <c r="R61" s="35"/>
      <c r="S61" s="35"/>
      <c r="T61" s="35"/>
      <c r="U61" s="35"/>
      <c r="V61" s="35"/>
      <c r="W61" s="35"/>
      <c r="X61" s="35"/>
      <c r="Y61" s="35"/>
      <c r="Z61" s="35"/>
      <c r="AA61" s="35"/>
      <c r="AB61" s="35"/>
    </row>
    <row r="62">
      <c r="A62" s="41"/>
      <c r="B62" s="42"/>
      <c r="C62" s="43"/>
      <c r="D62" s="43"/>
      <c r="E62" s="35"/>
      <c r="F62" s="35"/>
      <c r="G62" s="35"/>
      <c r="H62" s="35"/>
      <c r="I62" s="35"/>
      <c r="J62" s="35"/>
      <c r="K62" s="35"/>
      <c r="L62" s="35"/>
      <c r="M62" s="35"/>
      <c r="N62" s="35"/>
      <c r="O62" s="35"/>
      <c r="P62" s="35"/>
      <c r="Q62" s="35"/>
      <c r="R62" s="35"/>
      <c r="S62" s="35"/>
      <c r="T62" s="35"/>
      <c r="U62" s="35"/>
      <c r="V62" s="35"/>
      <c r="W62" s="35"/>
      <c r="X62" s="35"/>
      <c r="Y62" s="35"/>
      <c r="Z62" s="35"/>
      <c r="AA62" s="35"/>
      <c r="AB62" s="35"/>
    </row>
    <row r="63">
      <c r="A63" s="41"/>
      <c r="B63" s="42"/>
      <c r="C63" s="43"/>
      <c r="D63" s="43"/>
      <c r="E63" s="35"/>
      <c r="F63" s="35"/>
      <c r="G63" s="35"/>
      <c r="H63" s="35"/>
      <c r="I63" s="35"/>
      <c r="J63" s="35"/>
      <c r="K63" s="35"/>
      <c r="L63" s="35"/>
      <c r="M63" s="35"/>
      <c r="N63" s="35"/>
      <c r="O63" s="35"/>
      <c r="P63" s="35"/>
      <c r="Q63" s="35"/>
      <c r="R63" s="35"/>
      <c r="S63" s="35"/>
      <c r="T63" s="35"/>
      <c r="U63" s="35"/>
      <c r="V63" s="35"/>
      <c r="W63" s="35"/>
      <c r="X63" s="35"/>
      <c r="Y63" s="35"/>
      <c r="Z63" s="35"/>
      <c r="AA63" s="35"/>
      <c r="AB63" s="35"/>
    </row>
    <row r="64">
      <c r="A64" s="41"/>
      <c r="B64" s="42"/>
      <c r="C64" s="43"/>
      <c r="D64" s="43"/>
      <c r="E64" s="35"/>
      <c r="F64" s="35"/>
      <c r="G64" s="35"/>
      <c r="H64" s="35"/>
      <c r="I64" s="35"/>
      <c r="J64" s="35"/>
      <c r="K64" s="35"/>
      <c r="L64" s="35"/>
      <c r="M64" s="35"/>
      <c r="N64" s="35"/>
      <c r="O64" s="35"/>
      <c r="P64" s="35"/>
      <c r="Q64" s="35"/>
      <c r="R64" s="35"/>
      <c r="S64" s="35"/>
      <c r="T64" s="35"/>
      <c r="U64" s="35"/>
      <c r="V64" s="35"/>
      <c r="W64" s="35"/>
      <c r="X64" s="35"/>
      <c r="Y64" s="35"/>
      <c r="Z64" s="35"/>
      <c r="AA64" s="35"/>
      <c r="AB64" s="35"/>
    </row>
    <row r="65">
      <c r="A65" s="41"/>
      <c r="B65" s="42"/>
      <c r="C65" s="43"/>
      <c r="D65" s="43"/>
      <c r="E65" s="35"/>
      <c r="F65" s="35"/>
      <c r="G65" s="35"/>
      <c r="H65" s="35"/>
      <c r="I65" s="35"/>
      <c r="J65" s="35"/>
      <c r="K65" s="35"/>
      <c r="L65" s="35"/>
      <c r="M65" s="35"/>
      <c r="N65" s="35"/>
      <c r="O65" s="35"/>
      <c r="P65" s="35"/>
      <c r="Q65" s="35"/>
      <c r="R65" s="35"/>
      <c r="S65" s="35"/>
      <c r="T65" s="35"/>
      <c r="U65" s="35"/>
      <c r="V65" s="35"/>
      <c r="W65" s="35"/>
      <c r="X65" s="35"/>
      <c r="Y65" s="35"/>
      <c r="Z65" s="35"/>
      <c r="AA65" s="35"/>
      <c r="AB65" s="35"/>
    </row>
    <row r="66">
      <c r="A66" s="41"/>
      <c r="B66" s="42"/>
      <c r="C66" s="43"/>
      <c r="D66" s="43"/>
      <c r="E66" s="35"/>
      <c r="F66" s="35"/>
      <c r="G66" s="35"/>
      <c r="H66" s="35"/>
      <c r="I66" s="35"/>
      <c r="J66" s="35"/>
      <c r="K66" s="35"/>
      <c r="L66" s="35"/>
      <c r="M66" s="35"/>
      <c r="N66" s="35"/>
      <c r="O66" s="35"/>
      <c r="P66" s="35"/>
      <c r="Q66" s="35"/>
      <c r="R66" s="35"/>
      <c r="S66" s="35"/>
      <c r="T66" s="35"/>
      <c r="U66" s="35"/>
      <c r="V66" s="35"/>
      <c r="W66" s="35"/>
      <c r="X66" s="35"/>
      <c r="Y66" s="35"/>
      <c r="Z66" s="35"/>
      <c r="AA66" s="35"/>
      <c r="AB66" s="35"/>
    </row>
    <row r="67">
      <c r="A67" s="41"/>
      <c r="B67" s="42"/>
      <c r="C67" s="43"/>
      <c r="D67" s="43"/>
      <c r="E67" s="35"/>
      <c r="F67" s="35"/>
      <c r="G67" s="35"/>
      <c r="H67" s="35"/>
      <c r="I67" s="35"/>
      <c r="J67" s="35"/>
      <c r="K67" s="35"/>
      <c r="L67" s="35"/>
      <c r="M67" s="35"/>
      <c r="N67" s="35"/>
      <c r="O67" s="35"/>
      <c r="P67" s="35"/>
      <c r="Q67" s="35"/>
      <c r="R67" s="35"/>
      <c r="S67" s="35"/>
      <c r="T67" s="35"/>
      <c r="U67" s="35"/>
      <c r="V67" s="35"/>
      <c r="W67" s="35"/>
      <c r="X67" s="35"/>
      <c r="Y67" s="35"/>
      <c r="Z67" s="35"/>
      <c r="AA67" s="35"/>
      <c r="AB67" s="35"/>
    </row>
    <row r="68">
      <c r="A68" s="41"/>
      <c r="B68" s="42"/>
      <c r="C68" s="43"/>
      <c r="D68" s="43"/>
      <c r="E68" s="35"/>
      <c r="F68" s="35"/>
      <c r="G68" s="35"/>
      <c r="H68" s="35"/>
      <c r="I68" s="35"/>
      <c r="J68" s="35"/>
      <c r="K68" s="35"/>
      <c r="L68" s="35"/>
      <c r="M68" s="35"/>
      <c r="N68" s="35"/>
      <c r="O68" s="35"/>
      <c r="P68" s="35"/>
      <c r="Q68" s="35"/>
      <c r="R68" s="35"/>
      <c r="S68" s="35"/>
      <c r="T68" s="35"/>
      <c r="U68" s="35"/>
      <c r="V68" s="35"/>
      <c r="W68" s="35"/>
      <c r="X68" s="35"/>
      <c r="Y68" s="35"/>
      <c r="Z68" s="35"/>
      <c r="AA68" s="35"/>
      <c r="AB68" s="35"/>
    </row>
    <row r="69">
      <c r="A69" s="41"/>
      <c r="B69" s="42"/>
      <c r="C69" s="43"/>
      <c r="D69" s="43"/>
      <c r="E69" s="35"/>
      <c r="F69" s="35"/>
      <c r="G69" s="35"/>
      <c r="H69" s="35"/>
      <c r="I69" s="35"/>
      <c r="J69" s="35"/>
      <c r="K69" s="35"/>
      <c r="L69" s="35"/>
      <c r="M69" s="35"/>
      <c r="N69" s="35"/>
      <c r="O69" s="35"/>
      <c r="P69" s="35"/>
      <c r="Q69" s="35"/>
      <c r="R69" s="35"/>
      <c r="S69" s="35"/>
      <c r="T69" s="35"/>
      <c r="U69" s="35"/>
      <c r="V69" s="35"/>
      <c r="W69" s="35"/>
      <c r="X69" s="35"/>
      <c r="Y69" s="35"/>
      <c r="Z69" s="35"/>
      <c r="AA69" s="35"/>
      <c r="AB69" s="35"/>
    </row>
    <row r="70">
      <c r="A70" s="41"/>
      <c r="B70" s="42"/>
      <c r="C70" s="43"/>
      <c r="D70" s="43"/>
      <c r="E70" s="35"/>
      <c r="F70" s="35"/>
      <c r="G70" s="35"/>
      <c r="H70" s="35"/>
      <c r="I70" s="35"/>
      <c r="J70" s="35"/>
      <c r="K70" s="35"/>
      <c r="L70" s="35"/>
      <c r="M70" s="35"/>
      <c r="N70" s="35"/>
      <c r="O70" s="35"/>
      <c r="P70" s="35"/>
      <c r="Q70" s="35"/>
      <c r="R70" s="35"/>
      <c r="S70" s="35"/>
      <c r="T70" s="35"/>
      <c r="U70" s="35"/>
      <c r="V70" s="35"/>
      <c r="W70" s="35"/>
      <c r="X70" s="35"/>
      <c r="Y70" s="35"/>
      <c r="Z70" s="35"/>
      <c r="AA70" s="35"/>
      <c r="AB70" s="35"/>
    </row>
    <row r="71">
      <c r="A71" s="41"/>
      <c r="B71" s="42"/>
      <c r="C71" s="43"/>
      <c r="D71" s="43"/>
      <c r="E71" s="35"/>
      <c r="F71" s="35"/>
      <c r="G71" s="35"/>
      <c r="H71" s="35"/>
      <c r="I71" s="35"/>
      <c r="J71" s="35"/>
      <c r="K71" s="35"/>
      <c r="L71" s="35"/>
      <c r="M71" s="35"/>
      <c r="N71" s="35"/>
      <c r="O71" s="35"/>
      <c r="P71" s="35"/>
      <c r="Q71" s="35"/>
      <c r="R71" s="35"/>
      <c r="S71" s="35"/>
      <c r="T71" s="35"/>
      <c r="U71" s="35"/>
      <c r="V71" s="35"/>
      <c r="W71" s="35"/>
      <c r="X71" s="35"/>
      <c r="Y71" s="35"/>
      <c r="Z71" s="35"/>
      <c r="AA71" s="35"/>
      <c r="AB71" s="35"/>
    </row>
    <row r="72">
      <c r="A72" s="41"/>
      <c r="B72" s="42"/>
      <c r="C72" s="43"/>
      <c r="D72" s="43"/>
      <c r="E72" s="35"/>
      <c r="F72" s="35"/>
      <c r="G72" s="35"/>
      <c r="H72" s="35"/>
      <c r="I72" s="35"/>
      <c r="J72" s="35"/>
      <c r="K72" s="35"/>
      <c r="L72" s="35"/>
      <c r="M72" s="35"/>
      <c r="N72" s="35"/>
      <c r="O72" s="35"/>
      <c r="P72" s="35"/>
      <c r="Q72" s="35"/>
      <c r="R72" s="35"/>
      <c r="S72" s="35"/>
      <c r="T72" s="35"/>
      <c r="U72" s="35"/>
      <c r="V72" s="35"/>
      <c r="W72" s="35"/>
      <c r="X72" s="35"/>
      <c r="Y72" s="35"/>
      <c r="Z72" s="35"/>
      <c r="AA72" s="35"/>
      <c r="AB72" s="35"/>
    </row>
    <row r="73">
      <c r="A73" s="41"/>
      <c r="B73" s="42"/>
      <c r="C73" s="43"/>
      <c r="D73" s="43"/>
      <c r="E73" s="35"/>
      <c r="F73" s="35"/>
      <c r="G73" s="35"/>
      <c r="H73" s="35"/>
      <c r="I73" s="35"/>
      <c r="J73" s="35"/>
      <c r="K73" s="35"/>
      <c r="L73" s="35"/>
      <c r="M73" s="35"/>
      <c r="N73" s="35"/>
      <c r="O73" s="35"/>
      <c r="P73" s="35"/>
      <c r="Q73" s="35"/>
      <c r="R73" s="35"/>
      <c r="S73" s="35"/>
      <c r="T73" s="35"/>
      <c r="U73" s="35"/>
      <c r="V73" s="35"/>
      <c r="W73" s="35"/>
      <c r="X73" s="35"/>
      <c r="Y73" s="35"/>
      <c r="Z73" s="35"/>
      <c r="AA73" s="35"/>
      <c r="AB73" s="35"/>
    </row>
    <row r="74">
      <c r="A74" s="41"/>
      <c r="B74" s="42"/>
      <c r="C74" s="43"/>
      <c r="D74" s="43"/>
      <c r="E74" s="35"/>
      <c r="F74" s="35"/>
      <c r="G74" s="35"/>
      <c r="H74" s="35"/>
      <c r="I74" s="35"/>
      <c r="J74" s="35"/>
      <c r="K74" s="35"/>
      <c r="L74" s="35"/>
      <c r="M74" s="35"/>
      <c r="N74" s="35"/>
      <c r="O74" s="35"/>
      <c r="P74" s="35"/>
      <c r="Q74" s="35"/>
      <c r="R74" s="35"/>
      <c r="S74" s="35"/>
      <c r="T74" s="35"/>
      <c r="U74" s="35"/>
      <c r="V74" s="35"/>
      <c r="W74" s="35"/>
      <c r="X74" s="35"/>
      <c r="Y74" s="35"/>
      <c r="Z74" s="35"/>
      <c r="AA74" s="35"/>
      <c r="AB74" s="35"/>
    </row>
    <row r="75">
      <c r="A75" s="41"/>
      <c r="B75" s="42"/>
      <c r="C75" s="43"/>
      <c r="D75" s="43"/>
      <c r="E75" s="35"/>
      <c r="F75" s="35"/>
      <c r="G75" s="35"/>
      <c r="H75" s="35"/>
      <c r="I75" s="35"/>
      <c r="J75" s="35"/>
      <c r="K75" s="35"/>
      <c r="L75" s="35"/>
      <c r="M75" s="35"/>
      <c r="N75" s="35"/>
      <c r="O75" s="35"/>
      <c r="P75" s="35"/>
      <c r="Q75" s="35"/>
      <c r="R75" s="35"/>
      <c r="S75" s="35"/>
      <c r="T75" s="35"/>
      <c r="U75" s="35"/>
      <c r="V75" s="35"/>
      <c r="W75" s="35"/>
      <c r="X75" s="35"/>
      <c r="Y75" s="35"/>
      <c r="Z75" s="35"/>
      <c r="AA75" s="35"/>
      <c r="AB75" s="35"/>
    </row>
    <row r="76">
      <c r="A76" s="41"/>
      <c r="B76" s="42"/>
      <c r="C76" s="43"/>
      <c r="D76" s="43"/>
      <c r="E76" s="35"/>
      <c r="F76" s="35"/>
      <c r="G76" s="35"/>
      <c r="H76" s="35"/>
      <c r="I76" s="35"/>
      <c r="J76" s="35"/>
      <c r="K76" s="35"/>
      <c r="L76" s="35"/>
      <c r="M76" s="35"/>
      <c r="N76" s="35"/>
      <c r="O76" s="35"/>
      <c r="P76" s="35"/>
      <c r="Q76" s="35"/>
      <c r="R76" s="35"/>
      <c r="S76" s="35"/>
      <c r="T76" s="35"/>
      <c r="U76" s="35"/>
      <c r="V76" s="35"/>
      <c r="W76" s="35"/>
      <c r="X76" s="35"/>
      <c r="Y76" s="35"/>
      <c r="Z76" s="35"/>
      <c r="AA76" s="35"/>
      <c r="AB76" s="35"/>
    </row>
    <row r="77">
      <c r="A77" s="41"/>
      <c r="B77" s="42"/>
      <c r="C77" s="43"/>
      <c r="D77" s="43"/>
      <c r="E77" s="35"/>
      <c r="F77" s="35"/>
      <c r="G77" s="35"/>
      <c r="H77" s="35"/>
      <c r="I77" s="35"/>
      <c r="J77" s="35"/>
      <c r="K77" s="35"/>
      <c r="L77" s="35"/>
      <c r="M77" s="35"/>
      <c r="N77" s="35"/>
      <c r="O77" s="35"/>
      <c r="P77" s="35"/>
      <c r="Q77" s="35"/>
      <c r="R77" s="35"/>
      <c r="S77" s="35"/>
      <c r="T77" s="35"/>
      <c r="U77" s="35"/>
      <c r="V77" s="35"/>
      <c r="W77" s="35"/>
      <c r="X77" s="35"/>
      <c r="Y77" s="35"/>
      <c r="Z77" s="35"/>
      <c r="AA77" s="35"/>
      <c r="AB77" s="35"/>
    </row>
    <row r="78">
      <c r="A78" s="41"/>
      <c r="B78" s="42"/>
      <c r="C78" s="43"/>
      <c r="D78" s="43"/>
      <c r="E78" s="35"/>
      <c r="F78" s="35"/>
      <c r="G78" s="35"/>
      <c r="H78" s="35"/>
      <c r="I78" s="35"/>
      <c r="J78" s="35"/>
      <c r="K78" s="35"/>
      <c r="L78" s="35"/>
      <c r="M78" s="35"/>
      <c r="N78" s="35"/>
      <c r="O78" s="35"/>
      <c r="P78" s="35"/>
      <c r="Q78" s="35"/>
      <c r="R78" s="35"/>
      <c r="S78" s="35"/>
      <c r="T78" s="35"/>
      <c r="U78" s="35"/>
      <c r="V78" s="35"/>
      <c r="W78" s="35"/>
      <c r="X78" s="35"/>
      <c r="Y78" s="35"/>
      <c r="Z78" s="35"/>
      <c r="AA78" s="35"/>
      <c r="AB78" s="35"/>
    </row>
    <row r="79">
      <c r="A79" s="41"/>
      <c r="B79" s="42"/>
      <c r="C79" s="43"/>
      <c r="D79" s="43"/>
      <c r="E79" s="35"/>
      <c r="F79" s="35"/>
      <c r="G79" s="35"/>
      <c r="H79" s="35"/>
      <c r="I79" s="35"/>
      <c r="J79" s="35"/>
      <c r="K79" s="35"/>
      <c r="L79" s="35"/>
      <c r="M79" s="35"/>
      <c r="N79" s="35"/>
      <c r="O79" s="35"/>
      <c r="P79" s="35"/>
      <c r="Q79" s="35"/>
      <c r="R79" s="35"/>
      <c r="S79" s="35"/>
      <c r="T79" s="35"/>
      <c r="U79" s="35"/>
      <c r="V79" s="35"/>
      <c r="W79" s="35"/>
      <c r="X79" s="35"/>
      <c r="Y79" s="35"/>
      <c r="Z79" s="35"/>
      <c r="AA79" s="35"/>
      <c r="AB79" s="35"/>
    </row>
    <row r="80">
      <c r="A80" s="41"/>
      <c r="B80" s="42"/>
      <c r="C80" s="43"/>
      <c r="D80" s="43"/>
      <c r="E80" s="35"/>
      <c r="F80" s="35"/>
      <c r="G80" s="35"/>
      <c r="H80" s="35"/>
      <c r="I80" s="35"/>
      <c r="J80" s="35"/>
      <c r="K80" s="35"/>
      <c r="L80" s="35"/>
      <c r="M80" s="35"/>
      <c r="N80" s="35"/>
      <c r="O80" s="35"/>
      <c r="P80" s="35"/>
      <c r="Q80" s="35"/>
      <c r="R80" s="35"/>
      <c r="S80" s="35"/>
      <c r="T80" s="35"/>
      <c r="U80" s="35"/>
      <c r="V80" s="35"/>
      <c r="W80" s="35"/>
      <c r="X80" s="35"/>
      <c r="Y80" s="35"/>
      <c r="Z80" s="35"/>
      <c r="AA80" s="35"/>
      <c r="AB80" s="35"/>
    </row>
    <row r="81">
      <c r="A81" s="41"/>
      <c r="B81" s="42"/>
      <c r="C81" s="43"/>
      <c r="D81" s="43"/>
      <c r="E81" s="35"/>
      <c r="F81" s="35"/>
      <c r="G81" s="35"/>
      <c r="H81" s="35"/>
      <c r="I81" s="35"/>
      <c r="J81" s="35"/>
      <c r="K81" s="35"/>
      <c r="L81" s="35"/>
      <c r="M81" s="35"/>
      <c r="N81" s="35"/>
      <c r="O81" s="35"/>
      <c r="P81" s="35"/>
      <c r="Q81" s="35"/>
      <c r="R81" s="35"/>
      <c r="S81" s="35"/>
      <c r="T81" s="35"/>
      <c r="U81" s="35"/>
      <c r="V81" s="35"/>
      <c r="W81" s="35"/>
      <c r="X81" s="35"/>
      <c r="Y81" s="35"/>
      <c r="Z81" s="35"/>
      <c r="AA81" s="35"/>
      <c r="AB81" s="35"/>
    </row>
    <row r="82">
      <c r="A82" s="41"/>
      <c r="B82" s="42"/>
      <c r="C82" s="43"/>
      <c r="D82" s="43"/>
      <c r="E82" s="35"/>
      <c r="F82" s="35"/>
      <c r="G82" s="35"/>
      <c r="H82" s="35"/>
      <c r="I82" s="35"/>
      <c r="J82" s="35"/>
      <c r="K82" s="35"/>
      <c r="L82" s="35"/>
      <c r="M82" s="35"/>
      <c r="N82" s="35"/>
      <c r="O82" s="35"/>
      <c r="P82" s="35"/>
      <c r="Q82" s="35"/>
      <c r="R82" s="35"/>
      <c r="S82" s="35"/>
      <c r="T82" s="35"/>
      <c r="U82" s="35"/>
      <c r="V82" s="35"/>
      <c r="W82" s="35"/>
      <c r="X82" s="35"/>
      <c r="Y82" s="35"/>
      <c r="Z82" s="35"/>
      <c r="AA82" s="35"/>
      <c r="AB82" s="35"/>
    </row>
    <row r="83">
      <c r="A83" s="41"/>
      <c r="B83" s="42"/>
      <c r="C83" s="43"/>
      <c r="D83" s="43"/>
      <c r="E83" s="35"/>
      <c r="F83" s="35"/>
      <c r="G83" s="35"/>
      <c r="H83" s="35"/>
      <c r="I83" s="35"/>
      <c r="J83" s="35"/>
      <c r="K83" s="35"/>
      <c r="L83" s="35"/>
      <c r="M83" s="35"/>
      <c r="N83" s="35"/>
      <c r="O83" s="35"/>
      <c r="P83" s="35"/>
      <c r="Q83" s="35"/>
      <c r="R83" s="35"/>
      <c r="S83" s="35"/>
      <c r="T83" s="35"/>
      <c r="U83" s="35"/>
      <c r="V83" s="35"/>
      <c r="W83" s="35"/>
      <c r="X83" s="35"/>
      <c r="Y83" s="35"/>
      <c r="Z83" s="35"/>
      <c r="AA83" s="35"/>
      <c r="AB83" s="35"/>
    </row>
    <row r="84">
      <c r="A84" s="41"/>
      <c r="B84" s="42"/>
      <c r="C84" s="43"/>
      <c r="D84" s="43"/>
      <c r="E84" s="35"/>
      <c r="F84" s="35"/>
      <c r="G84" s="35"/>
      <c r="H84" s="35"/>
      <c r="I84" s="35"/>
      <c r="J84" s="35"/>
      <c r="K84" s="35"/>
      <c r="L84" s="35"/>
      <c r="M84" s="35"/>
      <c r="N84" s="35"/>
      <c r="O84" s="35"/>
      <c r="P84" s="35"/>
      <c r="Q84" s="35"/>
      <c r="R84" s="35"/>
      <c r="S84" s="35"/>
      <c r="T84" s="35"/>
      <c r="U84" s="35"/>
      <c r="V84" s="35"/>
      <c r="W84" s="35"/>
      <c r="X84" s="35"/>
      <c r="Y84" s="35"/>
      <c r="Z84" s="35"/>
      <c r="AA84" s="35"/>
      <c r="AB84" s="35"/>
    </row>
    <row r="85">
      <c r="A85" s="41"/>
      <c r="B85" s="42"/>
      <c r="C85" s="43"/>
      <c r="D85" s="43"/>
      <c r="E85" s="35"/>
      <c r="F85" s="35"/>
      <c r="G85" s="35"/>
      <c r="H85" s="35"/>
      <c r="I85" s="35"/>
      <c r="J85" s="35"/>
      <c r="K85" s="35"/>
      <c r="L85" s="35"/>
      <c r="M85" s="35"/>
      <c r="N85" s="35"/>
      <c r="O85" s="35"/>
      <c r="P85" s="35"/>
      <c r="Q85" s="35"/>
      <c r="R85" s="35"/>
      <c r="S85" s="35"/>
      <c r="T85" s="35"/>
      <c r="U85" s="35"/>
      <c r="V85" s="35"/>
      <c r="W85" s="35"/>
      <c r="X85" s="35"/>
      <c r="Y85" s="35"/>
      <c r="Z85" s="35"/>
      <c r="AA85" s="35"/>
      <c r="AB85" s="35"/>
    </row>
    <row r="86">
      <c r="A86" s="41"/>
      <c r="B86" s="42"/>
      <c r="C86" s="43"/>
      <c r="D86" s="43"/>
      <c r="E86" s="35"/>
      <c r="F86" s="35"/>
      <c r="G86" s="35"/>
      <c r="H86" s="35"/>
      <c r="I86" s="35"/>
      <c r="J86" s="35"/>
      <c r="K86" s="35"/>
      <c r="L86" s="35"/>
      <c r="M86" s="35"/>
      <c r="N86" s="35"/>
      <c r="O86" s="35"/>
      <c r="P86" s="35"/>
      <c r="Q86" s="35"/>
      <c r="R86" s="35"/>
      <c r="S86" s="35"/>
      <c r="T86" s="35"/>
      <c r="U86" s="35"/>
      <c r="V86" s="35"/>
      <c r="W86" s="35"/>
      <c r="X86" s="35"/>
      <c r="Y86" s="35"/>
      <c r="Z86" s="35"/>
      <c r="AA86" s="35"/>
      <c r="AB86" s="35"/>
    </row>
    <row r="87">
      <c r="A87" s="41"/>
      <c r="B87" s="42"/>
      <c r="C87" s="43"/>
      <c r="D87" s="43"/>
      <c r="E87" s="35"/>
      <c r="F87" s="35"/>
      <c r="G87" s="35"/>
      <c r="H87" s="35"/>
      <c r="I87" s="35"/>
      <c r="J87" s="35"/>
      <c r="K87" s="35"/>
      <c r="L87" s="35"/>
      <c r="M87" s="35"/>
      <c r="N87" s="35"/>
      <c r="O87" s="35"/>
      <c r="P87" s="35"/>
      <c r="Q87" s="35"/>
      <c r="R87" s="35"/>
      <c r="S87" s="35"/>
      <c r="T87" s="35"/>
      <c r="U87" s="35"/>
      <c r="V87" s="35"/>
      <c r="W87" s="35"/>
      <c r="X87" s="35"/>
      <c r="Y87" s="35"/>
      <c r="Z87" s="35"/>
      <c r="AA87" s="35"/>
      <c r="AB87" s="35"/>
    </row>
    <row r="88">
      <c r="A88" s="41"/>
      <c r="B88" s="42"/>
      <c r="C88" s="43"/>
      <c r="D88" s="43"/>
      <c r="E88" s="35"/>
      <c r="F88" s="35"/>
      <c r="G88" s="35"/>
      <c r="H88" s="35"/>
      <c r="I88" s="35"/>
      <c r="J88" s="35"/>
      <c r="K88" s="35"/>
      <c r="L88" s="35"/>
      <c r="M88" s="35"/>
      <c r="N88" s="35"/>
      <c r="O88" s="35"/>
      <c r="P88" s="35"/>
      <c r="Q88" s="35"/>
      <c r="R88" s="35"/>
      <c r="S88" s="35"/>
      <c r="T88" s="35"/>
      <c r="U88" s="35"/>
      <c r="V88" s="35"/>
      <c r="W88" s="35"/>
      <c r="X88" s="35"/>
      <c r="Y88" s="35"/>
      <c r="Z88" s="35"/>
      <c r="AA88" s="35"/>
      <c r="AB88" s="35"/>
    </row>
    <row r="89">
      <c r="A89" s="41"/>
      <c r="B89" s="42"/>
      <c r="C89" s="43"/>
      <c r="D89" s="43"/>
      <c r="E89" s="35"/>
      <c r="F89" s="35"/>
      <c r="G89" s="35"/>
      <c r="H89" s="35"/>
      <c r="I89" s="35"/>
      <c r="J89" s="35"/>
      <c r="K89" s="35"/>
      <c r="L89" s="35"/>
      <c r="M89" s="35"/>
      <c r="N89" s="35"/>
      <c r="O89" s="35"/>
      <c r="P89" s="35"/>
      <c r="Q89" s="35"/>
      <c r="R89" s="35"/>
      <c r="S89" s="35"/>
      <c r="T89" s="35"/>
      <c r="U89" s="35"/>
      <c r="V89" s="35"/>
      <c r="W89" s="35"/>
      <c r="X89" s="35"/>
      <c r="Y89" s="35"/>
      <c r="Z89" s="35"/>
      <c r="AA89" s="35"/>
      <c r="AB89" s="35"/>
    </row>
    <row r="90">
      <c r="A90" s="41"/>
      <c r="B90" s="42"/>
      <c r="C90" s="43"/>
      <c r="D90" s="43"/>
      <c r="E90" s="35"/>
      <c r="F90" s="35"/>
      <c r="G90" s="35"/>
      <c r="H90" s="35"/>
      <c r="I90" s="35"/>
      <c r="J90" s="35"/>
      <c r="K90" s="35"/>
      <c r="L90" s="35"/>
      <c r="M90" s="35"/>
      <c r="N90" s="35"/>
      <c r="O90" s="35"/>
      <c r="P90" s="35"/>
      <c r="Q90" s="35"/>
      <c r="R90" s="35"/>
      <c r="S90" s="35"/>
      <c r="T90" s="35"/>
      <c r="U90" s="35"/>
      <c r="V90" s="35"/>
      <c r="W90" s="35"/>
      <c r="X90" s="35"/>
      <c r="Y90" s="35"/>
      <c r="Z90" s="35"/>
      <c r="AA90" s="35"/>
      <c r="AB90" s="35"/>
    </row>
    <row r="91">
      <c r="A91" s="41"/>
      <c r="B91" s="42"/>
      <c r="C91" s="43"/>
      <c r="D91" s="43"/>
      <c r="E91" s="35"/>
      <c r="F91" s="35"/>
      <c r="G91" s="35"/>
      <c r="H91" s="35"/>
      <c r="I91" s="35"/>
      <c r="J91" s="35"/>
      <c r="K91" s="35"/>
      <c r="L91" s="35"/>
      <c r="M91" s="35"/>
      <c r="N91" s="35"/>
      <c r="O91" s="35"/>
      <c r="P91" s="35"/>
      <c r="Q91" s="35"/>
      <c r="R91" s="35"/>
      <c r="S91" s="35"/>
      <c r="T91" s="35"/>
      <c r="U91" s="35"/>
      <c r="V91" s="35"/>
      <c r="W91" s="35"/>
      <c r="X91" s="35"/>
      <c r="Y91" s="35"/>
      <c r="Z91" s="35"/>
      <c r="AA91" s="35"/>
      <c r="AB91" s="35"/>
    </row>
    <row r="92">
      <c r="A92" s="41"/>
      <c r="B92" s="42"/>
      <c r="C92" s="43"/>
      <c r="D92" s="43"/>
      <c r="E92" s="35"/>
      <c r="F92" s="35"/>
      <c r="G92" s="35"/>
      <c r="H92" s="35"/>
      <c r="I92" s="35"/>
      <c r="J92" s="35"/>
      <c r="K92" s="35"/>
      <c r="L92" s="35"/>
      <c r="M92" s="35"/>
      <c r="N92" s="35"/>
      <c r="O92" s="35"/>
      <c r="P92" s="35"/>
      <c r="Q92" s="35"/>
      <c r="R92" s="35"/>
      <c r="S92" s="35"/>
      <c r="T92" s="35"/>
      <c r="U92" s="35"/>
      <c r="V92" s="35"/>
      <c r="W92" s="35"/>
      <c r="X92" s="35"/>
      <c r="Y92" s="35"/>
      <c r="Z92" s="35"/>
      <c r="AA92" s="35"/>
      <c r="AB92" s="35"/>
    </row>
    <row r="93">
      <c r="A93" s="41"/>
      <c r="B93" s="42"/>
      <c r="C93" s="43"/>
      <c r="D93" s="43"/>
      <c r="E93" s="35"/>
      <c r="F93" s="35"/>
      <c r="G93" s="35"/>
      <c r="H93" s="35"/>
      <c r="I93" s="35"/>
      <c r="J93" s="35"/>
      <c r="K93" s="35"/>
      <c r="L93" s="35"/>
      <c r="M93" s="35"/>
      <c r="N93" s="35"/>
      <c r="O93" s="35"/>
      <c r="P93" s="35"/>
      <c r="Q93" s="35"/>
      <c r="R93" s="35"/>
      <c r="S93" s="35"/>
      <c r="T93" s="35"/>
      <c r="U93" s="35"/>
      <c r="V93" s="35"/>
      <c r="W93" s="35"/>
      <c r="X93" s="35"/>
      <c r="Y93" s="35"/>
      <c r="Z93" s="35"/>
      <c r="AA93" s="35"/>
      <c r="AB93" s="35"/>
    </row>
    <row r="94">
      <c r="A94" s="41"/>
      <c r="B94" s="42"/>
      <c r="C94" s="43"/>
      <c r="D94" s="43"/>
      <c r="E94" s="35"/>
      <c r="F94" s="35"/>
      <c r="G94" s="35"/>
      <c r="H94" s="35"/>
      <c r="I94" s="35"/>
      <c r="J94" s="35"/>
      <c r="K94" s="35"/>
      <c r="L94" s="35"/>
      <c r="M94" s="35"/>
      <c r="N94" s="35"/>
      <c r="O94" s="35"/>
      <c r="P94" s="35"/>
      <c r="Q94" s="35"/>
      <c r="R94" s="35"/>
      <c r="S94" s="35"/>
      <c r="T94" s="35"/>
      <c r="U94" s="35"/>
      <c r="V94" s="35"/>
      <c r="W94" s="35"/>
      <c r="X94" s="35"/>
      <c r="Y94" s="35"/>
      <c r="Z94" s="35"/>
      <c r="AA94" s="35"/>
      <c r="AB94" s="35"/>
    </row>
    <row r="95">
      <c r="A95" s="41"/>
      <c r="B95" s="42"/>
      <c r="C95" s="43"/>
      <c r="D95" s="43"/>
      <c r="E95" s="35"/>
      <c r="F95" s="35"/>
      <c r="G95" s="35"/>
      <c r="H95" s="35"/>
      <c r="I95" s="35"/>
      <c r="J95" s="35"/>
      <c r="K95" s="35"/>
      <c r="L95" s="35"/>
      <c r="M95" s="35"/>
      <c r="N95" s="35"/>
      <c r="O95" s="35"/>
      <c r="P95" s="35"/>
      <c r="Q95" s="35"/>
      <c r="R95" s="35"/>
      <c r="S95" s="35"/>
      <c r="T95" s="35"/>
      <c r="U95" s="35"/>
      <c r="V95" s="35"/>
      <c r="W95" s="35"/>
      <c r="X95" s="35"/>
      <c r="Y95" s="35"/>
      <c r="Z95" s="35"/>
      <c r="AA95" s="35"/>
      <c r="AB95" s="35"/>
    </row>
    <row r="96">
      <c r="A96" s="41"/>
      <c r="B96" s="42"/>
      <c r="C96" s="43"/>
      <c r="D96" s="43"/>
      <c r="E96" s="35"/>
      <c r="F96" s="35"/>
      <c r="G96" s="35"/>
      <c r="H96" s="35"/>
      <c r="I96" s="35"/>
      <c r="J96" s="35"/>
      <c r="K96" s="35"/>
      <c r="L96" s="35"/>
      <c r="M96" s="35"/>
      <c r="N96" s="35"/>
      <c r="O96" s="35"/>
      <c r="P96" s="35"/>
      <c r="Q96" s="35"/>
      <c r="R96" s="35"/>
      <c r="S96" s="35"/>
      <c r="T96" s="35"/>
      <c r="U96" s="35"/>
      <c r="V96" s="35"/>
      <c r="W96" s="35"/>
      <c r="X96" s="35"/>
      <c r="Y96" s="35"/>
      <c r="Z96" s="35"/>
      <c r="AA96" s="35"/>
      <c r="AB96" s="35"/>
    </row>
    <row r="97">
      <c r="A97" s="41"/>
      <c r="B97" s="42"/>
      <c r="C97" s="43"/>
      <c r="D97" s="43"/>
      <c r="E97" s="35"/>
      <c r="F97" s="35"/>
      <c r="G97" s="35"/>
      <c r="H97" s="35"/>
      <c r="I97" s="35"/>
      <c r="J97" s="35"/>
      <c r="K97" s="35"/>
      <c r="L97" s="35"/>
      <c r="M97" s="35"/>
      <c r="N97" s="35"/>
      <c r="O97" s="35"/>
      <c r="P97" s="35"/>
      <c r="Q97" s="35"/>
      <c r="R97" s="35"/>
      <c r="S97" s="35"/>
      <c r="T97" s="35"/>
      <c r="U97" s="35"/>
      <c r="V97" s="35"/>
      <c r="W97" s="35"/>
      <c r="X97" s="35"/>
      <c r="Y97" s="35"/>
      <c r="Z97" s="35"/>
      <c r="AA97" s="35"/>
      <c r="AB97" s="35"/>
    </row>
    <row r="98">
      <c r="A98" s="41"/>
      <c r="B98" s="42"/>
      <c r="C98" s="43"/>
      <c r="D98" s="43"/>
      <c r="E98" s="35"/>
      <c r="F98" s="35"/>
      <c r="G98" s="35"/>
      <c r="H98" s="35"/>
      <c r="I98" s="35"/>
      <c r="J98" s="35"/>
      <c r="K98" s="35"/>
      <c r="L98" s="35"/>
      <c r="M98" s="35"/>
      <c r="N98" s="35"/>
      <c r="O98" s="35"/>
      <c r="P98" s="35"/>
      <c r="Q98" s="35"/>
      <c r="R98" s="35"/>
      <c r="S98" s="35"/>
      <c r="T98" s="35"/>
      <c r="U98" s="35"/>
      <c r="V98" s="35"/>
      <c r="W98" s="35"/>
      <c r="X98" s="35"/>
      <c r="Y98" s="35"/>
      <c r="Z98" s="35"/>
      <c r="AA98" s="35"/>
      <c r="AB98" s="35"/>
    </row>
    <row r="99">
      <c r="A99" s="41"/>
      <c r="B99" s="42"/>
      <c r="C99" s="43"/>
      <c r="D99" s="43"/>
      <c r="E99" s="35"/>
      <c r="F99" s="35"/>
      <c r="G99" s="35"/>
      <c r="H99" s="35"/>
      <c r="I99" s="35"/>
      <c r="J99" s="35"/>
      <c r="K99" s="35"/>
      <c r="L99" s="35"/>
      <c r="M99" s="35"/>
      <c r="N99" s="35"/>
      <c r="O99" s="35"/>
      <c r="P99" s="35"/>
      <c r="Q99" s="35"/>
      <c r="R99" s="35"/>
      <c r="S99" s="35"/>
      <c r="T99" s="35"/>
      <c r="U99" s="35"/>
      <c r="V99" s="35"/>
      <c r="W99" s="35"/>
      <c r="X99" s="35"/>
      <c r="Y99" s="35"/>
      <c r="Z99" s="35"/>
      <c r="AA99" s="35"/>
      <c r="AB99" s="35"/>
    </row>
    <row r="100">
      <c r="A100" s="41"/>
      <c r="B100" s="42"/>
      <c r="C100" s="43"/>
      <c r="D100" s="43"/>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row>
    <row r="101">
      <c r="A101" s="41"/>
      <c r="B101" s="42"/>
      <c r="C101" s="43"/>
      <c r="D101" s="43"/>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row>
    <row r="102">
      <c r="A102" s="41"/>
      <c r="B102" s="42"/>
      <c r="C102" s="43"/>
      <c r="D102" s="43"/>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row>
    <row r="103">
      <c r="A103" s="41"/>
      <c r="B103" s="42"/>
      <c r="C103" s="43"/>
      <c r="D103" s="43"/>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row>
    <row r="104">
      <c r="A104" s="41"/>
      <c r="B104" s="42"/>
      <c r="C104" s="43"/>
      <c r="D104" s="43"/>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row>
    <row r="105">
      <c r="A105" s="41"/>
      <c r="B105" s="42"/>
      <c r="C105" s="43"/>
      <c r="D105" s="43"/>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row>
    <row r="106">
      <c r="A106" s="41"/>
      <c r="B106" s="42"/>
      <c r="C106" s="43"/>
      <c r="D106" s="43"/>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row>
    <row r="107">
      <c r="A107" s="41"/>
      <c r="B107" s="42"/>
      <c r="C107" s="43"/>
      <c r="D107" s="43"/>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row>
    <row r="108">
      <c r="A108" s="41"/>
      <c r="B108" s="42"/>
      <c r="C108" s="43"/>
      <c r="D108" s="43"/>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row>
    <row r="109">
      <c r="A109" s="41"/>
      <c r="B109" s="42"/>
      <c r="C109" s="43"/>
      <c r="D109" s="43"/>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row>
    <row r="110">
      <c r="A110" s="41"/>
      <c r="B110" s="42"/>
      <c r="C110" s="43"/>
      <c r="D110" s="43"/>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row>
    <row r="111">
      <c r="A111" s="41"/>
      <c r="B111" s="42"/>
      <c r="C111" s="43"/>
      <c r="D111" s="43"/>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row>
    <row r="112">
      <c r="A112" s="41"/>
      <c r="B112" s="42"/>
      <c r="C112" s="43"/>
      <c r="D112" s="43"/>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row>
    <row r="113">
      <c r="A113" s="41"/>
      <c r="B113" s="42"/>
      <c r="C113" s="43"/>
      <c r="D113" s="43"/>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row>
    <row r="114">
      <c r="A114" s="41"/>
      <c r="B114" s="42"/>
      <c r="C114" s="43"/>
      <c r="D114" s="43"/>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row>
    <row r="115">
      <c r="A115" s="41"/>
      <c r="B115" s="42"/>
      <c r="C115" s="43"/>
      <c r="D115" s="43"/>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row>
    <row r="116">
      <c r="A116" s="41"/>
      <c r="B116" s="42"/>
      <c r="C116" s="43"/>
      <c r="D116" s="43"/>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row>
    <row r="117">
      <c r="A117" s="41"/>
      <c r="B117" s="42"/>
      <c r="C117" s="43"/>
      <c r="D117" s="43"/>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row>
    <row r="118">
      <c r="A118" s="41"/>
      <c r="B118" s="42"/>
      <c r="C118" s="43"/>
      <c r="D118" s="43"/>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row>
    <row r="119">
      <c r="A119" s="41"/>
      <c r="B119" s="42"/>
      <c r="C119" s="43"/>
      <c r="D119" s="43"/>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row>
    <row r="120">
      <c r="A120" s="41"/>
      <c r="B120" s="42"/>
      <c r="C120" s="43"/>
      <c r="D120" s="43"/>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row>
    <row r="121">
      <c r="A121" s="41"/>
      <c r="B121" s="42"/>
      <c r="C121" s="43"/>
      <c r="D121" s="43"/>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row>
    <row r="122">
      <c r="A122" s="41"/>
      <c r="B122" s="42"/>
      <c r="C122" s="43"/>
      <c r="D122" s="43"/>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row>
    <row r="123">
      <c r="A123" s="41"/>
      <c r="B123" s="42"/>
      <c r="C123" s="43"/>
      <c r="D123" s="43"/>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row>
    <row r="124">
      <c r="A124" s="41"/>
      <c r="B124" s="42"/>
      <c r="C124" s="43"/>
      <c r="D124" s="43"/>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row>
    <row r="125">
      <c r="A125" s="41"/>
      <c r="B125" s="42"/>
      <c r="C125" s="43"/>
      <c r="D125" s="43"/>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row>
    <row r="126">
      <c r="A126" s="41"/>
      <c r="B126" s="42"/>
      <c r="C126" s="43"/>
      <c r="D126" s="43"/>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row>
    <row r="127">
      <c r="A127" s="41"/>
      <c r="B127" s="42"/>
      <c r="C127" s="43"/>
      <c r="D127" s="43"/>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row>
    <row r="128">
      <c r="A128" s="41"/>
      <c r="B128" s="42"/>
      <c r="C128" s="43"/>
      <c r="D128" s="43"/>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row>
    <row r="129">
      <c r="A129" s="41"/>
      <c r="B129" s="42"/>
      <c r="C129" s="43"/>
      <c r="D129" s="43"/>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row>
    <row r="130">
      <c r="A130" s="41"/>
      <c r="B130" s="42"/>
      <c r="C130" s="43"/>
      <c r="D130" s="43"/>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row>
    <row r="131">
      <c r="A131" s="41"/>
      <c r="B131" s="42"/>
      <c r="C131" s="43"/>
      <c r="D131" s="43"/>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row>
    <row r="132">
      <c r="A132" s="41"/>
      <c r="B132" s="42"/>
      <c r="C132" s="43"/>
      <c r="D132" s="43"/>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row>
    <row r="133">
      <c r="A133" s="41"/>
      <c r="B133" s="42"/>
      <c r="C133" s="43"/>
      <c r="D133" s="43"/>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row>
    <row r="134">
      <c r="A134" s="41"/>
      <c r="B134" s="42"/>
      <c r="C134" s="43"/>
      <c r="D134" s="43"/>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row>
    <row r="135">
      <c r="A135" s="41"/>
      <c r="B135" s="42"/>
      <c r="C135" s="43"/>
      <c r="D135" s="43"/>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row>
    <row r="136">
      <c r="A136" s="41"/>
      <c r="B136" s="42"/>
      <c r="C136" s="43"/>
      <c r="D136" s="43"/>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row>
    <row r="137">
      <c r="A137" s="41"/>
      <c r="B137" s="42"/>
      <c r="C137" s="43"/>
      <c r="D137" s="43"/>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row>
    <row r="138">
      <c r="A138" s="41"/>
      <c r="B138" s="42"/>
      <c r="C138" s="43"/>
      <c r="D138" s="43"/>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row>
    <row r="139">
      <c r="A139" s="41"/>
      <c r="B139" s="42"/>
      <c r="C139" s="43"/>
      <c r="D139" s="43"/>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row>
    <row r="140">
      <c r="A140" s="41"/>
      <c r="B140" s="42"/>
      <c r="C140" s="43"/>
      <c r="D140" s="43"/>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row>
    <row r="141">
      <c r="A141" s="41"/>
      <c r="B141" s="42"/>
      <c r="C141" s="43"/>
      <c r="D141" s="43"/>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row>
    <row r="142">
      <c r="A142" s="41"/>
      <c r="B142" s="42"/>
      <c r="C142" s="43"/>
      <c r="D142" s="43"/>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row>
    <row r="143">
      <c r="A143" s="41"/>
      <c r="B143" s="42"/>
      <c r="C143" s="43"/>
      <c r="D143" s="43"/>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row>
    <row r="144">
      <c r="A144" s="41"/>
      <c r="B144" s="42"/>
      <c r="C144" s="43"/>
      <c r="D144" s="43"/>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row>
    <row r="145">
      <c r="A145" s="41"/>
      <c r="B145" s="42"/>
      <c r="C145" s="43"/>
      <c r="D145" s="43"/>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row>
    <row r="146">
      <c r="A146" s="41"/>
      <c r="B146" s="42"/>
      <c r="C146" s="43"/>
      <c r="D146" s="43"/>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row>
    <row r="147">
      <c r="A147" s="41"/>
      <c r="B147" s="42"/>
      <c r="C147" s="43"/>
      <c r="D147" s="43"/>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row>
    <row r="148">
      <c r="A148" s="41"/>
      <c r="B148" s="42"/>
      <c r="C148" s="43"/>
      <c r="D148" s="43"/>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row>
    <row r="149">
      <c r="A149" s="41"/>
      <c r="B149" s="42"/>
      <c r="C149" s="43"/>
      <c r="D149" s="43"/>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row>
    <row r="150">
      <c r="A150" s="41"/>
      <c r="B150" s="42"/>
      <c r="C150" s="43"/>
      <c r="D150" s="43"/>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row>
    <row r="151">
      <c r="A151" s="41"/>
      <c r="B151" s="42"/>
      <c r="C151" s="43"/>
      <c r="D151" s="43"/>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row>
    <row r="152">
      <c r="A152" s="41"/>
      <c r="B152" s="42"/>
      <c r="C152" s="43"/>
      <c r="D152" s="43"/>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row>
    <row r="153">
      <c r="A153" s="41"/>
      <c r="B153" s="42"/>
      <c r="C153" s="43"/>
      <c r="D153" s="43"/>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row>
    <row r="154">
      <c r="A154" s="41"/>
      <c r="B154" s="42"/>
      <c r="C154" s="43"/>
      <c r="D154" s="43"/>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row>
    <row r="155">
      <c r="A155" s="41"/>
      <c r="B155" s="42"/>
      <c r="C155" s="43"/>
      <c r="D155" s="43"/>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row>
    <row r="156">
      <c r="A156" s="41"/>
      <c r="B156" s="42"/>
      <c r="C156" s="43"/>
      <c r="D156" s="43"/>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row>
    <row r="157">
      <c r="A157" s="41"/>
      <c r="B157" s="42"/>
      <c r="C157" s="43"/>
      <c r="D157" s="43"/>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row>
    <row r="158">
      <c r="A158" s="41"/>
      <c r="B158" s="42"/>
      <c r="C158" s="43"/>
      <c r="D158" s="43"/>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row>
    <row r="159">
      <c r="A159" s="41"/>
      <c r="B159" s="42"/>
      <c r="C159" s="43"/>
      <c r="D159" s="43"/>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row>
    <row r="160">
      <c r="A160" s="41"/>
      <c r="B160" s="42"/>
      <c r="C160" s="43"/>
      <c r="D160" s="43"/>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row>
    <row r="161">
      <c r="A161" s="41"/>
      <c r="B161" s="42"/>
      <c r="C161" s="43"/>
      <c r="D161" s="43"/>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row>
    <row r="162">
      <c r="A162" s="41"/>
      <c r="B162" s="42"/>
      <c r="C162" s="43"/>
      <c r="D162" s="43"/>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row>
    <row r="163">
      <c r="A163" s="41"/>
      <c r="B163" s="42"/>
      <c r="C163" s="43"/>
      <c r="D163" s="43"/>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row>
    <row r="164">
      <c r="A164" s="41"/>
      <c r="B164" s="42"/>
      <c r="C164" s="43"/>
      <c r="D164" s="43"/>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row>
    <row r="165">
      <c r="A165" s="41"/>
      <c r="B165" s="42"/>
      <c r="C165" s="43"/>
      <c r="D165" s="43"/>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row>
    <row r="166">
      <c r="A166" s="41"/>
      <c r="B166" s="42"/>
      <c r="C166" s="43"/>
      <c r="D166" s="43"/>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row>
    <row r="167">
      <c r="A167" s="41"/>
      <c r="B167" s="42"/>
      <c r="C167" s="43"/>
      <c r="D167" s="43"/>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row>
    <row r="168">
      <c r="A168" s="41"/>
      <c r="B168" s="42"/>
      <c r="C168" s="43"/>
      <c r="D168" s="43"/>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row>
    <row r="169">
      <c r="A169" s="41"/>
      <c r="B169" s="42"/>
      <c r="C169" s="43"/>
      <c r="D169" s="43"/>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row>
    <row r="170">
      <c r="A170" s="41"/>
      <c r="B170" s="42"/>
      <c r="C170" s="43"/>
      <c r="D170" s="43"/>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row>
    <row r="171">
      <c r="A171" s="41"/>
      <c r="B171" s="42"/>
      <c r="C171" s="43"/>
      <c r="D171" s="43"/>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row>
    <row r="172">
      <c r="A172" s="41"/>
      <c r="B172" s="42"/>
      <c r="C172" s="43"/>
      <c r="D172" s="43"/>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row>
    <row r="173">
      <c r="A173" s="41"/>
      <c r="B173" s="42"/>
      <c r="C173" s="43"/>
      <c r="D173" s="43"/>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row>
    <row r="174">
      <c r="A174" s="41"/>
      <c r="B174" s="42"/>
      <c r="C174" s="43"/>
      <c r="D174" s="43"/>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row>
    <row r="175">
      <c r="A175" s="41"/>
      <c r="B175" s="42"/>
      <c r="C175" s="43"/>
      <c r="D175" s="43"/>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row>
    <row r="176">
      <c r="A176" s="41"/>
      <c r="B176" s="42"/>
      <c r="C176" s="43"/>
      <c r="D176" s="43"/>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row>
    <row r="177">
      <c r="A177" s="41"/>
      <c r="B177" s="42"/>
      <c r="C177" s="43"/>
      <c r="D177" s="43"/>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row>
    <row r="178">
      <c r="A178" s="41"/>
      <c r="B178" s="42"/>
      <c r="C178" s="43"/>
      <c r="D178" s="43"/>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row>
    <row r="179">
      <c r="A179" s="41"/>
      <c r="B179" s="42"/>
      <c r="C179" s="43"/>
      <c r="D179" s="43"/>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row>
    <row r="180">
      <c r="A180" s="41"/>
      <c r="B180" s="42"/>
      <c r="C180" s="43"/>
      <c r="D180" s="43"/>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row>
    <row r="181">
      <c r="A181" s="41"/>
      <c r="B181" s="42"/>
      <c r="C181" s="43"/>
      <c r="D181" s="43"/>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row>
    <row r="182">
      <c r="A182" s="41"/>
      <c r="B182" s="42"/>
      <c r="C182" s="43"/>
      <c r="D182" s="43"/>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row>
    <row r="183">
      <c r="A183" s="41"/>
      <c r="B183" s="42"/>
      <c r="C183" s="43"/>
      <c r="D183" s="43"/>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row>
    <row r="184">
      <c r="A184" s="41"/>
      <c r="B184" s="42"/>
      <c r="C184" s="43"/>
      <c r="D184" s="43"/>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row>
    <row r="185">
      <c r="A185" s="41"/>
      <c r="B185" s="42"/>
      <c r="C185" s="43"/>
      <c r="D185" s="43"/>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row>
    <row r="186">
      <c r="A186" s="41"/>
      <c r="B186" s="42"/>
      <c r="C186" s="43"/>
      <c r="D186" s="43"/>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row>
    <row r="187">
      <c r="A187" s="41"/>
      <c r="B187" s="42"/>
      <c r="C187" s="43"/>
      <c r="D187" s="43"/>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row>
    <row r="188">
      <c r="A188" s="41"/>
      <c r="B188" s="42"/>
      <c r="C188" s="43"/>
      <c r="D188" s="43"/>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row>
    <row r="189">
      <c r="A189" s="41"/>
      <c r="B189" s="42"/>
      <c r="C189" s="43"/>
      <c r="D189" s="43"/>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row>
    <row r="190">
      <c r="A190" s="41"/>
      <c r="B190" s="42"/>
      <c r="C190" s="43"/>
      <c r="D190" s="43"/>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row>
    <row r="191">
      <c r="A191" s="41"/>
      <c r="B191" s="42"/>
      <c r="C191" s="43"/>
      <c r="D191" s="43"/>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row>
    <row r="192">
      <c r="A192" s="41"/>
      <c r="B192" s="42"/>
      <c r="C192" s="43"/>
      <c r="D192" s="43"/>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row>
    <row r="193">
      <c r="A193" s="41"/>
      <c r="B193" s="42"/>
      <c r="C193" s="43"/>
      <c r="D193" s="43"/>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row>
    <row r="194">
      <c r="A194" s="41"/>
      <c r="B194" s="42"/>
      <c r="C194" s="43"/>
      <c r="D194" s="43"/>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row>
    <row r="195">
      <c r="A195" s="41"/>
      <c r="B195" s="42"/>
      <c r="C195" s="43"/>
      <c r="D195" s="43"/>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row>
    <row r="196">
      <c r="A196" s="41"/>
      <c r="B196" s="42"/>
      <c r="C196" s="43"/>
      <c r="D196" s="43"/>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row>
    <row r="197">
      <c r="A197" s="41"/>
      <c r="B197" s="42"/>
      <c r="C197" s="43"/>
      <c r="D197" s="43"/>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row>
    <row r="198">
      <c r="A198" s="41"/>
      <c r="B198" s="42"/>
      <c r="C198" s="43"/>
      <c r="D198" s="43"/>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row>
    <row r="199">
      <c r="A199" s="41"/>
      <c r="B199" s="42"/>
      <c r="C199" s="43"/>
      <c r="D199" s="43"/>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row>
    <row r="200">
      <c r="A200" s="41"/>
      <c r="B200" s="42"/>
      <c r="C200" s="43"/>
      <c r="D200" s="43"/>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row>
    <row r="201">
      <c r="A201" s="41"/>
      <c r="B201" s="42"/>
      <c r="C201" s="43"/>
      <c r="D201" s="43"/>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row>
    <row r="202">
      <c r="A202" s="41"/>
      <c r="B202" s="42"/>
      <c r="C202" s="43"/>
      <c r="D202" s="43"/>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row>
    <row r="203">
      <c r="A203" s="41"/>
      <c r="B203" s="42"/>
      <c r="C203" s="43"/>
      <c r="D203" s="43"/>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row>
    <row r="204">
      <c r="A204" s="41"/>
      <c r="B204" s="42"/>
      <c r="C204" s="43"/>
      <c r="D204" s="43"/>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row>
    <row r="205">
      <c r="A205" s="41"/>
      <c r="B205" s="42"/>
      <c r="C205" s="43"/>
      <c r="D205" s="43"/>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row>
    <row r="206">
      <c r="A206" s="41"/>
      <c r="B206" s="42"/>
      <c r="C206" s="43"/>
      <c r="D206" s="43"/>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row>
    <row r="207">
      <c r="A207" s="41"/>
      <c r="B207" s="42"/>
      <c r="C207" s="43"/>
      <c r="D207" s="43"/>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row>
    <row r="208">
      <c r="A208" s="41"/>
      <c r="B208" s="42"/>
      <c r="C208" s="43"/>
      <c r="D208" s="43"/>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row>
    <row r="209">
      <c r="A209" s="41"/>
      <c r="B209" s="42"/>
      <c r="C209" s="43"/>
      <c r="D209" s="43"/>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row>
    <row r="210">
      <c r="A210" s="41"/>
      <c r="B210" s="42"/>
      <c r="C210" s="43"/>
      <c r="D210" s="43"/>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row>
    <row r="211">
      <c r="A211" s="41"/>
      <c r="B211" s="42"/>
      <c r="C211" s="43"/>
      <c r="D211" s="43"/>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row>
    <row r="212">
      <c r="A212" s="41"/>
      <c r="B212" s="42"/>
      <c r="C212" s="43"/>
      <c r="D212" s="43"/>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row>
    <row r="213">
      <c r="A213" s="41"/>
      <c r="B213" s="42"/>
      <c r="C213" s="43"/>
      <c r="D213" s="43"/>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row>
    <row r="214">
      <c r="A214" s="41"/>
      <c r="B214" s="42"/>
      <c r="C214" s="43"/>
      <c r="D214" s="43"/>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row>
    <row r="215">
      <c r="A215" s="41"/>
      <c r="B215" s="42"/>
      <c r="C215" s="43"/>
      <c r="D215" s="43"/>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row>
    <row r="216">
      <c r="A216" s="41"/>
      <c r="B216" s="42"/>
      <c r="C216" s="43"/>
      <c r="D216" s="43"/>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row>
    <row r="217">
      <c r="A217" s="41"/>
      <c r="B217" s="42"/>
      <c r="C217" s="43"/>
      <c r="D217" s="43"/>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row>
    <row r="218">
      <c r="A218" s="41"/>
      <c r="B218" s="42"/>
      <c r="C218" s="43"/>
      <c r="D218" s="43"/>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row>
    <row r="219">
      <c r="A219" s="41"/>
      <c r="B219" s="42"/>
      <c r="C219" s="43"/>
      <c r="D219" s="43"/>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row>
    <row r="220">
      <c r="A220" s="41"/>
      <c r="B220" s="42"/>
      <c r="C220" s="43"/>
      <c r="D220" s="43"/>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row>
    <row r="221">
      <c r="A221" s="41"/>
      <c r="B221" s="42"/>
      <c r="C221" s="43"/>
      <c r="D221" s="43"/>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row>
    <row r="222">
      <c r="A222" s="41"/>
      <c r="B222" s="42"/>
      <c r="C222" s="43"/>
      <c r="D222" s="43"/>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row>
    <row r="223">
      <c r="A223" s="41"/>
      <c r="B223" s="42"/>
      <c r="C223" s="43"/>
      <c r="D223" s="43"/>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row>
    <row r="224">
      <c r="A224" s="41"/>
      <c r="B224" s="42"/>
      <c r="C224" s="43"/>
      <c r="D224" s="43"/>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row>
    <row r="225">
      <c r="A225" s="41"/>
      <c r="B225" s="42"/>
      <c r="C225" s="43"/>
      <c r="D225" s="43"/>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row>
    <row r="226">
      <c r="A226" s="41"/>
      <c r="B226" s="42"/>
      <c r="C226" s="43"/>
      <c r="D226" s="43"/>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row>
    <row r="227">
      <c r="A227" s="41"/>
      <c r="B227" s="42"/>
      <c r="C227" s="43"/>
      <c r="D227" s="43"/>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row>
    <row r="228">
      <c r="A228" s="41"/>
      <c r="B228" s="42"/>
      <c r="C228" s="43"/>
      <c r="D228" s="43"/>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row>
    <row r="229">
      <c r="A229" s="41"/>
      <c r="B229" s="42"/>
      <c r="C229" s="43"/>
      <c r="D229" s="43"/>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row>
    <row r="230">
      <c r="A230" s="41"/>
      <c r="B230" s="42"/>
      <c r="C230" s="43"/>
      <c r="D230" s="43"/>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row>
    <row r="231">
      <c r="A231" s="41"/>
      <c r="B231" s="42"/>
      <c r="C231" s="43"/>
      <c r="D231" s="43"/>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row>
    <row r="232">
      <c r="A232" s="41"/>
      <c r="B232" s="42"/>
      <c r="C232" s="43"/>
      <c r="D232" s="43"/>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row>
    <row r="233">
      <c r="A233" s="41"/>
      <c r="B233" s="42"/>
      <c r="C233" s="43"/>
      <c r="D233" s="43"/>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row>
    <row r="234">
      <c r="A234" s="41"/>
      <c r="B234" s="42"/>
      <c r="C234" s="43"/>
      <c r="D234" s="43"/>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row>
    <row r="235">
      <c r="A235" s="41"/>
      <c r="B235" s="42"/>
      <c r="C235" s="43"/>
      <c r="D235" s="43"/>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row>
    <row r="236">
      <c r="A236" s="41"/>
      <c r="B236" s="42"/>
      <c r="C236" s="43"/>
      <c r="D236" s="43"/>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row>
    <row r="237">
      <c r="A237" s="41"/>
      <c r="B237" s="42"/>
      <c r="C237" s="43"/>
      <c r="D237" s="43"/>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row>
    <row r="238">
      <c r="A238" s="41"/>
      <c r="B238" s="42"/>
      <c r="C238" s="43"/>
      <c r="D238" s="43"/>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row>
    <row r="239">
      <c r="A239" s="41"/>
      <c r="B239" s="42"/>
      <c r="C239" s="43"/>
      <c r="D239" s="43"/>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row>
    <row r="240">
      <c r="A240" s="41"/>
      <c r="B240" s="42"/>
      <c r="C240" s="43"/>
      <c r="D240" s="43"/>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row>
    <row r="241">
      <c r="A241" s="41"/>
      <c r="B241" s="42"/>
      <c r="C241" s="43"/>
      <c r="D241" s="43"/>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row>
    <row r="242">
      <c r="A242" s="41"/>
      <c r="B242" s="42"/>
      <c r="C242" s="43"/>
      <c r="D242" s="43"/>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row>
    <row r="243">
      <c r="A243" s="41"/>
      <c r="B243" s="42"/>
      <c r="C243" s="43"/>
      <c r="D243" s="43"/>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row>
    <row r="244">
      <c r="A244" s="41"/>
      <c r="B244" s="42"/>
      <c r="C244" s="43"/>
      <c r="D244" s="43"/>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row>
    <row r="245">
      <c r="A245" s="41"/>
      <c r="B245" s="42"/>
      <c r="C245" s="43"/>
      <c r="D245" s="43"/>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row>
    <row r="246">
      <c r="A246" s="41"/>
      <c r="B246" s="42"/>
      <c r="C246" s="43"/>
      <c r="D246" s="43"/>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row>
    <row r="247">
      <c r="A247" s="41"/>
      <c r="B247" s="42"/>
      <c r="C247" s="43"/>
      <c r="D247" s="43"/>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row>
    <row r="248">
      <c r="A248" s="41"/>
      <c r="B248" s="42"/>
      <c r="C248" s="43"/>
      <c r="D248" s="43"/>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row>
    <row r="249">
      <c r="A249" s="41"/>
      <c r="B249" s="42"/>
      <c r="C249" s="43"/>
      <c r="D249" s="43"/>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row>
    <row r="250">
      <c r="A250" s="41"/>
      <c r="B250" s="42"/>
      <c r="C250" s="43"/>
      <c r="D250" s="43"/>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row>
    <row r="251">
      <c r="A251" s="41"/>
      <c r="B251" s="42"/>
      <c r="C251" s="43"/>
      <c r="D251" s="43"/>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row>
    <row r="252">
      <c r="A252" s="41"/>
      <c r="B252" s="42"/>
      <c r="C252" s="43"/>
      <c r="D252" s="43"/>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row>
    <row r="253">
      <c r="A253" s="41"/>
      <c r="B253" s="42"/>
      <c r="C253" s="43"/>
      <c r="D253" s="43"/>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row>
    <row r="254">
      <c r="A254" s="41"/>
      <c r="B254" s="42"/>
      <c r="C254" s="43"/>
      <c r="D254" s="43"/>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row>
    <row r="255">
      <c r="A255" s="41"/>
      <c r="B255" s="42"/>
      <c r="C255" s="43"/>
      <c r="D255" s="43"/>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row>
    <row r="256">
      <c r="A256" s="41"/>
      <c r="B256" s="42"/>
      <c r="C256" s="43"/>
      <c r="D256" s="43"/>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row>
    <row r="257">
      <c r="A257" s="41"/>
      <c r="B257" s="42"/>
      <c r="C257" s="43"/>
      <c r="D257" s="43"/>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row>
    <row r="258">
      <c r="A258" s="41"/>
      <c r="B258" s="42"/>
      <c r="C258" s="43"/>
      <c r="D258" s="43"/>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row>
    <row r="259">
      <c r="A259" s="41"/>
      <c r="B259" s="42"/>
      <c r="C259" s="43"/>
      <c r="D259" s="43"/>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row>
    <row r="260">
      <c r="A260" s="41"/>
      <c r="B260" s="42"/>
      <c r="C260" s="43"/>
      <c r="D260" s="43"/>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row>
    <row r="261">
      <c r="A261" s="41"/>
      <c r="B261" s="42"/>
      <c r="C261" s="43"/>
      <c r="D261" s="43"/>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row>
    <row r="262">
      <c r="A262" s="41"/>
      <c r="B262" s="42"/>
      <c r="C262" s="43"/>
      <c r="D262" s="43"/>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row>
    <row r="263">
      <c r="A263" s="41"/>
      <c r="B263" s="42"/>
      <c r="C263" s="43"/>
      <c r="D263" s="43"/>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row>
    <row r="264">
      <c r="A264" s="41"/>
      <c r="B264" s="42"/>
      <c r="C264" s="43"/>
      <c r="D264" s="43"/>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row>
    <row r="265">
      <c r="A265" s="41"/>
      <c r="B265" s="42"/>
      <c r="C265" s="43"/>
      <c r="D265" s="43"/>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row>
    <row r="266">
      <c r="A266" s="41"/>
      <c r="B266" s="42"/>
      <c r="C266" s="43"/>
      <c r="D266" s="43"/>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row>
    <row r="267">
      <c r="A267" s="41"/>
      <c r="B267" s="42"/>
      <c r="C267" s="43"/>
      <c r="D267" s="43"/>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row>
    <row r="268">
      <c r="A268" s="41"/>
      <c r="B268" s="42"/>
      <c r="C268" s="43"/>
      <c r="D268" s="43"/>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row>
    <row r="269">
      <c r="A269" s="41"/>
      <c r="B269" s="42"/>
      <c r="C269" s="43"/>
      <c r="D269" s="43"/>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row>
    <row r="270">
      <c r="A270" s="41"/>
      <c r="B270" s="42"/>
      <c r="C270" s="43"/>
      <c r="D270" s="43"/>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row>
    <row r="271">
      <c r="A271" s="41"/>
      <c r="B271" s="42"/>
      <c r="C271" s="43"/>
      <c r="D271" s="43"/>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row>
    <row r="272">
      <c r="A272" s="41"/>
      <c r="B272" s="42"/>
      <c r="C272" s="43"/>
      <c r="D272" s="43"/>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row>
    <row r="273">
      <c r="A273" s="41"/>
      <c r="B273" s="42"/>
      <c r="C273" s="43"/>
      <c r="D273" s="43"/>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row>
    <row r="274">
      <c r="A274" s="41"/>
      <c r="B274" s="42"/>
      <c r="C274" s="43"/>
      <c r="D274" s="43"/>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row>
    <row r="275">
      <c r="A275" s="41"/>
      <c r="B275" s="42"/>
      <c r="C275" s="43"/>
      <c r="D275" s="43"/>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row>
    <row r="276">
      <c r="A276" s="41"/>
      <c r="B276" s="42"/>
      <c r="C276" s="43"/>
      <c r="D276" s="43"/>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row>
    <row r="277">
      <c r="A277" s="41"/>
      <c r="B277" s="42"/>
      <c r="C277" s="43"/>
      <c r="D277" s="43"/>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row>
    <row r="278">
      <c r="A278" s="41"/>
      <c r="B278" s="42"/>
      <c r="C278" s="43"/>
      <c r="D278" s="43"/>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row>
    <row r="279">
      <c r="A279" s="41"/>
      <c r="B279" s="42"/>
      <c r="C279" s="43"/>
      <c r="D279" s="43"/>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row>
    <row r="280">
      <c r="A280" s="41"/>
      <c r="B280" s="42"/>
      <c r="C280" s="43"/>
      <c r="D280" s="43"/>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row>
    <row r="281">
      <c r="A281" s="41"/>
      <c r="B281" s="42"/>
      <c r="C281" s="43"/>
      <c r="D281" s="43"/>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row>
    <row r="282">
      <c r="A282" s="41"/>
      <c r="B282" s="42"/>
      <c r="C282" s="43"/>
      <c r="D282" s="43"/>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row>
    <row r="283">
      <c r="A283" s="41"/>
      <c r="B283" s="42"/>
      <c r="C283" s="43"/>
      <c r="D283" s="43"/>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row>
    <row r="284">
      <c r="A284" s="41"/>
      <c r="B284" s="42"/>
      <c r="C284" s="43"/>
      <c r="D284" s="43"/>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row>
    <row r="285">
      <c r="A285" s="41"/>
      <c r="B285" s="42"/>
      <c r="C285" s="43"/>
      <c r="D285" s="43"/>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row>
    <row r="286">
      <c r="A286" s="41"/>
      <c r="B286" s="42"/>
      <c r="C286" s="43"/>
      <c r="D286" s="43"/>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row>
    <row r="287">
      <c r="A287" s="41"/>
      <c r="B287" s="42"/>
      <c r="C287" s="43"/>
      <c r="D287" s="43"/>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row>
    <row r="288">
      <c r="A288" s="41"/>
      <c r="B288" s="42"/>
      <c r="C288" s="43"/>
      <c r="D288" s="43"/>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row>
    <row r="289">
      <c r="A289" s="41"/>
      <c r="B289" s="42"/>
      <c r="C289" s="43"/>
      <c r="D289" s="43"/>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row>
    <row r="290">
      <c r="A290" s="41"/>
      <c r="B290" s="42"/>
      <c r="C290" s="43"/>
      <c r="D290" s="43"/>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row>
    <row r="291">
      <c r="A291" s="41"/>
      <c r="B291" s="42"/>
      <c r="C291" s="43"/>
      <c r="D291" s="43"/>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row>
    <row r="292">
      <c r="A292" s="41"/>
      <c r="B292" s="42"/>
      <c r="C292" s="43"/>
      <c r="D292" s="43"/>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row>
    <row r="293">
      <c r="A293" s="41"/>
      <c r="B293" s="42"/>
      <c r="C293" s="43"/>
      <c r="D293" s="43"/>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row>
    <row r="294">
      <c r="A294" s="41"/>
      <c r="B294" s="42"/>
      <c r="C294" s="43"/>
      <c r="D294" s="43"/>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row>
    <row r="295">
      <c r="A295" s="41"/>
      <c r="B295" s="42"/>
      <c r="C295" s="43"/>
      <c r="D295" s="43"/>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row>
    <row r="296">
      <c r="A296" s="41"/>
      <c r="B296" s="42"/>
      <c r="C296" s="43"/>
      <c r="D296" s="43"/>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row>
    <row r="297">
      <c r="A297" s="41"/>
      <c r="B297" s="42"/>
      <c r="C297" s="43"/>
      <c r="D297" s="43"/>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row>
    <row r="298">
      <c r="A298" s="41"/>
      <c r="B298" s="42"/>
      <c r="C298" s="43"/>
      <c r="D298" s="43"/>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row>
    <row r="299">
      <c r="A299" s="41"/>
      <c r="B299" s="42"/>
      <c r="C299" s="43"/>
      <c r="D299" s="43"/>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row>
    <row r="300">
      <c r="A300" s="41"/>
      <c r="B300" s="42"/>
      <c r="C300" s="43"/>
      <c r="D300" s="43"/>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row>
    <row r="301">
      <c r="A301" s="41"/>
      <c r="B301" s="42"/>
      <c r="C301" s="43"/>
      <c r="D301" s="43"/>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row>
    <row r="302">
      <c r="A302" s="41"/>
      <c r="B302" s="42"/>
      <c r="C302" s="43"/>
      <c r="D302" s="43"/>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row>
    <row r="303">
      <c r="A303" s="41"/>
      <c r="B303" s="42"/>
      <c r="C303" s="43"/>
      <c r="D303" s="43"/>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row>
    <row r="304">
      <c r="A304" s="41"/>
      <c r="B304" s="42"/>
      <c r="C304" s="43"/>
      <c r="D304" s="43"/>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row>
    <row r="305">
      <c r="A305" s="41"/>
      <c r="B305" s="42"/>
      <c r="C305" s="43"/>
      <c r="D305" s="43"/>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row>
    <row r="306">
      <c r="A306" s="41"/>
      <c r="B306" s="42"/>
      <c r="C306" s="43"/>
      <c r="D306" s="43"/>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row>
    <row r="307">
      <c r="A307" s="41"/>
      <c r="B307" s="42"/>
      <c r="C307" s="43"/>
      <c r="D307" s="43"/>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row>
    <row r="308">
      <c r="A308" s="41"/>
      <c r="B308" s="42"/>
      <c r="C308" s="43"/>
      <c r="D308" s="43"/>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row>
    <row r="309">
      <c r="A309" s="41"/>
      <c r="B309" s="42"/>
      <c r="C309" s="43"/>
      <c r="D309" s="43"/>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row>
    <row r="310">
      <c r="A310" s="41"/>
      <c r="B310" s="42"/>
      <c r="C310" s="43"/>
      <c r="D310" s="43"/>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row>
    <row r="311">
      <c r="A311" s="41"/>
      <c r="B311" s="42"/>
      <c r="C311" s="43"/>
      <c r="D311" s="43"/>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row>
    <row r="312">
      <c r="A312" s="41"/>
      <c r="B312" s="42"/>
      <c r="C312" s="43"/>
      <c r="D312" s="43"/>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row>
    <row r="313">
      <c r="A313" s="41"/>
      <c r="B313" s="42"/>
      <c r="C313" s="43"/>
      <c r="D313" s="43"/>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row>
    <row r="314">
      <c r="A314" s="41"/>
      <c r="B314" s="42"/>
      <c r="C314" s="43"/>
      <c r="D314" s="43"/>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row>
    <row r="315">
      <c r="A315" s="41"/>
      <c r="B315" s="42"/>
      <c r="C315" s="43"/>
      <c r="D315" s="43"/>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row>
    <row r="316">
      <c r="A316" s="41"/>
      <c r="B316" s="42"/>
      <c r="C316" s="43"/>
      <c r="D316" s="43"/>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row>
    <row r="317">
      <c r="A317" s="41"/>
      <c r="B317" s="42"/>
      <c r="C317" s="43"/>
      <c r="D317" s="43"/>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row>
    <row r="318">
      <c r="A318" s="41"/>
      <c r="B318" s="42"/>
      <c r="C318" s="43"/>
      <c r="D318" s="43"/>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row>
    <row r="319">
      <c r="A319" s="41"/>
      <c r="B319" s="42"/>
      <c r="C319" s="43"/>
      <c r="D319" s="43"/>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row>
    <row r="320">
      <c r="A320" s="41"/>
      <c r="B320" s="42"/>
      <c r="C320" s="43"/>
      <c r="D320" s="43"/>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row>
    <row r="321">
      <c r="A321" s="41"/>
      <c r="B321" s="42"/>
      <c r="C321" s="43"/>
      <c r="D321" s="43"/>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row>
    <row r="322">
      <c r="A322" s="41"/>
      <c r="B322" s="42"/>
      <c r="C322" s="43"/>
      <c r="D322" s="43"/>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row>
    <row r="323">
      <c r="A323" s="41"/>
      <c r="B323" s="42"/>
      <c r="C323" s="43"/>
      <c r="D323" s="43"/>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row>
    <row r="324">
      <c r="A324" s="41"/>
      <c r="B324" s="42"/>
      <c r="C324" s="43"/>
      <c r="D324" s="43"/>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row>
    <row r="325">
      <c r="A325" s="41"/>
      <c r="B325" s="42"/>
      <c r="C325" s="43"/>
      <c r="D325" s="43"/>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row>
    <row r="326">
      <c r="A326" s="41"/>
      <c r="B326" s="42"/>
      <c r="C326" s="43"/>
      <c r="D326" s="43"/>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row>
    <row r="327">
      <c r="A327" s="41"/>
      <c r="B327" s="42"/>
      <c r="C327" s="43"/>
      <c r="D327" s="43"/>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row>
    <row r="328">
      <c r="A328" s="41"/>
      <c r="B328" s="42"/>
      <c r="C328" s="43"/>
      <c r="D328" s="43"/>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row>
    <row r="329">
      <c r="A329" s="41"/>
      <c r="B329" s="42"/>
      <c r="C329" s="43"/>
      <c r="D329" s="43"/>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row>
    <row r="330">
      <c r="A330" s="41"/>
      <c r="B330" s="42"/>
      <c r="C330" s="43"/>
      <c r="D330" s="43"/>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row>
    <row r="331">
      <c r="A331" s="41"/>
      <c r="B331" s="42"/>
      <c r="C331" s="43"/>
      <c r="D331" s="43"/>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row>
    <row r="332">
      <c r="A332" s="41"/>
      <c r="B332" s="42"/>
      <c r="C332" s="43"/>
      <c r="D332" s="43"/>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row>
    <row r="333">
      <c r="A333" s="41"/>
      <c r="B333" s="42"/>
      <c r="C333" s="43"/>
      <c r="D333" s="43"/>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row>
    <row r="334">
      <c r="A334" s="41"/>
      <c r="B334" s="42"/>
      <c r="C334" s="43"/>
      <c r="D334" s="43"/>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row>
    <row r="335">
      <c r="A335" s="41"/>
      <c r="B335" s="42"/>
      <c r="C335" s="43"/>
      <c r="D335" s="43"/>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row>
    <row r="336">
      <c r="A336" s="41"/>
      <c r="B336" s="42"/>
      <c r="C336" s="43"/>
      <c r="D336" s="43"/>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row>
    <row r="337">
      <c r="A337" s="41"/>
      <c r="B337" s="42"/>
      <c r="C337" s="43"/>
      <c r="D337" s="43"/>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row>
    <row r="338">
      <c r="A338" s="41"/>
      <c r="B338" s="42"/>
      <c r="C338" s="43"/>
      <c r="D338" s="43"/>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row>
    <row r="339">
      <c r="A339" s="41"/>
      <c r="B339" s="42"/>
      <c r="C339" s="43"/>
      <c r="D339" s="43"/>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row>
    <row r="340">
      <c r="A340" s="41"/>
      <c r="B340" s="42"/>
      <c r="C340" s="43"/>
      <c r="D340" s="43"/>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row>
    <row r="341">
      <c r="A341" s="41"/>
      <c r="B341" s="42"/>
      <c r="C341" s="43"/>
      <c r="D341" s="43"/>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row>
    <row r="342">
      <c r="A342" s="41"/>
      <c r="B342" s="42"/>
      <c r="C342" s="43"/>
      <c r="D342" s="43"/>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row>
    <row r="343">
      <c r="A343" s="41"/>
      <c r="B343" s="42"/>
      <c r="C343" s="43"/>
      <c r="D343" s="43"/>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row>
    <row r="344">
      <c r="A344" s="41"/>
      <c r="B344" s="42"/>
      <c r="C344" s="43"/>
      <c r="D344" s="43"/>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row>
    <row r="345">
      <c r="A345" s="41"/>
      <c r="B345" s="42"/>
      <c r="C345" s="43"/>
      <c r="D345" s="43"/>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row>
    <row r="346">
      <c r="A346" s="41"/>
      <c r="B346" s="42"/>
      <c r="C346" s="43"/>
      <c r="D346" s="43"/>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row>
    <row r="347">
      <c r="A347" s="41"/>
      <c r="B347" s="42"/>
      <c r="C347" s="43"/>
      <c r="D347" s="43"/>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row>
    <row r="348">
      <c r="A348" s="41"/>
      <c r="B348" s="42"/>
      <c r="C348" s="43"/>
      <c r="D348" s="43"/>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row>
    <row r="349">
      <c r="A349" s="41"/>
      <c r="B349" s="42"/>
      <c r="C349" s="43"/>
      <c r="D349" s="43"/>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row>
    <row r="350">
      <c r="A350" s="41"/>
      <c r="B350" s="42"/>
      <c r="C350" s="43"/>
      <c r="D350" s="43"/>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row>
    <row r="351">
      <c r="A351" s="41"/>
      <c r="B351" s="42"/>
      <c r="C351" s="43"/>
      <c r="D351" s="43"/>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row>
    <row r="352">
      <c r="A352" s="41"/>
      <c r="B352" s="42"/>
      <c r="C352" s="43"/>
      <c r="D352" s="43"/>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row>
    <row r="353">
      <c r="A353" s="41"/>
      <c r="B353" s="42"/>
      <c r="C353" s="43"/>
      <c r="D353" s="43"/>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row>
    <row r="354">
      <c r="A354" s="41"/>
      <c r="B354" s="42"/>
      <c r="C354" s="43"/>
      <c r="D354" s="43"/>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row>
    <row r="355">
      <c r="A355" s="41"/>
      <c r="B355" s="42"/>
      <c r="C355" s="43"/>
      <c r="D355" s="43"/>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row>
    <row r="356">
      <c r="A356" s="41"/>
      <c r="B356" s="42"/>
      <c r="C356" s="43"/>
      <c r="D356" s="43"/>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row>
    <row r="357">
      <c r="A357" s="41"/>
      <c r="B357" s="42"/>
      <c r="C357" s="43"/>
      <c r="D357" s="43"/>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row>
    <row r="358">
      <c r="A358" s="41"/>
      <c r="B358" s="42"/>
      <c r="C358" s="43"/>
      <c r="D358" s="43"/>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row>
    <row r="359">
      <c r="A359" s="41"/>
      <c r="B359" s="42"/>
      <c r="C359" s="43"/>
      <c r="D359" s="43"/>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row>
    <row r="360">
      <c r="A360" s="41"/>
      <c r="B360" s="42"/>
      <c r="C360" s="43"/>
      <c r="D360" s="43"/>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row>
    <row r="361">
      <c r="A361" s="41"/>
      <c r="B361" s="42"/>
      <c r="C361" s="43"/>
      <c r="D361" s="43"/>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row>
    <row r="362">
      <c r="A362" s="41"/>
      <c r="B362" s="42"/>
      <c r="C362" s="43"/>
      <c r="D362" s="43"/>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row>
    <row r="363">
      <c r="A363" s="41"/>
      <c r="B363" s="42"/>
      <c r="C363" s="43"/>
      <c r="D363" s="43"/>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row>
    <row r="364">
      <c r="A364" s="41"/>
      <c r="B364" s="42"/>
      <c r="C364" s="43"/>
      <c r="D364" s="43"/>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row>
    <row r="365">
      <c r="A365" s="41"/>
      <c r="B365" s="42"/>
      <c r="C365" s="43"/>
      <c r="D365" s="43"/>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row>
    <row r="366">
      <c r="A366" s="41"/>
      <c r="B366" s="42"/>
      <c r="C366" s="43"/>
      <c r="D366" s="43"/>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row>
    <row r="367">
      <c r="A367" s="41"/>
      <c r="B367" s="42"/>
      <c r="C367" s="43"/>
      <c r="D367" s="43"/>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row>
    <row r="368">
      <c r="A368" s="41"/>
      <c r="B368" s="42"/>
      <c r="C368" s="43"/>
      <c r="D368" s="43"/>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row>
    <row r="369">
      <c r="A369" s="41"/>
      <c r="B369" s="42"/>
      <c r="C369" s="43"/>
      <c r="D369" s="43"/>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row>
    <row r="370">
      <c r="A370" s="41"/>
      <c r="B370" s="42"/>
      <c r="C370" s="43"/>
      <c r="D370" s="43"/>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row>
    <row r="371">
      <c r="A371" s="41"/>
      <c r="B371" s="42"/>
      <c r="C371" s="43"/>
      <c r="D371" s="43"/>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row>
    <row r="372">
      <c r="A372" s="41"/>
      <c r="B372" s="42"/>
      <c r="C372" s="43"/>
      <c r="D372" s="43"/>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row>
    <row r="373">
      <c r="A373" s="41"/>
      <c r="B373" s="42"/>
      <c r="C373" s="43"/>
      <c r="D373" s="43"/>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row>
    <row r="374">
      <c r="A374" s="41"/>
      <c r="B374" s="42"/>
      <c r="C374" s="43"/>
      <c r="D374" s="43"/>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row>
    <row r="375">
      <c r="A375" s="41"/>
      <c r="B375" s="42"/>
      <c r="C375" s="43"/>
      <c r="D375" s="43"/>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row>
    <row r="376">
      <c r="A376" s="41"/>
      <c r="B376" s="42"/>
      <c r="C376" s="43"/>
      <c r="D376" s="43"/>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row>
    <row r="377">
      <c r="A377" s="41"/>
      <c r="B377" s="42"/>
      <c r="C377" s="43"/>
      <c r="D377" s="43"/>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row>
    <row r="378">
      <c r="A378" s="41"/>
      <c r="B378" s="42"/>
      <c r="C378" s="43"/>
      <c r="D378" s="43"/>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row>
    <row r="379">
      <c r="A379" s="41"/>
      <c r="B379" s="42"/>
      <c r="C379" s="43"/>
      <c r="D379" s="43"/>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row>
    <row r="380">
      <c r="A380" s="41"/>
      <c r="B380" s="42"/>
      <c r="C380" s="43"/>
      <c r="D380" s="43"/>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row>
    <row r="381">
      <c r="A381" s="41"/>
      <c r="B381" s="42"/>
      <c r="C381" s="43"/>
      <c r="D381" s="43"/>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row>
    <row r="382">
      <c r="A382" s="41"/>
      <c r="B382" s="42"/>
      <c r="C382" s="43"/>
      <c r="D382" s="43"/>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row>
    <row r="383">
      <c r="A383" s="41"/>
      <c r="B383" s="42"/>
      <c r="C383" s="43"/>
      <c r="D383" s="43"/>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row>
    <row r="384">
      <c r="A384" s="41"/>
      <c r="B384" s="42"/>
      <c r="C384" s="43"/>
      <c r="D384" s="43"/>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row>
    <row r="385">
      <c r="A385" s="41"/>
      <c r="B385" s="42"/>
      <c r="C385" s="43"/>
      <c r="D385" s="43"/>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row>
    <row r="386">
      <c r="A386" s="41"/>
      <c r="B386" s="42"/>
      <c r="C386" s="43"/>
      <c r="D386" s="43"/>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row>
    <row r="387">
      <c r="A387" s="41"/>
      <c r="B387" s="42"/>
      <c r="C387" s="43"/>
      <c r="D387" s="43"/>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row>
    <row r="388">
      <c r="A388" s="41"/>
      <c r="B388" s="42"/>
      <c r="C388" s="43"/>
      <c r="D388" s="43"/>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row>
    <row r="389">
      <c r="A389" s="41"/>
      <c r="B389" s="42"/>
      <c r="C389" s="43"/>
      <c r="D389" s="43"/>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row>
    <row r="390">
      <c r="A390" s="41"/>
      <c r="B390" s="42"/>
      <c r="C390" s="43"/>
      <c r="D390" s="43"/>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row>
    <row r="391">
      <c r="A391" s="41"/>
      <c r="B391" s="42"/>
      <c r="C391" s="43"/>
      <c r="D391" s="43"/>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row>
    <row r="392">
      <c r="A392" s="41"/>
      <c r="B392" s="42"/>
      <c r="C392" s="43"/>
      <c r="D392" s="43"/>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row>
    <row r="393">
      <c r="A393" s="41"/>
      <c r="B393" s="42"/>
      <c r="C393" s="43"/>
      <c r="D393" s="43"/>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row>
    <row r="394">
      <c r="A394" s="41"/>
      <c r="B394" s="42"/>
      <c r="C394" s="43"/>
      <c r="D394" s="43"/>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row>
    <row r="395">
      <c r="A395" s="41"/>
      <c r="B395" s="42"/>
      <c r="C395" s="43"/>
      <c r="D395" s="43"/>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row>
    <row r="396">
      <c r="A396" s="41"/>
      <c r="B396" s="42"/>
      <c r="C396" s="43"/>
      <c r="D396" s="43"/>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row>
    <row r="397">
      <c r="A397" s="41"/>
      <c r="B397" s="42"/>
      <c r="C397" s="43"/>
      <c r="D397" s="43"/>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row>
    <row r="398">
      <c r="A398" s="41"/>
      <c r="B398" s="42"/>
      <c r="C398" s="43"/>
      <c r="D398" s="43"/>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row>
    <row r="399">
      <c r="A399" s="41"/>
      <c r="B399" s="42"/>
      <c r="C399" s="43"/>
      <c r="D399" s="43"/>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row>
    <row r="400">
      <c r="A400" s="41"/>
      <c r="B400" s="42"/>
      <c r="C400" s="43"/>
      <c r="D400" s="43"/>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row>
    <row r="401">
      <c r="A401" s="41"/>
      <c r="B401" s="42"/>
      <c r="C401" s="43"/>
      <c r="D401" s="43"/>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row>
    <row r="402">
      <c r="A402" s="41"/>
      <c r="B402" s="42"/>
      <c r="C402" s="43"/>
      <c r="D402" s="43"/>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row>
    <row r="403">
      <c r="A403" s="41"/>
      <c r="B403" s="42"/>
      <c r="C403" s="43"/>
      <c r="D403" s="43"/>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row>
    <row r="404">
      <c r="A404" s="41"/>
      <c r="B404" s="42"/>
      <c r="C404" s="43"/>
      <c r="D404" s="43"/>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row>
    <row r="405">
      <c r="A405" s="41"/>
      <c r="B405" s="42"/>
      <c r="C405" s="43"/>
      <c r="D405" s="43"/>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row>
    <row r="406">
      <c r="A406" s="41"/>
      <c r="B406" s="42"/>
      <c r="C406" s="43"/>
      <c r="D406" s="43"/>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row>
    <row r="407">
      <c r="A407" s="41"/>
      <c r="B407" s="42"/>
      <c r="C407" s="43"/>
      <c r="D407" s="43"/>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row>
    <row r="408">
      <c r="A408" s="41"/>
      <c r="B408" s="42"/>
      <c r="C408" s="43"/>
      <c r="D408" s="43"/>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row>
    <row r="409">
      <c r="A409" s="41"/>
      <c r="B409" s="42"/>
      <c r="C409" s="43"/>
      <c r="D409" s="43"/>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row>
    <row r="410">
      <c r="A410" s="41"/>
      <c r="B410" s="42"/>
      <c r="C410" s="43"/>
      <c r="D410" s="43"/>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row>
    <row r="411">
      <c r="A411" s="41"/>
      <c r="B411" s="42"/>
      <c r="C411" s="43"/>
      <c r="D411" s="43"/>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row>
    <row r="412">
      <c r="A412" s="41"/>
      <c r="B412" s="42"/>
      <c r="C412" s="43"/>
      <c r="D412" s="43"/>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row>
    <row r="413">
      <c r="A413" s="41"/>
      <c r="B413" s="42"/>
      <c r="C413" s="43"/>
      <c r="D413" s="43"/>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row>
    <row r="414">
      <c r="A414" s="41"/>
      <c r="B414" s="42"/>
      <c r="C414" s="43"/>
      <c r="D414" s="43"/>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row>
    <row r="415">
      <c r="A415" s="41"/>
      <c r="B415" s="42"/>
      <c r="C415" s="43"/>
      <c r="D415" s="43"/>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row>
    <row r="416">
      <c r="A416" s="41"/>
      <c r="B416" s="42"/>
      <c r="C416" s="43"/>
      <c r="D416" s="43"/>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row>
    <row r="417">
      <c r="A417" s="41"/>
      <c r="B417" s="42"/>
      <c r="C417" s="43"/>
      <c r="D417" s="43"/>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row>
    <row r="418">
      <c r="A418" s="41"/>
      <c r="B418" s="42"/>
      <c r="C418" s="43"/>
      <c r="D418" s="43"/>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row>
    <row r="419">
      <c r="A419" s="41"/>
      <c r="B419" s="42"/>
      <c r="C419" s="43"/>
      <c r="D419" s="43"/>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row>
    <row r="420">
      <c r="A420" s="41"/>
      <c r="B420" s="42"/>
      <c r="C420" s="43"/>
      <c r="D420" s="43"/>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row>
    <row r="421">
      <c r="A421" s="41"/>
      <c r="B421" s="42"/>
      <c r="C421" s="43"/>
      <c r="D421" s="43"/>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row>
    <row r="422">
      <c r="A422" s="41"/>
      <c r="B422" s="42"/>
      <c r="C422" s="43"/>
      <c r="D422" s="43"/>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row>
    <row r="423">
      <c r="A423" s="41"/>
      <c r="B423" s="42"/>
      <c r="C423" s="43"/>
      <c r="D423" s="43"/>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row>
    <row r="424">
      <c r="A424" s="41"/>
      <c r="B424" s="42"/>
      <c r="C424" s="43"/>
      <c r="D424" s="43"/>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row>
    <row r="425">
      <c r="A425" s="41"/>
      <c r="B425" s="42"/>
      <c r="C425" s="43"/>
      <c r="D425" s="43"/>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row>
    <row r="426">
      <c r="A426" s="41"/>
      <c r="B426" s="42"/>
      <c r="C426" s="43"/>
      <c r="D426" s="43"/>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row>
    <row r="427">
      <c r="A427" s="41"/>
      <c r="B427" s="42"/>
      <c r="C427" s="43"/>
      <c r="D427" s="43"/>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row>
    <row r="428">
      <c r="A428" s="41"/>
      <c r="B428" s="42"/>
      <c r="C428" s="43"/>
      <c r="D428" s="43"/>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row>
    <row r="429">
      <c r="A429" s="41"/>
      <c r="B429" s="42"/>
      <c r="C429" s="43"/>
      <c r="D429" s="43"/>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row>
    <row r="430">
      <c r="A430" s="41"/>
      <c r="B430" s="42"/>
      <c r="C430" s="43"/>
      <c r="D430" s="43"/>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row>
    <row r="431">
      <c r="A431" s="41"/>
      <c r="B431" s="42"/>
      <c r="C431" s="43"/>
      <c r="D431" s="43"/>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row>
    <row r="432">
      <c r="A432" s="41"/>
      <c r="B432" s="42"/>
      <c r="C432" s="43"/>
      <c r="D432" s="43"/>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row>
    <row r="433">
      <c r="A433" s="41"/>
      <c r="B433" s="42"/>
      <c r="C433" s="43"/>
      <c r="D433" s="43"/>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row>
    <row r="434">
      <c r="A434" s="41"/>
      <c r="B434" s="42"/>
      <c r="C434" s="43"/>
      <c r="D434" s="43"/>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row>
    <row r="435">
      <c r="A435" s="41"/>
      <c r="B435" s="42"/>
      <c r="C435" s="43"/>
      <c r="D435" s="43"/>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row>
    <row r="436">
      <c r="A436" s="41"/>
      <c r="B436" s="42"/>
      <c r="C436" s="43"/>
      <c r="D436" s="43"/>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row>
    <row r="437">
      <c r="A437" s="41"/>
      <c r="B437" s="42"/>
      <c r="C437" s="43"/>
      <c r="D437" s="43"/>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row>
    <row r="438">
      <c r="A438" s="41"/>
      <c r="B438" s="42"/>
      <c r="C438" s="43"/>
      <c r="D438" s="43"/>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row>
    <row r="439">
      <c r="A439" s="41"/>
      <c r="B439" s="42"/>
      <c r="C439" s="43"/>
      <c r="D439" s="43"/>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row>
    <row r="440">
      <c r="A440" s="41"/>
      <c r="B440" s="42"/>
      <c r="C440" s="43"/>
      <c r="D440" s="43"/>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row>
    <row r="441">
      <c r="A441" s="41"/>
      <c r="B441" s="42"/>
      <c r="C441" s="43"/>
      <c r="D441" s="43"/>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row>
    <row r="442">
      <c r="A442" s="41"/>
      <c r="B442" s="42"/>
      <c r="C442" s="43"/>
      <c r="D442" s="43"/>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row>
    <row r="443">
      <c r="A443" s="41"/>
      <c r="B443" s="42"/>
      <c r="C443" s="43"/>
      <c r="D443" s="43"/>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row>
    <row r="444">
      <c r="A444" s="41"/>
      <c r="B444" s="42"/>
      <c r="C444" s="43"/>
      <c r="D444" s="43"/>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row>
    <row r="445">
      <c r="A445" s="41"/>
      <c r="B445" s="42"/>
      <c r="C445" s="43"/>
      <c r="D445" s="43"/>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row>
    <row r="446">
      <c r="A446" s="41"/>
      <c r="B446" s="42"/>
      <c r="C446" s="43"/>
      <c r="D446" s="43"/>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row>
    <row r="447">
      <c r="A447" s="41"/>
      <c r="B447" s="42"/>
      <c r="C447" s="43"/>
      <c r="D447" s="43"/>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row>
    <row r="448">
      <c r="A448" s="41"/>
      <c r="B448" s="42"/>
      <c r="C448" s="43"/>
      <c r="D448" s="43"/>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row>
    <row r="449">
      <c r="A449" s="41"/>
      <c r="B449" s="42"/>
      <c r="C449" s="43"/>
      <c r="D449" s="43"/>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row>
    <row r="450">
      <c r="A450" s="41"/>
      <c r="B450" s="42"/>
      <c r="C450" s="43"/>
      <c r="D450" s="43"/>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row>
    <row r="451">
      <c r="A451" s="41"/>
      <c r="B451" s="42"/>
      <c r="C451" s="43"/>
      <c r="D451" s="43"/>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row>
    <row r="452">
      <c r="A452" s="41"/>
      <c r="B452" s="42"/>
      <c r="C452" s="43"/>
      <c r="D452" s="43"/>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row>
    <row r="453">
      <c r="A453" s="41"/>
      <c r="B453" s="42"/>
      <c r="C453" s="43"/>
      <c r="D453" s="43"/>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row>
    <row r="454">
      <c r="A454" s="41"/>
      <c r="B454" s="42"/>
      <c r="C454" s="43"/>
      <c r="D454" s="43"/>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row>
    <row r="455">
      <c r="A455" s="41"/>
      <c r="B455" s="42"/>
      <c r="C455" s="43"/>
      <c r="D455" s="43"/>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row>
    <row r="456">
      <c r="A456" s="41"/>
      <c r="B456" s="42"/>
      <c r="C456" s="43"/>
      <c r="D456" s="43"/>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row>
    <row r="457">
      <c r="A457" s="41"/>
      <c r="B457" s="42"/>
      <c r="C457" s="43"/>
      <c r="D457" s="43"/>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row>
    <row r="458">
      <c r="A458" s="41"/>
      <c r="B458" s="42"/>
      <c r="C458" s="43"/>
      <c r="D458" s="43"/>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row>
    <row r="459">
      <c r="A459" s="41"/>
      <c r="B459" s="42"/>
      <c r="C459" s="43"/>
      <c r="D459" s="43"/>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row>
    <row r="460">
      <c r="A460" s="41"/>
      <c r="B460" s="42"/>
      <c r="C460" s="43"/>
      <c r="D460" s="43"/>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row>
    <row r="461">
      <c r="A461" s="41"/>
      <c r="B461" s="42"/>
      <c r="C461" s="43"/>
      <c r="D461" s="43"/>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row>
    <row r="462">
      <c r="A462" s="41"/>
      <c r="B462" s="42"/>
      <c r="C462" s="43"/>
      <c r="D462" s="43"/>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row>
    <row r="463">
      <c r="A463" s="41"/>
      <c r="B463" s="42"/>
      <c r="C463" s="43"/>
      <c r="D463" s="43"/>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row>
    <row r="464">
      <c r="A464" s="41"/>
      <c r="B464" s="42"/>
      <c r="C464" s="43"/>
      <c r="D464" s="43"/>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row>
    <row r="465">
      <c r="A465" s="41"/>
      <c r="B465" s="42"/>
      <c r="C465" s="43"/>
      <c r="D465" s="43"/>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row>
    <row r="466">
      <c r="A466" s="41"/>
      <c r="B466" s="42"/>
      <c r="C466" s="43"/>
      <c r="D466" s="43"/>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row>
    <row r="467">
      <c r="A467" s="41"/>
      <c r="B467" s="42"/>
      <c r="C467" s="43"/>
      <c r="D467" s="43"/>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row>
    <row r="468">
      <c r="A468" s="41"/>
      <c r="B468" s="42"/>
      <c r="C468" s="43"/>
      <c r="D468" s="43"/>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row>
    <row r="469">
      <c r="A469" s="41"/>
      <c r="B469" s="42"/>
      <c r="C469" s="43"/>
      <c r="D469" s="43"/>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row>
    <row r="470">
      <c r="A470" s="41"/>
      <c r="B470" s="42"/>
      <c r="C470" s="43"/>
      <c r="D470" s="43"/>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row>
    <row r="471">
      <c r="A471" s="41"/>
      <c r="B471" s="42"/>
      <c r="C471" s="43"/>
      <c r="D471" s="43"/>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row>
    <row r="472">
      <c r="A472" s="41"/>
      <c r="B472" s="42"/>
      <c r="C472" s="43"/>
      <c r="D472" s="43"/>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row>
    <row r="473">
      <c r="A473" s="41"/>
      <c r="B473" s="42"/>
      <c r="C473" s="43"/>
      <c r="D473" s="43"/>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row>
    <row r="474">
      <c r="A474" s="41"/>
      <c r="B474" s="42"/>
      <c r="C474" s="43"/>
      <c r="D474" s="43"/>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row>
    <row r="475">
      <c r="A475" s="41"/>
      <c r="B475" s="42"/>
      <c r="C475" s="43"/>
      <c r="D475" s="43"/>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row>
    <row r="476">
      <c r="A476" s="41"/>
      <c r="B476" s="42"/>
      <c r="C476" s="43"/>
      <c r="D476" s="43"/>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row>
    <row r="477">
      <c r="A477" s="41"/>
      <c r="B477" s="42"/>
      <c r="C477" s="43"/>
      <c r="D477" s="43"/>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row>
    <row r="478">
      <c r="A478" s="41"/>
      <c r="B478" s="42"/>
      <c r="C478" s="43"/>
      <c r="D478" s="43"/>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row>
    <row r="479">
      <c r="A479" s="41"/>
      <c r="B479" s="42"/>
      <c r="C479" s="43"/>
      <c r="D479" s="43"/>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row>
    <row r="480">
      <c r="A480" s="41"/>
      <c r="B480" s="42"/>
      <c r="C480" s="43"/>
      <c r="D480" s="43"/>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row>
    <row r="481">
      <c r="A481" s="41"/>
      <c r="B481" s="42"/>
      <c r="C481" s="43"/>
      <c r="D481" s="43"/>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row>
    <row r="482">
      <c r="A482" s="41"/>
      <c r="B482" s="42"/>
      <c r="C482" s="43"/>
      <c r="D482" s="43"/>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row>
    <row r="483">
      <c r="A483" s="41"/>
      <c r="B483" s="42"/>
      <c r="C483" s="43"/>
      <c r="D483" s="43"/>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row>
    <row r="484">
      <c r="A484" s="41"/>
      <c r="B484" s="42"/>
      <c r="C484" s="43"/>
      <c r="D484" s="43"/>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row>
    <row r="485">
      <c r="A485" s="41"/>
      <c r="B485" s="42"/>
      <c r="C485" s="43"/>
      <c r="D485" s="43"/>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row>
    <row r="486">
      <c r="A486" s="41"/>
      <c r="B486" s="42"/>
      <c r="C486" s="43"/>
      <c r="D486" s="43"/>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row>
    <row r="487">
      <c r="A487" s="41"/>
      <c r="B487" s="42"/>
      <c r="C487" s="43"/>
      <c r="D487" s="43"/>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row>
    <row r="488">
      <c r="A488" s="41"/>
      <c r="B488" s="42"/>
      <c r="C488" s="43"/>
      <c r="D488" s="43"/>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row>
    <row r="489">
      <c r="A489" s="41"/>
      <c r="B489" s="42"/>
      <c r="C489" s="43"/>
      <c r="D489" s="43"/>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row>
    <row r="490">
      <c r="A490" s="41"/>
      <c r="B490" s="42"/>
      <c r="C490" s="43"/>
      <c r="D490" s="43"/>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row>
    <row r="491">
      <c r="A491" s="41"/>
      <c r="B491" s="42"/>
      <c r="C491" s="43"/>
      <c r="D491" s="43"/>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row>
    <row r="492">
      <c r="A492" s="41"/>
      <c r="B492" s="42"/>
      <c r="C492" s="43"/>
      <c r="D492" s="43"/>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row>
    <row r="493">
      <c r="A493" s="41"/>
      <c r="B493" s="42"/>
      <c r="C493" s="43"/>
      <c r="D493" s="43"/>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row>
    <row r="494">
      <c r="A494" s="41"/>
      <c r="B494" s="42"/>
      <c r="C494" s="43"/>
      <c r="D494" s="43"/>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row>
    <row r="495">
      <c r="A495" s="41"/>
      <c r="B495" s="42"/>
      <c r="C495" s="43"/>
      <c r="D495" s="43"/>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row>
    <row r="496">
      <c r="A496" s="41"/>
      <c r="B496" s="42"/>
      <c r="C496" s="43"/>
      <c r="D496" s="43"/>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row>
    <row r="497">
      <c r="A497" s="41"/>
      <c r="B497" s="42"/>
      <c r="C497" s="43"/>
      <c r="D497" s="43"/>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row>
    <row r="498">
      <c r="A498" s="41"/>
      <c r="B498" s="42"/>
      <c r="C498" s="43"/>
      <c r="D498" s="43"/>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row>
    <row r="499">
      <c r="A499" s="41"/>
      <c r="B499" s="42"/>
      <c r="C499" s="43"/>
      <c r="D499" s="43"/>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row>
    <row r="500">
      <c r="A500" s="41"/>
      <c r="B500" s="42"/>
      <c r="C500" s="43"/>
      <c r="D500" s="43"/>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row>
    <row r="501">
      <c r="A501" s="41"/>
      <c r="B501" s="42"/>
      <c r="C501" s="43"/>
      <c r="D501" s="43"/>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row>
    <row r="502">
      <c r="A502" s="41"/>
      <c r="B502" s="42"/>
      <c r="C502" s="43"/>
      <c r="D502" s="43"/>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row>
    <row r="503">
      <c r="A503" s="41"/>
      <c r="B503" s="42"/>
      <c r="C503" s="43"/>
      <c r="D503" s="43"/>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row>
    <row r="504">
      <c r="A504" s="41"/>
      <c r="B504" s="42"/>
      <c r="C504" s="43"/>
      <c r="D504" s="43"/>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row>
    <row r="505">
      <c r="A505" s="41"/>
      <c r="B505" s="42"/>
      <c r="C505" s="43"/>
      <c r="D505" s="43"/>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row>
    <row r="506">
      <c r="A506" s="41"/>
      <c r="B506" s="42"/>
      <c r="C506" s="43"/>
      <c r="D506" s="43"/>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row>
    <row r="507">
      <c r="A507" s="41"/>
      <c r="B507" s="42"/>
      <c r="C507" s="43"/>
      <c r="D507" s="43"/>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row>
    <row r="508">
      <c r="A508" s="41"/>
      <c r="B508" s="42"/>
      <c r="C508" s="43"/>
      <c r="D508" s="43"/>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row>
    <row r="509">
      <c r="A509" s="41"/>
      <c r="B509" s="42"/>
      <c r="C509" s="43"/>
      <c r="D509" s="43"/>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row>
    <row r="510">
      <c r="A510" s="41"/>
      <c r="B510" s="42"/>
      <c r="C510" s="43"/>
      <c r="D510" s="43"/>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row>
    <row r="511">
      <c r="A511" s="41"/>
      <c r="B511" s="42"/>
      <c r="C511" s="43"/>
      <c r="D511" s="43"/>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row>
    <row r="512">
      <c r="A512" s="41"/>
      <c r="B512" s="42"/>
      <c r="C512" s="43"/>
      <c r="D512" s="43"/>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row>
    <row r="513">
      <c r="A513" s="41"/>
      <c r="B513" s="42"/>
      <c r="C513" s="43"/>
      <c r="D513" s="43"/>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row>
    <row r="514">
      <c r="A514" s="41"/>
      <c r="B514" s="42"/>
      <c r="C514" s="43"/>
      <c r="D514" s="43"/>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row>
    <row r="515">
      <c r="A515" s="41"/>
      <c r="B515" s="42"/>
      <c r="C515" s="43"/>
      <c r="D515" s="43"/>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row>
    <row r="516">
      <c r="A516" s="41"/>
      <c r="B516" s="42"/>
      <c r="C516" s="43"/>
      <c r="D516" s="43"/>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row>
    <row r="517">
      <c r="A517" s="41"/>
      <c r="B517" s="42"/>
      <c r="C517" s="43"/>
      <c r="D517" s="43"/>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row>
    <row r="518">
      <c r="A518" s="41"/>
      <c r="B518" s="42"/>
      <c r="C518" s="43"/>
      <c r="D518" s="43"/>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row>
    <row r="519">
      <c r="A519" s="41"/>
      <c r="B519" s="42"/>
      <c r="C519" s="43"/>
      <c r="D519" s="43"/>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row>
    <row r="520">
      <c r="A520" s="41"/>
      <c r="B520" s="42"/>
      <c r="C520" s="43"/>
      <c r="D520" s="43"/>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row>
    <row r="521">
      <c r="A521" s="41"/>
      <c r="B521" s="42"/>
      <c r="C521" s="43"/>
      <c r="D521" s="43"/>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row>
    <row r="522">
      <c r="A522" s="41"/>
      <c r="B522" s="42"/>
      <c r="C522" s="43"/>
      <c r="D522" s="43"/>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row>
    <row r="523">
      <c r="A523" s="41"/>
      <c r="B523" s="42"/>
      <c r="C523" s="43"/>
      <c r="D523" s="43"/>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row>
    <row r="524">
      <c r="A524" s="41"/>
      <c r="B524" s="42"/>
      <c r="C524" s="43"/>
      <c r="D524" s="43"/>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row>
    <row r="525">
      <c r="A525" s="41"/>
      <c r="B525" s="42"/>
      <c r="C525" s="43"/>
      <c r="D525" s="43"/>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row>
    <row r="526">
      <c r="A526" s="41"/>
      <c r="B526" s="42"/>
      <c r="C526" s="43"/>
      <c r="D526" s="43"/>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row>
    <row r="527">
      <c r="A527" s="41"/>
      <c r="B527" s="42"/>
      <c r="C527" s="43"/>
      <c r="D527" s="43"/>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row>
    <row r="528">
      <c r="A528" s="41"/>
      <c r="B528" s="42"/>
      <c r="C528" s="43"/>
      <c r="D528" s="43"/>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row>
    <row r="529">
      <c r="A529" s="41"/>
      <c r="B529" s="42"/>
      <c r="C529" s="43"/>
      <c r="D529" s="43"/>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row>
    <row r="530">
      <c r="A530" s="41"/>
      <c r="B530" s="42"/>
      <c r="C530" s="43"/>
      <c r="D530" s="43"/>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row>
    <row r="531">
      <c r="A531" s="41"/>
      <c r="B531" s="42"/>
      <c r="C531" s="43"/>
      <c r="D531" s="43"/>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row>
    <row r="532">
      <c r="A532" s="41"/>
      <c r="B532" s="42"/>
      <c r="C532" s="43"/>
      <c r="D532" s="43"/>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row>
    <row r="533">
      <c r="A533" s="41"/>
      <c r="B533" s="42"/>
      <c r="C533" s="43"/>
      <c r="D533" s="43"/>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row>
    <row r="534">
      <c r="A534" s="41"/>
      <c r="B534" s="42"/>
      <c r="C534" s="43"/>
      <c r="D534" s="43"/>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row>
    <row r="535">
      <c r="A535" s="41"/>
      <c r="B535" s="42"/>
      <c r="C535" s="43"/>
      <c r="D535" s="43"/>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row>
    <row r="536">
      <c r="A536" s="41"/>
      <c r="B536" s="42"/>
      <c r="C536" s="43"/>
      <c r="D536" s="43"/>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row>
    <row r="537">
      <c r="A537" s="41"/>
      <c r="B537" s="42"/>
      <c r="C537" s="43"/>
      <c r="D537" s="43"/>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row>
    <row r="538">
      <c r="A538" s="41"/>
      <c r="B538" s="42"/>
      <c r="C538" s="43"/>
      <c r="D538" s="43"/>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row>
    <row r="539">
      <c r="A539" s="41"/>
      <c r="B539" s="42"/>
      <c r="C539" s="43"/>
      <c r="D539" s="43"/>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row>
    <row r="540">
      <c r="A540" s="41"/>
      <c r="B540" s="42"/>
      <c r="C540" s="43"/>
      <c r="D540" s="43"/>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row>
    <row r="541">
      <c r="A541" s="41"/>
      <c r="B541" s="42"/>
      <c r="C541" s="43"/>
      <c r="D541" s="43"/>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row>
    <row r="542">
      <c r="A542" s="41"/>
      <c r="B542" s="42"/>
      <c r="C542" s="43"/>
      <c r="D542" s="43"/>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row>
    <row r="543">
      <c r="A543" s="41"/>
      <c r="B543" s="42"/>
      <c r="C543" s="43"/>
      <c r="D543" s="43"/>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row>
    <row r="544">
      <c r="A544" s="41"/>
      <c r="B544" s="42"/>
      <c r="C544" s="43"/>
      <c r="D544" s="43"/>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row>
    <row r="545">
      <c r="A545" s="41"/>
      <c r="B545" s="42"/>
      <c r="C545" s="43"/>
      <c r="D545" s="43"/>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row>
    <row r="546">
      <c r="A546" s="41"/>
      <c r="B546" s="42"/>
      <c r="C546" s="43"/>
      <c r="D546" s="43"/>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row>
    <row r="547">
      <c r="A547" s="41"/>
      <c r="B547" s="42"/>
      <c r="C547" s="43"/>
      <c r="D547" s="43"/>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row>
    <row r="548">
      <c r="A548" s="41"/>
      <c r="B548" s="42"/>
      <c r="C548" s="43"/>
      <c r="D548" s="43"/>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row>
    <row r="549">
      <c r="A549" s="41"/>
      <c r="B549" s="42"/>
      <c r="C549" s="43"/>
      <c r="D549" s="43"/>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row>
    <row r="550">
      <c r="A550" s="41"/>
      <c r="B550" s="42"/>
      <c r="C550" s="43"/>
      <c r="D550" s="43"/>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row>
    <row r="551">
      <c r="A551" s="41"/>
      <c r="B551" s="42"/>
      <c r="C551" s="43"/>
      <c r="D551" s="43"/>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row>
    <row r="552">
      <c r="A552" s="41"/>
      <c r="B552" s="42"/>
      <c r="C552" s="43"/>
      <c r="D552" s="43"/>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row>
    <row r="553">
      <c r="A553" s="41"/>
      <c r="B553" s="42"/>
      <c r="C553" s="43"/>
      <c r="D553" s="43"/>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row>
    <row r="554">
      <c r="A554" s="41"/>
      <c r="B554" s="42"/>
      <c r="C554" s="43"/>
      <c r="D554" s="43"/>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row>
    <row r="555">
      <c r="A555" s="41"/>
      <c r="B555" s="42"/>
      <c r="C555" s="43"/>
      <c r="D555" s="43"/>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row>
    <row r="556">
      <c r="A556" s="41"/>
      <c r="B556" s="42"/>
      <c r="C556" s="43"/>
      <c r="D556" s="43"/>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row>
    <row r="557">
      <c r="A557" s="41"/>
      <c r="B557" s="42"/>
      <c r="C557" s="43"/>
      <c r="D557" s="43"/>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row>
    <row r="558">
      <c r="A558" s="41"/>
      <c r="B558" s="42"/>
      <c r="C558" s="43"/>
      <c r="D558" s="43"/>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row>
    <row r="559">
      <c r="A559" s="41"/>
      <c r="B559" s="42"/>
      <c r="C559" s="43"/>
      <c r="D559" s="43"/>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row>
    <row r="560">
      <c r="A560" s="41"/>
      <c r="B560" s="42"/>
      <c r="C560" s="43"/>
      <c r="D560" s="43"/>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row>
    <row r="561">
      <c r="A561" s="41"/>
      <c r="B561" s="42"/>
      <c r="C561" s="43"/>
      <c r="D561" s="43"/>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row>
    <row r="562">
      <c r="A562" s="41"/>
      <c r="B562" s="42"/>
      <c r="C562" s="43"/>
      <c r="D562" s="43"/>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row>
    <row r="563">
      <c r="A563" s="41"/>
      <c r="B563" s="42"/>
      <c r="C563" s="43"/>
      <c r="D563" s="43"/>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row>
    <row r="564">
      <c r="A564" s="41"/>
      <c r="B564" s="42"/>
      <c r="C564" s="43"/>
      <c r="D564" s="43"/>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row>
    <row r="565">
      <c r="A565" s="41"/>
      <c r="B565" s="42"/>
      <c r="C565" s="43"/>
      <c r="D565" s="43"/>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row>
    <row r="566">
      <c r="A566" s="41"/>
      <c r="B566" s="42"/>
      <c r="C566" s="43"/>
      <c r="D566" s="43"/>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row>
    <row r="567">
      <c r="A567" s="41"/>
      <c r="B567" s="42"/>
      <c r="C567" s="43"/>
      <c r="D567" s="43"/>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row>
    <row r="568">
      <c r="A568" s="41"/>
      <c r="B568" s="42"/>
      <c r="C568" s="43"/>
      <c r="D568" s="43"/>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row>
    <row r="569">
      <c r="A569" s="41"/>
      <c r="B569" s="42"/>
      <c r="C569" s="43"/>
      <c r="D569" s="43"/>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row>
    <row r="570">
      <c r="A570" s="41"/>
      <c r="B570" s="42"/>
      <c r="C570" s="43"/>
      <c r="D570" s="43"/>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row>
    <row r="571">
      <c r="A571" s="41"/>
      <c r="B571" s="42"/>
      <c r="C571" s="43"/>
      <c r="D571" s="43"/>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row>
    <row r="572">
      <c r="A572" s="41"/>
      <c r="B572" s="42"/>
      <c r="C572" s="43"/>
      <c r="D572" s="43"/>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row>
    <row r="573">
      <c r="A573" s="41"/>
      <c r="B573" s="42"/>
      <c r="C573" s="43"/>
      <c r="D573" s="43"/>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row>
    <row r="574">
      <c r="A574" s="41"/>
      <c r="B574" s="42"/>
      <c r="C574" s="43"/>
      <c r="D574" s="43"/>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row>
    <row r="575">
      <c r="A575" s="41"/>
      <c r="B575" s="42"/>
      <c r="C575" s="43"/>
      <c r="D575" s="43"/>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row>
    <row r="576">
      <c r="A576" s="41"/>
      <c r="B576" s="42"/>
      <c r="C576" s="43"/>
      <c r="D576" s="43"/>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row>
    <row r="577">
      <c r="A577" s="41"/>
      <c r="B577" s="42"/>
      <c r="C577" s="43"/>
      <c r="D577" s="43"/>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row>
    <row r="578">
      <c r="A578" s="41"/>
      <c r="B578" s="42"/>
      <c r="C578" s="43"/>
      <c r="D578" s="43"/>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row>
    <row r="579">
      <c r="A579" s="41"/>
      <c r="B579" s="42"/>
      <c r="C579" s="43"/>
      <c r="D579" s="43"/>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row>
    <row r="580">
      <c r="A580" s="41"/>
      <c r="B580" s="42"/>
      <c r="C580" s="43"/>
      <c r="D580" s="43"/>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row>
    <row r="581">
      <c r="A581" s="41"/>
      <c r="B581" s="42"/>
      <c r="C581" s="43"/>
      <c r="D581" s="43"/>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row>
    <row r="582">
      <c r="A582" s="41"/>
      <c r="B582" s="42"/>
      <c r="C582" s="43"/>
      <c r="D582" s="43"/>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row>
    <row r="583">
      <c r="A583" s="41"/>
      <c r="B583" s="42"/>
      <c r="C583" s="43"/>
      <c r="D583" s="43"/>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row>
    <row r="584">
      <c r="A584" s="41"/>
      <c r="B584" s="42"/>
      <c r="C584" s="43"/>
      <c r="D584" s="43"/>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row>
    <row r="585">
      <c r="A585" s="41"/>
      <c r="B585" s="42"/>
      <c r="C585" s="43"/>
      <c r="D585" s="43"/>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row>
    <row r="586">
      <c r="A586" s="41"/>
      <c r="B586" s="42"/>
      <c r="C586" s="43"/>
      <c r="D586" s="43"/>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row>
    <row r="587">
      <c r="A587" s="41"/>
      <c r="B587" s="42"/>
      <c r="C587" s="43"/>
      <c r="D587" s="43"/>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row>
    <row r="588">
      <c r="A588" s="41"/>
      <c r="B588" s="42"/>
      <c r="C588" s="43"/>
      <c r="D588" s="43"/>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row>
    <row r="589">
      <c r="A589" s="41"/>
      <c r="B589" s="42"/>
      <c r="C589" s="43"/>
      <c r="D589" s="43"/>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row>
    <row r="590">
      <c r="A590" s="41"/>
      <c r="B590" s="42"/>
      <c r="C590" s="43"/>
      <c r="D590" s="43"/>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row>
    <row r="591">
      <c r="A591" s="41"/>
      <c r="B591" s="42"/>
      <c r="C591" s="43"/>
      <c r="D591" s="43"/>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row>
    <row r="592">
      <c r="A592" s="41"/>
      <c r="B592" s="42"/>
      <c r="C592" s="43"/>
      <c r="D592" s="43"/>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row>
    <row r="593">
      <c r="A593" s="41"/>
      <c r="B593" s="42"/>
      <c r="C593" s="43"/>
      <c r="D593" s="43"/>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row>
    <row r="594">
      <c r="A594" s="41"/>
      <c r="B594" s="42"/>
      <c r="C594" s="43"/>
      <c r="D594" s="43"/>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row>
    <row r="595">
      <c r="A595" s="41"/>
      <c r="B595" s="42"/>
      <c r="C595" s="43"/>
      <c r="D595" s="43"/>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row>
    <row r="596">
      <c r="A596" s="41"/>
      <c r="B596" s="42"/>
      <c r="C596" s="43"/>
      <c r="D596" s="43"/>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row>
    <row r="597">
      <c r="A597" s="41"/>
      <c r="B597" s="42"/>
      <c r="C597" s="43"/>
      <c r="D597" s="43"/>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row>
    <row r="598">
      <c r="A598" s="41"/>
      <c r="B598" s="42"/>
      <c r="C598" s="43"/>
      <c r="D598" s="43"/>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row>
    <row r="599">
      <c r="A599" s="41"/>
      <c r="B599" s="42"/>
      <c r="C599" s="43"/>
      <c r="D599" s="43"/>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row>
    <row r="600">
      <c r="A600" s="41"/>
      <c r="B600" s="42"/>
      <c r="C600" s="43"/>
      <c r="D600" s="43"/>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row>
    <row r="601">
      <c r="A601" s="41"/>
      <c r="B601" s="42"/>
      <c r="C601" s="43"/>
      <c r="D601" s="43"/>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row>
    <row r="602">
      <c r="A602" s="41"/>
      <c r="B602" s="42"/>
      <c r="C602" s="43"/>
      <c r="D602" s="43"/>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row>
    <row r="603">
      <c r="A603" s="41"/>
      <c r="B603" s="42"/>
      <c r="C603" s="43"/>
      <c r="D603" s="43"/>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row>
    <row r="604">
      <c r="A604" s="41"/>
      <c r="B604" s="42"/>
      <c r="C604" s="43"/>
      <c r="D604" s="43"/>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row>
    <row r="605">
      <c r="A605" s="41"/>
      <c r="B605" s="42"/>
      <c r="C605" s="43"/>
      <c r="D605" s="43"/>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row>
    <row r="606">
      <c r="A606" s="41"/>
      <c r="B606" s="42"/>
      <c r="C606" s="43"/>
      <c r="D606" s="43"/>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row>
    <row r="607">
      <c r="A607" s="41"/>
      <c r="B607" s="42"/>
      <c r="C607" s="43"/>
      <c r="D607" s="43"/>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row>
    <row r="608">
      <c r="A608" s="41"/>
      <c r="B608" s="42"/>
      <c r="C608" s="43"/>
      <c r="D608" s="43"/>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row>
    <row r="609">
      <c r="A609" s="41"/>
      <c r="B609" s="42"/>
      <c r="C609" s="43"/>
      <c r="D609" s="43"/>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row>
    <row r="610">
      <c r="A610" s="41"/>
      <c r="B610" s="42"/>
      <c r="C610" s="43"/>
      <c r="D610" s="43"/>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row>
    <row r="611">
      <c r="A611" s="41"/>
      <c r="B611" s="42"/>
      <c r="C611" s="43"/>
      <c r="D611" s="43"/>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row>
    <row r="612">
      <c r="A612" s="41"/>
      <c r="B612" s="42"/>
      <c r="C612" s="43"/>
      <c r="D612" s="43"/>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row>
    <row r="613">
      <c r="A613" s="41"/>
      <c r="B613" s="42"/>
      <c r="C613" s="43"/>
      <c r="D613" s="43"/>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row>
    <row r="614">
      <c r="A614" s="41"/>
      <c r="B614" s="42"/>
      <c r="C614" s="43"/>
      <c r="D614" s="43"/>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row>
    <row r="615">
      <c r="A615" s="41"/>
      <c r="B615" s="42"/>
      <c r="C615" s="43"/>
      <c r="D615" s="43"/>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row>
    <row r="616">
      <c r="A616" s="41"/>
      <c r="B616" s="42"/>
      <c r="C616" s="43"/>
      <c r="D616" s="43"/>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row>
    <row r="617">
      <c r="A617" s="41"/>
      <c r="B617" s="42"/>
      <c r="C617" s="43"/>
      <c r="D617" s="43"/>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row>
    <row r="618">
      <c r="A618" s="41"/>
      <c r="B618" s="42"/>
      <c r="C618" s="43"/>
      <c r="D618" s="43"/>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row>
    <row r="619">
      <c r="A619" s="41"/>
      <c r="B619" s="42"/>
      <c r="C619" s="43"/>
      <c r="D619" s="43"/>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row>
    <row r="620">
      <c r="A620" s="41"/>
      <c r="B620" s="42"/>
      <c r="C620" s="43"/>
      <c r="D620" s="43"/>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row>
    <row r="621">
      <c r="A621" s="41"/>
      <c r="B621" s="42"/>
      <c r="C621" s="43"/>
      <c r="D621" s="43"/>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row>
    <row r="622">
      <c r="A622" s="41"/>
      <c r="B622" s="42"/>
      <c r="C622" s="43"/>
      <c r="D622" s="43"/>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row>
    <row r="623">
      <c r="A623" s="41"/>
      <c r="B623" s="42"/>
      <c r="C623" s="43"/>
      <c r="D623" s="43"/>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row>
    <row r="624">
      <c r="A624" s="41"/>
      <c r="B624" s="42"/>
      <c r="C624" s="43"/>
      <c r="D624" s="43"/>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row>
    <row r="625">
      <c r="A625" s="41"/>
      <c r="B625" s="42"/>
      <c r="C625" s="43"/>
      <c r="D625" s="43"/>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row>
    <row r="626">
      <c r="A626" s="41"/>
      <c r="B626" s="42"/>
      <c r="C626" s="43"/>
      <c r="D626" s="43"/>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row>
    <row r="627">
      <c r="A627" s="41"/>
      <c r="B627" s="42"/>
      <c r="C627" s="43"/>
      <c r="D627" s="43"/>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row>
    <row r="628">
      <c r="A628" s="41"/>
      <c r="B628" s="42"/>
      <c r="C628" s="43"/>
      <c r="D628" s="43"/>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row>
    <row r="629">
      <c r="A629" s="41"/>
      <c r="B629" s="42"/>
      <c r="C629" s="43"/>
      <c r="D629" s="43"/>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row>
    <row r="630">
      <c r="A630" s="41"/>
      <c r="B630" s="42"/>
      <c r="C630" s="43"/>
      <c r="D630" s="43"/>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row>
    <row r="631">
      <c r="A631" s="41"/>
      <c r="B631" s="42"/>
      <c r="C631" s="43"/>
      <c r="D631" s="43"/>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row>
    <row r="632">
      <c r="A632" s="41"/>
      <c r="B632" s="42"/>
      <c r="C632" s="43"/>
      <c r="D632" s="43"/>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row>
    <row r="633">
      <c r="A633" s="41"/>
      <c r="B633" s="42"/>
      <c r="C633" s="43"/>
      <c r="D633" s="43"/>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row>
    <row r="634">
      <c r="A634" s="41"/>
      <c r="B634" s="42"/>
      <c r="C634" s="43"/>
      <c r="D634" s="43"/>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row>
    <row r="635">
      <c r="A635" s="41"/>
      <c r="B635" s="42"/>
      <c r="C635" s="43"/>
      <c r="D635" s="43"/>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row>
    <row r="636">
      <c r="A636" s="41"/>
      <c r="B636" s="42"/>
      <c r="C636" s="43"/>
      <c r="D636" s="43"/>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row>
    <row r="637">
      <c r="A637" s="41"/>
      <c r="B637" s="42"/>
      <c r="C637" s="43"/>
      <c r="D637" s="43"/>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row>
    <row r="638">
      <c r="A638" s="41"/>
      <c r="B638" s="42"/>
      <c r="C638" s="43"/>
      <c r="D638" s="43"/>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row>
    <row r="639">
      <c r="A639" s="41"/>
      <c r="B639" s="42"/>
      <c r="C639" s="43"/>
      <c r="D639" s="43"/>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row>
    <row r="640">
      <c r="A640" s="41"/>
      <c r="B640" s="42"/>
      <c r="C640" s="43"/>
      <c r="D640" s="43"/>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row>
    <row r="641">
      <c r="A641" s="41"/>
      <c r="B641" s="42"/>
      <c r="C641" s="43"/>
      <c r="D641" s="43"/>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row>
    <row r="642">
      <c r="A642" s="41"/>
      <c r="B642" s="42"/>
      <c r="C642" s="43"/>
      <c r="D642" s="43"/>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row>
    <row r="643">
      <c r="A643" s="41"/>
      <c r="B643" s="42"/>
      <c r="C643" s="43"/>
      <c r="D643" s="43"/>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row>
    <row r="644">
      <c r="A644" s="41"/>
      <c r="B644" s="42"/>
      <c r="C644" s="43"/>
      <c r="D644" s="43"/>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row>
    <row r="645">
      <c r="A645" s="41"/>
      <c r="B645" s="42"/>
      <c r="C645" s="43"/>
      <c r="D645" s="43"/>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row>
    <row r="646">
      <c r="A646" s="41"/>
      <c r="B646" s="42"/>
      <c r="C646" s="43"/>
      <c r="D646" s="43"/>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row>
    <row r="647">
      <c r="A647" s="41"/>
      <c r="B647" s="42"/>
      <c r="C647" s="43"/>
      <c r="D647" s="43"/>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row>
    <row r="648">
      <c r="A648" s="41"/>
      <c r="B648" s="42"/>
      <c r="C648" s="43"/>
      <c r="D648" s="43"/>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row>
    <row r="649">
      <c r="A649" s="41"/>
      <c r="B649" s="42"/>
      <c r="C649" s="43"/>
      <c r="D649" s="43"/>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row>
    <row r="650">
      <c r="A650" s="41"/>
      <c r="B650" s="42"/>
      <c r="C650" s="43"/>
      <c r="D650" s="43"/>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row>
    <row r="651">
      <c r="A651" s="41"/>
      <c r="B651" s="42"/>
      <c r="C651" s="43"/>
      <c r="D651" s="43"/>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row>
    <row r="652">
      <c r="A652" s="41"/>
      <c r="B652" s="42"/>
      <c r="C652" s="43"/>
      <c r="D652" s="43"/>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row>
    <row r="653">
      <c r="A653" s="41"/>
      <c r="B653" s="42"/>
      <c r="C653" s="43"/>
      <c r="D653" s="43"/>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row>
    <row r="654">
      <c r="A654" s="41"/>
      <c r="B654" s="42"/>
      <c r="C654" s="43"/>
      <c r="D654" s="43"/>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row>
    <row r="655">
      <c r="A655" s="41"/>
      <c r="B655" s="42"/>
      <c r="C655" s="43"/>
      <c r="D655" s="43"/>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row>
    <row r="656">
      <c r="A656" s="41"/>
      <c r="B656" s="42"/>
      <c r="C656" s="43"/>
      <c r="D656" s="43"/>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row>
    <row r="657">
      <c r="A657" s="41"/>
      <c r="B657" s="42"/>
      <c r="C657" s="43"/>
      <c r="D657" s="43"/>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row>
    <row r="658">
      <c r="A658" s="41"/>
      <c r="B658" s="42"/>
      <c r="C658" s="43"/>
      <c r="D658" s="43"/>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row>
    <row r="659">
      <c r="A659" s="41"/>
      <c r="B659" s="42"/>
      <c r="C659" s="43"/>
      <c r="D659" s="43"/>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row>
    <row r="660">
      <c r="A660" s="41"/>
      <c r="B660" s="42"/>
      <c r="C660" s="43"/>
      <c r="D660" s="43"/>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row>
    <row r="661">
      <c r="A661" s="41"/>
      <c r="B661" s="42"/>
      <c r="C661" s="43"/>
      <c r="D661" s="43"/>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row>
    <row r="662">
      <c r="A662" s="41"/>
      <c r="B662" s="42"/>
      <c r="C662" s="43"/>
      <c r="D662" s="43"/>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row>
    <row r="663">
      <c r="A663" s="41"/>
      <c r="B663" s="42"/>
      <c r="C663" s="43"/>
      <c r="D663" s="43"/>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row>
    <row r="664">
      <c r="A664" s="41"/>
      <c r="B664" s="42"/>
      <c r="C664" s="43"/>
      <c r="D664" s="43"/>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row>
    <row r="665">
      <c r="A665" s="41"/>
      <c r="B665" s="42"/>
      <c r="C665" s="43"/>
      <c r="D665" s="43"/>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row>
    <row r="666">
      <c r="A666" s="41"/>
      <c r="B666" s="42"/>
      <c r="C666" s="43"/>
      <c r="D666" s="43"/>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row>
    <row r="667">
      <c r="A667" s="41"/>
      <c r="B667" s="42"/>
      <c r="C667" s="43"/>
      <c r="D667" s="43"/>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row>
    <row r="668">
      <c r="A668" s="41"/>
      <c r="B668" s="42"/>
      <c r="C668" s="43"/>
      <c r="D668" s="43"/>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row>
    <row r="669">
      <c r="A669" s="41"/>
      <c r="B669" s="42"/>
      <c r="C669" s="43"/>
      <c r="D669" s="43"/>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row>
    <row r="670">
      <c r="A670" s="41"/>
      <c r="B670" s="42"/>
      <c r="C670" s="43"/>
      <c r="D670" s="43"/>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row>
    <row r="671">
      <c r="A671" s="41"/>
      <c r="B671" s="42"/>
      <c r="C671" s="43"/>
      <c r="D671" s="43"/>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row>
    <row r="672">
      <c r="A672" s="41"/>
      <c r="B672" s="42"/>
      <c r="C672" s="43"/>
      <c r="D672" s="43"/>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row>
    <row r="673">
      <c r="A673" s="41"/>
      <c r="B673" s="42"/>
      <c r="C673" s="43"/>
      <c r="D673" s="43"/>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row>
    <row r="674">
      <c r="A674" s="41"/>
      <c r="B674" s="42"/>
      <c r="C674" s="43"/>
      <c r="D674" s="43"/>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row>
    <row r="675">
      <c r="A675" s="41"/>
      <c r="B675" s="42"/>
      <c r="C675" s="43"/>
      <c r="D675" s="43"/>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row>
    <row r="676">
      <c r="A676" s="41"/>
      <c r="B676" s="42"/>
      <c r="C676" s="43"/>
      <c r="D676" s="43"/>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row>
    <row r="677">
      <c r="A677" s="41"/>
      <c r="B677" s="42"/>
      <c r="C677" s="43"/>
      <c r="D677" s="43"/>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row>
    <row r="678">
      <c r="A678" s="41"/>
      <c r="B678" s="42"/>
      <c r="C678" s="43"/>
      <c r="D678" s="43"/>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row>
    <row r="679">
      <c r="A679" s="41"/>
      <c r="B679" s="42"/>
      <c r="C679" s="43"/>
      <c r="D679" s="43"/>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row>
    <row r="680">
      <c r="A680" s="41"/>
      <c r="B680" s="42"/>
      <c r="C680" s="43"/>
      <c r="D680" s="43"/>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row>
    <row r="681">
      <c r="A681" s="41"/>
      <c r="B681" s="42"/>
      <c r="C681" s="43"/>
      <c r="D681" s="43"/>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row>
    <row r="682">
      <c r="A682" s="41"/>
      <c r="B682" s="42"/>
      <c r="C682" s="43"/>
      <c r="D682" s="43"/>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row>
    <row r="683">
      <c r="A683" s="41"/>
      <c r="B683" s="42"/>
      <c r="C683" s="43"/>
      <c r="D683" s="43"/>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row>
    <row r="684">
      <c r="A684" s="41"/>
      <c r="B684" s="42"/>
      <c r="C684" s="43"/>
      <c r="D684" s="43"/>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row>
    <row r="685">
      <c r="A685" s="41"/>
      <c r="B685" s="42"/>
      <c r="C685" s="43"/>
      <c r="D685" s="43"/>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row>
    <row r="686">
      <c r="A686" s="41"/>
      <c r="B686" s="42"/>
      <c r="C686" s="43"/>
      <c r="D686" s="43"/>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row>
    <row r="687">
      <c r="A687" s="41"/>
      <c r="B687" s="42"/>
      <c r="C687" s="43"/>
      <c r="D687" s="43"/>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row>
    <row r="688">
      <c r="A688" s="41"/>
      <c r="B688" s="42"/>
      <c r="C688" s="43"/>
      <c r="D688" s="43"/>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row>
    <row r="689">
      <c r="A689" s="41"/>
      <c r="B689" s="42"/>
      <c r="C689" s="43"/>
      <c r="D689" s="43"/>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row>
    <row r="690">
      <c r="A690" s="41"/>
      <c r="B690" s="42"/>
      <c r="C690" s="43"/>
      <c r="D690" s="43"/>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row>
    <row r="691">
      <c r="A691" s="41"/>
      <c r="B691" s="42"/>
      <c r="C691" s="43"/>
      <c r="D691" s="43"/>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row>
    <row r="692">
      <c r="A692" s="41"/>
      <c r="B692" s="42"/>
      <c r="C692" s="43"/>
      <c r="D692" s="43"/>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row>
    <row r="693">
      <c r="A693" s="41"/>
      <c r="B693" s="42"/>
      <c r="C693" s="43"/>
      <c r="D693" s="43"/>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row>
    <row r="694">
      <c r="A694" s="41"/>
      <c r="B694" s="42"/>
      <c r="C694" s="43"/>
      <c r="D694" s="43"/>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row>
    <row r="695">
      <c r="A695" s="41"/>
      <c r="B695" s="42"/>
      <c r="C695" s="43"/>
      <c r="D695" s="43"/>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row>
    <row r="696">
      <c r="A696" s="41"/>
      <c r="B696" s="42"/>
      <c r="C696" s="43"/>
      <c r="D696" s="43"/>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row>
    <row r="697">
      <c r="A697" s="41"/>
      <c r="B697" s="42"/>
      <c r="C697" s="43"/>
      <c r="D697" s="43"/>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row>
    <row r="698">
      <c r="A698" s="41"/>
      <c r="B698" s="42"/>
      <c r="C698" s="43"/>
      <c r="D698" s="43"/>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row>
    <row r="699">
      <c r="A699" s="41"/>
      <c r="B699" s="42"/>
      <c r="C699" s="43"/>
      <c r="D699" s="43"/>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row>
    <row r="700">
      <c r="A700" s="41"/>
      <c r="B700" s="42"/>
      <c r="C700" s="43"/>
      <c r="D700" s="43"/>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row>
    <row r="701">
      <c r="A701" s="41"/>
      <c r="B701" s="42"/>
      <c r="C701" s="43"/>
      <c r="D701" s="43"/>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row>
    <row r="702">
      <c r="A702" s="41"/>
      <c r="B702" s="42"/>
      <c r="C702" s="43"/>
      <c r="D702" s="43"/>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row>
    <row r="703">
      <c r="A703" s="41"/>
      <c r="B703" s="42"/>
      <c r="C703" s="43"/>
      <c r="D703" s="43"/>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row>
    <row r="704">
      <c r="A704" s="41"/>
      <c r="B704" s="42"/>
      <c r="C704" s="43"/>
      <c r="D704" s="43"/>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row>
    <row r="705">
      <c r="A705" s="41"/>
      <c r="B705" s="42"/>
      <c r="C705" s="43"/>
      <c r="D705" s="43"/>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row>
    <row r="706">
      <c r="A706" s="41"/>
      <c r="B706" s="42"/>
      <c r="C706" s="43"/>
      <c r="D706" s="43"/>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row>
    <row r="707">
      <c r="A707" s="41"/>
      <c r="B707" s="42"/>
      <c r="C707" s="43"/>
      <c r="D707" s="43"/>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row>
    <row r="708">
      <c r="A708" s="41"/>
      <c r="B708" s="42"/>
      <c r="C708" s="43"/>
      <c r="D708" s="43"/>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row>
    <row r="709">
      <c r="A709" s="41"/>
      <c r="B709" s="42"/>
      <c r="C709" s="43"/>
      <c r="D709" s="43"/>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row>
    <row r="710">
      <c r="A710" s="41"/>
      <c r="B710" s="42"/>
      <c r="C710" s="43"/>
      <c r="D710" s="43"/>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row>
    <row r="711">
      <c r="A711" s="41"/>
      <c r="B711" s="42"/>
      <c r="C711" s="43"/>
      <c r="D711" s="43"/>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row>
    <row r="712">
      <c r="A712" s="41"/>
      <c r="B712" s="42"/>
      <c r="C712" s="43"/>
      <c r="D712" s="43"/>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row>
    <row r="713">
      <c r="A713" s="41"/>
      <c r="B713" s="42"/>
      <c r="C713" s="43"/>
      <c r="D713" s="43"/>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row>
    <row r="714">
      <c r="A714" s="41"/>
      <c r="B714" s="42"/>
      <c r="C714" s="43"/>
      <c r="D714" s="43"/>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row>
    <row r="715">
      <c r="A715" s="41"/>
      <c r="B715" s="42"/>
      <c r="C715" s="43"/>
      <c r="D715" s="43"/>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row>
    <row r="716">
      <c r="A716" s="41"/>
      <c r="B716" s="42"/>
      <c r="C716" s="43"/>
      <c r="D716" s="43"/>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row>
    <row r="717">
      <c r="A717" s="41"/>
      <c r="B717" s="42"/>
      <c r="C717" s="43"/>
      <c r="D717" s="43"/>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row>
    <row r="718">
      <c r="A718" s="41"/>
      <c r="B718" s="42"/>
      <c r="C718" s="43"/>
      <c r="D718" s="43"/>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row>
    <row r="719">
      <c r="A719" s="41"/>
      <c r="B719" s="42"/>
      <c r="C719" s="43"/>
      <c r="D719" s="43"/>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row>
    <row r="720">
      <c r="A720" s="41"/>
      <c r="B720" s="42"/>
      <c r="C720" s="43"/>
      <c r="D720" s="43"/>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row>
    <row r="721">
      <c r="A721" s="41"/>
      <c r="B721" s="42"/>
      <c r="C721" s="43"/>
      <c r="D721" s="43"/>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row>
    <row r="722">
      <c r="A722" s="41"/>
      <c r="B722" s="42"/>
      <c r="C722" s="43"/>
      <c r="D722" s="43"/>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row>
    <row r="723">
      <c r="A723" s="41"/>
      <c r="B723" s="42"/>
      <c r="C723" s="43"/>
      <c r="D723" s="43"/>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row>
    <row r="724">
      <c r="A724" s="41"/>
      <c r="B724" s="42"/>
      <c r="C724" s="43"/>
      <c r="D724" s="43"/>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row>
    <row r="725">
      <c r="A725" s="41"/>
      <c r="B725" s="42"/>
      <c r="C725" s="43"/>
      <c r="D725" s="43"/>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row>
    <row r="726">
      <c r="A726" s="41"/>
      <c r="B726" s="42"/>
      <c r="C726" s="43"/>
      <c r="D726" s="43"/>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row>
    <row r="727">
      <c r="A727" s="41"/>
      <c r="B727" s="42"/>
      <c r="C727" s="43"/>
      <c r="D727" s="43"/>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row>
    <row r="728">
      <c r="A728" s="41"/>
      <c r="B728" s="42"/>
      <c r="C728" s="43"/>
      <c r="D728" s="43"/>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row>
    <row r="729">
      <c r="A729" s="41"/>
      <c r="B729" s="42"/>
      <c r="C729" s="43"/>
      <c r="D729" s="43"/>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row>
    <row r="730">
      <c r="A730" s="41"/>
      <c r="B730" s="42"/>
      <c r="C730" s="43"/>
      <c r="D730" s="43"/>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row>
    <row r="731">
      <c r="A731" s="41"/>
      <c r="B731" s="42"/>
      <c r="C731" s="43"/>
      <c r="D731" s="43"/>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row>
    <row r="732">
      <c r="A732" s="41"/>
      <c r="B732" s="42"/>
      <c r="C732" s="43"/>
      <c r="D732" s="43"/>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row>
    <row r="733">
      <c r="A733" s="41"/>
      <c r="B733" s="42"/>
      <c r="C733" s="43"/>
      <c r="D733" s="43"/>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row>
    <row r="734">
      <c r="A734" s="41"/>
      <c r="B734" s="42"/>
      <c r="C734" s="43"/>
      <c r="D734" s="43"/>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row>
    <row r="735">
      <c r="A735" s="41"/>
      <c r="B735" s="42"/>
      <c r="C735" s="43"/>
      <c r="D735" s="43"/>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row>
    <row r="736">
      <c r="A736" s="41"/>
      <c r="B736" s="42"/>
      <c r="C736" s="43"/>
      <c r="D736" s="43"/>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row>
    <row r="737">
      <c r="A737" s="41"/>
      <c r="B737" s="42"/>
      <c r="C737" s="43"/>
      <c r="D737" s="43"/>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row>
    <row r="738">
      <c r="A738" s="41"/>
      <c r="B738" s="42"/>
      <c r="C738" s="43"/>
      <c r="D738" s="43"/>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row>
    <row r="739">
      <c r="A739" s="41"/>
      <c r="B739" s="42"/>
      <c r="C739" s="43"/>
      <c r="D739" s="43"/>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row>
    <row r="740">
      <c r="A740" s="41"/>
      <c r="B740" s="42"/>
      <c r="C740" s="43"/>
      <c r="D740" s="43"/>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row>
    <row r="741">
      <c r="A741" s="41"/>
      <c r="B741" s="42"/>
      <c r="C741" s="43"/>
      <c r="D741" s="43"/>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row>
    <row r="742">
      <c r="A742" s="41"/>
      <c r="B742" s="42"/>
      <c r="C742" s="43"/>
      <c r="D742" s="43"/>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row>
    <row r="743">
      <c r="A743" s="41"/>
      <c r="B743" s="42"/>
      <c r="C743" s="43"/>
      <c r="D743" s="43"/>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row>
    <row r="744">
      <c r="A744" s="41"/>
      <c r="B744" s="42"/>
      <c r="C744" s="43"/>
      <c r="D744" s="43"/>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row>
    <row r="745">
      <c r="A745" s="41"/>
      <c r="B745" s="42"/>
      <c r="C745" s="43"/>
      <c r="D745" s="43"/>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row>
    <row r="746">
      <c r="A746" s="41"/>
      <c r="B746" s="42"/>
      <c r="C746" s="43"/>
      <c r="D746" s="43"/>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row>
    <row r="747">
      <c r="A747" s="41"/>
      <c r="B747" s="42"/>
      <c r="C747" s="43"/>
      <c r="D747" s="43"/>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row>
    <row r="748">
      <c r="A748" s="41"/>
      <c r="B748" s="42"/>
      <c r="C748" s="43"/>
      <c r="D748" s="43"/>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row>
    <row r="749">
      <c r="A749" s="41"/>
      <c r="B749" s="42"/>
      <c r="C749" s="43"/>
      <c r="D749" s="43"/>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row>
    <row r="750">
      <c r="A750" s="41"/>
      <c r="B750" s="42"/>
      <c r="C750" s="43"/>
      <c r="D750" s="43"/>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row>
    <row r="751">
      <c r="A751" s="41"/>
      <c r="B751" s="42"/>
      <c r="C751" s="43"/>
      <c r="D751" s="43"/>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row>
    <row r="752">
      <c r="A752" s="41"/>
      <c r="B752" s="42"/>
      <c r="C752" s="43"/>
      <c r="D752" s="43"/>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row>
    <row r="753">
      <c r="A753" s="41"/>
      <c r="B753" s="42"/>
      <c r="C753" s="43"/>
      <c r="D753" s="43"/>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row>
    <row r="754">
      <c r="A754" s="41"/>
      <c r="B754" s="42"/>
      <c r="C754" s="43"/>
      <c r="D754" s="43"/>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row>
    <row r="755">
      <c r="A755" s="41"/>
      <c r="B755" s="42"/>
      <c r="C755" s="43"/>
      <c r="D755" s="43"/>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row>
    <row r="756">
      <c r="A756" s="41"/>
      <c r="B756" s="42"/>
      <c r="C756" s="43"/>
      <c r="D756" s="43"/>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row>
    <row r="757">
      <c r="A757" s="41"/>
      <c r="B757" s="42"/>
      <c r="C757" s="43"/>
      <c r="D757" s="43"/>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row>
    <row r="758">
      <c r="A758" s="41"/>
      <c r="B758" s="42"/>
      <c r="C758" s="43"/>
      <c r="D758" s="43"/>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row>
    <row r="759">
      <c r="A759" s="41"/>
      <c r="B759" s="42"/>
      <c r="C759" s="43"/>
      <c r="D759" s="43"/>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row>
    <row r="760">
      <c r="A760" s="41"/>
      <c r="B760" s="42"/>
      <c r="C760" s="43"/>
      <c r="D760" s="43"/>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row>
    <row r="761">
      <c r="A761" s="41"/>
      <c r="B761" s="42"/>
      <c r="C761" s="43"/>
      <c r="D761" s="43"/>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row>
    <row r="762">
      <c r="A762" s="41"/>
      <c r="B762" s="42"/>
      <c r="C762" s="43"/>
      <c r="D762" s="43"/>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row>
    <row r="763">
      <c r="A763" s="41"/>
      <c r="B763" s="42"/>
      <c r="C763" s="43"/>
      <c r="D763" s="43"/>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row>
    <row r="764">
      <c r="A764" s="41"/>
      <c r="B764" s="42"/>
      <c r="C764" s="43"/>
      <c r="D764" s="43"/>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row>
    <row r="765">
      <c r="A765" s="41"/>
      <c r="B765" s="42"/>
      <c r="C765" s="43"/>
      <c r="D765" s="43"/>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row>
    <row r="766">
      <c r="A766" s="41"/>
      <c r="B766" s="42"/>
      <c r="C766" s="43"/>
      <c r="D766" s="43"/>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row>
    <row r="767">
      <c r="A767" s="41"/>
      <c r="B767" s="42"/>
      <c r="C767" s="43"/>
      <c r="D767" s="43"/>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row>
    <row r="768">
      <c r="A768" s="41"/>
      <c r="B768" s="42"/>
      <c r="C768" s="43"/>
      <c r="D768" s="43"/>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row>
    <row r="769">
      <c r="A769" s="41"/>
      <c r="B769" s="42"/>
      <c r="C769" s="43"/>
      <c r="D769" s="43"/>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row>
    <row r="770">
      <c r="A770" s="41"/>
      <c r="B770" s="42"/>
      <c r="C770" s="43"/>
      <c r="D770" s="43"/>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row>
    <row r="771">
      <c r="A771" s="41"/>
      <c r="B771" s="42"/>
      <c r="C771" s="43"/>
      <c r="D771" s="43"/>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row>
    <row r="772">
      <c r="A772" s="41"/>
      <c r="B772" s="42"/>
      <c r="C772" s="43"/>
      <c r="D772" s="43"/>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row>
    <row r="773">
      <c r="A773" s="41"/>
      <c r="B773" s="42"/>
      <c r="C773" s="43"/>
      <c r="D773" s="43"/>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row>
    <row r="774">
      <c r="A774" s="41"/>
      <c r="B774" s="42"/>
      <c r="C774" s="43"/>
      <c r="D774" s="43"/>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row>
    <row r="775">
      <c r="A775" s="41"/>
      <c r="B775" s="42"/>
      <c r="C775" s="43"/>
      <c r="D775" s="43"/>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row>
    <row r="776">
      <c r="A776" s="41"/>
      <c r="B776" s="42"/>
      <c r="C776" s="43"/>
      <c r="D776" s="43"/>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row>
    <row r="777">
      <c r="A777" s="41"/>
      <c r="B777" s="42"/>
      <c r="C777" s="43"/>
      <c r="D777" s="43"/>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row>
    <row r="778">
      <c r="A778" s="41"/>
      <c r="B778" s="42"/>
      <c r="C778" s="43"/>
      <c r="D778" s="43"/>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row>
    <row r="779">
      <c r="A779" s="41"/>
      <c r="B779" s="42"/>
      <c r="C779" s="43"/>
      <c r="D779" s="43"/>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row>
    <row r="780">
      <c r="A780" s="41"/>
      <c r="B780" s="42"/>
      <c r="C780" s="43"/>
      <c r="D780" s="43"/>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row>
    <row r="781">
      <c r="A781" s="41"/>
      <c r="B781" s="42"/>
      <c r="C781" s="43"/>
      <c r="D781" s="43"/>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row>
    <row r="782">
      <c r="A782" s="41"/>
      <c r="B782" s="42"/>
      <c r="C782" s="43"/>
      <c r="D782" s="43"/>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row>
    <row r="783">
      <c r="A783" s="41"/>
      <c r="B783" s="42"/>
      <c r="C783" s="43"/>
      <c r="D783" s="43"/>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row>
    <row r="784">
      <c r="A784" s="41"/>
      <c r="B784" s="42"/>
      <c r="C784" s="43"/>
      <c r="D784" s="43"/>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row>
    <row r="785">
      <c r="A785" s="41"/>
      <c r="B785" s="42"/>
      <c r="C785" s="43"/>
      <c r="D785" s="43"/>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row>
    <row r="786">
      <c r="A786" s="41"/>
      <c r="B786" s="42"/>
      <c r="C786" s="43"/>
      <c r="D786" s="43"/>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row>
    <row r="787">
      <c r="A787" s="41"/>
      <c r="B787" s="42"/>
      <c r="C787" s="43"/>
      <c r="D787" s="43"/>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row>
    <row r="788">
      <c r="A788" s="41"/>
      <c r="B788" s="42"/>
      <c r="C788" s="43"/>
      <c r="D788" s="43"/>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row>
    <row r="789">
      <c r="A789" s="41"/>
      <c r="B789" s="42"/>
      <c r="C789" s="43"/>
      <c r="D789" s="43"/>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row>
    <row r="790">
      <c r="A790" s="41"/>
      <c r="B790" s="42"/>
      <c r="C790" s="43"/>
      <c r="D790" s="43"/>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row>
    <row r="791">
      <c r="A791" s="41"/>
      <c r="B791" s="42"/>
      <c r="C791" s="43"/>
      <c r="D791" s="43"/>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row>
    <row r="792">
      <c r="A792" s="41"/>
      <c r="B792" s="42"/>
      <c r="C792" s="43"/>
      <c r="D792" s="43"/>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row>
    <row r="793">
      <c r="A793" s="41"/>
      <c r="B793" s="42"/>
      <c r="C793" s="43"/>
      <c r="D793" s="43"/>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row>
    <row r="794">
      <c r="A794" s="41"/>
      <c r="B794" s="42"/>
      <c r="C794" s="43"/>
      <c r="D794" s="43"/>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row>
    <row r="795">
      <c r="A795" s="41"/>
      <c r="B795" s="42"/>
      <c r="C795" s="43"/>
      <c r="D795" s="43"/>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row>
    <row r="796">
      <c r="A796" s="41"/>
      <c r="B796" s="42"/>
      <c r="C796" s="43"/>
      <c r="D796" s="43"/>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row>
    <row r="797">
      <c r="A797" s="41"/>
      <c r="B797" s="42"/>
      <c r="C797" s="43"/>
      <c r="D797" s="43"/>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row>
    <row r="798">
      <c r="A798" s="41"/>
      <c r="B798" s="42"/>
      <c r="C798" s="43"/>
      <c r="D798" s="43"/>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row>
    <row r="799">
      <c r="A799" s="41"/>
      <c r="B799" s="42"/>
      <c r="C799" s="43"/>
      <c r="D799" s="43"/>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row>
    <row r="800">
      <c r="A800" s="41"/>
      <c r="B800" s="42"/>
      <c r="C800" s="43"/>
      <c r="D800" s="43"/>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row>
    <row r="801">
      <c r="A801" s="41"/>
      <c r="B801" s="42"/>
      <c r="C801" s="43"/>
      <c r="D801" s="43"/>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row>
    <row r="802">
      <c r="A802" s="41"/>
      <c r="B802" s="42"/>
      <c r="C802" s="43"/>
      <c r="D802" s="43"/>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row>
    <row r="803">
      <c r="A803" s="41"/>
      <c r="B803" s="42"/>
      <c r="C803" s="43"/>
      <c r="D803" s="43"/>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row>
    <row r="804">
      <c r="A804" s="41"/>
      <c r="B804" s="42"/>
      <c r="C804" s="43"/>
      <c r="D804" s="43"/>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row>
    <row r="805">
      <c r="A805" s="41"/>
      <c r="B805" s="42"/>
      <c r="C805" s="43"/>
      <c r="D805" s="43"/>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row>
    <row r="806">
      <c r="A806" s="41"/>
      <c r="B806" s="42"/>
      <c r="C806" s="43"/>
      <c r="D806" s="43"/>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row>
    <row r="807">
      <c r="A807" s="41"/>
      <c r="B807" s="42"/>
      <c r="C807" s="43"/>
      <c r="D807" s="43"/>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row>
    <row r="808">
      <c r="A808" s="41"/>
      <c r="B808" s="42"/>
      <c r="C808" s="43"/>
      <c r="D808" s="43"/>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row>
    <row r="809">
      <c r="A809" s="41"/>
      <c r="B809" s="42"/>
      <c r="C809" s="43"/>
      <c r="D809" s="43"/>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row>
    <row r="810">
      <c r="A810" s="41"/>
      <c r="B810" s="42"/>
      <c r="C810" s="43"/>
      <c r="D810" s="43"/>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row>
    <row r="811">
      <c r="A811" s="41"/>
      <c r="B811" s="42"/>
      <c r="C811" s="43"/>
      <c r="D811" s="43"/>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row>
    <row r="812">
      <c r="A812" s="41"/>
      <c r="B812" s="42"/>
      <c r="C812" s="43"/>
      <c r="D812" s="43"/>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row>
    <row r="813">
      <c r="A813" s="41"/>
      <c r="B813" s="42"/>
      <c r="C813" s="43"/>
      <c r="D813" s="43"/>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row>
    <row r="814">
      <c r="A814" s="41"/>
      <c r="B814" s="42"/>
      <c r="C814" s="43"/>
      <c r="D814" s="43"/>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row>
    <row r="815">
      <c r="A815" s="41"/>
      <c r="B815" s="42"/>
      <c r="C815" s="43"/>
      <c r="D815" s="43"/>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row>
    <row r="816">
      <c r="A816" s="41"/>
      <c r="B816" s="42"/>
      <c r="C816" s="43"/>
      <c r="D816" s="43"/>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row>
    <row r="817">
      <c r="A817" s="41"/>
      <c r="B817" s="42"/>
      <c r="C817" s="43"/>
      <c r="D817" s="43"/>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row>
    <row r="818">
      <c r="A818" s="41"/>
      <c r="B818" s="42"/>
      <c r="C818" s="43"/>
      <c r="D818" s="43"/>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row>
    <row r="819">
      <c r="A819" s="41"/>
      <c r="B819" s="42"/>
      <c r="C819" s="43"/>
      <c r="D819" s="43"/>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row>
    <row r="820">
      <c r="A820" s="41"/>
      <c r="B820" s="42"/>
      <c r="C820" s="43"/>
      <c r="D820" s="43"/>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row>
    <row r="821">
      <c r="A821" s="41"/>
      <c r="B821" s="42"/>
      <c r="C821" s="43"/>
      <c r="D821" s="43"/>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row>
    <row r="822">
      <c r="A822" s="41"/>
      <c r="B822" s="42"/>
      <c r="C822" s="43"/>
      <c r="D822" s="43"/>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row>
    <row r="823">
      <c r="A823" s="41"/>
      <c r="B823" s="42"/>
      <c r="C823" s="43"/>
      <c r="D823" s="43"/>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row>
    <row r="824">
      <c r="A824" s="41"/>
      <c r="B824" s="42"/>
      <c r="C824" s="43"/>
      <c r="D824" s="43"/>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row>
    <row r="825">
      <c r="A825" s="41"/>
      <c r="B825" s="42"/>
      <c r="C825" s="43"/>
      <c r="D825" s="43"/>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row>
    <row r="826">
      <c r="A826" s="41"/>
      <c r="B826" s="42"/>
      <c r="C826" s="43"/>
      <c r="D826" s="43"/>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row>
    <row r="827">
      <c r="A827" s="41"/>
      <c r="B827" s="42"/>
      <c r="C827" s="43"/>
      <c r="D827" s="43"/>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row>
    <row r="828">
      <c r="A828" s="41"/>
      <c r="B828" s="42"/>
      <c r="C828" s="43"/>
      <c r="D828" s="43"/>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row>
    <row r="829">
      <c r="A829" s="41"/>
      <c r="B829" s="42"/>
      <c r="C829" s="43"/>
      <c r="D829" s="43"/>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row>
    <row r="830">
      <c r="A830" s="41"/>
      <c r="B830" s="42"/>
      <c r="C830" s="43"/>
      <c r="D830" s="43"/>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row>
    <row r="831">
      <c r="A831" s="41"/>
      <c r="B831" s="42"/>
      <c r="C831" s="43"/>
      <c r="D831" s="43"/>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row>
    <row r="832">
      <c r="A832" s="41"/>
      <c r="B832" s="42"/>
      <c r="C832" s="43"/>
      <c r="D832" s="43"/>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row>
    <row r="833">
      <c r="A833" s="41"/>
      <c r="B833" s="42"/>
      <c r="C833" s="43"/>
      <c r="D833" s="43"/>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row>
    <row r="834">
      <c r="A834" s="41"/>
      <c r="B834" s="42"/>
      <c r="C834" s="43"/>
      <c r="D834" s="43"/>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row>
    <row r="835">
      <c r="A835" s="41"/>
      <c r="B835" s="42"/>
      <c r="C835" s="43"/>
      <c r="D835" s="43"/>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row>
    <row r="836">
      <c r="A836" s="41"/>
      <c r="B836" s="42"/>
      <c r="C836" s="43"/>
      <c r="D836" s="43"/>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row>
    <row r="837">
      <c r="A837" s="41"/>
      <c r="B837" s="42"/>
      <c r="C837" s="43"/>
      <c r="D837" s="43"/>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row>
    <row r="838">
      <c r="A838" s="41"/>
      <c r="B838" s="42"/>
      <c r="C838" s="43"/>
      <c r="D838" s="43"/>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row>
    <row r="839">
      <c r="A839" s="41"/>
      <c r="B839" s="42"/>
      <c r="C839" s="43"/>
      <c r="D839" s="43"/>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row>
    <row r="840">
      <c r="A840" s="41"/>
      <c r="B840" s="42"/>
      <c r="C840" s="43"/>
      <c r="D840" s="43"/>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row>
    <row r="841">
      <c r="A841" s="41"/>
      <c r="B841" s="42"/>
      <c r="C841" s="43"/>
      <c r="D841" s="43"/>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row>
    <row r="842">
      <c r="A842" s="41"/>
      <c r="B842" s="42"/>
      <c r="C842" s="43"/>
      <c r="D842" s="43"/>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row>
    <row r="843">
      <c r="A843" s="41"/>
      <c r="B843" s="42"/>
      <c r="C843" s="43"/>
      <c r="D843" s="43"/>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row>
    <row r="844">
      <c r="A844" s="41"/>
      <c r="B844" s="42"/>
      <c r="C844" s="43"/>
      <c r="D844" s="43"/>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row>
    <row r="845">
      <c r="A845" s="41"/>
      <c r="B845" s="42"/>
      <c r="C845" s="43"/>
      <c r="D845" s="43"/>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row>
    <row r="846">
      <c r="A846" s="41"/>
      <c r="B846" s="42"/>
      <c r="C846" s="43"/>
      <c r="D846" s="43"/>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row>
    <row r="847">
      <c r="A847" s="41"/>
      <c r="B847" s="42"/>
      <c r="C847" s="43"/>
      <c r="D847" s="43"/>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row>
    <row r="848">
      <c r="A848" s="41"/>
      <c r="B848" s="42"/>
      <c r="C848" s="43"/>
      <c r="D848" s="43"/>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row>
    <row r="849">
      <c r="A849" s="41"/>
      <c r="B849" s="42"/>
      <c r="C849" s="43"/>
      <c r="D849" s="43"/>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row>
    <row r="850">
      <c r="A850" s="41"/>
      <c r="B850" s="42"/>
      <c r="C850" s="43"/>
      <c r="D850" s="43"/>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row>
    <row r="851">
      <c r="A851" s="41"/>
      <c r="B851" s="42"/>
      <c r="C851" s="43"/>
      <c r="D851" s="43"/>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row>
    <row r="852">
      <c r="A852" s="41"/>
      <c r="B852" s="42"/>
      <c r="C852" s="43"/>
      <c r="D852" s="43"/>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row>
    <row r="853">
      <c r="A853" s="41"/>
      <c r="B853" s="42"/>
      <c r="C853" s="43"/>
      <c r="D853" s="43"/>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row>
    <row r="854">
      <c r="A854" s="41"/>
      <c r="B854" s="42"/>
      <c r="C854" s="43"/>
      <c r="D854" s="43"/>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row>
    <row r="855">
      <c r="A855" s="41"/>
      <c r="B855" s="42"/>
      <c r="C855" s="43"/>
      <c r="D855" s="43"/>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row>
    <row r="856">
      <c r="A856" s="41"/>
      <c r="B856" s="42"/>
      <c r="C856" s="43"/>
      <c r="D856" s="43"/>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row>
    <row r="857">
      <c r="A857" s="41"/>
      <c r="B857" s="42"/>
      <c r="C857" s="43"/>
      <c r="D857" s="43"/>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row>
    <row r="858">
      <c r="A858" s="41"/>
      <c r="B858" s="42"/>
      <c r="C858" s="43"/>
      <c r="D858" s="43"/>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row>
    <row r="859">
      <c r="A859" s="41"/>
      <c r="B859" s="42"/>
      <c r="C859" s="43"/>
      <c r="D859" s="43"/>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row>
    <row r="860">
      <c r="A860" s="41"/>
      <c r="B860" s="42"/>
      <c r="C860" s="43"/>
      <c r="D860" s="43"/>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row>
    <row r="861">
      <c r="A861" s="41"/>
      <c r="B861" s="42"/>
      <c r="C861" s="43"/>
      <c r="D861" s="43"/>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row>
    <row r="862">
      <c r="A862" s="41"/>
      <c r="B862" s="42"/>
      <c r="C862" s="43"/>
      <c r="D862" s="43"/>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row>
    <row r="863">
      <c r="A863" s="41"/>
      <c r="B863" s="42"/>
      <c r="C863" s="43"/>
      <c r="D863" s="43"/>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row>
    <row r="864">
      <c r="A864" s="41"/>
      <c r="B864" s="42"/>
      <c r="C864" s="43"/>
      <c r="D864" s="43"/>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row>
    <row r="865">
      <c r="A865" s="41"/>
      <c r="B865" s="42"/>
      <c r="C865" s="43"/>
      <c r="D865" s="43"/>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row>
    <row r="866">
      <c r="A866" s="41"/>
      <c r="B866" s="42"/>
      <c r="C866" s="43"/>
      <c r="D866" s="43"/>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row>
    <row r="867">
      <c r="A867" s="41"/>
      <c r="B867" s="42"/>
      <c r="C867" s="43"/>
      <c r="D867" s="43"/>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row>
    <row r="868">
      <c r="A868" s="41"/>
      <c r="B868" s="42"/>
      <c r="C868" s="43"/>
      <c r="D868" s="43"/>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row>
    <row r="869">
      <c r="A869" s="41"/>
      <c r="B869" s="42"/>
      <c r="C869" s="43"/>
      <c r="D869" s="43"/>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row>
    <row r="870">
      <c r="A870" s="41"/>
      <c r="B870" s="42"/>
      <c r="C870" s="43"/>
      <c r="D870" s="43"/>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row>
    <row r="871">
      <c r="A871" s="41"/>
      <c r="B871" s="42"/>
      <c r="C871" s="43"/>
      <c r="D871" s="43"/>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row>
    <row r="872">
      <c r="A872" s="41"/>
      <c r="B872" s="42"/>
      <c r="C872" s="43"/>
      <c r="D872" s="43"/>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row>
    <row r="873">
      <c r="A873" s="41"/>
      <c r="B873" s="42"/>
      <c r="C873" s="43"/>
      <c r="D873" s="43"/>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row>
    <row r="874">
      <c r="A874" s="41"/>
      <c r="B874" s="42"/>
      <c r="C874" s="43"/>
      <c r="D874" s="43"/>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row>
    <row r="875">
      <c r="A875" s="41"/>
      <c r="B875" s="42"/>
      <c r="C875" s="43"/>
      <c r="D875" s="43"/>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row>
    <row r="876">
      <c r="A876" s="41"/>
      <c r="B876" s="42"/>
      <c r="C876" s="43"/>
      <c r="D876" s="43"/>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row>
    <row r="877">
      <c r="A877" s="41"/>
      <c r="B877" s="42"/>
      <c r="C877" s="43"/>
      <c r="D877" s="43"/>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row>
    <row r="878">
      <c r="A878" s="41"/>
      <c r="B878" s="42"/>
      <c r="C878" s="43"/>
      <c r="D878" s="43"/>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row>
    <row r="879">
      <c r="A879" s="41"/>
      <c r="B879" s="42"/>
      <c r="C879" s="43"/>
      <c r="D879" s="43"/>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row>
    <row r="880">
      <c r="A880" s="41"/>
      <c r="B880" s="42"/>
      <c r="C880" s="43"/>
      <c r="D880" s="43"/>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row>
    <row r="881">
      <c r="A881" s="41"/>
      <c r="B881" s="42"/>
      <c r="C881" s="43"/>
      <c r="D881" s="43"/>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row>
    <row r="882">
      <c r="A882" s="41"/>
      <c r="B882" s="42"/>
      <c r="C882" s="43"/>
      <c r="D882" s="43"/>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row>
    <row r="883">
      <c r="A883" s="41"/>
      <c r="B883" s="42"/>
      <c r="C883" s="43"/>
      <c r="D883" s="43"/>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row>
    <row r="884">
      <c r="A884" s="41"/>
      <c r="B884" s="42"/>
      <c r="C884" s="43"/>
      <c r="D884" s="43"/>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row>
    <row r="885">
      <c r="A885" s="41"/>
      <c r="B885" s="42"/>
      <c r="C885" s="43"/>
      <c r="D885" s="43"/>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row>
    <row r="886">
      <c r="A886" s="41"/>
      <c r="B886" s="42"/>
      <c r="C886" s="43"/>
      <c r="D886" s="43"/>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row>
    <row r="887">
      <c r="A887" s="41"/>
      <c r="B887" s="42"/>
      <c r="C887" s="43"/>
      <c r="D887" s="43"/>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row>
    <row r="888">
      <c r="A888" s="41"/>
      <c r="B888" s="42"/>
      <c r="C888" s="43"/>
      <c r="D888" s="43"/>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row>
    <row r="889">
      <c r="A889" s="41"/>
      <c r="B889" s="42"/>
      <c r="C889" s="43"/>
      <c r="D889" s="43"/>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row>
    <row r="890">
      <c r="A890" s="41"/>
      <c r="B890" s="42"/>
      <c r="C890" s="43"/>
      <c r="D890" s="43"/>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row>
    <row r="891">
      <c r="A891" s="41"/>
      <c r="B891" s="42"/>
      <c r="C891" s="43"/>
      <c r="D891" s="43"/>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row>
    <row r="892">
      <c r="A892" s="41"/>
      <c r="B892" s="42"/>
      <c r="C892" s="43"/>
      <c r="D892" s="43"/>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row>
    <row r="893">
      <c r="A893" s="41"/>
      <c r="B893" s="42"/>
      <c r="C893" s="43"/>
      <c r="D893" s="43"/>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row>
    <row r="894">
      <c r="A894" s="41"/>
      <c r="B894" s="42"/>
      <c r="C894" s="43"/>
      <c r="D894" s="43"/>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row>
    <row r="895">
      <c r="A895" s="41"/>
      <c r="B895" s="42"/>
      <c r="C895" s="43"/>
      <c r="D895" s="43"/>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row>
    <row r="896">
      <c r="A896" s="41"/>
      <c r="B896" s="42"/>
      <c r="C896" s="43"/>
      <c r="D896" s="43"/>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row>
    <row r="897">
      <c r="A897" s="41"/>
      <c r="B897" s="42"/>
      <c r="C897" s="43"/>
      <c r="D897" s="43"/>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row>
    <row r="898">
      <c r="A898" s="41"/>
      <c r="B898" s="42"/>
      <c r="C898" s="43"/>
      <c r="D898" s="43"/>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row>
    <row r="899">
      <c r="A899" s="41"/>
      <c r="B899" s="42"/>
      <c r="C899" s="43"/>
      <c r="D899" s="43"/>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row>
    <row r="900">
      <c r="A900" s="41"/>
      <c r="B900" s="42"/>
      <c r="C900" s="43"/>
      <c r="D900" s="43"/>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row>
    <row r="901">
      <c r="A901" s="41"/>
      <c r="B901" s="42"/>
      <c r="C901" s="43"/>
      <c r="D901" s="43"/>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row>
    <row r="902">
      <c r="A902" s="41"/>
      <c r="B902" s="42"/>
      <c r="C902" s="43"/>
      <c r="D902" s="43"/>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row>
    <row r="903">
      <c r="A903" s="41"/>
      <c r="B903" s="42"/>
      <c r="C903" s="43"/>
      <c r="D903" s="43"/>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row>
    <row r="904">
      <c r="A904" s="41"/>
      <c r="B904" s="42"/>
      <c r="C904" s="43"/>
      <c r="D904" s="43"/>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row>
    <row r="905">
      <c r="A905" s="41"/>
      <c r="B905" s="42"/>
      <c r="C905" s="43"/>
      <c r="D905" s="43"/>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row>
    <row r="906">
      <c r="A906" s="41"/>
      <c r="B906" s="42"/>
      <c r="C906" s="43"/>
      <c r="D906" s="43"/>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row>
    <row r="907">
      <c r="A907" s="41"/>
      <c r="B907" s="42"/>
      <c r="C907" s="43"/>
      <c r="D907" s="43"/>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row>
    <row r="908">
      <c r="A908" s="41"/>
      <c r="B908" s="42"/>
      <c r="C908" s="43"/>
      <c r="D908" s="43"/>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row>
    <row r="909">
      <c r="A909" s="41"/>
      <c r="B909" s="42"/>
      <c r="C909" s="43"/>
      <c r="D909" s="43"/>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row>
    <row r="910">
      <c r="A910" s="41"/>
      <c r="B910" s="42"/>
      <c r="C910" s="43"/>
      <c r="D910" s="43"/>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row>
    <row r="911">
      <c r="A911" s="41"/>
      <c r="B911" s="42"/>
      <c r="C911" s="43"/>
      <c r="D911" s="43"/>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row>
    <row r="912">
      <c r="A912" s="41"/>
      <c r="B912" s="42"/>
      <c r="C912" s="43"/>
      <c r="D912" s="43"/>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row>
    <row r="913">
      <c r="A913" s="41"/>
      <c r="B913" s="42"/>
      <c r="C913" s="43"/>
      <c r="D913" s="43"/>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row>
    <row r="914">
      <c r="A914" s="41"/>
      <c r="B914" s="42"/>
      <c r="C914" s="43"/>
      <c r="D914" s="43"/>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row>
    <row r="915">
      <c r="A915" s="41"/>
      <c r="B915" s="42"/>
      <c r="C915" s="43"/>
      <c r="D915" s="43"/>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row>
    <row r="916">
      <c r="A916" s="41"/>
      <c r="B916" s="42"/>
      <c r="C916" s="43"/>
      <c r="D916" s="43"/>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row>
    <row r="917">
      <c r="A917" s="41"/>
      <c r="B917" s="42"/>
      <c r="C917" s="43"/>
      <c r="D917" s="43"/>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row>
    <row r="918">
      <c r="A918" s="41"/>
      <c r="B918" s="42"/>
      <c r="C918" s="43"/>
      <c r="D918" s="43"/>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row>
    <row r="919">
      <c r="A919" s="41"/>
      <c r="B919" s="42"/>
      <c r="C919" s="43"/>
      <c r="D919" s="43"/>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row>
    <row r="920">
      <c r="A920" s="41"/>
      <c r="B920" s="42"/>
      <c r="C920" s="43"/>
      <c r="D920" s="43"/>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row>
    <row r="921">
      <c r="A921" s="41"/>
      <c r="B921" s="42"/>
      <c r="C921" s="43"/>
      <c r="D921" s="43"/>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row>
    <row r="922">
      <c r="A922" s="41"/>
      <c r="B922" s="42"/>
      <c r="C922" s="43"/>
      <c r="D922" s="43"/>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row>
    <row r="923">
      <c r="A923" s="41"/>
      <c r="B923" s="42"/>
      <c r="C923" s="43"/>
      <c r="D923" s="43"/>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row>
    <row r="924">
      <c r="A924" s="41"/>
      <c r="B924" s="42"/>
      <c r="C924" s="43"/>
      <c r="D924" s="43"/>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row>
    <row r="925">
      <c r="A925" s="41"/>
      <c r="B925" s="42"/>
      <c r="C925" s="43"/>
      <c r="D925" s="43"/>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row>
    <row r="926">
      <c r="A926" s="41"/>
      <c r="B926" s="42"/>
      <c r="C926" s="43"/>
      <c r="D926" s="43"/>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row>
    <row r="927">
      <c r="A927" s="41"/>
      <c r="B927" s="42"/>
      <c r="C927" s="43"/>
      <c r="D927" s="43"/>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row>
    <row r="928">
      <c r="A928" s="41"/>
      <c r="B928" s="42"/>
      <c r="C928" s="43"/>
      <c r="D928" s="43"/>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row>
    <row r="929">
      <c r="A929" s="41"/>
      <c r="B929" s="42"/>
      <c r="C929" s="43"/>
      <c r="D929" s="43"/>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row>
    <row r="930">
      <c r="A930" s="41"/>
      <c r="B930" s="42"/>
      <c r="C930" s="43"/>
      <c r="D930" s="43"/>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row>
    <row r="931">
      <c r="A931" s="41"/>
      <c r="B931" s="42"/>
      <c r="C931" s="43"/>
      <c r="D931" s="43"/>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row>
    <row r="932">
      <c r="A932" s="41"/>
      <c r="B932" s="42"/>
      <c r="C932" s="43"/>
      <c r="D932" s="43"/>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row>
    <row r="933">
      <c r="A933" s="41"/>
      <c r="B933" s="42"/>
      <c r="C933" s="43"/>
      <c r="D933" s="43"/>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row>
    <row r="934">
      <c r="A934" s="41"/>
      <c r="B934" s="42"/>
      <c r="C934" s="43"/>
      <c r="D934" s="43"/>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row>
    <row r="935">
      <c r="A935" s="41"/>
      <c r="B935" s="42"/>
      <c r="C935" s="43"/>
      <c r="D935" s="43"/>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row>
    <row r="936">
      <c r="A936" s="41"/>
      <c r="B936" s="42"/>
      <c r="C936" s="43"/>
      <c r="D936" s="43"/>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row>
    <row r="937">
      <c r="A937" s="41"/>
      <c r="B937" s="42"/>
      <c r="C937" s="43"/>
      <c r="D937" s="43"/>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row>
    <row r="938">
      <c r="A938" s="41"/>
      <c r="B938" s="42"/>
      <c r="C938" s="43"/>
      <c r="D938" s="43"/>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row>
    <row r="939">
      <c r="A939" s="41"/>
      <c r="B939" s="42"/>
      <c r="C939" s="43"/>
      <c r="D939" s="43"/>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row>
    <row r="940">
      <c r="A940" s="41"/>
      <c r="B940" s="42"/>
      <c r="C940" s="43"/>
      <c r="D940" s="43"/>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row>
    <row r="941">
      <c r="A941" s="41"/>
      <c r="B941" s="42"/>
      <c r="C941" s="43"/>
      <c r="D941" s="43"/>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row>
    <row r="942">
      <c r="A942" s="41"/>
      <c r="B942" s="42"/>
      <c r="C942" s="43"/>
      <c r="D942" s="43"/>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row>
    <row r="943">
      <c r="A943" s="41"/>
      <c r="B943" s="42"/>
      <c r="C943" s="43"/>
      <c r="D943" s="43"/>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row>
    <row r="944">
      <c r="A944" s="41"/>
      <c r="B944" s="42"/>
      <c r="C944" s="43"/>
      <c r="D944" s="43"/>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row>
    <row r="945">
      <c r="A945" s="41"/>
      <c r="B945" s="42"/>
      <c r="C945" s="43"/>
      <c r="D945" s="43"/>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row>
    <row r="946">
      <c r="A946" s="41"/>
      <c r="B946" s="42"/>
      <c r="C946" s="43"/>
      <c r="D946" s="43"/>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row>
    <row r="947">
      <c r="A947" s="41"/>
      <c r="B947" s="42"/>
      <c r="C947" s="43"/>
      <c r="D947" s="43"/>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row>
    <row r="948">
      <c r="A948" s="41"/>
      <c r="B948" s="42"/>
      <c r="C948" s="43"/>
      <c r="D948" s="43"/>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row>
    <row r="949">
      <c r="A949" s="41"/>
      <c r="B949" s="42"/>
      <c r="C949" s="43"/>
      <c r="D949" s="43"/>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row>
    <row r="950">
      <c r="A950" s="41"/>
      <c r="B950" s="42"/>
      <c r="C950" s="43"/>
      <c r="D950" s="43"/>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row>
    <row r="951">
      <c r="A951" s="41"/>
      <c r="B951" s="42"/>
      <c r="C951" s="43"/>
      <c r="D951" s="43"/>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row>
    <row r="952">
      <c r="A952" s="41"/>
      <c r="B952" s="42"/>
      <c r="C952" s="43"/>
      <c r="D952" s="43"/>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row>
    <row r="953">
      <c r="A953" s="41"/>
      <c r="B953" s="42"/>
      <c r="C953" s="43"/>
      <c r="D953" s="43"/>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row>
    <row r="954">
      <c r="A954" s="41"/>
      <c r="B954" s="42"/>
      <c r="C954" s="43"/>
      <c r="D954" s="43"/>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row>
    <row r="955">
      <c r="A955" s="41"/>
      <c r="B955" s="42"/>
      <c r="C955" s="43"/>
      <c r="D955" s="43"/>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row>
    <row r="956">
      <c r="A956" s="41"/>
      <c r="B956" s="42"/>
      <c r="C956" s="43"/>
      <c r="D956" s="43"/>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row>
    <row r="957">
      <c r="A957" s="41"/>
      <c r="B957" s="42"/>
      <c r="C957" s="43"/>
      <c r="D957" s="43"/>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row>
    <row r="958">
      <c r="A958" s="41"/>
      <c r="B958" s="42"/>
      <c r="C958" s="43"/>
      <c r="D958" s="43"/>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row>
    <row r="959">
      <c r="A959" s="41"/>
      <c r="B959" s="42"/>
      <c r="C959" s="43"/>
      <c r="D959" s="43"/>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row>
    <row r="960">
      <c r="A960" s="41"/>
      <c r="B960" s="42"/>
      <c r="C960" s="43"/>
      <c r="D960" s="43"/>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row>
    <row r="961">
      <c r="A961" s="41"/>
      <c r="B961" s="42"/>
      <c r="C961" s="43"/>
      <c r="D961" s="43"/>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row>
    <row r="962">
      <c r="A962" s="41"/>
      <c r="B962" s="42"/>
      <c r="C962" s="43"/>
      <c r="D962" s="43"/>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row>
    <row r="963">
      <c r="A963" s="41"/>
      <c r="B963" s="42"/>
      <c r="C963" s="43"/>
      <c r="D963" s="43"/>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row>
    <row r="964">
      <c r="A964" s="41"/>
      <c r="B964" s="42"/>
      <c r="C964" s="43"/>
      <c r="D964" s="43"/>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row>
    <row r="965">
      <c r="A965" s="41"/>
      <c r="B965" s="42"/>
      <c r="C965" s="43"/>
      <c r="D965" s="43"/>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row>
    <row r="966">
      <c r="A966" s="41"/>
      <c r="B966" s="42"/>
      <c r="C966" s="43"/>
      <c r="D966" s="43"/>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row>
    <row r="967">
      <c r="A967" s="41"/>
      <c r="B967" s="42"/>
      <c r="C967" s="43"/>
      <c r="D967" s="43"/>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row>
    <row r="968">
      <c r="A968" s="41"/>
      <c r="B968" s="42"/>
      <c r="C968" s="43"/>
      <c r="D968" s="43"/>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row>
    <row r="969">
      <c r="A969" s="41"/>
      <c r="B969" s="42"/>
      <c r="C969" s="43"/>
      <c r="D969" s="43"/>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row>
    <row r="970">
      <c r="A970" s="41"/>
      <c r="B970" s="42"/>
      <c r="C970" s="43"/>
      <c r="D970" s="43"/>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row>
    <row r="971">
      <c r="A971" s="41"/>
      <c r="B971" s="42"/>
      <c r="C971" s="43"/>
      <c r="D971" s="43"/>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row>
    <row r="972">
      <c r="A972" s="41"/>
      <c r="B972" s="42"/>
      <c r="C972" s="43"/>
      <c r="D972" s="43"/>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row>
    <row r="973">
      <c r="A973" s="41"/>
      <c r="B973" s="42"/>
      <c r="C973" s="43"/>
      <c r="D973" s="43"/>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row>
    <row r="974">
      <c r="A974" s="41"/>
      <c r="B974" s="42"/>
      <c r="C974" s="43"/>
      <c r="D974" s="43"/>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row>
    <row r="975">
      <c r="A975" s="41"/>
      <c r="B975" s="42"/>
      <c r="C975" s="43"/>
      <c r="D975" s="43"/>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row>
    <row r="976">
      <c r="A976" s="41"/>
      <c r="B976" s="42"/>
      <c r="C976" s="43"/>
      <c r="D976" s="43"/>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row>
    <row r="977">
      <c r="A977" s="41"/>
      <c r="B977" s="42"/>
      <c r="C977" s="43"/>
      <c r="D977" s="43"/>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row>
    <row r="978">
      <c r="A978" s="41"/>
      <c r="B978" s="42"/>
      <c r="C978" s="43"/>
      <c r="D978" s="43"/>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row>
    <row r="979">
      <c r="A979" s="41"/>
      <c r="B979" s="42"/>
      <c r="C979" s="43"/>
      <c r="D979" s="43"/>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row>
    <row r="980">
      <c r="A980" s="41"/>
      <c r="B980" s="42"/>
      <c r="C980" s="43"/>
      <c r="D980" s="43"/>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row>
    <row r="981">
      <c r="A981" s="41"/>
      <c r="B981" s="42"/>
      <c r="C981" s="43"/>
      <c r="D981" s="43"/>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row>
    <row r="982">
      <c r="A982" s="41"/>
      <c r="B982" s="42"/>
      <c r="C982" s="43"/>
      <c r="D982" s="43"/>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row>
    <row r="983">
      <c r="A983" s="41"/>
      <c r="B983" s="42"/>
      <c r="C983" s="43"/>
      <c r="D983" s="43"/>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row>
    <row r="984">
      <c r="A984" s="41"/>
      <c r="B984" s="42"/>
      <c r="C984" s="43"/>
      <c r="D984" s="43"/>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row>
    <row r="985">
      <c r="A985" s="41"/>
      <c r="B985" s="42"/>
      <c r="C985" s="43"/>
      <c r="D985" s="43"/>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row>
    <row r="986">
      <c r="A986" s="41"/>
      <c r="B986" s="42"/>
      <c r="C986" s="43"/>
      <c r="D986" s="43"/>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row>
    <row r="987">
      <c r="A987" s="41"/>
      <c r="B987" s="42"/>
      <c r="C987" s="43"/>
      <c r="D987" s="43"/>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row>
    <row r="988">
      <c r="A988" s="41"/>
      <c r="B988" s="42"/>
      <c r="C988" s="43"/>
      <c r="D988" s="43"/>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row>
    <row r="989">
      <c r="A989" s="41"/>
      <c r="B989" s="42"/>
      <c r="C989" s="43"/>
      <c r="D989" s="43"/>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row>
    <row r="990">
      <c r="A990" s="41"/>
      <c r="B990" s="42"/>
      <c r="C990" s="43"/>
      <c r="D990" s="43"/>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row>
    <row r="991">
      <c r="A991" s="41"/>
      <c r="B991" s="42"/>
      <c r="C991" s="43"/>
      <c r="D991" s="43"/>
      <c r="E991" s="35"/>
      <c r="F991" s="35"/>
      <c r="G991" s="35"/>
      <c r="H991" s="35"/>
      <c r="I991" s="35"/>
      <c r="J991" s="35"/>
      <c r="K991" s="35"/>
      <c r="L991" s="35"/>
      <c r="M991" s="35"/>
      <c r="N991" s="35"/>
      <c r="O991" s="35"/>
      <c r="P991" s="35"/>
      <c r="Q991" s="35"/>
      <c r="R991" s="35"/>
      <c r="S991" s="35"/>
      <c r="T991" s="35"/>
      <c r="U991" s="35"/>
      <c r="V991" s="35"/>
      <c r="W991" s="35"/>
      <c r="X991" s="35"/>
      <c r="Y991" s="35"/>
      <c r="Z991" s="35"/>
      <c r="AA991" s="35"/>
      <c r="AB991" s="35"/>
    </row>
    <row r="992">
      <c r="A992" s="41"/>
      <c r="B992" s="42"/>
      <c r="C992" s="43"/>
      <c r="D992" s="43"/>
      <c r="E992" s="35"/>
      <c r="F992" s="35"/>
      <c r="G992" s="35"/>
      <c r="H992" s="35"/>
      <c r="I992" s="35"/>
      <c r="J992" s="35"/>
      <c r="K992" s="35"/>
      <c r="L992" s="35"/>
      <c r="M992" s="35"/>
      <c r="N992" s="35"/>
      <c r="O992" s="35"/>
      <c r="P992" s="35"/>
      <c r="Q992" s="35"/>
      <c r="R992" s="35"/>
      <c r="S992" s="35"/>
      <c r="T992" s="35"/>
      <c r="U992" s="35"/>
      <c r="V992" s="35"/>
      <c r="W992" s="35"/>
      <c r="X992" s="35"/>
      <c r="Y992" s="35"/>
      <c r="Z992" s="35"/>
      <c r="AA992" s="35"/>
      <c r="AB992" s="35"/>
    </row>
    <row r="993">
      <c r="A993" s="41"/>
      <c r="B993" s="42"/>
      <c r="C993" s="43"/>
      <c r="D993" s="43"/>
      <c r="E993" s="35"/>
      <c r="F993" s="35"/>
      <c r="G993" s="35"/>
      <c r="H993" s="35"/>
      <c r="I993" s="35"/>
      <c r="J993" s="35"/>
      <c r="K993" s="35"/>
      <c r="L993" s="35"/>
      <c r="M993" s="35"/>
      <c r="N993" s="35"/>
      <c r="O993" s="35"/>
      <c r="P993" s="35"/>
      <c r="Q993" s="35"/>
      <c r="R993" s="35"/>
      <c r="S993" s="35"/>
      <c r="T993" s="35"/>
      <c r="U993" s="35"/>
      <c r="V993" s="35"/>
      <c r="W993" s="35"/>
      <c r="X993" s="35"/>
      <c r="Y993" s="35"/>
      <c r="Z993" s="35"/>
      <c r="AA993" s="35"/>
      <c r="AB993" s="35"/>
    </row>
    <row r="994">
      <c r="A994" s="41"/>
      <c r="B994" s="42"/>
      <c r="C994" s="43"/>
      <c r="D994" s="43"/>
      <c r="E994" s="35"/>
      <c r="F994" s="35"/>
      <c r="G994" s="35"/>
      <c r="H994" s="35"/>
      <c r="I994" s="35"/>
      <c r="J994" s="35"/>
      <c r="K994" s="35"/>
      <c r="L994" s="35"/>
      <c r="M994" s="35"/>
      <c r="N994" s="35"/>
      <c r="O994" s="35"/>
      <c r="P994" s="35"/>
      <c r="Q994" s="35"/>
      <c r="R994" s="35"/>
      <c r="S994" s="35"/>
      <c r="T994" s="35"/>
      <c r="U994" s="35"/>
      <c r="V994" s="35"/>
      <c r="W994" s="35"/>
      <c r="X994" s="35"/>
      <c r="Y994" s="35"/>
      <c r="Z994" s="35"/>
      <c r="AA994" s="35"/>
      <c r="AB994" s="35"/>
    </row>
    <row r="995">
      <c r="A995" s="41"/>
      <c r="B995" s="42"/>
      <c r="C995" s="43"/>
      <c r="D995" s="43"/>
      <c r="E995" s="35"/>
      <c r="F995" s="35"/>
      <c r="G995" s="35"/>
      <c r="H995" s="35"/>
      <c r="I995" s="35"/>
      <c r="J995" s="35"/>
      <c r="K995" s="35"/>
      <c r="L995" s="35"/>
      <c r="M995" s="35"/>
      <c r="N995" s="35"/>
      <c r="O995" s="35"/>
      <c r="P995" s="35"/>
      <c r="Q995" s="35"/>
      <c r="R995" s="35"/>
      <c r="S995" s="35"/>
      <c r="T995" s="35"/>
      <c r="U995" s="35"/>
      <c r="V995" s="35"/>
      <c r="W995" s="35"/>
      <c r="X995" s="35"/>
      <c r="Y995" s="35"/>
      <c r="Z995" s="35"/>
      <c r="AA995" s="35"/>
      <c r="AB995" s="35"/>
    </row>
    <row r="996">
      <c r="A996" s="41"/>
      <c r="B996" s="42"/>
      <c r="C996" s="43"/>
      <c r="D996" s="43"/>
      <c r="E996" s="35"/>
      <c r="F996" s="35"/>
      <c r="G996" s="35"/>
      <c r="H996" s="35"/>
      <c r="I996" s="35"/>
      <c r="J996" s="35"/>
      <c r="K996" s="35"/>
      <c r="L996" s="35"/>
      <c r="M996" s="35"/>
      <c r="N996" s="35"/>
      <c r="O996" s="35"/>
      <c r="P996" s="35"/>
      <c r="Q996" s="35"/>
      <c r="R996" s="35"/>
      <c r="S996" s="35"/>
      <c r="T996" s="35"/>
      <c r="U996" s="35"/>
      <c r="V996" s="35"/>
      <c r="W996" s="35"/>
      <c r="X996" s="35"/>
      <c r="Y996" s="35"/>
      <c r="Z996" s="35"/>
      <c r="AA996" s="35"/>
      <c r="AB996" s="35"/>
    </row>
    <row r="997">
      <c r="A997" s="41"/>
      <c r="B997" s="42"/>
      <c r="C997" s="43"/>
      <c r="D997" s="43"/>
      <c r="E997" s="35"/>
      <c r="F997" s="35"/>
      <c r="G997" s="35"/>
      <c r="H997" s="35"/>
      <c r="I997" s="35"/>
      <c r="J997" s="35"/>
      <c r="K997" s="35"/>
      <c r="L997" s="35"/>
      <c r="M997" s="35"/>
      <c r="N997" s="35"/>
      <c r="O997" s="35"/>
      <c r="P997" s="35"/>
      <c r="Q997" s="35"/>
      <c r="R997" s="35"/>
      <c r="S997" s="35"/>
      <c r="T997" s="35"/>
      <c r="U997" s="35"/>
      <c r="V997" s="35"/>
      <c r="W997" s="35"/>
      <c r="X997" s="35"/>
      <c r="Y997" s="35"/>
      <c r="Z997" s="35"/>
      <c r="AA997" s="35"/>
      <c r="AB997" s="35"/>
    </row>
    <row r="998">
      <c r="A998" s="41"/>
      <c r="E998" s="35"/>
      <c r="F998" s="35"/>
      <c r="G998" s="35"/>
      <c r="H998" s="35"/>
      <c r="I998" s="35"/>
      <c r="J998" s="35"/>
      <c r="K998" s="35"/>
      <c r="L998" s="35"/>
      <c r="M998" s="35"/>
      <c r="N998" s="35"/>
      <c r="O998" s="35"/>
      <c r="P998" s="35"/>
      <c r="Q998" s="35"/>
      <c r="R998" s="35"/>
      <c r="S998" s="35"/>
      <c r="T998" s="35"/>
      <c r="U998" s="35"/>
      <c r="V998" s="35"/>
      <c r="W998" s="35"/>
      <c r="X998" s="35"/>
      <c r="Y998" s="35"/>
      <c r="Z998" s="35"/>
      <c r="AA998" s="35"/>
      <c r="AB998" s="35"/>
    </row>
    <row r="999">
      <c r="A999" s="41"/>
      <c r="E999" s="35"/>
      <c r="F999" s="35"/>
      <c r="G999" s="35"/>
      <c r="H999" s="35"/>
      <c r="I999" s="35"/>
      <c r="J999" s="35"/>
      <c r="K999" s="35"/>
      <c r="L999" s="35"/>
      <c r="M999" s="35"/>
      <c r="N999" s="35"/>
      <c r="O999" s="35"/>
      <c r="P999" s="35"/>
      <c r="Q999" s="35"/>
      <c r="R999" s="35"/>
      <c r="S999" s="35"/>
      <c r="T999" s="35"/>
      <c r="U999" s="35"/>
      <c r="V999" s="35"/>
      <c r="W999" s="35"/>
      <c r="X999" s="35"/>
      <c r="Y999" s="35"/>
      <c r="Z999" s="35"/>
      <c r="AA999" s="35"/>
      <c r="AB999" s="35"/>
    </row>
    <row r="1000">
      <c r="A1000" s="41"/>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c r="AB1000" s="35"/>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3" width="16.86"/>
    <col customWidth="1" min="4" max="4" width="23.43"/>
    <col customWidth="1" min="5" max="5" width="19.86"/>
    <col customWidth="1" min="6" max="6" width="25.86"/>
  </cols>
  <sheetData>
    <row r="1">
      <c r="A1" s="1" t="str">
        <f>IFERROR(__xludf.DUMMYFUNCTION("QUERY(Packages!A:B, ""SELECT A WHERE B='include'"", 1)"),"Package Name")</f>
        <v>Package Name</v>
      </c>
      <c r="B1" s="2" t="str">
        <f>IFERROR(__xludf.DUMMYFUNCTION("QUERY(Packages!A:O, ""SELECT K WHERE B='include'"", 1)"),"At which step can it be used")</f>
        <v>At which step can it be used</v>
      </c>
      <c r="C1" s="2" t="str">
        <f>IFERROR(__xludf.DUMMYFUNCTION("QUERY(Packages!A:O, ""SELECT C WHERE B='include'"", 1)"),"Release URL (CRAN / Bioconductor)")</f>
        <v>Release URL (CRAN / Bioconductor)</v>
      </c>
      <c r="D1" s="2" t="str">
        <f>IFERROR(__xludf.DUMMYFUNCTION("QUERY(Packages!A:S, ""SELECT D WHERE B='include'"", 1)"),"Development Version")</f>
        <v>Development Version</v>
      </c>
      <c r="E1" s="2" t="str">
        <f>IFERROR(__xludf.DUMMYFUNCTION("QUERY(Packages!A:O, ""SELECT E WHERE B='include'"", 1)"),"Last Update (release date format: YYYY-MM-DD)")</f>
        <v>Last Update (release date format: YYYY-MM-DD)</v>
      </c>
      <c r="F1" s="2" t="str">
        <f>IFERROR(__xludf.DUMMYFUNCTION("QUERY(Packages!A:O, ""SELECT O WHERE B='include'"", 1)"),"Reference")</f>
        <v>Reference</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44" t="str">
        <f>IFERROR(__xludf.DUMMYFUNCTION("""COMPUTED_VALUE"""),"algaeClassify")</f>
        <v>algaeClassify</v>
      </c>
      <c r="B2" s="45" t="str">
        <f>IFERROR(__xludf.DUMMYFUNCTION("""COMPUTED_VALUE"""),"Database Access")</f>
        <v>Database Access</v>
      </c>
      <c r="C2" s="46" t="str">
        <f>IFERROR(__xludf.DUMMYFUNCTION("""COMPUTED_VALUE"""),"https://cran.r-project.org/package=algaeClassify")</f>
        <v>https://cran.r-project.org/package=algaeClassify</v>
      </c>
      <c r="D2" s="46" t="str">
        <f>IFERROR(__xludf.DUMMYFUNCTION("""COMPUTED_VALUE"""),"https://github.com/vppatil/GEISHA_phytoplankton")</f>
        <v>https://github.com/vppatil/GEISHA_phytoplankton</v>
      </c>
      <c r="E2" s="47">
        <f>IFERROR(__xludf.DUMMYFUNCTION("""COMPUTED_VALUE"""),43722.0)</f>
        <v>43722</v>
      </c>
      <c r="F2" s="45"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row>
    <row r="3">
      <c r="A3" s="44" t="str">
        <f>IFERROR(__xludf.DUMMYFUNCTION("""COMPUTED_VALUE"""),"AmphiNom")</f>
        <v>AmphiNom</v>
      </c>
      <c r="B3" s="45" t="str">
        <f>IFERROR(__xludf.DUMMYFUNCTION("""COMPUTED_VALUE"""),"Database Access")</f>
        <v>Database Access</v>
      </c>
      <c r="C3" s="45" t="str">
        <f>IFERROR(__xludf.DUMMYFUNCTION("""COMPUTED_VALUE"""),"NA")</f>
        <v>NA</v>
      </c>
      <c r="D3" s="46" t="str">
        <f>IFERROR(__xludf.DUMMYFUNCTION("""COMPUTED_VALUE"""),"https://github.com/hcliedtke/AmphiNom")</f>
        <v>https://github.com/hcliedtke/AmphiNom</v>
      </c>
      <c r="E3" s="47"/>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row>
    <row r="4">
      <c r="A4" s="44" t="str">
        <f>IFERROR(__xludf.DUMMYFUNCTION("""COMPUTED_VALUE"""),"dyntaxa")</f>
        <v>dyntaxa</v>
      </c>
      <c r="B4" s="45" t="str">
        <f>IFERROR(__xludf.DUMMYFUNCTION("""COMPUTED_VALUE"""),"Database Access")</f>
        <v>Database Access</v>
      </c>
      <c r="C4" s="45" t="str">
        <f>IFERROR(__xludf.DUMMYFUNCTION("""COMPUTED_VALUE"""),"NA")</f>
        <v>NA</v>
      </c>
      <c r="D4" s="46" t="str">
        <f>IFERROR(__xludf.DUMMYFUNCTION("""COMPUTED_VALUE"""),"https://github.com/bioatlas/dyntaxa")</f>
        <v>https://github.com/bioatlas/dyntaxa</v>
      </c>
      <c r="E4" s="47"/>
      <c r="F4" s="45" t="str">
        <f>IFERROR(__xludf.DUMMYFUNCTION("""COMPUTED_VALUE"""),"Liljeblad J (2019). Dyntaxa. Svensk taxonomisk databas. ArtDatabanken. Checklist dataset https://doi.org/10.15468/j43wfc.")</f>
        <v>Liljeblad J (2019). Dyntaxa. Svensk taxonomisk databas. ArtDatabanken. Checklist dataset https://doi.org/10.15468/j43wfc.</v>
      </c>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row>
    <row r="5">
      <c r="A5" s="44" t="str">
        <f>IFERROR(__xludf.DUMMYFUNCTION("""COMPUTED_VALUE"""),"finbif")</f>
        <v>finbif</v>
      </c>
      <c r="B5" s="45" t="str">
        <f>IFERROR(__xludf.DUMMYFUNCTION("""COMPUTED_VALUE"""),"Database Access")</f>
        <v>Database Access</v>
      </c>
      <c r="C5" s="46" t="str">
        <f>IFERROR(__xludf.DUMMYFUNCTION("""COMPUTED_VALUE"""),"https://cran.r-project.org/package=finbif")</f>
        <v>https://cran.r-project.org/package=finbif</v>
      </c>
      <c r="D5" s="46" t="str">
        <f>IFERROR(__xludf.DUMMYFUNCTION("""COMPUTED_VALUE"""),"https://github.com/luomus/finbif")</f>
        <v>https://github.com/luomus/finbif</v>
      </c>
      <c r="E5" s="47">
        <f>IFERROR(__xludf.DUMMYFUNCTION("""COMPUTED_VALUE"""),44223.0)</f>
        <v>44223</v>
      </c>
      <c r="F5" s="45" t="str">
        <f>IFERROR(__xludf.DUMMYFUNCTION("""COMPUTED_VALUE"""),"Morris, W. K. (2021). Introduction to the finbif package [Manual]. https://doi.org/10.5281/zenodo.3612814")</f>
        <v>Morris, W. K. (2021). Introduction to the finbif package [Manual]. https://doi.org/10.5281/zenodo.3612814</v>
      </c>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row>
    <row r="6">
      <c r="A6" s="44" t="str">
        <f>IFERROR(__xludf.DUMMYFUNCTION("""COMPUTED_VALUE"""),"flattax")</f>
        <v>flattax</v>
      </c>
      <c r="B6" s="45" t="str">
        <f>IFERROR(__xludf.DUMMYFUNCTION("""COMPUTED_VALUE"""),"Database Access")</f>
        <v>Database Access</v>
      </c>
      <c r="C6" s="45" t="str">
        <f>IFERROR(__xludf.DUMMYFUNCTION("""COMPUTED_VALUE"""),"NA")</f>
        <v>NA</v>
      </c>
      <c r="D6" s="46" t="str">
        <f>IFERROR(__xludf.DUMMYFUNCTION("""COMPUTED_VALUE"""),"https://github.com/zachcp/flattax")</f>
        <v>https://github.com/zachcp/flattax</v>
      </c>
      <c r="E6" s="47"/>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row>
    <row r="7">
      <c r="A7" s="44" t="str">
        <f>IFERROR(__xludf.DUMMYFUNCTION("""COMPUTED_VALUE"""),"flora")</f>
        <v>flora</v>
      </c>
      <c r="B7" s="45" t="str">
        <f>IFERROR(__xludf.DUMMYFUNCTION("""COMPUTED_VALUE"""),"Database Access")</f>
        <v>Database Access</v>
      </c>
      <c r="C7" s="46" t="str">
        <f>IFERROR(__xludf.DUMMYFUNCTION("""COMPUTED_VALUE"""),"https://cran.r-project.org/package=flora")</f>
        <v>https://cran.r-project.org/package=flora</v>
      </c>
      <c r="D7" s="46" t="str">
        <f>IFERROR(__xludf.DUMMYFUNCTION("""COMPUTED_VALUE"""),"https://github.com/gustavobio/flora")</f>
        <v>https://github.com/gustavobio/flora</v>
      </c>
      <c r="E7" s="47">
        <f>IFERROR(__xludf.DUMMYFUNCTION("""COMPUTED_VALUE"""),43949.0)</f>
        <v>43949</v>
      </c>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row>
    <row r="8">
      <c r="A8" s="44" t="str">
        <f>IFERROR(__xludf.DUMMYFUNCTION("""COMPUTED_VALUE"""),"lcvplants")</f>
        <v>lcvplants</v>
      </c>
      <c r="B8" s="45" t="str">
        <f>IFERROR(__xludf.DUMMYFUNCTION("""COMPUTED_VALUE"""),"Database Access")</f>
        <v>Database Access</v>
      </c>
      <c r="C8" s="45" t="str">
        <f>IFERROR(__xludf.DUMMYFUNCTION("""COMPUTED_VALUE"""),"NA")</f>
        <v>NA</v>
      </c>
      <c r="D8" s="46" t="str">
        <f>IFERROR(__xludf.DUMMYFUNCTION("""COMPUTED_VALUE"""),"https://github.com/idiv-biodiversity/lcvplants")</f>
        <v>https://github.com/idiv-biodiversity/lcvplants</v>
      </c>
      <c r="E8" s="47"/>
      <c r="F8" s="45"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row>
    <row r="9">
      <c r="A9" s="44" t="str">
        <f>IFERROR(__xludf.DUMMYFUNCTION("""COMPUTED_VALUE"""),"mammals")</f>
        <v>mammals</v>
      </c>
      <c r="B9" s="45" t="str">
        <f>IFERROR(__xludf.DUMMYFUNCTION("""COMPUTED_VALUE"""),"Database Access")</f>
        <v>Database Access</v>
      </c>
      <c r="C9" s="45" t="str">
        <f>IFERROR(__xludf.DUMMYFUNCTION("""COMPUTED_VALUE"""),"NA")</f>
        <v>NA</v>
      </c>
      <c r="D9" s="46" t="str">
        <f>IFERROR(__xludf.DUMMYFUNCTION("""COMPUTED_VALUE"""),"https://github.com/mawiramawira/mammals")</f>
        <v>https://github.com/mawiramawira/mammals</v>
      </c>
      <c r="E9" s="47"/>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row>
    <row r="10">
      <c r="A10" s="44" t="str">
        <f>IFERROR(__xludf.DUMMYFUNCTION("""COMPUTED_VALUE"""),"metacoder")</f>
        <v>metacoder</v>
      </c>
      <c r="B10" s="45" t="str">
        <f>IFERROR(__xludf.DUMMYFUNCTION("""COMPUTED_VALUE"""),"Data Wrangling, Data Visualization")</f>
        <v>Data Wrangling, Data Visualization</v>
      </c>
      <c r="C10" s="46" t="str">
        <f>IFERROR(__xludf.DUMMYFUNCTION("""COMPUTED_VALUE"""),"https://cran.r-project.org/package=metacoder")</f>
        <v>https://cran.r-project.org/package=metacoder</v>
      </c>
      <c r="D10" s="46" t="str">
        <f>IFERROR(__xludf.DUMMYFUNCTION("""COMPUTED_VALUE"""),"https://github.com/grunwaldlab/metacoder ")</f>
        <v>https://github.com/grunwaldlab/metacoder </v>
      </c>
      <c r="E10" s="47">
        <f>IFERROR(__xludf.DUMMYFUNCTION("""COMPUTED_VALUE"""),43950.0)</f>
        <v>43950</v>
      </c>
      <c r="F10" s="45"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row>
    <row r="11">
      <c r="A11" s="44" t="str">
        <f>IFERROR(__xludf.DUMMYFUNCTION("""COMPUTED_VALUE"""),"monographaR")</f>
        <v>monographaR</v>
      </c>
      <c r="B11" s="45" t="str">
        <f>IFERROR(__xludf.DUMMYFUNCTION("""COMPUTED_VALUE"""),"Data Wrangling")</f>
        <v>Data Wrangling</v>
      </c>
      <c r="C11" s="46" t="str">
        <f>IFERROR(__xludf.DUMMYFUNCTION("""COMPUTED_VALUE"""),"https://cran.r-project.org/package=monographaR")</f>
        <v>https://cran.r-project.org/package=monographaR</v>
      </c>
      <c r="D11" s="46" t="str">
        <f>IFERROR(__xludf.DUMMYFUNCTION("""COMPUTED_VALUE"""),"https://github.com/mreginato/monographaR")</f>
        <v>https://github.com/mreginato/monographaR</v>
      </c>
      <c r="E11" s="47">
        <f>IFERROR(__xludf.DUMMYFUNCTION("""COMPUTED_VALUE"""),44115.0)</f>
        <v>44115</v>
      </c>
      <c r="F11" s="45"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row>
    <row r="12">
      <c r="A12" s="44" t="str">
        <f>IFERROR(__xludf.DUMMYFUNCTION("""COMPUTED_VALUE"""),"natserv")</f>
        <v>natserv</v>
      </c>
      <c r="B12" s="45" t="str">
        <f>IFERROR(__xludf.DUMMYFUNCTION("""COMPUTED_VALUE"""),"Database Access")</f>
        <v>Database Access</v>
      </c>
      <c r="C12" s="46" t="str">
        <f>IFERROR(__xludf.DUMMYFUNCTION("""COMPUTED_VALUE"""),"https://cran.r-project.org/package=natserv")</f>
        <v>https://cran.r-project.org/package=natserv</v>
      </c>
      <c r="D12" s="46" t="str">
        <f>IFERROR(__xludf.DUMMYFUNCTION("""COMPUTED_VALUE"""),"https://github.com/ropensci/natserv")</f>
        <v>https://github.com/ropensci/natserv</v>
      </c>
      <c r="E12" s="47">
        <f>IFERROR(__xludf.DUMMYFUNCTION("""COMPUTED_VALUE"""),43967.0)</f>
        <v>43967</v>
      </c>
      <c r="F12" s="45"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row>
    <row r="13">
      <c r="A13" s="44" t="str">
        <f>IFERROR(__xludf.DUMMYFUNCTION("""COMPUTED_VALUE"""),"ncbit")</f>
        <v>ncbit</v>
      </c>
      <c r="B13" s="45" t="str">
        <f>IFERROR(__xludf.DUMMYFUNCTION("""COMPUTED_VALUE"""),"Database Access")</f>
        <v>Database Access</v>
      </c>
      <c r="C13" s="46" t="str">
        <f>IFERROR(__xludf.DUMMYFUNCTION("""COMPUTED_VALUE"""),"https://cran.r-project.org/web/packages/ncbit/index.html")</f>
        <v>https://cran.r-project.org/web/packages/ncbit/index.html</v>
      </c>
      <c r="D13" s="45" t="str">
        <f>IFERROR(__xludf.DUMMYFUNCTION("""COMPUTED_VALUE"""),"NA")</f>
        <v>NA</v>
      </c>
      <c r="E13" s="47">
        <f>IFERROR(__xludf.DUMMYFUNCTION("""COMPUTED_VALUE"""),41367.0)</f>
        <v>41367</v>
      </c>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row>
    <row r="14">
      <c r="A14" s="44" t="str">
        <f>IFERROR(__xludf.DUMMYFUNCTION("""COMPUTED_VALUE"""),"neotoma2")</f>
        <v>neotoma2</v>
      </c>
      <c r="B14" s="45" t="str">
        <f>IFERROR(__xludf.DUMMYFUNCTION("""COMPUTED_VALUE"""),"Database Access")</f>
        <v>Database Access</v>
      </c>
      <c r="C14" s="45" t="str">
        <f>IFERROR(__xludf.DUMMYFUNCTION("""COMPUTED_VALUE"""),"NA")</f>
        <v>NA</v>
      </c>
      <c r="D14" s="46" t="str">
        <f>IFERROR(__xludf.DUMMYFUNCTION("""COMPUTED_VALUE"""),"https://github.com/NeotomaDB/neotoma2")</f>
        <v>https://github.com/NeotomaDB/neotoma2</v>
      </c>
      <c r="E14" s="47"/>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row>
    <row r="15">
      <c r="A15" s="44" t="str">
        <f>IFERROR(__xludf.DUMMYFUNCTION("""COMPUTED_VALUE"""),"paleobioDB")</f>
        <v>paleobioDB</v>
      </c>
      <c r="B15" s="45" t="str">
        <f>IFERROR(__xludf.DUMMYFUNCTION("""COMPUTED_VALUE"""),"Database Access")</f>
        <v>Database Access</v>
      </c>
      <c r="C15" s="46" t="str">
        <f>IFERROR(__xludf.DUMMYFUNCTION("""COMPUTED_VALUE"""),"https://cran.r-project.org/package=paleobioDB")</f>
        <v>https://cran.r-project.org/package=paleobioDB</v>
      </c>
      <c r="D15" s="46" t="str">
        <f>IFERROR(__xludf.DUMMYFUNCTION("""COMPUTED_VALUE"""),"https://github.com/ropensci/paleobioDB")</f>
        <v>https://github.com/ropensci/paleobioDB</v>
      </c>
      <c r="E15" s="47">
        <f>IFERROR(__xludf.DUMMYFUNCTION("""COMPUTED_VALUE"""),44037.0)</f>
        <v>44037</v>
      </c>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row>
    <row r="16">
      <c r="A16" s="44" t="str">
        <f>IFERROR(__xludf.DUMMYFUNCTION("""COMPUTED_VALUE"""),"plantlist")</f>
        <v>plantlist</v>
      </c>
      <c r="B16" s="45" t="str">
        <f>IFERROR(__xludf.DUMMYFUNCTION("""COMPUTED_VALUE"""),"Database Access")</f>
        <v>Database Access</v>
      </c>
      <c r="C16" s="45" t="str">
        <f>IFERROR(__xludf.DUMMYFUNCTION("""COMPUTED_VALUE"""),"NA")</f>
        <v>NA</v>
      </c>
      <c r="D16" s="46" t="str">
        <f>IFERROR(__xludf.DUMMYFUNCTION("""COMPUTED_VALUE"""),"https://github.com/helixcn/plantlist")</f>
        <v>https://github.com/helixcn/plantlist</v>
      </c>
      <c r="E16" s="47"/>
      <c r="F16" s="45"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row>
    <row r="17">
      <c r="A17" s="44" t="str">
        <f>IFERROR(__xludf.DUMMYFUNCTION("""COMPUTED_VALUE"""),"rcol")</f>
        <v>rcol</v>
      </c>
      <c r="B17" s="45" t="str">
        <f>IFERROR(__xludf.DUMMYFUNCTION("""COMPUTED_VALUE"""),"Database Access")</f>
        <v>Database Access</v>
      </c>
      <c r="C17" s="46" t="str">
        <f>IFERROR(__xludf.DUMMYFUNCTION("""COMPUTED_VALUE"""),"https://cran.r-project.org/package=rcol")</f>
        <v>https://cran.r-project.org/package=rcol</v>
      </c>
      <c r="D17" s="46" t="str">
        <f>IFERROR(__xludf.DUMMYFUNCTION("""COMPUTED_VALUE"""),"https://github.com/ropensci/rcol")</f>
        <v>https://github.com/ropensci/rcol</v>
      </c>
      <c r="E17" s="47">
        <f>IFERROR(__xludf.DUMMYFUNCTION("""COMPUTED_VALUE"""),44232.0)</f>
        <v>44232</v>
      </c>
      <c r="F17" s="45" t="str">
        <f>IFERROR(__xludf.DUMMYFUNCTION("""COMPUTED_VALUE"""),"Chamberlain, S. (2021). rcol: Catalogue of life client [Manual]. https://CRAN.R-project.org/package=rcol
")</f>
        <v>Chamberlain, S. (2021). rcol: Catalogue of life client [Manual]. https://CRAN.R-project.org/package=rcol
</v>
      </c>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row>
    <row r="18">
      <c r="A18" s="44" t="str">
        <f>IFERROR(__xludf.DUMMYFUNCTION("""COMPUTED_VALUE"""),"rebird")</f>
        <v>rebird</v>
      </c>
      <c r="B18" s="45" t="str">
        <f>IFERROR(__xludf.DUMMYFUNCTION("""COMPUTED_VALUE"""),"Database Access")</f>
        <v>Database Access</v>
      </c>
      <c r="C18" s="46" t="str">
        <f>IFERROR(__xludf.DUMMYFUNCTION("""COMPUTED_VALUE"""),"https://cran.r-project.org/package=rebird")</f>
        <v>https://cran.r-project.org/package=rebird</v>
      </c>
      <c r="D18" s="46" t="str">
        <f>IFERROR(__xludf.DUMMYFUNCTION("""COMPUTED_VALUE"""),"https://github.com/ropensci/rebird")</f>
        <v>https://github.com/ropensci/rebird</v>
      </c>
      <c r="E18" s="47">
        <f>IFERROR(__xludf.DUMMYFUNCTION("""COMPUTED_VALUE"""),44223.0)</f>
        <v>44223</v>
      </c>
      <c r="F18" s="45"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row>
    <row r="19">
      <c r="A19" s="44" t="str">
        <f>IFERROR(__xludf.DUMMYFUNCTION("""COMPUTED_VALUE"""),"rentrez")</f>
        <v>rentrez</v>
      </c>
      <c r="B19" s="45" t="str">
        <f>IFERROR(__xludf.DUMMYFUNCTION("""COMPUTED_VALUE"""),"Database Access")</f>
        <v>Database Access</v>
      </c>
      <c r="C19" s="46" t="str">
        <f>IFERROR(__xludf.DUMMYFUNCTION("""COMPUTED_VALUE"""),"https://cran.r-project.org/package=rentrez")</f>
        <v>https://cran.r-project.org/package=rentrez</v>
      </c>
      <c r="D19" s="46" t="str">
        <f>IFERROR(__xludf.DUMMYFUNCTION("""COMPUTED_VALUE"""),"https://github.com/ropensci/rentrez")</f>
        <v>https://github.com/ropensci/rentrez</v>
      </c>
      <c r="E19" s="47">
        <f>IFERROR(__xludf.DUMMYFUNCTION("""COMPUTED_VALUE"""),44145.0)</f>
        <v>44145</v>
      </c>
      <c r="F19" s="45" t="str">
        <f>IFERROR(__xludf.DUMMYFUNCTION("""COMPUTED_VALUE"""),"Winter DJ (2017). “rentrez: an R package for the NCBI eUtils API.” The R Journal, 9, 520–526. ")</f>
        <v>Winter DJ (2017). “rentrez: an R package for the NCBI eUtils API.” The R Journal, 9, 520–526. </v>
      </c>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row>
    <row r="20">
      <c r="A20" s="44" t="str">
        <f>IFERROR(__xludf.DUMMYFUNCTION("""COMPUTED_VALUE"""),"rfishbase")</f>
        <v>rfishbase</v>
      </c>
      <c r="B20" s="45" t="str">
        <f>IFERROR(__xludf.DUMMYFUNCTION("""COMPUTED_VALUE"""),"Database Access")</f>
        <v>Database Access</v>
      </c>
      <c r="C20" s="46" t="str">
        <f>IFERROR(__xludf.DUMMYFUNCTION("""COMPUTED_VALUE"""),"https://cran.r-project.org/web/packages/rfishbase/index.html")</f>
        <v>https://cran.r-project.org/web/packages/rfishbase/index.html</v>
      </c>
      <c r="D20" s="46" t="str">
        <f>IFERROR(__xludf.DUMMYFUNCTION("""COMPUTED_VALUE"""),"https://github.com/ropensci/rfishbase")</f>
        <v>https://github.com/ropensci/rfishbase</v>
      </c>
      <c r="E20" s="47">
        <f>IFERROR(__xludf.DUMMYFUNCTION("""COMPUTED_VALUE"""),44237.0)</f>
        <v>44237</v>
      </c>
      <c r="F20" s="45" t="str">
        <f>IFERROR(__xludf.DUMMYFUNCTION("""COMPUTED_VALUE"""),"C. Boettiger, D. T. Lang, P. C. Wainwright, (2012) rfishbase: exploring, manipulating and visualizing FishBase data from R")</f>
        <v>C. Boettiger, D. T. Lang, P. C. Wainwright, (2012) rfishbase: exploring, manipulating and visualizing FishBase data from R</v>
      </c>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row>
    <row r="21">
      <c r="A21" s="44" t="str">
        <f>IFERROR(__xludf.DUMMYFUNCTION("""COMPUTED_VALUE"""),"rgbif")</f>
        <v>rgbif</v>
      </c>
      <c r="B21" s="45" t="str">
        <f>IFERROR(__xludf.DUMMYFUNCTION("""COMPUTED_VALUE"""),"Database Access")</f>
        <v>Database Access</v>
      </c>
      <c r="C21" s="46" t="str">
        <f>IFERROR(__xludf.DUMMYFUNCTION("""COMPUTED_VALUE"""),"https://cran.r-project.org/package=rgbif")</f>
        <v>https://cran.r-project.org/package=rgbif</v>
      </c>
      <c r="D21" s="46" t="str">
        <f>IFERROR(__xludf.DUMMYFUNCTION("""COMPUTED_VALUE"""),"https://github.com/ropensci/rgbif")</f>
        <v>https://github.com/ropensci/rgbif</v>
      </c>
      <c r="E21" s="47">
        <f>IFERROR(__xludf.DUMMYFUNCTION("""COMPUTED_VALUE"""),44223.0)</f>
        <v>44223</v>
      </c>
      <c r="F21" s="45"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row>
    <row r="22">
      <c r="A22" s="44" t="str">
        <f>IFERROR(__xludf.DUMMYFUNCTION("""COMPUTED_VALUE"""),"rgnparser")</f>
        <v>rgnparser</v>
      </c>
      <c r="B22" s="45" t="str">
        <f>IFERROR(__xludf.DUMMYFUNCTION("""COMPUTED_VALUE"""),"Data Wrangling")</f>
        <v>Data Wrangling</v>
      </c>
      <c r="C22" s="46" t="str">
        <f>IFERROR(__xludf.DUMMYFUNCTION("""COMPUTED_VALUE"""),"https://cran.r-project.org/package=rgnparser")</f>
        <v>https://cran.r-project.org/package=rgnparser</v>
      </c>
      <c r="D22" s="46" t="str">
        <f>IFERROR(__xludf.DUMMYFUNCTION("""COMPUTED_VALUE"""),"https://github.com/ropensci/rgnparser")</f>
        <v>https://github.com/ropensci/rgnparser</v>
      </c>
      <c r="E22" s="47">
        <f>IFERROR(__xludf.DUMMYFUNCTION("""COMPUTED_VALUE"""),44221.0)</f>
        <v>44221</v>
      </c>
      <c r="F22" s="48" t="str">
        <f>IFERROR(__xludf.DUMMYFUNCTION("""COMPUTED_VALUE"""),"Chamberlain, S. (2021). rgnparser: Parse scientific names [Manual]. https://CRAN.R-project.org/package=rgnparser
")</f>
        <v>Chamberlain, S. (2021). rgnparser: Parse scientific names [Manual]. https://CRAN.R-project.org/package=rgnparser
</v>
      </c>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row>
    <row r="23">
      <c r="A23" s="44" t="str">
        <f>IFERROR(__xludf.DUMMYFUNCTION("""COMPUTED_VALUE"""),"ritis")</f>
        <v>ritis</v>
      </c>
      <c r="B23" s="45" t="str">
        <f>IFERROR(__xludf.DUMMYFUNCTION("""COMPUTED_VALUE"""),"Database Access")</f>
        <v>Database Access</v>
      </c>
      <c r="C23" s="46" t="str">
        <f>IFERROR(__xludf.DUMMYFUNCTION("""COMPUTED_VALUE"""),"https://cran.r-project.org/package=ritis")</f>
        <v>https://cran.r-project.org/package=ritis</v>
      </c>
      <c r="D23" s="46" t="str">
        <f>IFERROR(__xludf.DUMMYFUNCTION("""COMPUTED_VALUE"""),"https://github.com/ropensci/ritis")</f>
        <v>https://github.com/ropensci/ritis</v>
      </c>
      <c r="E23" s="47">
        <f>IFERROR(__xludf.DUMMYFUNCTION("""COMPUTED_VALUE"""),44229.0)</f>
        <v>44229</v>
      </c>
      <c r="F23" s="45"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row>
    <row r="24">
      <c r="A24" s="44" t="str">
        <f>IFERROR(__xludf.DUMMYFUNCTION("""COMPUTED_VALUE"""),"Rocc")</f>
        <v>Rocc</v>
      </c>
      <c r="B24" s="45" t="str">
        <f>IFERROR(__xludf.DUMMYFUNCTION("""COMPUTED_VALUE"""),"Database Access")</f>
        <v>Database Access</v>
      </c>
      <c r="C24" s="45" t="str">
        <f>IFERROR(__xludf.DUMMYFUNCTION("""COMPUTED_VALUE"""),"NA")</f>
        <v>NA</v>
      </c>
      <c r="D24" s="46" t="str">
        <f>IFERROR(__xludf.DUMMYFUNCTION("""COMPUTED_VALUE"""),"https://github.com/liibre/Rocc")</f>
        <v>https://github.com/liibre/Rocc</v>
      </c>
      <c r="E24" s="47"/>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row>
    <row r="25">
      <c r="A25" s="44" t="str">
        <f>IFERROR(__xludf.DUMMYFUNCTION("""COMPUTED_VALUE"""),"rotl")</f>
        <v>rotl</v>
      </c>
      <c r="B25" s="45" t="str">
        <f>IFERROR(__xludf.DUMMYFUNCTION("""COMPUTED_VALUE"""),"Database Access")</f>
        <v>Database Access</v>
      </c>
      <c r="C25" s="46" t="str">
        <f>IFERROR(__xludf.DUMMYFUNCTION("""COMPUTED_VALUE"""),"https://cran.r-project.org/package=rotl")</f>
        <v>https://cran.r-project.org/package=rotl</v>
      </c>
      <c r="D25" s="46" t="str">
        <f>IFERROR(__xludf.DUMMYFUNCTION("""COMPUTED_VALUE"""),"https://github.com/ropensci/rotl")</f>
        <v>https://github.com/ropensci/rotl</v>
      </c>
      <c r="E25" s="47">
        <f>IFERROR(__xludf.DUMMYFUNCTION("""COMPUTED_VALUE"""),44126.0)</f>
        <v>44126</v>
      </c>
      <c r="F25" s="45"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row>
    <row r="26">
      <c r="A26" s="44" t="str">
        <f>IFERROR(__xludf.DUMMYFUNCTION("""COMPUTED_VALUE"""),"rredlist")</f>
        <v>rredlist</v>
      </c>
      <c r="B26" s="45" t="str">
        <f>IFERROR(__xludf.DUMMYFUNCTION("""COMPUTED_VALUE"""),"Database Access")</f>
        <v>Database Access</v>
      </c>
      <c r="C26" s="46" t="str">
        <f>IFERROR(__xludf.DUMMYFUNCTION("""COMPUTED_VALUE"""),"https://cran.r-project.org/package=rredlist")</f>
        <v>https://cran.r-project.org/package=rredlist</v>
      </c>
      <c r="D26" s="46" t="str">
        <f>IFERROR(__xludf.DUMMYFUNCTION("""COMPUTED_VALUE"""),"https://github.com/ropensci/rredlist")</f>
        <v>https://github.com/ropensci/rredlist</v>
      </c>
      <c r="E26" s="47">
        <f>IFERROR(__xludf.DUMMYFUNCTION("""COMPUTED_VALUE"""),44133.0)</f>
        <v>44133</v>
      </c>
      <c r="F26" s="45" t="str">
        <f>IFERROR(__xludf.DUMMYFUNCTION("""COMPUTED_VALUE"""),"Chamberlain, S. (2020). rredlist: “IUCN” red list client [Manual]. https://CRAN.R-project.org/package=rredlist
")</f>
        <v>Chamberlain, S. (2020). rredlist: “IUCN” red list client [Manual]. https://CRAN.R-project.org/package=rredlist
</v>
      </c>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row>
    <row r="27">
      <c r="A27" s="44" t="str">
        <f>IFERROR(__xludf.DUMMYFUNCTION("""COMPUTED_VALUE"""),"rtaxref")</f>
        <v>rtaxref</v>
      </c>
      <c r="B27" s="45" t="str">
        <f>IFERROR(__xludf.DUMMYFUNCTION("""COMPUTED_VALUE"""),"Database Access")</f>
        <v>Database Access</v>
      </c>
      <c r="C27" s="45" t="str">
        <f>IFERROR(__xludf.DUMMYFUNCTION("""COMPUTED_VALUE"""),"NA")</f>
        <v>NA</v>
      </c>
      <c r="D27" s="46" t="str">
        <f>IFERROR(__xludf.DUMMYFUNCTION("""COMPUTED_VALUE"""),"https://github.com/Rekyt/rtaxref")</f>
        <v>https://github.com/Rekyt/rtaxref</v>
      </c>
      <c r="E27" s="47"/>
      <c r="F27" s="45"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row>
    <row r="28">
      <c r="A28" s="44" t="str">
        <f>IFERROR(__xludf.DUMMYFUNCTION("""COMPUTED_VALUE"""),"SP2000")</f>
        <v>SP2000</v>
      </c>
      <c r="B28" s="45" t="str">
        <f>IFERROR(__xludf.DUMMYFUNCTION("""COMPUTED_VALUE"""),"Database Access")</f>
        <v>Database Access</v>
      </c>
      <c r="C28" s="46" t="str">
        <f>IFERROR(__xludf.DUMMYFUNCTION("""COMPUTED_VALUE"""),"https://cran.r-project.org/package=SP2000")</f>
        <v>https://cran.r-project.org/package=SP2000</v>
      </c>
      <c r="D28" s="46" t="str">
        <f>IFERROR(__xludf.DUMMYFUNCTION("""COMPUTED_VALUE"""),"https://otoliths.github.io/SP2000/")</f>
        <v>https://otoliths.github.io/SP2000/</v>
      </c>
      <c r="E28" s="47">
        <f>IFERROR(__xludf.DUMMYFUNCTION("""COMPUTED_VALUE"""),44130.0)</f>
        <v>44130</v>
      </c>
      <c r="F28" s="45"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row>
    <row r="29">
      <c r="A29" s="44" t="str">
        <f>IFERROR(__xludf.DUMMYFUNCTION("""COMPUTED_VALUE"""),"splister")</f>
        <v>splister</v>
      </c>
      <c r="B29" s="45" t="str">
        <f>IFERROR(__xludf.DUMMYFUNCTION("""COMPUTED_VALUE"""),"Data Wrangling")</f>
        <v>Data Wrangling</v>
      </c>
      <c r="C29" s="45" t="str">
        <f>IFERROR(__xludf.DUMMYFUNCTION("""COMPUTED_VALUE"""),"NA")</f>
        <v>NA</v>
      </c>
      <c r="D29" s="46" t="str">
        <f>IFERROR(__xludf.DUMMYFUNCTION("""COMPUTED_VALUE"""),"https://github.com/sckott/splister")</f>
        <v>https://github.com/sckott/splister</v>
      </c>
      <c r="E29" s="47"/>
      <c r="F29" s="45"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row>
    <row r="30">
      <c r="A30" s="44" t="str">
        <f>IFERROR(__xludf.DUMMYFUNCTION("""COMPUTED_VALUE"""),"taxa")</f>
        <v>taxa</v>
      </c>
      <c r="B30" s="45" t="str">
        <f>IFERROR(__xludf.DUMMYFUNCTION("""COMPUTED_VALUE"""),"Infrastructure")</f>
        <v>Infrastructure</v>
      </c>
      <c r="C30" s="46" t="str">
        <f>IFERROR(__xludf.DUMMYFUNCTION("""COMPUTED_VALUE"""),"https://cran.r-project.org/package=taxa")</f>
        <v>https://cran.r-project.org/package=taxa</v>
      </c>
      <c r="D30" s="46" t="str">
        <f>IFERROR(__xludf.DUMMYFUNCTION("""COMPUTED_VALUE"""),"https://github.com/ropensci/taxa")</f>
        <v>https://github.com/ropensci/taxa</v>
      </c>
      <c r="E30" s="47">
        <f>IFERROR(__xludf.DUMMYFUNCTION("""COMPUTED_VALUE"""),43950.0)</f>
        <v>43950</v>
      </c>
      <c r="F30" s="45"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row>
    <row r="31">
      <c r="A31" s="44" t="str">
        <f>IFERROR(__xludf.DUMMYFUNCTION("""COMPUTED_VALUE"""),"taxadb")</f>
        <v>taxadb</v>
      </c>
      <c r="B31" s="45" t="str">
        <f>IFERROR(__xludf.DUMMYFUNCTION("""COMPUTED_VALUE"""),"Database Access")</f>
        <v>Database Access</v>
      </c>
      <c r="C31" s="46" t="str">
        <f>IFERROR(__xludf.DUMMYFUNCTION("""COMPUTED_VALUE"""),"https://cran.r-project.org/package=taxadb")</f>
        <v>https://cran.r-project.org/package=taxadb</v>
      </c>
      <c r="D31" s="46" t="str">
        <f>IFERROR(__xludf.DUMMYFUNCTION("""COMPUTED_VALUE"""),"https://github.com/ropensci/taxadb")</f>
        <v>https://github.com/ropensci/taxadb</v>
      </c>
      <c r="E31" s="47">
        <f>IFERROR(__xludf.DUMMYFUNCTION("""COMPUTED_VALUE"""),43880.0)</f>
        <v>43880</v>
      </c>
      <c r="F31" s="45"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row>
    <row r="32">
      <c r="A32" s="44" t="str">
        <f>IFERROR(__xludf.DUMMYFUNCTION("""COMPUTED_VALUE"""),"taxalight")</f>
        <v>taxalight</v>
      </c>
      <c r="B32" s="45" t="str">
        <f>IFERROR(__xludf.DUMMYFUNCTION("""COMPUTED_VALUE"""),"Database Access")</f>
        <v>Database Access</v>
      </c>
      <c r="C32" s="46" t="str">
        <f>IFERROR(__xludf.DUMMYFUNCTION("""COMPUTED_VALUE"""),"https://cran.r-project.org/web/packages/taxalight/index.html")</f>
        <v>https://cran.r-project.org/web/packages/taxalight/index.html</v>
      </c>
      <c r="D32" s="46" t="str">
        <f>IFERROR(__xludf.DUMMYFUNCTION("""COMPUTED_VALUE"""),"https://github.com/cboettig/taxalight")</f>
        <v>https://github.com/cboettig/taxalight</v>
      </c>
      <c r="E32" s="47"/>
      <c r="F32" s="45"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row>
    <row r="33">
      <c r="A33" s="44" t="str">
        <f>IFERROR(__xludf.DUMMYFUNCTION("""COMPUTED_VALUE"""),"taxastand")</f>
        <v>taxastand</v>
      </c>
      <c r="B33" s="45" t="str">
        <f>IFERROR(__xludf.DUMMYFUNCTION("""COMPUTED_VALUE"""),"Database Access, Data Wrangling")</f>
        <v>Database Access, Data Wrangling</v>
      </c>
      <c r="C33" s="45" t="str">
        <f>IFERROR(__xludf.DUMMYFUNCTION("""COMPUTED_VALUE"""),"NA")</f>
        <v>NA</v>
      </c>
      <c r="D33" s="46" t="str">
        <f>IFERROR(__xludf.DUMMYFUNCTION("""COMPUTED_VALUE"""),"https://github.com/joelnitta/taxastand")</f>
        <v>https://github.com/joelnitta/taxastand</v>
      </c>
      <c r="E33" s="47"/>
      <c r="F33" s="45" t="str">
        <f>IFERROR(__xludf.DUMMYFUNCTION("""COMPUTED_VALUE"""),"Nitta, J. (2021). taxastand: Standardize taxonomic names [Manual].
")</f>
        <v>Nitta, J. (2021). taxastand: Standardize taxonomic names [Manual].
</v>
      </c>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row>
    <row r="34">
      <c r="A34" s="44" t="str">
        <f>IFERROR(__xludf.DUMMYFUNCTION("""COMPUTED_VALUE"""),"taxize")</f>
        <v>taxize</v>
      </c>
      <c r="B34" s="45" t="str">
        <f>IFERROR(__xludf.DUMMYFUNCTION("""COMPUTED_VALUE"""),"Database Access")</f>
        <v>Database Access</v>
      </c>
      <c r="C34" s="46" t="str">
        <f>IFERROR(__xludf.DUMMYFUNCTION("""COMPUTED_VALUE"""),"https://cran.r-project.org/package=taxize")</f>
        <v>https://cran.r-project.org/package=taxize</v>
      </c>
      <c r="D34" s="46" t="str">
        <f>IFERROR(__xludf.DUMMYFUNCTION("""COMPUTED_VALUE"""),"https://github.com/ropensci/taxize")</f>
        <v>https://github.com/ropensci/taxize</v>
      </c>
      <c r="E34" s="47">
        <f>IFERROR(__xludf.DUMMYFUNCTION("""COMPUTED_VALUE"""),44134.0)</f>
        <v>44134</v>
      </c>
      <c r="F34" s="45"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row>
    <row r="35">
      <c r="A35" s="44" t="str">
        <f>IFERROR(__xludf.DUMMYFUNCTION("""COMPUTED_VALUE"""),"taxizedb")</f>
        <v>taxizedb</v>
      </c>
      <c r="B35" s="45" t="str">
        <f>IFERROR(__xludf.DUMMYFUNCTION("""COMPUTED_VALUE"""),"Database Access")</f>
        <v>Database Access</v>
      </c>
      <c r="C35" s="46" t="str">
        <f>IFERROR(__xludf.DUMMYFUNCTION("""COMPUTED_VALUE"""),"https://cran.r-project.org/package=taxizedb")</f>
        <v>https://cran.r-project.org/package=taxizedb</v>
      </c>
      <c r="D35" s="46" t="str">
        <f>IFERROR(__xludf.DUMMYFUNCTION("""COMPUTED_VALUE"""),"https://github.com/ropensci/taxizedb")</f>
        <v>https://github.com/ropensci/taxizedb</v>
      </c>
      <c r="E35" s="47">
        <f>IFERROR(__xludf.DUMMYFUNCTION("""COMPUTED_VALUE"""),44211.0)</f>
        <v>44211</v>
      </c>
      <c r="F35" s="45" t="str">
        <f>IFERROR(__xludf.DUMMYFUNCTION("""COMPUTED_VALUE"""),"Chamberlain, S., &amp; Arendsee, Z. (2021). taxizedb: Tools for working with “taxonomic” databases [Manual].
")</f>
        <v>Chamberlain, S., &amp; Arendsee, Z. (2021). taxizedb: Tools for working with “taxonomic” databases [Manual].
</v>
      </c>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row>
    <row r="36">
      <c r="A36" s="44" t="str">
        <f>IFERROR(__xludf.DUMMYFUNCTION("""COMPUTED_VALUE"""),"taxlist")</f>
        <v>taxlist</v>
      </c>
      <c r="B36" s="45" t="str">
        <f>IFERROR(__xludf.DUMMYFUNCTION("""COMPUTED_VALUE"""),"Infrastructure")</f>
        <v>Infrastructure</v>
      </c>
      <c r="C36" s="46" t="str">
        <f>IFERROR(__xludf.DUMMYFUNCTION("""COMPUTED_VALUE"""),"https://cran.r-project.org/package=taxlist")</f>
        <v>https://cran.r-project.org/package=taxlist</v>
      </c>
      <c r="D36" s="46" t="str">
        <f>IFERROR(__xludf.DUMMYFUNCTION("""COMPUTED_VALUE"""),"https://github.com/ropensci/taxlist")</f>
        <v>https://github.com/ropensci/taxlist</v>
      </c>
      <c r="E36" s="47">
        <f>IFERROR(__xludf.DUMMYFUNCTION("""COMPUTED_VALUE"""),44071.0)</f>
        <v>44071</v>
      </c>
      <c r="F36" s="45"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row>
    <row r="37">
      <c r="A37" s="44" t="str">
        <f>IFERROR(__xludf.DUMMYFUNCTION("""COMPUTED_VALUE"""),"taxonlookup")</f>
        <v>taxonlookup</v>
      </c>
      <c r="B37" s="45" t="str">
        <f>IFERROR(__xludf.DUMMYFUNCTION("""COMPUTED_VALUE"""),"Database Access")</f>
        <v>Database Access</v>
      </c>
      <c r="C37" s="45" t="str">
        <f>IFERROR(__xludf.DUMMYFUNCTION("""COMPUTED_VALUE"""),"NA")</f>
        <v>NA</v>
      </c>
      <c r="D37" s="46" t="str">
        <f>IFERROR(__xludf.DUMMYFUNCTION("""COMPUTED_VALUE"""),"https://github.com/traitecoevo/taxonlookup")</f>
        <v>https://github.com/traitecoevo/taxonlookup</v>
      </c>
      <c r="E37" s="47"/>
      <c r="F37" s="45"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row>
    <row r="38">
      <c r="A38" s="44" t="str">
        <f>IFERROR(__xludf.DUMMYFUNCTION("""COMPUTED_VALUE"""),"taxonomizr")</f>
        <v>taxonomizr</v>
      </c>
      <c r="B38" s="45" t="str">
        <f>IFERROR(__xludf.DUMMYFUNCTION("""COMPUTED_VALUE"""),"Database Access")</f>
        <v>Database Access</v>
      </c>
      <c r="C38" s="46" t="str">
        <f>IFERROR(__xludf.DUMMYFUNCTION("""COMPUTED_VALUE"""),"https://cran.r-project.org/package=taxonomizr")</f>
        <v>https://cran.r-project.org/package=taxonomizr</v>
      </c>
      <c r="D38" s="46" t="str">
        <f>IFERROR(__xludf.DUMMYFUNCTION("""COMPUTED_VALUE"""),"https://github.com/sherrillmix/taxonomizr")</f>
        <v>https://github.com/sherrillmix/taxonomizr</v>
      </c>
      <c r="E38" s="47">
        <f>IFERROR(__xludf.DUMMYFUNCTION("""COMPUTED_VALUE"""),44236.0)</f>
        <v>44236</v>
      </c>
      <c r="F38" s="45"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row>
    <row r="39">
      <c r="A39" s="44" t="str">
        <f>IFERROR(__xludf.DUMMYFUNCTION("""COMPUTED_VALUE"""),"taxonomyCleanr")</f>
        <v>taxonomyCleanr</v>
      </c>
      <c r="B39" s="45" t="str">
        <f>IFERROR(__xludf.DUMMYFUNCTION("""COMPUTED_VALUE"""),"Database Access")</f>
        <v>Database Access</v>
      </c>
      <c r="C39" s="45" t="str">
        <f>IFERROR(__xludf.DUMMYFUNCTION("""COMPUTED_VALUE"""),"NA")</f>
        <v>NA</v>
      </c>
      <c r="D39" s="46" t="str">
        <f>IFERROR(__xludf.DUMMYFUNCTION("""COMPUTED_VALUE"""),"https://github.com/EDIorg/taxonomyCleanr")</f>
        <v>https://github.com/EDIorg/taxonomyCleanr</v>
      </c>
      <c r="E39" s="47"/>
      <c r="F39" s="45"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row>
    <row r="40">
      <c r="A40" s="44" t="str">
        <f>IFERROR(__xludf.DUMMYFUNCTION("""COMPUTED_VALUE"""),"Taxonstand")</f>
        <v>Taxonstand</v>
      </c>
      <c r="B40" s="45" t="str">
        <f>IFERROR(__xludf.DUMMYFUNCTION("""COMPUTED_VALUE"""),"Database Access")</f>
        <v>Database Access</v>
      </c>
      <c r="C40" s="46" t="str">
        <f>IFERROR(__xludf.DUMMYFUNCTION("""COMPUTED_VALUE"""),"https://cran.r-project.org/package=Taxonstand")</f>
        <v>https://cran.r-project.org/package=Taxonstand</v>
      </c>
      <c r="D40" s="45" t="str">
        <f>IFERROR(__xludf.DUMMYFUNCTION("""COMPUTED_VALUE"""),"NA")</f>
        <v>NA</v>
      </c>
      <c r="E40" s="47">
        <f>IFERROR(__xludf.DUMMYFUNCTION("""COMPUTED_VALUE"""),43767.0)</f>
        <v>43767</v>
      </c>
      <c r="F40" s="45"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row>
    <row r="41">
      <c r="A41" s="44" t="str">
        <f>IFERROR(__xludf.DUMMYFUNCTION("""COMPUTED_VALUE"""),"taxotools")</f>
        <v>taxotools</v>
      </c>
      <c r="B41" s="45" t="str">
        <f>IFERROR(__xludf.DUMMYFUNCTION("""COMPUTED_VALUE"""),"Database Access")</f>
        <v>Database Access</v>
      </c>
      <c r="C41" s="46" t="str">
        <f>IFERROR(__xludf.DUMMYFUNCTION("""COMPUTED_VALUE"""),"https://cran.r-project.org/package=taxotools")</f>
        <v>https://cran.r-project.org/package=taxotools</v>
      </c>
      <c r="D41" s="46" t="str">
        <f>IFERROR(__xludf.DUMMYFUNCTION("""COMPUTED_VALUE"""),"https://github.com/vijaybarve/taxotools")</f>
        <v>https://github.com/vijaybarve/taxotools</v>
      </c>
      <c r="E41" s="47">
        <f>IFERROR(__xludf.DUMMYFUNCTION("""COMPUTED_VALUE"""),44214.0)</f>
        <v>44214</v>
      </c>
      <c r="F41" s="45" t="str">
        <f>IFERROR(__xludf.DUMMYFUNCTION("""COMPUTED_VALUE"""),"Barve, V. (2021). taxotools: Tools to handle taxonomic lists [Manual]. https://CRAN.R-project.org/package=taxotools
")</f>
        <v>Barve, V. (2021). taxotools: Tools to handle taxonomic lists [Manual]. https://CRAN.R-project.org/package=taxotools
</v>
      </c>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row>
    <row r="42">
      <c r="A42" s="44" t="str">
        <f>IFERROR(__xludf.DUMMYFUNCTION("""COMPUTED_VALUE"""),"taxreturn")</f>
        <v>taxreturn</v>
      </c>
      <c r="B42" s="45" t="str">
        <f>IFERROR(__xludf.DUMMYFUNCTION("""COMPUTED_VALUE"""),"Database Access, Data Wrangling")</f>
        <v>Database Access, Data Wrangling</v>
      </c>
      <c r="C42" s="45" t="str">
        <f>IFERROR(__xludf.DUMMYFUNCTION("""COMPUTED_VALUE"""),"NA")</f>
        <v>NA</v>
      </c>
      <c r="D42" s="46" t="str">
        <f>IFERROR(__xludf.DUMMYFUNCTION("""COMPUTED_VALUE"""),"https://github.com/alexpiper/taxreturn")</f>
        <v>https://github.com/alexpiper/taxreturn</v>
      </c>
      <c r="E42" s="47"/>
      <c r="F42" s="45"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row>
    <row r="43">
      <c r="A43" s="44" t="str">
        <f>IFERROR(__xludf.DUMMYFUNCTION("""COMPUTED_VALUE"""),"taxspell")</f>
        <v>taxspell</v>
      </c>
      <c r="B43" s="45" t="str">
        <f>IFERROR(__xludf.DUMMYFUNCTION("""COMPUTED_VALUE"""),"Data Wrangling")</f>
        <v>Data Wrangling</v>
      </c>
      <c r="C43" s="45" t="str">
        <f>IFERROR(__xludf.DUMMYFUNCTION("""COMPUTED_VALUE"""),"NA")</f>
        <v>NA</v>
      </c>
      <c r="D43" s="46" t="str">
        <f>IFERROR(__xludf.DUMMYFUNCTION("""COMPUTED_VALUE"""),"https://github.com/sckott/taxspell")</f>
        <v>https://github.com/sckott/taxspell</v>
      </c>
      <c r="E43" s="47"/>
      <c r="F43" s="45" t="str">
        <f>IFERROR(__xludf.DUMMYFUNCTION("""COMPUTED_VALUE"""),"Chamberlain, S. (2021). taxspell: Spell check taxonomic names [Manual].
")</f>
        <v>Chamberlain, S. (2021). taxspell: Spell check taxonomic names [Manual].
</v>
      </c>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row>
    <row r="44">
      <c r="A44" s="44" t="str">
        <f>IFERROR(__xludf.DUMMYFUNCTION("""COMPUTED_VALUE"""),"taxview")</f>
        <v>taxview</v>
      </c>
      <c r="B44" s="45" t="str">
        <f>IFERROR(__xludf.DUMMYFUNCTION("""COMPUTED_VALUE"""),"Data Visualization, Infrastructure")</f>
        <v>Data Visualization, Infrastructure</v>
      </c>
      <c r="C44" s="45" t="str">
        <f>IFERROR(__xludf.DUMMYFUNCTION("""COMPUTED_VALUE"""),"NA")</f>
        <v>NA</v>
      </c>
      <c r="D44" s="46" t="str">
        <f>IFERROR(__xludf.DUMMYFUNCTION("""COMPUTED_VALUE"""),"https://github.com/ropensci/taxview")</f>
        <v>https://github.com/ropensci/taxview</v>
      </c>
      <c r="E44" s="47"/>
      <c r="F44" s="45" t="str">
        <f>IFERROR(__xludf.DUMMYFUNCTION("""COMPUTED_VALUE"""),"Chamberlain, S., &amp; Boettiger, C. (2021). taxview: Tools for vizualizing data taxonomically [Manual].
")</f>
        <v>Chamberlain, S., &amp; Boettiger, C. (2021). taxview: Tools for vizualizing data taxonomically [Manual].
</v>
      </c>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row>
    <row r="45">
      <c r="A45" s="44" t="str">
        <f>IFERROR(__xludf.DUMMYFUNCTION("""COMPUTED_VALUE"""),"TNRS")</f>
        <v>TNRS</v>
      </c>
      <c r="B45" s="45" t="str">
        <f>IFERROR(__xludf.DUMMYFUNCTION("""COMPUTED_VALUE"""),"Database Access")</f>
        <v>Database Access</v>
      </c>
      <c r="C45" s="45" t="str">
        <f>IFERROR(__xludf.DUMMYFUNCTION("""COMPUTED_VALUE"""),"NA")</f>
        <v>NA</v>
      </c>
      <c r="D45" s="46" t="str">
        <f>IFERROR(__xludf.DUMMYFUNCTION("""COMPUTED_VALUE"""),"https://github.com/EnquistLab/RTNRS")</f>
        <v>https://github.com/EnquistLab/RTNRS</v>
      </c>
      <c r="E45" s="47"/>
      <c r="F45" s="45" t="str">
        <f>IFERROR(__xludf.DUMMYFUNCTION("""COMPUTED_VALUE"""),"Maitner, B., &amp; Boyle, B. (2021). TNRS: Taxonomic name resolution service [Manual].
")</f>
        <v>Maitner, B., &amp; Boyle, B. (2021). TNRS: Taxonomic name resolution service [Manual].
</v>
      </c>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row>
    <row r="46">
      <c r="A46" s="44" t="str">
        <f>IFERROR(__xludf.DUMMYFUNCTION("""COMPUTED_VALUE"""),"tpl")</f>
        <v>tpl</v>
      </c>
      <c r="B46" s="45" t="str">
        <f>IFERROR(__xludf.DUMMYFUNCTION("""COMPUTED_VALUE"""),"Database Access")</f>
        <v>Database Access</v>
      </c>
      <c r="C46" s="45" t="str">
        <f>IFERROR(__xludf.DUMMYFUNCTION("""COMPUTED_VALUE"""),"NA")</f>
        <v>NA</v>
      </c>
      <c r="D46" s="46" t="str">
        <f>IFERROR(__xludf.DUMMYFUNCTION("""COMPUTED_VALUE"""),"https://github.com/gustavobio/tpl")</f>
        <v>https://github.com/gustavobio/tpl</v>
      </c>
      <c r="E46" s="47"/>
      <c r="F46" s="45" t="str">
        <f>IFERROR(__xludf.DUMMYFUNCTION("""COMPUTED_VALUE"""),"Carvalho, G. (2014). tpl: interacting with The Plant List. R package version 0.1.
")</f>
        <v>Carvalho, G. (2014). tpl: interacting with The Plant List. R package version 0.1.
</v>
      </c>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row>
    <row r="47">
      <c r="A47" s="44" t="str">
        <f>IFERROR(__xludf.DUMMYFUNCTION("""COMPUTED_VALUE"""),"traitdataform")</f>
        <v>traitdataform</v>
      </c>
      <c r="B47" s="45" t="str">
        <f>IFERROR(__xludf.DUMMYFUNCTION("""COMPUTED_VALUE"""),"Data Wrangling")</f>
        <v>Data Wrangling</v>
      </c>
      <c r="C47" s="46" t="str">
        <f>IFERROR(__xludf.DUMMYFUNCTION("""COMPUTED_VALUE"""),"https://cran.r-project.org/package=traitdataform")</f>
        <v>https://cran.r-project.org/package=traitdataform</v>
      </c>
      <c r="D47" s="46" t="str">
        <f>IFERROR(__xludf.DUMMYFUNCTION("""COMPUTED_VALUE"""),"https://github.com/ecologicaltraitdata/traitdataform/")</f>
        <v>https://github.com/ecologicaltraitdata/traitdataform/</v>
      </c>
      <c r="E47" s="47">
        <f>IFERROR(__xludf.DUMMYFUNCTION("""COMPUTED_VALUE"""),44146.0)</f>
        <v>44146</v>
      </c>
      <c r="F47" s="45"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row>
    <row r="48">
      <c r="A48" s="44" t="str">
        <f>IFERROR(__xludf.DUMMYFUNCTION("""COMPUTED_VALUE"""),"twn")</f>
        <v>twn</v>
      </c>
      <c r="B48" s="45" t="str">
        <f>IFERROR(__xludf.DUMMYFUNCTION("""COMPUTED_VALUE"""),"Database Access")</f>
        <v>Database Access</v>
      </c>
      <c r="C48" s="46" t="str">
        <f>IFERROR(__xludf.DUMMYFUNCTION("""COMPUTED_VALUE"""),"https://cran.r-project.org/package=twn")</f>
        <v>https://cran.r-project.org/package=twn</v>
      </c>
      <c r="D48" s="46" t="str">
        <f>IFERROR(__xludf.DUMMYFUNCTION("""COMPUTED_VALUE"""),"https://github.com/RedTent/twn")</f>
        <v>https://github.com/RedTent/twn</v>
      </c>
      <c r="E48" s="47">
        <f>IFERROR(__xludf.DUMMYFUNCTION("""COMPUTED_VALUE"""),44133.0)</f>
        <v>44133</v>
      </c>
      <c r="F48" s="45" t="str">
        <f>IFERROR(__xludf.DUMMYFUNCTION("""COMPUTED_VALUE"""),"van Tent, J. (2021). twn: Taxa waterbeheer nederland voor r [Manual]. https://CRAN.R-project.org/package=twn")</f>
        <v>van Tent, J. (2021). twn: Taxa waterbeheer nederland voor r [Manual]. https://CRAN.R-project.org/package=twn</v>
      </c>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row>
    <row r="49">
      <c r="A49" s="44" t="str">
        <f>IFERROR(__xludf.DUMMYFUNCTION("""COMPUTED_VALUE"""),"vegdata")</f>
        <v>vegdata</v>
      </c>
      <c r="B49" s="45" t="str">
        <f>IFERROR(__xludf.DUMMYFUNCTION("""COMPUTED_VALUE"""),"Database Access, Data Wrangling")</f>
        <v>Database Access, Data Wrangling</v>
      </c>
      <c r="C49" s="46" t="str">
        <f>IFERROR(__xludf.DUMMYFUNCTION("""COMPUTED_VALUE"""),"https://cran.r-project.org/package=vegdata")</f>
        <v>https://cran.r-project.org/package=vegdata</v>
      </c>
      <c r="D49" s="45" t="str">
        <f>IFERROR(__xludf.DUMMYFUNCTION("""COMPUTED_VALUE"""),"NA")</f>
        <v>NA</v>
      </c>
      <c r="E49" s="47">
        <f>IFERROR(__xludf.DUMMYFUNCTION("""COMPUTED_VALUE"""),43964.0)</f>
        <v>43964</v>
      </c>
      <c r="F49" s="45"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row>
    <row r="50">
      <c r="A50" s="44" t="str">
        <f>IFERROR(__xludf.DUMMYFUNCTION("""COMPUTED_VALUE"""),"vegtable")</f>
        <v>vegtable</v>
      </c>
      <c r="B50" s="45" t="str">
        <f>IFERROR(__xludf.DUMMYFUNCTION("""COMPUTED_VALUE"""),"Data Wrangling")</f>
        <v>Data Wrangling</v>
      </c>
      <c r="C50" s="46" t="str">
        <f>IFERROR(__xludf.DUMMYFUNCTION("""COMPUTED_VALUE"""),"https://cran.r-project.org/package=vegtable")</f>
        <v>https://cran.r-project.org/package=vegtable</v>
      </c>
      <c r="D50" s="46" t="str">
        <f>IFERROR(__xludf.DUMMYFUNCTION("""COMPUTED_VALUE"""),"https://github.com/kamapu/vegtable")</f>
        <v>https://github.com/kamapu/vegtable</v>
      </c>
      <c r="E50" s="47">
        <f>IFERROR(__xludf.DUMMYFUNCTION("""COMPUTED_VALUE"""),43951.0)</f>
        <v>43951</v>
      </c>
      <c r="F50" s="45" t="str">
        <f>IFERROR(__xludf.DUMMYFUNCTION("""COMPUTED_VALUE"""),"Miguel Alvarez. (2020). kamapu/vegtable: Handling Vegetation Data Sets. Zenodo. https://doi.org/10.5281/zenodo.3776780")</f>
        <v>Miguel Alvarez. (2020). kamapu/vegtable: Handling Vegetation Data Sets. Zenodo. https://doi.org/10.5281/zenodo.3776780</v>
      </c>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row>
    <row r="51">
      <c r="A51" s="44" t="str">
        <f>IFERROR(__xludf.DUMMYFUNCTION("""COMPUTED_VALUE"""),"wikitaxa")</f>
        <v>wikitaxa</v>
      </c>
      <c r="B51" s="45" t="str">
        <f>IFERROR(__xludf.DUMMYFUNCTION("""COMPUTED_VALUE"""),"Database Access")</f>
        <v>Database Access</v>
      </c>
      <c r="C51" s="46" t="str">
        <f>IFERROR(__xludf.DUMMYFUNCTION("""COMPUTED_VALUE"""),"https://cran.r-project.org/package=wikitaxa")</f>
        <v>https://cran.r-project.org/package=wikitaxa</v>
      </c>
      <c r="D51" s="46" t="str">
        <f>IFERROR(__xludf.DUMMYFUNCTION("""COMPUTED_VALUE"""),"https://github.com/ropensci/wikitaxa")</f>
        <v>https://github.com/ropensci/wikitaxa</v>
      </c>
      <c r="E51" s="47">
        <f>IFERROR(__xludf.DUMMYFUNCTION("""COMPUTED_VALUE"""),44011.0)</f>
        <v>44011</v>
      </c>
      <c r="F51" s="45"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row>
    <row r="52">
      <c r="A52" s="44" t="str">
        <f>IFERROR(__xludf.DUMMYFUNCTION("""COMPUTED_VALUE"""),"WorldFlora")</f>
        <v>WorldFlora</v>
      </c>
      <c r="B52" s="45" t="str">
        <f>IFERROR(__xludf.DUMMYFUNCTION("""COMPUTED_VALUE"""),"Database Access")</f>
        <v>Database Access</v>
      </c>
      <c r="C52" s="46" t="str">
        <f>IFERROR(__xludf.DUMMYFUNCTION("""COMPUTED_VALUE"""),"https://cran.r-project.org/package=WorldFlora")</f>
        <v>https://cran.r-project.org/package=WorldFlora</v>
      </c>
      <c r="D52" s="45" t="str">
        <f>IFERROR(__xludf.DUMMYFUNCTION("""COMPUTED_VALUE"""),"NA")</f>
        <v>NA</v>
      </c>
      <c r="E52" s="47">
        <f>IFERROR(__xludf.DUMMYFUNCTION("""COMPUTED_VALUE"""),44093.0)</f>
        <v>44093</v>
      </c>
      <c r="F52" s="45"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row>
    <row r="53">
      <c r="A53" s="44" t="str">
        <f>IFERROR(__xludf.DUMMYFUNCTION("""COMPUTED_VALUE"""),"worms")</f>
        <v>worms</v>
      </c>
      <c r="B53" s="45" t="str">
        <f>IFERROR(__xludf.DUMMYFUNCTION("""COMPUTED_VALUE"""),"Database Access")</f>
        <v>Database Access</v>
      </c>
      <c r="C53" s="46" t="str">
        <f>IFERROR(__xludf.DUMMYFUNCTION("""COMPUTED_VALUE"""),"https://cran.r-project.org/package=worms")</f>
        <v>https://cran.r-project.org/package=worms</v>
      </c>
      <c r="D53" s="46" t="str">
        <f>IFERROR(__xludf.DUMMYFUNCTION("""COMPUTED_VALUE"""),"https://github.com/janhoo/worms")</f>
        <v>https://github.com/janhoo/worms</v>
      </c>
      <c r="E53" s="47">
        <f>IFERROR(__xludf.DUMMYFUNCTION("""COMPUTED_VALUE"""),43215.0)</f>
        <v>43215</v>
      </c>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row>
    <row r="54">
      <c r="A54" s="44" t="str">
        <f>IFERROR(__xludf.DUMMYFUNCTION("""COMPUTED_VALUE"""),"worrms")</f>
        <v>worrms</v>
      </c>
      <c r="B54" s="45" t="str">
        <f>IFERROR(__xludf.DUMMYFUNCTION("""COMPUTED_VALUE"""),"Database Access")</f>
        <v>Database Access</v>
      </c>
      <c r="C54" s="46" t="str">
        <f>IFERROR(__xludf.DUMMYFUNCTION("""COMPUTED_VALUE"""),"https://cran.r-project.org/package=worrms")</f>
        <v>https://cran.r-project.org/package=worrms</v>
      </c>
      <c r="D54" s="46" t="str">
        <f>IFERROR(__xludf.DUMMYFUNCTION("""COMPUTED_VALUE"""),"https://github.com/ropensci/worrms")</f>
        <v>https://github.com/ropensci/worrms</v>
      </c>
      <c r="E54" s="47">
        <f>IFERROR(__xludf.DUMMYFUNCTION("""COMPUTED_VALUE"""),44020.0)</f>
        <v>44020</v>
      </c>
      <c r="F54" s="45"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row>
    <row r="55">
      <c r="A55" s="44" t="str">
        <f>IFERROR(__xludf.DUMMYFUNCTION("""COMPUTED_VALUE"""),"yatah")</f>
        <v>yatah</v>
      </c>
      <c r="B55" s="45" t="str">
        <f>IFERROR(__xludf.DUMMYFUNCTION("""COMPUTED_VALUE"""),"Data Wrangling")</f>
        <v>Data Wrangling</v>
      </c>
      <c r="C55" s="46" t="str">
        <f>IFERROR(__xludf.DUMMYFUNCTION("""COMPUTED_VALUE"""),"https://cran.r-project.org/package=yatah")</f>
        <v>https://cran.r-project.org/package=yatah</v>
      </c>
      <c r="D55" s="46" t="str">
        <f>IFERROR(__xludf.DUMMYFUNCTION("""COMPUTED_VALUE"""),"https://github.com/abichat/yatah")</f>
        <v>https://github.com/abichat/yatah</v>
      </c>
      <c r="E55" s="47">
        <f>IFERROR(__xludf.DUMMYFUNCTION("""COMPUTED_VALUE"""),43891.0)</f>
        <v>43891</v>
      </c>
      <c r="F55" s="45" t="str">
        <f>IFERROR(__xludf.DUMMYFUNCTION("""COMPUTED_VALUE"""),"Bichat, A. (2020). yatah: Yet another TAxonomy handler [Manual]. https://CRAN.R-project.org/package=yatah
")</f>
        <v>Bichat, A. (2020). yatah: Yet another TAxonomy handler [Manual]. https://CRAN.R-project.org/package=yatah
</v>
      </c>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row>
    <row r="56">
      <c r="A56" s="45" t="str">
        <f>IFERROR(__xludf.DUMMYFUNCTION("""COMPUTED_VALUE"""),"zbank")</f>
        <v>zbank</v>
      </c>
      <c r="B56" s="45" t="str">
        <f>IFERROR(__xludf.DUMMYFUNCTION("""COMPUTED_VALUE"""),"Database Access")</f>
        <v>Database Access</v>
      </c>
      <c r="C56" s="46" t="str">
        <f>IFERROR(__xludf.DUMMYFUNCTION("""COMPUTED_VALUE"""),"https://cran.r-project.org/package=zbank")</f>
        <v>https://cran.r-project.org/package=zbank</v>
      </c>
      <c r="D56" s="46" t="str">
        <f>IFERROR(__xludf.DUMMYFUNCTION("""COMPUTED_VALUE"""),"https://github.com/ropensci/zbank")</f>
        <v>https://github.com/ropensci/zbank</v>
      </c>
      <c r="E56" s="47">
        <f>IFERROR(__xludf.DUMMYFUNCTION("""COMPUTED_VALUE"""),43403.0)</f>
        <v>43403</v>
      </c>
      <c r="F56" s="45" t="str">
        <f>IFERROR(__xludf.DUMMYFUNCTION("""COMPUTED_VALUE"""),"Chamberlain, S. (2018). zbank: 'ZooBank' API Client. R package version 0.1.0. https://CRAN.R-project.org/package=zbank")</f>
        <v>Chamberlain, S. (2018). zbank: 'ZooBank' API Client. R package version 0.1.0. https://CRAN.R-project.org/package=zbank</v>
      </c>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c r="AI1000" s="45"/>
    </row>
  </sheetData>
  <hyperlinks>
    <hyperlink r:id="rId1" ref="C2"/>
    <hyperlink r:id="rId2" ref="D2"/>
    <hyperlink r:id="rId3" ref="D3"/>
    <hyperlink r:id="rId4" ref="D4"/>
    <hyperlink r:id="rId5" ref="C5"/>
    <hyperlink r:id="rId6" ref="D5"/>
    <hyperlink r:id="rId7" ref="D6"/>
    <hyperlink r:id="rId8" ref="C7"/>
    <hyperlink r:id="rId9" ref="D7"/>
    <hyperlink r:id="rId10" ref="D8"/>
    <hyperlink r:id="rId11" ref="D9"/>
    <hyperlink r:id="rId12" ref="C10"/>
    <hyperlink r:id="rId13" ref="D10"/>
    <hyperlink r:id="rId14" ref="C11"/>
    <hyperlink r:id="rId15" ref="D11"/>
    <hyperlink r:id="rId16" ref="C12"/>
    <hyperlink r:id="rId17" ref="D12"/>
    <hyperlink r:id="rId18" ref="C13"/>
    <hyperlink r:id="rId19" ref="D14"/>
    <hyperlink r:id="rId20" ref="C15"/>
    <hyperlink r:id="rId21" ref="D15"/>
    <hyperlink r:id="rId22" ref="D16"/>
    <hyperlink r:id="rId23" ref="C17"/>
    <hyperlink r:id="rId24" ref="D17"/>
    <hyperlink r:id="rId25" ref="C18"/>
    <hyperlink r:id="rId26" ref="D18"/>
    <hyperlink r:id="rId27" ref="C19"/>
    <hyperlink r:id="rId28" ref="D19"/>
    <hyperlink r:id="rId29" ref="C20"/>
    <hyperlink r:id="rId30" ref="D20"/>
    <hyperlink r:id="rId31" ref="C21"/>
    <hyperlink r:id="rId32" ref="D21"/>
    <hyperlink r:id="rId33" ref="C22"/>
    <hyperlink r:id="rId34" ref="D22"/>
    <hyperlink r:id="rId35" ref="C23"/>
    <hyperlink r:id="rId36" ref="D23"/>
    <hyperlink r:id="rId37" ref="D24"/>
    <hyperlink r:id="rId38" ref="C25"/>
    <hyperlink r:id="rId39" ref="D25"/>
    <hyperlink r:id="rId40" ref="C26"/>
    <hyperlink r:id="rId41" ref="D26"/>
    <hyperlink r:id="rId42" ref="D27"/>
    <hyperlink r:id="rId43" ref="C28"/>
    <hyperlink r:id="rId44" ref="D28"/>
    <hyperlink r:id="rId45" ref="D29"/>
    <hyperlink r:id="rId46" ref="C30"/>
    <hyperlink r:id="rId47" ref="D30"/>
    <hyperlink r:id="rId48" ref="C31"/>
    <hyperlink r:id="rId49" ref="D31"/>
    <hyperlink r:id="rId50" ref="C32"/>
    <hyperlink r:id="rId51" ref="D32"/>
    <hyperlink r:id="rId52" ref="D33"/>
    <hyperlink r:id="rId53" ref="C34"/>
    <hyperlink r:id="rId54" ref="D34"/>
    <hyperlink r:id="rId55" ref="C35"/>
    <hyperlink r:id="rId56" ref="D35"/>
    <hyperlink r:id="rId57" ref="C36"/>
    <hyperlink r:id="rId58" ref="D36"/>
    <hyperlink r:id="rId59" ref="D37"/>
    <hyperlink r:id="rId60" ref="C38"/>
    <hyperlink r:id="rId61" ref="D38"/>
    <hyperlink r:id="rId62" ref="D39"/>
    <hyperlink r:id="rId63" ref="C40"/>
    <hyperlink r:id="rId64" ref="C41"/>
    <hyperlink r:id="rId65" ref="D41"/>
    <hyperlink r:id="rId66" ref="D42"/>
    <hyperlink r:id="rId67" ref="D43"/>
    <hyperlink r:id="rId68" ref="D44"/>
    <hyperlink r:id="rId69" ref="D45"/>
    <hyperlink r:id="rId70" ref="D46"/>
    <hyperlink r:id="rId71" ref="C47"/>
    <hyperlink r:id="rId72" ref="D47"/>
    <hyperlink r:id="rId73" ref="C48"/>
    <hyperlink r:id="rId74" ref="D48"/>
    <hyperlink r:id="rId75" ref="C49"/>
    <hyperlink r:id="rId76" ref="C50"/>
    <hyperlink r:id="rId77" ref="D50"/>
    <hyperlink r:id="rId78" ref="C51"/>
    <hyperlink r:id="rId79" ref="D51"/>
    <hyperlink r:id="rId80" ref="C52"/>
    <hyperlink r:id="rId81" ref="C53"/>
    <hyperlink r:id="rId82" ref="D53"/>
    <hyperlink r:id="rId83" ref="C54"/>
    <hyperlink r:id="rId84" ref="D54"/>
    <hyperlink r:id="rId85" ref="C55"/>
    <hyperlink r:id="rId86" ref="D55"/>
    <hyperlink r:id="rId87" ref="C56"/>
    <hyperlink r:id="rId88" ref="D56"/>
  </hyperlinks>
  <drawing r:id="rId89"/>
  <tableParts count="1">
    <tablePart r:id="rId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6" max="6" width="70.0"/>
    <col customWidth="1" min="8" max="8" width="53.14"/>
    <col customWidth="1" min="9" max="9" width="21.57"/>
  </cols>
  <sheetData>
    <row r="1">
      <c r="A1" s="1" t="s">
        <v>340</v>
      </c>
      <c r="B1" s="2" t="s">
        <v>341</v>
      </c>
      <c r="C1" s="2" t="s">
        <v>342</v>
      </c>
      <c r="D1" s="2" t="s">
        <v>343</v>
      </c>
      <c r="E1" s="2" t="s">
        <v>344</v>
      </c>
      <c r="F1" s="49" t="s">
        <v>345</v>
      </c>
      <c r="G1" s="1" t="s">
        <v>346</v>
      </c>
      <c r="H1" s="50" t="s">
        <v>14</v>
      </c>
      <c r="I1" s="1" t="s">
        <v>15</v>
      </c>
      <c r="J1" s="1"/>
      <c r="K1" s="1"/>
      <c r="L1" s="1"/>
      <c r="M1" s="1"/>
      <c r="N1" s="1"/>
      <c r="O1" s="1"/>
      <c r="P1" s="1"/>
      <c r="Q1" s="1"/>
      <c r="R1" s="1"/>
      <c r="S1" s="1"/>
      <c r="T1" s="1"/>
      <c r="U1" s="3"/>
      <c r="V1" s="3"/>
      <c r="W1" s="3"/>
      <c r="X1" s="3"/>
      <c r="Y1" s="3"/>
      <c r="Z1" s="3"/>
      <c r="AA1" s="3"/>
      <c r="AB1" s="3"/>
      <c r="AC1" s="3"/>
      <c r="AD1" s="3"/>
      <c r="AE1" s="3"/>
      <c r="AF1" s="3"/>
      <c r="AG1" s="3"/>
      <c r="AH1" s="3"/>
      <c r="AI1" s="3"/>
    </row>
    <row r="2">
      <c r="A2" s="29" t="s">
        <v>23</v>
      </c>
      <c r="B2" s="51" t="s">
        <v>23</v>
      </c>
      <c r="C2" s="51" t="s">
        <v>347</v>
      </c>
      <c r="D2" s="51" t="s">
        <v>348</v>
      </c>
      <c r="E2" s="51" t="s">
        <v>349</v>
      </c>
      <c r="F2" s="52" t="s">
        <v>350</v>
      </c>
      <c r="G2" s="53" t="s">
        <v>351</v>
      </c>
      <c r="H2" s="54" t="s">
        <v>352</v>
      </c>
      <c r="I2" s="55"/>
      <c r="J2" s="55"/>
      <c r="K2" s="55"/>
      <c r="L2" s="55"/>
      <c r="M2" s="55"/>
      <c r="N2" s="55"/>
      <c r="O2" s="55"/>
      <c r="P2" s="55"/>
      <c r="Q2" s="55"/>
      <c r="R2" s="55"/>
      <c r="S2" s="55"/>
      <c r="T2" s="55"/>
      <c r="U2" s="3"/>
      <c r="V2" s="3"/>
      <c r="W2" s="3"/>
      <c r="X2" s="3"/>
      <c r="Y2" s="3"/>
      <c r="Z2" s="3"/>
      <c r="AA2" s="3"/>
      <c r="AB2" s="3"/>
      <c r="AC2" s="3"/>
      <c r="AD2" s="3"/>
      <c r="AE2" s="3"/>
      <c r="AF2" s="3"/>
      <c r="AG2" s="3"/>
      <c r="AH2" s="3"/>
      <c r="AI2" s="3"/>
    </row>
    <row r="3">
      <c r="A3" s="29" t="s">
        <v>33</v>
      </c>
      <c r="B3" s="51" t="s">
        <v>353</v>
      </c>
      <c r="C3" s="51" t="s">
        <v>347</v>
      </c>
      <c r="D3" s="51" t="s">
        <v>348</v>
      </c>
      <c r="E3" s="51" t="s">
        <v>354</v>
      </c>
      <c r="F3" s="56" t="s">
        <v>355</v>
      </c>
      <c r="G3" s="53" t="s">
        <v>356</v>
      </c>
      <c r="H3" s="57" t="s">
        <v>357</v>
      </c>
      <c r="I3" s="55"/>
      <c r="J3" s="55"/>
      <c r="K3" s="55"/>
      <c r="L3" s="55"/>
      <c r="M3" s="55"/>
      <c r="N3" s="55"/>
      <c r="O3" s="55"/>
      <c r="P3" s="55"/>
      <c r="Q3" s="55"/>
      <c r="R3" s="55"/>
      <c r="S3" s="55"/>
      <c r="T3" s="55"/>
      <c r="U3" s="3"/>
      <c r="V3" s="3"/>
      <c r="W3" s="3"/>
      <c r="X3" s="3"/>
      <c r="Y3" s="3"/>
      <c r="Z3" s="3"/>
      <c r="AA3" s="3"/>
      <c r="AB3" s="3"/>
      <c r="AC3" s="3"/>
      <c r="AD3" s="3"/>
      <c r="AE3" s="3"/>
      <c r="AF3" s="3"/>
      <c r="AG3" s="3"/>
      <c r="AH3" s="3"/>
      <c r="AI3" s="3"/>
    </row>
    <row r="4">
      <c r="A4" s="29" t="s">
        <v>358</v>
      </c>
      <c r="B4" s="51" t="s">
        <v>359</v>
      </c>
      <c r="C4" s="51" t="s">
        <v>347</v>
      </c>
      <c r="D4" s="51" t="s">
        <v>360</v>
      </c>
      <c r="E4" s="51" t="s">
        <v>361</v>
      </c>
      <c r="F4" s="58" t="s">
        <v>362</v>
      </c>
      <c r="G4" s="53" t="s">
        <v>363</v>
      </c>
      <c r="H4" s="59" t="s">
        <v>364</v>
      </c>
      <c r="I4" s="55"/>
      <c r="J4" s="55"/>
      <c r="K4" s="55"/>
      <c r="L4" s="55"/>
      <c r="M4" s="55"/>
      <c r="N4" s="55"/>
      <c r="O4" s="55"/>
      <c r="P4" s="55"/>
      <c r="Q4" s="55"/>
      <c r="R4" s="55"/>
      <c r="S4" s="55"/>
      <c r="T4" s="55"/>
      <c r="U4" s="3"/>
      <c r="V4" s="3"/>
      <c r="W4" s="3"/>
      <c r="X4" s="3"/>
      <c r="Y4" s="3"/>
      <c r="Z4" s="3"/>
      <c r="AA4" s="3"/>
      <c r="AB4" s="3"/>
      <c r="AC4" s="3"/>
      <c r="AD4" s="3"/>
      <c r="AE4" s="3"/>
      <c r="AF4" s="3"/>
      <c r="AG4" s="3"/>
      <c r="AH4" s="3"/>
      <c r="AI4" s="3"/>
    </row>
    <row r="5">
      <c r="A5" s="29" t="s">
        <v>365</v>
      </c>
      <c r="B5" s="51" t="s">
        <v>366</v>
      </c>
      <c r="C5" s="51" t="s">
        <v>367</v>
      </c>
      <c r="D5" s="51" t="s">
        <v>368</v>
      </c>
      <c r="E5" s="51" t="s">
        <v>369</v>
      </c>
      <c r="F5" s="52" t="s">
        <v>370</v>
      </c>
      <c r="G5" s="53" t="s">
        <v>371</v>
      </c>
      <c r="H5" s="57"/>
      <c r="I5" s="60" t="s">
        <v>372</v>
      </c>
      <c r="J5" s="55"/>
      <c r="K5" s="55"/>
      <c r="L5" s="55"/>
      <c r="M5" s="55"/>
      <c r="N5" s="55"/>
      <c r="O5" s="55"/>
      <c r="P5" s="55"/>
      <c r="Q5" s="55"/>
      <c r="R5" s="55"/>
      <c r="S5" s="55"/>
      <c r="T5" s="55"/>
      <c r="U5" s="3"/>
      <c r="V5" s="3"/>
      <c r="W5" s="3"/>
      <c r="X5" s="3"/>
      <c r="Y5" s="3"/>
      <c r="Z5" s="3"/>
      <c r="AA5" s="3"/>
      <c r="AB5" s="3"/>
      <c r="AC5" s="3"/>
      <c r="AD5" s="3"/>
      <c r="AE5" s="3"/>
      <c r="AF5" s="3"/>
      <c r="AG5" s="3"/>
      <c r="AH5" s="3"/>
      <c r="AI5" s="3"/>
    </row>
    <row r="6">
      <c r="A6" s="29" t="s">
        <v>134</v>
      </c>
      <c r="B6" s="51" t="s">
        <v>373</v>
      </c>
      <c r="C6" s="51" t="s">
        <v>347</v>
      </c>
      <c r="D6" s="51" t="s">
        <v>360</v>
      </c>
      <c r="E6" s="51" t="s">
        <v>361</v>
      </c>
      <c r="F6" s="52" t="s">
        <v>374</v>
      </c>
      <c r="G6" s="53" t="s">
        <v>375</v>
      </c>
      <c r="H6" s="54" t="s">
        <v>376</v>
      </c>
      <c r="I6" s="55"/>
      <c r="J6" s="55"/>
      <c r="K6" s="55"/>
      <c r="L6" s="55"/>
      <c r="M6" s="55"/>
      <c r="N6" s="55"/>
      <c r="O6" s="55"/>
      <c r="P6" s="55"/>
      <c r="Q6" s="55"/>
      <c r="R6" s="55"/>
      <c r="S6" s="55"/>
      <c r="T6" s="55"/>
      <c r="U6" s="3"/>
      <c r="V6" s="3"/>
      <c r="W6" s="3"/>
      <c r="X6" s="3"/>
      <c r="Y6" s="3"/>
      <c r="Z6" s="3"/>
      <c r="AA6" s="3"/>
      <c r="AB6" s="3"/>
      <c r="AC6" s="3"/>
      <c r="AD6" s="3"/>
      <c r="AE6" s="3"/>
      <c r="AF6" s="3"/>
      <c r="AG6" s="3"/>
      <c r="AH6" s="3"/>
      <c r="AI6" s="3"/>
    </row>
    <row r="7">
      <c r="A7" s="29" t="s">
        <v>43</v>
      </c>
      <c r="B7" s="51" t="s">
        <v>377</v>
      </c>
      <c r="C7" s="51" t="s">
        <v>367</v>
      </c>
      <c r="D7" s="51" t="s">
        <v>360</v>
      </c>
      <c r="E7" s="51" t="s">
        <v>361</v>
      </c>
      <c r="F7" s="56" t="s">
        <v>378</v>
      </c>
      <c r="G7" s="61" t="s">
        <v>379</v>
      </c>
      <c r="H7" s="62" t="s">
        <v>380</v>
      </c>
      <c r="I7" s="1" t="s">
        <v>381</v>
      </c>
      <c r="J7" s="55"/>
      <c r="K7" s="55"/>
      <c r="L7" s="55"/>
      <c r="M7" s="55"/>
      <c r="N7" s="55"/>
      <c r="O7" s="55"/>
      <c r="P7" s="55"/>
      <c r="Q7" s="55"/>
      <c r="R7" s="55"/>
      <c r="S7" s="55"/>
      <c r="T7" s="55"/>
      <c r="U7" s="3"/>
      <c r="V7" s="3"/>
      <c r="W7" s="3"/>
      <c r="X7" s="3"/>
      <c r="Y7" s="3"/>
      <c r="Z7" s="3"/>
      <c r="AA7" s="3"/>
      <c r="AB7" s="3"/>
      <c r="AC7" s="3"/>
      <c r="AD7" s="3"/>
      <c r="AE7" s="3"/>
      <c r="AF7" s="3"/>
      <c r="AG7" s="3"/>
      <c r="AH7" s="3"/>
      <c r="AI7" s="3"/>
    </row>
    <row r="8">
      <c r="A8" s="29" t="s">
        <v>139</v>
      </c>
      <c r="B8" s="51" t="s">
        <v>382</v>
      </c>
      <c r="C8" s="51" t="s">
        <v>347</v>
      </c>
      <c r="D8" s="51" t="s">
        <v>348</v>
      </c>
      <c r="E8" s="51" t="s">
        <v>383</v>
      </c>
      <c r="F8" s="52" t="s">
        <v>384</v>
      </c>
      <c r="G8" s="53" t="s">
        <v>385</v>
      </c>
      <c r="H8" s="59" t="s">
        <v>386</v>
      </c>
      <c r="I8" s="55"/>
      <c r="J8" s="55"/>
      <c r="K8" s="55"/>
      <c r="L8" s="55"/>
      <c r="M8" s="55"/>
      <c r="N8" s="55"/>
      <c r="O8" s="55"/>
      <c r="P8" s="55"/>
      <c r="Q8" s="55"/>
      <c r="R8" s="55"/>
      <c r="S8" s="55"/>
      <c r="T8" s="55"/>
      <c r="U8" s="3"/>
      <c r="V8" s="3"/>
      <c r="W8" s="3"/>
      <c r="X8" s="3"/>
      <c r="Y8" s="3"/>
      <c r="Z8" s="3"/>
      <c r="AA8" s="3"/>
      <c r="AB8" s="3"/>
      <c r="AC8" s="3"/>
      <c r="AD8" s="3"/>
      <c r="AE8" s="3"/>
      <c r="AF8" s="3"/>
      <c r="AG8" s="3"/>
      <c r="AH8" s="3"/>
      <c r="AI8" s="3"/>
    </row>
    <row r="9">
      <c r="A9" s="29" t="s">
        <v>387</v>
      </c>
      <c r="B9" s="51" t="s">
        <v>388</v>
      </c>
      <c r="C9" s="51" t="s">
        <v>347</v>
      </c>
      <c r="D9" s="51" t="s">
        <v>360</v>
      </c>
      <c r="E9" s="51" t="s">
        <v>361</v>
      </c>
      <c r="F9" s="52" t="s">
        <v>389</v>
      </c>
      <c r="G9" s="53" t="s">
        <v>390</v>
      </c>
      <c r="H9" s="54" t="s">
        <v>391</v>
      </c>
      <c r="I9" s="55"/>
      <c r="J9" s="55"/>
      <c r="K9" s="55"/>
      <c r="L9" s="55"/>
      <c r="M9" s="55"/>
      <c r="N9" s="55"/>
      <c r="O9" s="55"/>
      <c r="P9" s="55"/>
      <c r="Q9" s="55"/>
      <c r="R9" s="55"/>
      <c r="S9" s="55"/>
      <c r="T9" s="55"/>
      <c r="U9" s="3"/>
      <c r="V9" s="3"/>
      <c r="W9" s="3"/>
      <c r="X9" s="3"/>
      <c r="Y9" s="3"/>
      <c r="Z9" s="3"/>
      <c r="AA9" s="3"/>
      <c r="AB9" s="3"/>
      <c r="AC9" s="3"/>
      <c r="AD9" s="3"/>
      <c r="AE9" s="3"/>
      <c r="AF9" s="3"/>
      <c r="AG9" s="3"/>
      <c r="AH9" s="3"/>
      <c r="AI9" s="3"/>
    </row>
    <row r="10">
      <c r="A10" s="29" t="s">
        <v>65</v>
      </c>
      <c r="B10" s="51" t="s">
        <v>392</v>
      </c>
      <c r="C10" s="51" t="s">
        <v>367</v>
      </c>
      <c r="D10" s="51" t="s">
        <v>368</v>
      </c>
      <c r="E10" s="51" t="s">
        <v>393</v>
      </c>
      <c r="F10" s="52" t="s">
        <v>394</v>
      </c>
      <c r="G10" s="61" t="s">
        <v>395</v>
      </c>
      <c r="H10" s="62" t="s">
        <v>396</v>
      </c>
      <c r="I10" s="63" t="s">
        <v>397</v>
      </c>
      <c r="J10" s="55"/>
      <c r="K10" s="55"/>
      <c r="L10" s="55"/>
      <c r="M10" s="55"/>
      <c r="N10" s="55"/>
      <c r="O10" s="55"/>
      <c r="P10" s="55"/>
      <c r="Q10" s="55"/>
      <c r="R10" s="55"/>
      <c r="S10" s="55"/>
      <c r="T10" s="55"/>
      <c r="U10" s="3"/>
      <c r="V10" s="3"/>
      <c r="W10" s="3"/>
      <c r="X10" s="3"/>
      <c r="Y10" s="3"/>
      <c r="Z10" s="3"/>
      <c r="AA10" s="3"/>
      <c r="AB10" s="3"/>
      <c r="AC10" s="3"/>
      <c r="AD10" s="3"/>
      <c r="AE10" s="3"/>
      <c r="AF10" s="3"/>
      <c r="AG10" s="3"/>
      <c r="AH10" s="3"/>
      <c r="AI10" s="3"/>
    </row>
    <row r="11">
      <c r="A11" s="29" t="s">
        <v>49</v>
      </c>
      <c r="B11" s="51" t="s">
        <v>398</v>
      </c>
      <c r="C11" s="51" t="s">
        <v>367</v>
      </c>
      <c r="D11" s="51" t="s">
        <v>360</v>
      </c>
      <c r="E11" s="51" t="s">
        <v>361</v>
      </c>
      <c r="F11" s="56" t="s">
        <v>399</v>
      </c>
      <c r="G11" s="53" t="s">
        <v>400</v>
      </c>
      <c r="H11" s="59" t="s">
        <v>401</v>
      </c>
      <c r="I11" s="55"/>
      <c r="J11" s="55"/>
      <c r="K11" s="55"/>
      <c r="L11" s="55"/>
      <c r="M11" s="55"/>
      <c r="N11" s="55"/>
      <c r="O11" s="55"/>
      <c r="P11" s="55"/>
      <c r="Q11" s="55"/>
      <c r="R11" s="55"/>
      <c r="S11" s="55"/>
      <c r="T11" s="55"/>
      <c r="U11" s="3"/>
      <c r="V11" s="3"/>
      <c r="W11" s="3"/>
      <c r="X11" s="3"/>
      <c r="Y11" s="3"/>
      <c r="Z11" s="3"/>
      <c r="AA11" s="3"/>
      <c r="AB11" s="3"/>
      <c r="AC11" s="3"/>
      <c r="AD11" s="3"/>
      <c r="AE11" s="3"/>
      <c r="AF11" s="3"/>
      <c r="AG11" s="3"/>
      <c r="AH11" s="3"/>
      <c r="AI11" s="3"/>
    </row>
    <row r="12">
      <c r="A12" s="29" t="s">
        <v>152</v>
      </c>
      <c r="B12" s="51" t="s">
        <v>152</v>
      </c>
      <c r="C12" s="51" t="s">
        <v>347</v>
      </c>
      <c r="D12" s="51" t="s">
        <v>360</v>
      </c>
      <c r="E12" s="51" t="s">
        <v>402</v>
      </c>
      <c r="F12" s="52" t="s">
        <v>403</v>
      </c>
      <c r="G12" s="53" t="s">
        <v>404</v>
      </c>
      <c r="H12" s="64" t="s">
        <v>405</v>
      </c>
      <c r="I12" s="55"/>
      <c r="J12" s="55"/>
      <c r="K12" s="55"/>
      <c r="L12" s="55"/>
      <c r="M12" s="55"/>
      <c r="N12" s="55"/>
      <c r="O12" s="55"/>
      <c r="P12" s="55"/>
      <c r="Q12" s="55"/>
      <c r="R12" s="55"/>
      <c r="S12" s="55"/>
      <c r="T12" s="55"/>
      <c r="U12" s="3"/>
      <c r="V12" s="3"/>
      <c r="W12" s="3"/>
      <c r="X12" s="3"/>
      <c r="Y12" s="3"/>
      <c r="Z12" s="3"/>
      <c r="AA12" s="3"/>
      <c r="AB12" s="3"/>
      <c r="AC12" s="3"/>
      <c r="AD12" s="3"/>
      <c r="AE12" s="3"/>
      <c r="AF12" s="3"/>
      <c r="AG12" s="3"/>
      <c r="AH12" s="3"/>
      <c r="AI12" s="3"/>
    </row>
    <row r="13">
      <c r="A13" s="29" t="s">
        <v>157</v>
      </c>
      <c r="B13" s="51" t="s">
        <v>406</v>
      </c>
      <c r="C13" s="51" t="s">
        <v>347</v>
      </c>
      <c r="D13" s="51" t="s">
        <v>360</v>
      </c>
      <c r="E13" s="51" t="s">
        <v>361</v>
      </c>
      <c r="F13" s="52" t="s">
        <v>407</v>
      </c>
      <c r="G13" s="53" t="s">
        <v>408</v>
      </c>
      <c r="H13" s="54" t="s">
        <v>409</v>
      </c>
      <c r="I13" s="55"/>
      <c r="J13" s="55"/>
      <c r="K13" s="55"/>
      <c r="L13" s="55"/>
      <c r="M13" s="55"/>
      <c r="N13" s="55"/>
      <c r="O13" s="55"/>
      <c r="P13" s="55"/>
      <c r="Q13" s="55"/>
      <c r="R13" s="55"/>
      <c r="S13" s="55"/>
      <c r="T13" s="55"/>
      <c r="U13" s="3"/>
      <c r="V13" s="3"/>
      <c r="W13" s="3"/>
      <c r="X13" s="3"/>
      <c r="Y13" s="3"/>
      <c r="Z13" s="3"/>
      <c r="AA13" s="3"/>
      <c r="AB13" s="3"/>
      <c r="AC13" s="3"/>
      <c r="AD13" s="3"/>
      <c r="AE13" s="3"/>
      <c r="AF13" s="3"/>
      <c r="AG13" s="3"/>
      <c r="AH13" s="3"/>
      <c r="AI13" s="3"/>
    </row>
    <row r="14">
      <c r="A14" s="29" t="s">
        <v>272</v>
      </c>
      <c r="B14" s="51" t="s">
        <v>410</v>
      </c>
      <c r="C14" s="51" t="s">
        <v>367</v>
      </c>
      <c r="D14" s="51" t="s">
        <v>348</v>
      </c>
      <c r="E14" s="51" t="s">
        <v>411</v>
      </c>
      <c r="F14" s="56" t="s">
        <v>407</v>
      </c>
      <c r="G14" s="53" t="s">
        <v>412</v>
      </c>
      <c r="H14" s="54" t="s">
        <v>413</v>
      </c>
      <c r="I14" s="55"/>
      <c r="J14" s="55"/>
      <c r="K14" s="55"/>
      <c r="L14" s="55"/>
      <c r="M14" s="55"/>
      <c r="N14" s="55"/>
      <c r="O14" s="55"/>
      <c r="P14" s="55"/>
      <c r="Q14" s="55"/>
      <c r="R14" s="55"/>
      <c r="S14" s="55"/>
      <c r="T14" s="55"/>
      <c r="U14" s="3"/>
      <c r="V14" s="3"/>
      <c r="W14" s="3"/>
      <c r="X14" s="3"/>
      <c r="Y14" s="3"/>
      <c r="Z14" s="3"/>
      <c r="AA14" s="3"/>
      <c r="AB14" s="3"/>
      <c r="AC14" s="3"/>
      <c r="AD14" s="3"/>
      <c r="AE14" s="3"/>
      <c r="AF14" s="3"/>
      <c r="AG14" s="3"/>
      <c r="AH14" s="3"/>
      <c r="AI14" s="3"/>
    </row>
    <row r="15">
      <c r="A15" s="29" t="s">
        <v>414</v>
      </c>
      <c r="B15" s="51" t="s">
        <v>415</v>
      </c>
      <c r="C15" s="51" t="s">
        <v>347</v>
      </c>
      <c r="D15" s="51" t="s">
        <v>360</v>
      </c>
      <c r="E15" s="51" t="s">
        <v>361</v>
      </c>
      <c r="F15" s="56" t="s">
        <v>416</v>
      </c>
      <c r="G15" s="53" t="s">
        <v>417</v>
      </c>
      <c r="H15" s="57"/>
      <c r="I15" s="1" t="s">
        <v>418</v>
      </c>
      <c r="J15" s="55"/>
      <c r="K15" s="55"/>
      <c r="L15" s="55"/>
      <c r="M15" s="55"/>
      <c r="N15" s="55"/>
      <c r="O15" s="55"/>
      <c r="P15" s="55"/>
      <c r="Q15" s="55"/>
      <c r="R15" s="55"/>
      <c r="S15" s="55"/>
      <c r="T15" s="55"/>
      <c r="U15" s="3"/>
      <c r="V15" s="3"/>
      <c r="W15" s="3"/>
      <c r="X15" s="3"/>
      <c r="Y15" s="3"/>
      <c r="Z15" s="3"/>
      <c r="AA15" s="3"/>
      <c r="AB15" s="3"/>
      <c r="AC15" s="3"/>
      <c r="AD15" s="3"/>
      <c r="AE15" s="3"/>
      <c r="AF15" s="3"/>
      <c r="AG15" s="3"/>
      <c r="AH15" s="3"/>
      <c r="AI15" s="3"/>
    </row>
    <row r="16">
      <c r="A16" s="29" t="s">
        <v>419</v>
      </c>
      <c r="B16" s="51" t="s">
        <v>420</v>
      </c>
      <c r="C16" s="51" t="s">
        <v>347</v>
      </c>
      <c r="D16" s="51" t="s">
        <v>360</v>
      </c>
      <c r="E16" s="51" t="s">
        <v>361</v>
      </c>
      <c r="F16" s="56" t="s">
        <v>421</v>
      </c>
      <c r="G16" s="53" t="s">
        <v>422</v>
      </c>
      <c r="H16" s="57"/>
      <c r="I16" s="55"/>
      <c r="J16" s="55"/>
      <c r="K16" s="55"/>
      <c r="L16" s="55"/>
      <c r="M16" s="55"/>
      <c r="N16" s="55"/>
      <c r="O16" s="55"/>
      <c r="P16" s="55"/>
      <c r="Q16" s="55"/>
      <c r="R16" s="55"/>
      <c r="S16" s="55"/>
      <c r="T16" s="55"/>
      <c r="U16" s="3"/>
      <c r="V16" s="3"/>
      <c r="W16" s="3"/>
      <c r="X16" s="3"/>
      <c r="Y16" s="3"/>
      <c r="Z16" s="3"/>
      <c r="AA16" s="3"/>
      <c r="AB16" s="3"/>
      <c r="AC16" s="3"/>
      <c r="AD16" s="3"/>
      <c r="AE16" s="3"/>
      <c r="AF16" s="3"/>
      <c r="AG16" s="3"/>
      <c r="AH16" s="3"/>
      <c r="AI16" s="3"/>
    </row>
    <row r="17">
      <c r="A17" s="29" t="s">
        <v>423</v>
      </c>
      <c r="B17" s="51" t="s">
        <v>423</v>
      </c>
      <c r="C17" s="51" t="s">
        <v>347</v>
      </c>
      <c r="D17" s="51" t="s">
        <v>348</v>
      </c>
      <c r="E17" s="51" t="s">
        <v>424</v>
      </c>
      <c r="F17" s="65" t="s">
        <v>425</v>
      </c>
      <c r="G17" s="53" t="s">
        <v>426</v>
      </c>
      <c r="H17" s="59" t="s">
        <v>427</v>
      </c>
      <c r="I17" s="55"/>
      <c r="J17" s="55"/>
      <c r="K17" s="55"/>
      <c r="L17" s="55"/>
      <c r="M17" s="55"/>
      <c r="N17" s="55"/>
      <c r="O17" s="55"/>
      <c r="P17" s="55"/>
      <c r="Q17" s="55"/>
      <c r="R17" s="55"/>
      <c r="S17" s="55"/>
      <c r="T17" s="55"/>
      <c r="U17" s="3"/>
      <c r="V17" s="3"/>
      <c r="W17" s="3"/>
      <c r="X17" s="3"/>
      <c r="Y17" s="3"/>
      <c r="Z17" s="3"/>
      <c r="AA17" s="3"/>
      <c r="AB17" s="3"/>
      <c r="AC17" s="3"/>
      <c r="AD17" s="3"/>
      <c r="AE17" s="3"/>
      <c r="AF17" s="3"/>
      <c r="AG17" s="3"/>
      <c r="AH17" s="3"/>
      <c r="AI17" s="3"/>
    </row>
    <row r="18">
      <c r="A18" s="29" t="s">
        <v>428</v>
      </c>
      <c r="B18" s="51" t="s">
        <v>429</v>
      </c>
      <c r="C18" s="51" t="s">
        <v>347</v>
      </c>
      <c r="D18" s="51" t="s">
        <v>348</v>
      </c>
      <c r="E18" s="51" t="s">
        <v>430</v>
      </c>
      <c r="F18" s="56" t="s">
        <v>431</v>
      </c>
      <c r="G18" s="53" t="s">
        <v>432</v>
      </c>
      <c r="H18" s="57" t="s">
        <v>433</v>
      </c>
      <c r="I18" s="1" t="s">
        <v>434</v>
      </c>
      <c r="J18" s="55"/>
      <c r="K18" s="55"/>
      <c r="L18" s="55"/>
      <c r="M18" s="55"/>
      <c r="N18" s="55"/>
      <c r="O18" s="55"/>
      <c r="P18" s="55"/>
      <c r="Q18" s="55"/>
      <c r="R18" s="55"/>
      <c r="S18" s="55"/>
      <c r="T18" s="55"/>
      <c r="U18" s="3"/>
      <c r="V18" s="3"/>
      <c r="W18" s="3"/>
      <c r="X18" s="3"/>
      <c r="Y18" s="3"/>
      <c r="Z18" s="3"/>
      <c r="AA18" s="3"/>
      <c r="AB18" s="3"/>
      <c r="AC18" s="3"/>
      <c r="AD18" s="3"/>
      <c r="AE18" s="3"/>
      <c r="AF18" s="3"/>
      <c r="AG18" s="3"/>
      <c r="AH18" s="3"/>
      <c r="AI18" s="3"/>
    </row>
    <row r="19">
      <c r="A19" s="66" t="s">
        <v>164</v>
      </c>
      <c r="B19" s="51" t="s">
        <v>435</v>
      </c>
      <c r="C19" s="51" t="s">
        <v>347</v>
      </c>
      <c r="D19" s="51" t="s">
        <v>360</v>
      </c>
      <c r="E19" s="51" t="s">
        <v>361</v>
      </c>
      <c r="F19" s="67" t="s">
        <v>436</v>
      </c>
      <c r="G19" s="53" t="s">
        <v>437</v>
      </c>
      <c r="H19" s="54" t="s">
        <v>438</v>
      </c>
      <c r="I19" s="55"/>
      <c r="J19" s="55"/>
      <c r="K19" s="55"/>
      <c r="L19" s="55"/>
      <c r="M19" s="55"/>
      <c r="N19" s="55"/>
      <c r="O19" s="55"/>
      <c r="P19" s="55"/>
      <c r="Q19" s="55"/>
      <c r="R19" s="55"/>
      <c r="S19" s="55"/>
      <c r="T19" s="55"/>
      <c r="U19" s="3"/>
      <c r="V19" s="3"/>
      <c r="W19" s="3"/>
      <c r="X19" s="3"/>
      <c r="Y19" s="3"/>
      <c r="Z19" s="3"/>
      <c r="AA19" s="3"/>
      <c r="AB19" s="3"/>
      <c r="AC19" s="3"/>
      <c r="AD19" s="3"/>
      <c r="AE19" s="3"/>
      <c r="AF19" s="3"/>
      <c r="AG19" s="3"/>
      <c r="AH19" s="3"/>
      <c r="AI19" s="3"/>
    </row>
    <row r="20">
      <c r="A20" s="29" t="s">
        <v>175</v>
      </c>
      <c r="B20" s="51" t="s">
        <v>439</v>
      </c>
      <c r="C20" s="51" t="s">
        <v>347</v>
      </c>
      <c r="D20" s="51" t="s">
        <v>360</v>
      </c>
      <c r="E20" s="51" t="s">
        <v>440</v>
      </c>
      <c r="F20" s="52" t="s">
        <v>441</v>
      </c>
      <c r="G20" s="68" t="s">
        <v>442</v>
      </c>
      <c r="H20" s="62" t="s">
        <v>443</v>
      </c>
      <c r="I20" s="1" t="s">
        <v>444</v>
      </c>
      <c r="J20" s="55"/>
      <c r="K20" s="55"/>
      <c r="L20" s="55"/>
      <c r="M20" s="55"/>
      <c r="N20" s="55"/>
      <c r="O20" s="55"/>
      <c r="P20" s="55"/>
      <c r="Q20" s="55"/>
      <c r="R20" s="55"/>
      <c r="S20" s="55"/>
      <c r="T20" s="55"/>
      <c r="U20" s="3"/>
      <c r="V20" s="3"/>
      <c r="W20" s="3"/>
      <c r="X20" s="3"/>
      <c r="Y20" s="3"/>
      <c r="Z20" s="3"/>
      <c r="AA20" s="3"/>
      <c r="AB20" s="3"/>
      <c r="AC20" s="3"/>
      <c r="AD20" s="3"/>
      <c r="AE20" s="3"/>
      <c r="AF20" s="3"/>
      <c r="AG20" s="3"/>
      <c r="AH20" s="3"/>
      <c r="AI20" s="3"/>
    </row>
    <row r="21">
      <c r="A21" s="29" t="s">
        <v>84</v>
      </c>
      <c r="B21" s="51" t="s">
        <v>445</v>
      </c>
      <c r="C21" s="51" t="s">
        <v>347</v>
      </c>
      <c r="D21" s="51" t="s">
        <v>348</v>
      </c>
      <c r="E21" s="51" t="s">
        <v>411</v>
      </c>
      <c r="F21" s="56" t="s">
        <v>446</v>
      </c>
      <c r="G21" s="53" t="s">
        <v>447</v>
      </c>
      <c r="H21" s="54" t="s">
        <v>448</v>
      </c>
      <c r="I21" s="55"/>
      <c r="J21" s="55"/>
      <c r="K21" s="55"/>
      <c r="L21" s="55"/>
      <c r="M21" s="55"/>
      <c r="N21" s="55"/>
      <c r="O21" s="55"/>
      <c r="P21" s="55"/>
      <c r="Q21" s="55"/>
      <c r="R21" s="55"/>
      <c r="S21" s="55"/>
      <c r="T21" s="55"/>
      <c r="U21" s="3"/>
      <c r="V21" s="3"/>
      <c r="W21" s="3"/>
      <c r="X21" s="3"/>
      <c r="Y21" s="3"/>
      <c r="Z21" s="3"/>
      <c r="AA21" s="3"/>
      <c r="AB21" s="3"/>
      <c r="AC21" s="3"/>
      <c r="AD21" s="3"/>
      <c r="AE21" s="3"/>
      <c r="AF21" s="3"/>
      <c r="AG21" s="3"/>
      <c r="AH21" s="3"/>
      <c r="AI21" s="3"/>
    </row>
    <row r="22">
      <c r="A22" s="29" t="s">
        <v>89</v>
      </c>
      <c r="B22" s="51" t="s">
        <v>449</v>
      </c>
      <c r="C22" s="51" t="s">
        <v>347</v>
      </c>
      <c r="D22" s="51" t="s">
        <v>348</v>
      </c>
      <c r="E22" s="51" t="s">
        <v>450</v>
      </c>
      <c r="F22" s="56" t="s">
        <v>451</v>
      </c>
      <c r="G22" s="53" t="s">
        <v>452</v>
      </c>
      <c r="H22" s="69" t="s">
        <v>453</v>
      </c>
      <c r="I22" s="1" t="s">
        <v>454</v>
      </c>
      <c r="J22" s="55"/>
      <c r="K22" s="55"/>
      <c r="L22" s="55"/>
      <c r="M22" s="55"/>
      <c r="N22" s="55"/>
      <c r="O22" s="55"/>
      <c r="P22" s="55"/>
      <c r="Q22" s="55"/>
      <c r="R22" s="55"/>
      <c r="S22" s="55"/>
      <c r="T22" s="55"/>
      <c r="U22" s="3"/>
      <c r="V22" s="3"/>
      <c r="W22" s="3"/>
      <c r="X22" s="3"/>
      <c r="Y22" s="3"/>
      <c r="Z22" s="3"/>
      <c r="AA22" s="3"/>
      <c r="AB22" s="3"/>
      <c r="AC22" s="3"/>
      <c r="AD22" s="3"/>
      <c r="AE22" s="3"/>
      <c r="AF22" s="3"/>
      <c r="AG22" s="3"/>
      <c r="AH22" s="3"/>
      <c r="AI22" s="3"/>
    </row>
    <row r="23">
      <c r="A23" s="29" t="s">
        <v>106</v>
      </c>
      <c r="B23" s="51" t="s">
        <v>455</v>
      </c>
      <c r="C23" s="51" t="s">
        <v>347</v>
      </c>
      <c r="D23" s="51" t="s">
        <v>360</v>
      </c>
      <c r="E23" s="51" t="s">
        <v>361</v>
      </c>
      <c r="F23" s="56" t="s">
        <v>456</v>
      </c>
      <c r="G23" s="53" t="s">
        <v>457</v>
      </c>
      <c r="H23" s="54" t="s">
        <v>458</v>
      </c>
      <c r="I23" s="55"/>
      <c r="J23" s="55"/>
      <c r="K23" s="55"/>
      <c r="L23" s="55"/>
      <c r="M23" s="55"/>
      <c r="N23" s="55"/>
      <c r="O23" s="55"/>
      <c r="P23" s="55"/>
      <c r="Q23" s="55"/>
      <c r="R23" s="55"/>
      <c r="S23" s="55"/>
      <c r="T23" s="55"/>
      <c r="U23" s="3"/>
      <c r="V23" s="3"/>
      <c r="W23" s="3"/>
      <c r="X23" s="3"/>
      <c r="Y23" s="3"/>
      <c r="Z23" s="3"/>
      <c r="AA23" s="3"/>
      <c r="AB23" s="3"/>
      <c r="AC23" s="3"/>
      <c r="AD23" s="3"/>
      <c r="AE23" s="3"/>
      <c r="AF23" s="3"/>
      <c r="AG23" s="3"/>
      <c r="AH23" s="3"/>
      <c r="AI23" s="3"/>
    </row>
    <row r="24">
      <c r="A24" s="29" t="s">
        <v>61</v>
      </c>
      <c r="B24" s="51" t="s">
        <v>459</v>
      </c>
      <c r="C24" s="51" t="s">
        <v>347</v>
      </c>
      <c r="D24" s="51" t="s">
        <v>360</v>
      </c>
      <c r="E24" s="51" t="s">
        <v>361</v>
      </c>
      <c r="F24" s="56" t="s">
        <v>460</v>
      </c>
      <c r="G24" s="53" t="s">
        <v>461</v>
      </c>
      <c r="H24" s="54" t="s">
        <v>462</v>
      </c>
      <c r="I24" s="55"/>
      <c r="J24" s="55"/>
      <c r="K24" s="55"/>
      <c r="L24" s="55"/>
      <c r="M24" s="55"/>
      <c r="N24" s="55"/>
      <c r="O24" s="55"/>
      <c r="P24" s="55"/>
      <c r="Q24" s="55"/>
      <c r="R24" s="55"/>
      <c r="S24" s="55"/>
      <c r="T24" s="55"/>
      <c r="U24" s="3"/>
      <c r="V24" s="3"/>
      <c r="W24" s="3"/>
      <c r="X24" s="3"/>
      <c r="Y24" s="3"/>
      <c r="Z24" s="3"/>
      <c r="AA24" s="3"/>
      <c r="AB24" s="3"/>
      <c r="AC24" s="3"/>
      <c r="AD24" s="3"/>
      <c r="AE24" s="3"/>
      <c r="AF24" s="3"/>
      <c r="AG24" s="3"/>
      <c r="AH24" s="3"/>
      <c r="AI24" s="3"/>
    </row>
    <row r="25">
      <c r="A25" s="29" t="s">
        <v>112</v>
      </c>
      <c r="B25" s="70" t="s">
        <v>463</v>
      </c>
      <c r="C25" s="51" t="s">
        <v>347</v>
      </c>
      <c r="D25" s="51" t="s">
        <v>360</v>
      </c>
      <c r="E25" s="51" t="s">
        <v>361</v>
      </c>
      <c r="F25" s="56" t="s">
        <v>464</v>
      </c>
      <c r="G25" s="53" t="s">
        <v>465</v>
      </c>
      <c r="H25" s="59" t="s">
        <v>466</v>
      </c>
      <c r="I25" s="55"/>
      <c r="J25" s="55"/>
      <c r="K25" s="55"/>
      <c r="L25" s="55"/>
      <c r="M25" s="55"/>
      <c r="N25" s="55"/>
      <c r="O25" s="55"/>
      <c r="P25" s="55"/>
      <c r="Q25" s="55"/>
      <c r="R25" s="55"/>
      <c r="S25" s="55"/>
      <c r="T25" s="55"/>
      <c r="U25" s="3"/>
      <c r="V25" s="3"/>
      <c r="W25" s="3"/>
      <c r="X25" s="3"/>
      <c r="Y25" s="3"/>
      <c r="Z25" s="3"/>
      <c r="AA25" s="3"/>
      <c r="AB25" s="3"/>
      <c r="AC25" s="3"/>
      <c r="AD25" s="3"/>
      <c r="AE25" s="3"/>
      <c r="AF25" s="3"/>
      <c r="AG25" s="3"/>
      <c r="AH25" s="3"/>
      <c r="AI25" s="3"/>
    </row>
    <row r="26">
      <c r="A26" s="29" t="s">
        <v>170</v>
      </c>
      <c r="B26" s="70" t="s">
        <v>170</v>
      </c>
      <c r="C26" s="51" t="s">
        <v>347</v>
      </c>
      <c r="D26" s="51" t="s">
        <v>360</v>
      </c>
      <c r="E26" s="51" t="s">
        <v>361</v>
      </c>
      <c r="F26" s="56" t="s">
        <v>467</v>
      </c>
      <c r="G26" s="53" t="s">
        <v>468</v>
      </c>
      <c r="H26" s="54" t="s">
        <v>469</v>
      </c>
      <c r="I26" s="55"/>
      <c r="J26" s="55"/>
      <c r="K26" s="55"/>
      <c r="L26" s="55"/>
      <c r="M26" s="55"/>
      <c r="N26" s="55"/>
      <c r="O26" s="55"/>
      <c r="P26" s="55"/>
      <c r="Q26" s="55"/>
      <c r="R26" s="55"/>
      <c r="S26" s="55"/>
      <c r="T26" s="55"/>
      <c r="U26" s="3"/>
      <c r="V26" s="3"/>
      <c r="W26" s="3"/>
      <c r="X26" s="3"/>
      <c r="Y26" s="3"/>
      <c r="Z26" s="3"/>
      <c r="AA26" s="3"/>
      <c r="AB26" s="3"/>
      <c r="AC26" s="3"/>
      <c r="AD26" s="3"/>
      <c r="AE26" s="3"/>
      <c r="AF26" s="3"/>
      <c r="AG26" s="3"/>
      <c r="AH26" s="3"/>
      <c r="AI26" s="3"/>
    </row>
    <row r="27">
      <c r="A27" s="29" t="s">
        <v>116</v>
      </c>
      <c r="B27" s="70" t="s">
        <v>470</v>
      </c>
      <c r="C27" s="51" t="s">
        <v>347</v>
      </c>
      <c r="D27" s="51" t="s">
        <v>360</v>
      </c>
      <c r="E27" s="51" t="s">
        <v>471</v>
      </c>
      <c r="F27" s="71" t="s">
        <v>472</v>
      </c>
      <c r="G27" s="61" t="s">
        <v>473</v>
      </c>
      <c r="H27" s="54" t="s">
        <v>474</v>
      </c>
      <c r="I27" s="55"/>
      <c r="J27" s="55"/>
      <c r="K27" s="55"/>
      <c r="L27" s="55"/>
      <c r="M27" s="55"/>
      <c r="N27" s="55"/>
      <c r="O27" s="55"/>
      <c r="P27" s="55"/>
      <c r="Q27" s="55"/>
      <c r="R27" s="55"/>
      <c r="S27" s="55"/>
      <c r="T27" s="55"/>
      <c r="U27" s="3"/>
      <c r="V27" s="3"/>
      <c r="W27" s="3"/>
      <c r="X27" s="3"/>
      <c r="Y27" s="3"/>
      <c r="Z27" s="3"/>
      <c r="AA27" s="3"/>
      <c r="AB27" s="3"/>
      <c r="AC27" s="3"/>
      <c r="AD27" s="3"/>
      <c r="AE27" s="3"/>
      <c r="AF27" s="3"/>
      <c r="AG27" s="3"/>
      <c r="AH27" s="3"/>
      <c r="AI27" s="3"/>
    </row>
    <row r="28">
      <c r="A28" s="29" t="s">
        <v>475</v>
      </c>
      <c r="B28" s="70" t="s">
        <v>476</v>
      </c>
      <c r="C28" s="51" t="s">
        <v>347</v>
      </c>
      <c r="D28" s="51" t="s">
        <v>348</v>
      </c>
      <c r="E28" s="51" t="s">
        <v>411</v>
      </c>
      <c r="F28" s="52" t="s">
        <v>477</v>
      </c>
      <c r="G28" s="53" t="s">
        <v>478</v>
      </c>
      <c r="H28" s="72" t="s">
        <v>479</v>
      </c>
      <c r="I28" s="55"/>
      <c r="J28" s="55"/>
      <c r="K28" s="55"/>
      <c r="L28" s="55"/>
      <c r="M28" s="55"/>
      <c r="N28" s="55"/>
      <c r="O28" s="55"/>
      <c r="P28" s="55"/>
      <c r="Q28" s="55"/>
      <c r="R28" s="55"/>
      <c r="S28" s="55"/>
      <c r="T28" s="55"/>
      <c r="U28" s="3"/>
      <c r="V28" s="3"/>
      <c r="W28" s="3"/>
      <c r="X28" s="3"/>
      <c r="Y28" s="3"/>
      <c r="Z28" s="3"/>
      <c r="AA28" s="3"/>
      <c r="AB28" s="3"/>
      <c r="AC28" s="3"/>
      <c r="AD28" s="3"/>
      <c r="AE28" s="3"/>
      <c r="AF28" s="3"/>
      <c r="AG28" s="3"/>
      <c r="AH28" s="3"/>
      <c r="AI28" s="3"/>
    </row>
    <row r="29">
      <c r="A29" s="29" t="s">
        <v>480</v>
      </c>
      <c r="B29" s="51" t="s">
        <v>481</v>
      </c>
      <c r="C29" s="51" t="s">
        <v>347</v>
      </c>
      <c r="D29" s="51" t="s">
        <v>368</v>
      </c>
      <c r="E29" s="51" t="s">
        <v>482</v>
      </c>
      <c r="F29" s="58"/>
      <c r="G29" s="61" t="s">
        <v>483</v>
      </c>
      <c r="H29" s="62" t="s">
        <v>484</v>
      </c>
      <c r="I29" s="55"/>
      <c r="J29" s="55"/>
      <c r="K29" s="55"/>
      <c r="L29" s="55"/>
      <c r="M29" s="55"/>
      <c r="N29" s="55"/>
      <c r="O29" s="55"/>
      <c r="P29" s="55"/>
      <c r="Q29" s="55"/>
      <c r="R29" s="55"/>
      <c r="S29" s="55"/>
      <c r="T29" s="55"/>
      <c r="U29" s="3"/>
      <c r="V29" s="3"/>
      <c r="W29" s="3"/>
      <c r="X29" s="3"/>
      <c r="Y29" s="3"/>
      <c r="Z29" s="3"/>
      <c r="AA29" s="3"/>
      <c r="AB29" s="3"/>
      <c r="AC29" s="3"/>
      <c r="AD29" s="3"/>
      <c r="AE29" s="3"/>
      <c r="AF29" s="3"/>
      <c r="AG29" s="3"/>
      <c r="AH29" s="3"/>
      <c r="AI29" s="3"/>
    </row>
    <row r="30">
      <c r="A30" s="29" t="s">
        <v>485</v>
      </c>
      <c r="B30" s="51" t="s">
        <v>486</v>
      </c>
      <c r="C30" s="51" t="s">
        <v>367</v>
      </c>
      <c r="D30" s="51" t="s">
        <v>360</v>
      </c>
      <c r="E30" s="51" t="s">
        <v>361</v>
      </c>
      <c r="F30" s="58"/>
      <c r="G30" s="53" t="s">
        <v>487</v>
      </c>
      <c r="H30" s="54" t="s">
        <v>488</v>
      </c>
      <c r="I30" s="63" t="s">
        <v>489</v>
      </c>
      <c r="J30" s="55"/>
      <c r="K30" s="55"/>
      <c r="L30" s="55"/>
      <c r="M30" s="55"/>
      <c r="N30" s="55"/>
      <c r="O30" s="55"/>
      <c r="P30" s="55"/>
      <c r="Q30" s="55"/>
      <c r="R30" s="55"/>
      <c r="S30" s="55"/>
      <c r="T30" s="55"/>
      <c r="U30" s="3"/>
      <c r="V30" s="3"/>
      <c r="W30" s="3"/>
      <c r="X30" s="3"/>
      <c r="Y30" s="3"/>
      <c r="Z30" s="3"/>
      <c r="AA30" s="3"/>
      <c r="AB30" s="3"/>
      <c r="AC30" s="3"/>
      <c r="AD30" s="3"/>
      <c r="AE30" s="3"/>
      <c r="AF30" s="3"/>
      <c r="AG30" s="3"/>
      <c r="AH30" s="3"/>
      <c r="AI30" s="3"/>
    </row>
    <row r="31">
      <c r="A31" s="29" t="s">
        <v>490</v>
      </c>
      <c r="B31" s="51" t="s">
        <v>491</v>
      </c>
      <c r="C31" s="51" t="s">
        <v>367</v>
      </c>
      <c r="D31" s="51" t="s">
        <v>360</v>
      </c>
      <c r="E31" s="51" t="s">
        <v>361</v>
      </c>
      <c r="F31" s="52" t="s">
        <v>492</v>
      </c>
      <c r="G31" s="53" t="s">
        <v>493</v>
      </c>
      <c r="H31" s="54" t="s">
        <v>494</v>
      </c>
      <c r="I31" s="63" t="s">
        <v>495</v>
      </c>
      <c r="J31" s="55"/>
      <c r="K31" s="55"/>
      <c r="L31" s="55"/>
      <c r="M31" s="55"/>
      <c r="N31" s="55"/>
      <c r="O31" s="55"/>
      <c r="P31" s="55"/>
      <c r="Q31" s="55"/>
      <c r="R31" s="55"/>
      <c r="S31" s="55"/>
      <c r="T31" s="55"/>
      <c r="U31" s="3"/>
      <c r="V31" s="3"/>
      <c r="W31" s="3"/>
      <c r="X31" s="3"/>
      <c r="Y31" s="3"/>
      <c r="Z31" s="3"/>
      <c r="AA31" s="3"/>
      <c r="AB31" s="3"/>
      <c r="AC31" s="3"/>
      <c r="AD31" s="3"/>
      <c r="AE31" s="3"/>
      <c r="AF31" s="3"/>
      <c r="AG31" s="3"/>
      <c r="AH31" s="3"/>
      <c r="AI31" s="3"/>
    </row>
    <row r="32">
      <c r="A32" s="29" t="s">
        <v>180</v>
      </c>
      <c r="B32" s="51" t="s">
        <v>496</v>
      </c>
      <c r="C32" s="51" t="s">
        <v>367</v>
      </c>
      <c r="D32" s="51" t="s">
        <v>368</v>
      </c>
      <c r="E32" s="51" t="s">
        <v>497</v>
      </c>
      <c r="F32" s="52" t="s">
        <v>498</v>
      </c>
      <c r="G32" s="53" t="s">
        <v>499</v>
      </c>
      <c r="H32" s="54" t="s">
        <v>500</v>
      </c>
      <c r="I32" s="55"/>
      <c r="J32" s="55"/>
      <c r="K32" s="55"/>
      <c r="L32" s="55"/>
      <c r="M32" s="55"/>
      <c r="N32" s="55"/>
      <c r="O32" s="55"/>
      <c r="P32" s="55"/>
      <c r="Q32" s="55"/>
      <c r="R32" s="55"/>
      <c r="S32" s="55"/>
      <c r="T32" s="55"/>
      <c r="U32" s="3"/>
      <c r="V32" s="3"/>
      <c r="W32" s="3"/>
      <c r="X32" s="3"/>
      <c r="Y32" s="3"/>
      <c r="Z32" s="3"/>
      <c r="AA32" s="3"/>
      <c r="AB32" s="3"/>
      <c r="AC32" s="3"/>
      <c r="AD32" s="3"/>
      <c r="AE32" s="3"/>
      <c r="AF32" s="3"/>
      <c r="AG32" s="3"/>
      <c r="AH32" s="3"/>
      <c r="AI32" s="3"/>
    </row>
    <row r="33">
      <c r="A33" s="29" t="s">
        <v>250</v>
      </c>
      <c r="B33" s="51" t="s">
        <v>501</v>
      </c>
      <c r="C33" s="51" t="s">
        <v>347</v>
      </c>
      <c r="D33" s="51" t="s">
        <v>348</v>
      </c>
      <c r="E33" s="51" t="s">
        <v>430</v>
      </c>
      <c r="F33" s="52" t="s">
        <v>502</v>
      </c>
      <c r="G33" s="53" t="s">
        <v>503</v>
      </c>
      <c r="H33" s="54" t="s">
        <v>504</v>
      </c>
      <c r="I33" s="55"/>
      <c r="J33" s="55"/>
      <c r="K33" s="55"/>
      <c r="L33" s="55"/>
      <c r="M33" s="55"/>
      <c r="N33" s="55"/>
      <c r="O33" s="55"/>
      <c r="P33" s="55"/>
      <c r="Q33" s="55"/>
      <c r="R33" s="55"/>
      <c r="S33" s="55"/>
      <c r="T33" s="55"/>
      <c r="U33" s="3"/>
      <c r="V33" s="3"/>
      <c r="W33" s="3"/>
      <c r="X33" s="3"/>
      <c r="Y33" s="3"/>
      <c r="Z33" s="3"/>
      <c r="AA33" s="3"/>
      <c r="AB33" s="3"/>
      <c r="AC33" s="3"/>
      <c r="AD33" s="3"/>
      <c r="AE33" s="3"/>
      <c r="AF33" s="3"/>
      <c r="AG33" s="3"/>
      <c r="AH33" s="3"/>
      <c r="AI33" s="3"/>
    </row>
    <row r="34">
      <c r="A34" s="29" t="s">
        <v>129</v>
      </c>
      <c r="B34" s="51" t="s">
        <v>505</v>
      </c>
      <c r="C34" s="51" t="s">
        <v>347</v>
      </c>
      <c r="D34" s="51" t="s">
        <v>348</v>
      </c>
      <c r="E34" s="51" t="s">
        <v>411</v>
      </c>
      <c r="F34" s="52" t="s">
        <v>506</v>
      </c>
      <c r="G34" s="53" t="s">
        <v>507</v>
      </c>
      <c r="H34" s="54" t="s">
        <v>508</v>
      </c>
      <c r="I34" s="55"/>
      <c r="J34" s="55"/>
      <c r="K34" s="55"/>
      <c r="L34" s="55"/>
      <c r="M34" s="55"/>
      <c r="N34" s="55"/>
      <c r="O34" s="55"/>
      <c r="P34" s="55"/>
      <c r="Q34" s="55"/>
      <c r="R34" s="55"/>
      <c r="S34" s="55"/>
      <c r="T34" s="55"/>
      <c r="U34" s="3"/>
      <c r="V34" s="3"/>
      <c r="W34" s="3"/>
      <c r="X34" s="3"/>
      <c r="Y34" s="3"/>
      <c r="Z34" s="3"/>
      <c r="AA34" s="3"/>
      <c r="AB34" s="3"/>
      <c r="AC34" s="3"/>
      <c r="AD34" s="3"/>
      <c r="AE34" s="3"/>
      <c r="AF34" s="3"/>
      <c r="AG34" s="3"/>
      <c r="AH34" s="3"/>
      <c r="AI34" s="3"/>
    </row>
    <row r="35">
      <c r="A35" s="29" t="s">
        <v>509</v>
      </c>
      <c r="B35" s="51" t="s">
        <v>509</v>
      </c>
      <c r="C35" s="51" t="s">
        <v>347</v>
      </c>
      <c r="D35" s="51" t="s">
        <v>348</v>
      </c>
      <c r="E35" s="51" t="s">
        <v>411</v>
      </c>
      <c r="F35" s="52" t="s">
        <v>510</v>
      </c>
      <c r="G35" s="53" t="s">
        <v>511</v>
      </c>
      <c r="H35" s="54" t="s">
        <v>512</v>
      </c>
      <c r="I35" s="55"/>
      <c r="J35" s="55"/>
      <c r="K35" s="55"/>
      <c r="L35" s="55"/>
      <c r="M35" s="55"/>
      <c r="N35" s="55"/>
      <c r="O35" s="55"/>
      <c r="P35" s="55"/>
      <c r="Q35" s="55"/>
      <c r="R35" s="55"/>
      <c r="S35" s="55"/>
      <c r="T35" s="55"/>
      <c r="U35" s="3"/>
      <c r="V35" s="3"/>
      <c r="W35" s="3"/>
      <c r="X35" s="3"/>
      <c r="Y35" s="3"/>
      <c r="Z35" s="3"/>
      <c r="AA35" s="3"/>
      <c r="AB35" s="3"/>
      <c r="AC35" s="3"/>
      <c r="AD35" s="3"/>
      <c r="AE35" s="3"/>
      <c r="AF35" s="3"/>
      <c r="AG35" s="3"/>
      <c r="AH35" s="3"/>
      <c r="AI35" s="3"/>
    </row>
    <row r="36">
      <c r="A36" s="29" t="s">
        <v>267</v>
      </c>
      <c r="B36" s="51" t="s">
        <v>513</v>
      </c>
      <c r="C36" s="51" t="s">
        <v>367</v>
      </c>
      <c r="D36" s="51" t="s">
        <v>360</v>
      </c>
      <c r="E36" s="51" t="s">
        <v>361</v>
      </c>
      <c r="F36" s="56" t="s">
        <v>514</v>
      </c>
      <c r="G36" s="53" t="s">
        <v>515</v>
      </c>
      <c r="H36" s="73" t="s">
        <v>516</v>
      </c>
      <c r="I36" s="60" t="s">
        <v>517</v>
      </c>
      <c r="J36" s="55"/>
      <c r="K36" s="55"/>
      <c r="L36" s="55"/>
      <c r="M36" s="55"/>
      <c r="N36" s="55"/>
      <c r="O36" s="55"/>
      <c r="P36" s="55"/>
      <c r="Q36" s="55"/>
      <c r="R36" s="55"/>
      <c r="S36" s="55"/>
      <c r="T36" s="55"/>
      <c r="U36" s="3"/>
      <c r="V36" s="3"/>
      <c r="W36" s="3"/>
      <c r="X36" s="3"/>
      <c r="Y36" s="3"/>
      <c r="Z36" s="3"/>
      <c r="AA36" s="3"/>
      <c r="AB36" s="3"/>
      <c r="AC36" s="3"/>
      <c r="AD36" s="3"/>
      <c r="AE36" s="3"/>
      <c r="AF36" s="3"/>
      <c r="AG36" s="3"/>
      <c r="AH36" s="3"/>
      <c r="AI36" s="3"/>
    </row>
    <row r="37">
      <c r="A37" s="29" t="s">
        <v>518</v>
      </c>
      <c r="B37" s="51" t="s">
        <v>519</v>
      </c>
      <c r="C37" s="51" t="s">
        <v>367</v>
      </c>
      <c r="D37" s="51" t="s">
        <v>348</v>
      </c>
      <c r="E37" s="51" t="s">
        <v>411</v>
      </c>
      <c r="F37" s="56" t="s">
        <v>520</v>
      </c>
      <c r="G37" s="53" t="s">
        <v>521</v>
      </c>
      <c r="H37" s="54" t="s">
        <v>522</v>
      </c>
      <c r="I37" s="55"/>
      <c r="J37" s="55"/>
      <c r="K37" s="55"/>
      <c r="L37" s="55"/>
      <c r="M37" s="55"/>
      <c r="N37" s="55"/>
      <c r="O37" s="55"/>
      <c r="P37" s="55"/>
      <c r="Q37" s="55"/>
      <c r="R37" s="55"/>
      <c r="S37" s="55"/>
      <c r="T37" s="55"/>
      <c r="U37" s="3"/>
      <c r="V37" s="3"/>
      <c r="W37" s="3"/>
      <c r="X37" s="3"/>
      <c r="Y37" s="3"/>
      <c r="Z37" s="3"/>
      <c r="AA37" s="3"/>
      <c r="AB37" s="3"/>
      <c r="AC37" s="3"/>
      <c r="AD37" s="3"/>
      <c r="AE37" s="3"/>
      <c r="AF37" s="3"/>
      <c r="AG37" s="3"/>
      <c r="AH37" s="3"/>
      <c r="AI37" s="3"/>
    </row>
    <row r="38">
      <c r="A38" s="29" t="s">
        <v>523</v>
      </c>
      <c r="B38" s="51" t="s">
        <v>524</v>
      </c>
      <c r="C38" s="51" t="s">
        <v>367</v>
      </c>
      <c r="D38" s="51" t="s">
        <v>348</v>
      </c>
      <c r="E38" s="51" t="s">
        <v>411</v>
      </c>
      <c r="F38" s="52" t="s">
        <v>525</v>
      </c>
      <c r="G38" s="53" t="s">
        <v>526</v>
      </c>
      <c r="H38" s="54" t="s">
        <v>527</v>
      </c>
      <c r="I38" s="55"/>
      <c r="J38" s="55"/>
      <c r="K38" s="55"/>
      <c r="L38" s="55"/>
      <c r="M38" s="55"/>
      <c r="N38" s="55"/>
      <c r="O38" s="55"/>
      <c r="P38" s="55"/>
      <c r="Q38" s="55"/>
      <c r="R38" s="55"/>
      <c r="S38" s="55"/>
      <c r="T38" s="55"/>
      <c r="U38" s="3"/>
      <c r="V38" s="3"/>
      <c r="W38" s="3"/>
      <c r="X38" s="3"/>
      <c r="Y38" s="3"/>
      <c r="Z38" s="3"/>
      <c r="AA38" s="3"/>
      <c r="AB38" s="3"/>
      <c r="AC38" s="3"/>
      <c r="AD38" s="3"/>
      <c r="AE38" s="3"/>
      <c r="AF38" s="3"/>
      <c r="AG38" s="3"/>
      <c r="AH38" s="3"/>
      <c r="AI38" s="3"/>
    </row>
    <row r="39">
      <c r="A39" s="29" t="s">
        <v>528</v>
      </c>
      <c r="B39" s="51" t="s">
        <v>529</v>
      </c>
      <c r="C39" s="51" t="s">
        <v>347</v>
      </c>
      <c r="D39" s="51" t="s">
        <v>348</v>
      </c>
      <c r="E39" s="51" t="s">
        <v>411</v>
      </c>
      <c r="F39" s="58"/>
      <c r="G39" s="53" t="s">
        <v>530</v>
      </c>
      <c r="H39" s="54" t="s">
        <v>531</v>
      </c>
      <c r="I39" s="55"/>
      <c r="J39" s="55"/>
      <c r="K39" s="55"/>
      <c r="L39" s="55"/>
      <c r="M39" s="55"/>
      <c r="N39" s="55"/>
      <c r="O39" s="55"/>
      <c r="P39" s="55"/>
      <c r="Q39" s="55"/>
      <c r="R39" s="55"/>
      <c r="S39" s="55"/>
      <c r="T39" s="55"/>
      <c r="U39" s="3"/>
      <c r="V39" s="3"/>
      <c r="W39" s="3"/>
      <c r="X39" s="3"/>
      <c r="Y39" s="3"/>
      <c r="Z39" s="3"/>
      <c r="AA39" s="3"/>
      <c r="AB39" s="3"/>
      <c r="AC39" s="3"/>
      <c r="AD39" s="3"/>
      <c r="AE39" s="3"/>
      <c r="AF39" s="3"/>
      <c r="AG39" s="3"/>
      <c r="AH39" s="3"/>
      <c r="AI39" s="3"/>
    </row>
    <row r="40">
      <c r="A40" s="29" t="s">
        <v>532</v>
      </c>
      <c r="B40" s="51" t="s">
        <v>532</v>
      </c>
      <c r="C40" s="51" t="s">
        <v>347</v>
      </c>
      <c r="D40" s="51" t="s">
        <v>360</v>
      </c>
      <c r="E40" s="51" t="s">
        <v>361</v>
      </c>
      <c r="F40" s="52" t="s">
        <v>533</v>
      </c>
      <c r="G40" s="53" t="s">
        <v>534</v>
      </c>
      <c r="H40" s="57"/>
      <c r="I40" s="55"/>
      <c r="J40" s="55"/>
      <c r="K40" s="55"/>
      <c r="L40" s="55"/>
      <c r="M40" s="55"/>
      <c r="N40" s="55"/>
      <c r="O40" s="55"/>
      <c r="P40" s="55"/>
      <c r="Q40" s="55"/>
      <c r="R40" s="55"/>
      <c r="S40" s="55"/>
      <c r="T40" s="55"/>
      <c r="U40" s="3"/>
      <c r="V40" s="3"/>
      <c r="W40" s="3"/>
      <c r="X40" s="3"/>
      <c r="Y40" s="3"/>
      <c r="Z40" s="3"/>
      <c r="AA40" s="3"/>
      <c r="AB40" s="3"/>
      <c r="AC40" s="3"/>
      <c r="AD40" s="3"/>
      <c r="AE40" s="3"/>
      <c r="AF40" s="3"/>
      <c r="AG40" s="3"/>
      <c r="AH40" s="3"/>
      <c r="AI40" s="3"/>
    </row>
    <row r="41">
      <c r="A41" s="29" t="s">
        <v>281</v>
      </c>
      <c r="B41" s="51" t="s">
        <v>281</v>
      </c>
      <c r="C41" s="51" t="s">
        <v>347</v>
      </c>
      <c r="D41" s="51" t="s">
        <v>360</v>
      </c>
      <c r="E41" s="51" t="s">
        <v>361</v>
      </c>
      <c r="F41" s="52" t="s">
        <v>535</v>
      </c>
      <c r="G41" s="61" t="s">
        <v>536</v>
      </c>
      <c r="H41" s="57"/>
      <c r="I41" s="55"/>
      <c r="J41" s="55"/>
      <c r="K41" s="55"/>
      <c r="L41" s="55"/>
      <c r="M41" s="55"/>
      <c r="N41" s="55"/>
      <c r="O41" s="55"/>
      <c r="P41" s="55"/>
      <c r="Q41" s="55"/>
      <c r="R41" s="55"/>
      <c r="S41" s="55"/>
      <c r="T41" s="55"/>
      <c r="U41" s="3"/>
      <c r="V41" s="3"/>
      <c r="W41" s="3"/>
      <c r="X41" s="3"/>
      <c r="Y41" s="3"/>
      <c r="Z41" s="3"/>
      <c r="AA41" s="3"/>
      <c r="AB41" s="3"/>
      <c r="AC41" s="3"/>
      <c r="AD41" s="3"/>
      <c r="AE41" s="3"/>
      <c r="AF41" s="3"/>
      <c r="AG41" s="3"/>
      <c r="AH41" s="3"/>
      <c r="AI41" s="3"/>
    </row>
    <row r="42">
      <c r="A42" s="29" t="s">
        <v>537</v>
      </c>
      <c r="B42" s="51" t="s">
        <v>537</v>
      </c>
      <c r="C42" s="51" t="s">
        <v>347</v>
      </c>
      <c r="D42" s="51" t="s">
        <v>360</v>
      </c>
      <c r="E42" s="51" t="s">
        <v>361</v>
      </c>
      <c r="F42" s="52" t="s">
        <v>538</v>
      </c>
      <c r="G42" s="61" t="s">
        <v>539</v>
      </c>
      <c r="H42" s="74"/>
      <c r="I42" s="55"/>
      <c r="J42" s="55"/>
      <c r="K42" s="55"/>
      <c r="L42" s="55"/>
      <c r="M42" s="55"/>
      <c r="N42" s="55"/>
      <c r="O42" s="55"/>
      <c r="P42" s="55"/>
      <c r="Q42" s="55"/>
      <c r="R42" s="55"/>
      <c r="S42" s="55"/>
      <c r="T42" s="55"/>
      <c r="U42" s="3"/>
      <c r="V42" s="3"/>
      <c r="W42" s="3"/>
      <c r="X42" s="3"/>
      <c r="Y42" s="3"/>
      <c r="Z42" s="3"/>
      <c r="AA42" s="3"/>
      <c r="AB42" s="3"/>
      <c r="AC42" s="3"/>
      <c r="AD42" s="3"/>
      <c r="AE42" s="3"/>
      <c r="AF42" s="3"/>
      <c r="AG42" s="3"/>
      <c r="AH42" s="3"/>
      <c r="AI42" s="3"/>
    </row>
    <row r="43">
      <c r="A43" s="29" t="s">
        <v>283</v>
      </c>
      <c r="B43" s="65" t="s">
        <v>540</v>
      </c>
      <c r="C43" s="51" t="s">
        <v>347</v>
      </c>
      <c r="D43" s="51" t="s">
        <v>348</v>
      </c>
      <c r="E43" s="51" t="s">
        <v>411</v>
      </c>
      <c r="F43" s="52" t="s">
        <v>541</v>
      </c>
      <c r="G43" s="53" t="s">
        <v>542</v>
      </c>
      <c r="H43" s="54" t="s">
        <v>543</v>
      </c>
      <c r="I43" s="55"/>
      <c r="J43" s="55"/>
      <c r="K43" s="55"/>
      <c r="L43" s="55"/>
      <c r="M43" s="55"/>
      <c r="N43" s="55"/>
      <c r="O43" s="55"/>
      <c r="P43" s="55"/>
      <c r="Q43" s="55"/>
      <c r="R43" s="55"/>
      <c r="S43" s="55"/>
      <c r="T43" s="55"/>
      <c r="U43" s="3"/>
      <c r="V43" s="3"/>
      <c r="W43" s="3"/>
      <c r="X43" s="3"/>
      <c r="Y43" s="3"/>
      <c r="Z43" s="3"/>
      <c r="AA43" s="3"/>
      <c r="AB43" s="3"/>
      <c r="AC43" s="3"/>
      <c r="AD43" s="3"/>
      <c r="AE43" s="3"/>
      <c r="AF43" s="3"/>
      <c r="AG43" s="3"/>
      <c r="AH43" s="3"/>
      <c r="AI43" s="3"/>
    </row>
    <row r="44">
      <c r="A44" s="29" t="s">
        <v>289</v>
      </c>
      <c r="B44" s="51" t="s">
        <v>544</v>
      </c>
      <c r="C44" s="51" t="s">
        <v>347</v>
      </c>
      <c r="D44" s="51" t="s">
        <v>368</v>
      </c>
      <c r="E44" s="51" t="s">
        <v>545</v>
      </c>
      <c r="F44" s="52" t="s">
        <v>546</v>
      </c>
      <c r="G44" s="53" t="s">
        <v>547</v>
      </c>
      <c r="H44" s="54" t="s">
        <v>548</v>
      </c>
      <c r="I44" s="55"/>
      <c r="J44" s="55"/>
      <c r="K44" s="55"/>
      <c r="L44" s="55"/>
      <c r="M44" s="55"/>
      <c r="N44" s="55"/>
      <c r="O44" s="55"/>
      <c r="P44" s="55"/>
      <c r="Q44" s="55"/>
      <c r="R44" s="55"/>
      <c r="S44" s="55"/>
      <c r="T44" s="55"/>
      <c r="U44" s="3"/>
      <c r="V44" s="3"/>
      <c r="W44" s="3"/>
      <c r="X44" s="3"/>
      <c r="Y44" s="3"/>
      <c r="Z44" s="3"/>
      <c r="AA44" s="3"/>
      <c r="AB44" s="3"/>
      <c r="AC44" s="3"/>
      <c r="AD44" s="3"/>
      <c r="AE44" s="3"/>
      <c r="AF44" s="3"/>
      <c r="AG44" s="3"/>
      <c r="AH44" s="3"/>
      <c r="AI44" s="3"/>
    </row>
    <row r="45">
      <c r="A45" s="29" t="s">
        <v>300</v>
      </c>
      <c r="B45" s="51" t="s">
        <v>300</v>
      </c>
      <c r="C45" s="51" t="s">
        <v>347</v>
      </c>
      <c r="D45" s="51" t="s">
        <v>348</v>
      </c>
      <c r="E45" s="51" t="s">
        <v>369</v>
      </c>
      <c r="F45" s="52" t="s">
        <v>549</v>
      </c>
      <c r="G45" s="53" t="s">
        <v>550</v>
      </c>
      <c r="H45" s="54" t="s">
        <v>551</v>
      </c>
      <c r="I45" s="55"/>
      <c r="J45" s="55"/>
      <c r="K45" s="55"/>
      <c r="L45" s="55"/>
      <c r="M45" s="55"/>
      <c r="N45" s="55"/>
      <c r="O45" s="55"/>
      <c r="P45" s="55"/>
      <c r="Q45" s="55"/>
      <c r="R45" s="55"/>
      <c r="S45" s="55"/>
      <c r="T45" s="55"/>
      <c r="U45" s="3"/>
      <c r="V45" s="3"/>
      <c r="W45" s="3"/>
      <c r="X45" s="3"/>
      <c r="Y45" s="3"/>
      <c r="Z45" s="3"/>
      <c r="AA45" s="3"/>
      <c r="AB45" s="3"/>
      <c r="AC45" s="3"/>
      <c r="AD45" s="3"/>
      <c r="AE45" s="3"/>
      <c r="AF45" s="3"/>
      <c r="AG45" s="3"/>
      <c r="AH45" s="3"/>
      <c r="AI45" s="3"/>
    </row>
    <row r="46">
      <c r="A46" s="8"/>
      <c r="B46" s="75"/>
      <c r="C46" s="75"/>
      <c r="D46" s="75"/>
      <c r="E46" s="75"/>
      <c r="F46" s="58"/>
      <c r="G46" s="76"/>
      <c r="H46" s="74"/>
      <c r="I46" s="55"/>
      <c r="J46" s="55"/>
      <c r="K46" s="55"/>
      <c r="L46" s="55"/>
      <c r="M46" s="55"/>
      <c r="N46" s="55"/>
      <c r="O46" s="55"/>
      <c r="P46" s="55"/>
      <c r="Q46" s="55"/>
      <c r="R46" s="55"/>
      <c r="S46" s="55"/>
      <c r="T46" s="55"/>
      <c r="U46" s="3"/>
      <c r="V46" s="3"/>
      <c r="W46" s="3"/>
      <c r="X46" s="3"/>
      <c r="Y46" s="3"/>
      <c r="Z46" s="3"/>
      <c r="AA46" s="3"/>
      <c r="AB46" s="3"/>
      <c r="AC46" s="3"/>
      <c r="AD46" s="3"/>
      <c r="AE46" s="3"/>
      <c r="AF46" s="3"/>
      <c r="AG46" s="3"/>
      <c r="AH46" s="3"/>
      <c r="AI46" s="3"/>
    </row>
    <row r="47">
      <c r="A47" s="8"/>
      <c r="B47" s="75"/>
      <c r="C47" s="75"/>
      <c r="D47" s="75"/>
      <c r="E47" s="75"/>
      <c r="F47" s="58"/>
      <c r="G47" s="76"/>
      <c r="H47" s="74"/>
      <c r="I47" s="55"/>
      <c r="J47" s="55"/>
      <c r="K47" s="55"/>
      <c r="L47" s="55"/>
      <c r="M47" s="55"/>
      <c r="N47" s="55"/>
      <c r="O47" s="55"/>
      <c r="P47" s="55"/>
      <c r="Q47" s="55"/>
      <c r="R47" s="55"/>
      <c r="S47" s="55"/>
      <c r="T47" s="55"/>
      <c r="U47" s="3"/>
      <c r="V47" s="3"/>
      <c r="W47" s="3"/>
      <c r="X47" s="3"/>
      <c r="Y47" s="3"/>
      <c r="Z47" s="3"/>
      <c r="AA47" s="3"/>
      <c r="AB47" s="3"/>
      <c r="AC47" s="3"/>
      <c r="AD47" s="3"/>
      <c r="AE47" s="3"/>
      <c r="AF47" s="3"/>
      <c r="AG47" s="3"/>
      <c r="AH47" s="3"/>
      <c r="AI47" s="3"/>
    </row>
    <row r="48">
      <c r="A48" s="8"/>
      <c r="B48" s="75"/>
      <c r="C48" s="75"/>
      <c r="D48" s="75"/>
      <c r="E48" s="75"/>
      <c r="F48" s="58"/>
      <c r="G48" s="76"/>
      <c r="H48" s="74"/>
      <c r="I48" s="55"/>
      <c r="J48" s="55"/>
      <c r="K48" s="55"/>
      <c r="L48" s="55"/>
      <c r="M48" s="55"/>
      <c r="N48" s="55"/>
      <c r="O48" s="55"/>
      <c r="P48" s="55"/>
      <c r="Q48" s="55"/>
      <c r="R48" s="55"/>
      <c r="S48" s="55"/>
      <c r="T48" s="55"/>
      <c r="U48" s="3"/>
      <c r="V48" s="3"/>
      <c r="W48" s="3"/>
      <c r="X48" s="3"/>
      <c r="Y48" s="3"/>
      <c r="Z48" s="3"/>
      <c r="AA48" s="3"/>
      <c r="AB48" s="3"/>
      <c r="AC48" s="3"/>
      <c r="AD48" s="3"/>
      <c r="AE48" s="3"/>
      <c r="AF48" s="3"/>
      <c r="AG48" s="3"/>
      <c r="AH48" s="3"/>
      <c r="AI48" s="3"/>
    </row>
    <row r="49">
      <c r="A49" s="8"/>
      <c r="B49" s="75"/>
      <c r="C49" s="75"/>
      <c r="D49" s="75"/>
      <c r="E49" s="75"/>
      <c r="F49" s="58"/>
      <c r="G49" s="76"/>
      <c r="H49" s="74"/>
      <c r="I49" s="55"/>
      <c r="J49" s="55"/>
      <c r="K49" s="55"/>
      <c r="L49" s="55"/>
      <c r="M49" s="55"/>
      <c r="N49" s="55"/>
      <c r="O49" s="55"/>
      <c r="P49" s="55"/>
      <c r="Q49" s="55"/>
      <c r="R49" s="55"/>
      <c r="S49" s="55"/>
      <c r="T49" s="55"/>
      <c r="U49" s="3"/>
      <c r="V49" s="3"/>
      <c r="W49" s="3"/>
      <c r="X49" s="3"/>
      <c r="Y49" s="3"/>
      <c r="Z49" s="3"/>
      <c r="AA49" s="3"/>
      <c r="AB49" s="3"/>
      <c r="AC49" s="3"/>
      <c r="AD49" s="3"/>
      <c r="AE49" s="3"/>
      <c r="AF49" s="3"/>
      <c r="AG49" s="3"/>
      <c r="AH49" s="3"/>
      <c r="AI49" s="3"/>
    </row>
    <row r="50">
      <c r="A50" s="8"/>
      <c r="B50" s="75"/>
      <c r="C50" s="75"/>
      <c r="D50" s="75"/>
      <c r="E50" s="75"/>
      <c r="F50" s="58"/>
      <c r="G50" s="76"/>
      <c r="H50" s="74"/>
      <c r="I50" s="55"/>
      <c r="J50" s="55"/>
      <c r="K50" s="55"/>
      <c r="L50" s="55"/>
      <c r="M50" s="55"/>
      <c r="N50" s="55"/>
      <c r="O50" s="55"/>
      <c r="P50" s="55"/>
      <c r="Q50" s="55"/>
      <c r="R50" s="55"/>
      <c r="S50" s="55"/>
      <c r="T50" s="55"/>
      <c r="U50" s="3"/>
      <c r="V50" s="3"/>
      <c r="W50" s="3"/>
      <c r="X50" s="3"/>
      <c r="Y50" s="3"/>
      <c r="Z50" s="3"/>
      <c r="AA50" s="3"/>
      <c r="AB50" s="3"/>
      <c r="AC50" s="3"/>
      <c r="AD50" s="3"/>
      <c r="AE50" s="3"/>
      <c r="AF50" s="3"/>
      <c r="AG50" s="3"/>
      <c r="AH50" s="3"/>
      <c r="AI50" s="3"/>
    </row>
    <row r="51">
      <c r="A51" s="8"/>
      <c r="B51" s="77"/>
      <c r="C51" s="77"/>
      <c r="D51" s="77"/>
      <c r="E51" s="77"/>
      <c r="F51" s="78"/>
      <c r="G51" s="55"/>
      <c r="H51" s="74"/>
      <c r="I51" s="55"/>
      <c r="J51" s="55"/>
      <c r="K51" s="55"/>
      <c r="L51" s="55"/>
      <c r="M51" s="55"/>
      <c r="N51" s="55"/>
      <c r="O51" s="55"/>
      <c r="P51" s="55"/>
      <c r="Q51" s="55"/>
      <c r="R51" s="55"/>
      <c r="S51" s="55"/>
      <c r="T51" s="55"/>
      <c r="U51" s="3"/>
      <c r="V51" s="3"/>
      <c r="W51" s="3"/>
      <c r="X51" s="3"/>
      <c r="Y51" s="3"/>
      <c r="Z51" s="3"/>
      <c r="AA51" s="3"/>
      <c r="AB51" s="3"/>
      <c r="AC51" s="3"/>
      <c r="AD51" s="3"/>
      <c r="AE51" s="3"/>
      <c r="AF51" s="3"/>
      <c r="AG51" s="3"/>
      <c r="AH51" s="3"/>
      <c r="AI51" s="3"/>
    </row>
    <row r="52">
      <c r="A52" s="8"/>
      <c r="B52" s="77"/>
      <c r="C52" s="77"/>
      <c r="D52" s="77"/>
      <c r="E52" s="77"/>
      <c r="F52" s="78"/>
      <c r="G52" s="55"/>
      <c r="H52" s="74"/>
      <c r="I52" s="55"/>
      <c r="J52" s="55"/>
      <c r="K52" s="55"/>
      <c r="L52" s="55"/>
      <c r="M52" s="55"/>
      <c r="N52" s="55"/>
      <c r="O52" s="55"/>
      <c r="P52" s="55"/>
      <c r="Q52" s="55"/>
      <c r="R52" s="55"/>
      <c r="S52" s="55"/>
      <c r="T52" s="55"/>
      <c r="U52" s="3"/>
      <c r="V52" s="3"/>
      <c r="W52" s="3"/>
      <c r="X52" s="3"/>
      <c r="Y52" s="3"/>
      <c r="Z52" s="3"/>
      <c r="AA52" s="3"/>
      <c r="AB52" s="3"/>
      <c r="AC52" s="3"/>
      <c r="AD52" s="3"/>
      <c r="AE52" s="3"/>
      <c r="AF52" s="3"/>
      <c r="AG52" s="3"/>
      <c r="AH52" s="3"/>
      <c r="AI52" s="3"/>
    </row>
    <row r="53">
      <c r="A53" s="8"/>
      <c r="B53" s="77"/>
      <c r="C53" s="77"/>
      <c r="D53" s="77"/>
      <c r="E53" s="77"/>
      <c r="F53" s="78"/>
      <c r="G53" s="55"/>
      <c r="H53" s="74"/>
      <c r="I53" s="55"/>
      <c r="J53" s="55"/>
      <c r="K53" s="55"/>
      <c r="L53" s="55"/>
      <c r="M53" s="55"/>
      <c r="N53" s="55"/>
      <c r="O53" s="55"/>
      <c r="P53" s="55"/>
      <c r="Q53" s="55"/>
      <c r="R53" s="55"/>
      <c r="S53" s="55"/>
      <c r="T53" s="55"/>
      <c r="U53" s="3"/>
      <c r="V53" s="3"/>
      <c r="W53" s="3"/>
      <c r="X53" s="3"/>
      <c r="Y53" s="3"/>
      <c r="Z53" s="3"/>
      <c r="AA53" s="3"/>
      <c r="AB53" s="3"/>
      <c r="AC53" s="3"/>
      <c r="AD53" s="3"/>
      <c r="AE53" s="3"/>
      <c r="AF53" s="3"/>
      <c r="AG53" s="3"/>
      <c r="AH53" s="3"/>
      <c r="AI53" s="3"/>
    </row>
    <row r="54">
      <c r="A54" s="8"/>
      <c r="B54" s="77"/>
      <c r="C54" s="77"/>
      <c r="D54" s="77"/>
      <c r="E54" s="77"/>
      <c r="F54" s="78"/>
      <c r="G54" s="55"/>
      <c r="H54" s="74"/>
      <c r="I54" s="55"/>
      <c r="J54" s="55"/>
      <c r="K54" s="55"/>
      <c r="L54" s="55"/>
      <c r="M54" s="55"/>
      <c r="N54" s="55"/>
      <c r="O54" s="55"/>
      <c r="P54" s="55"/>
      <c r="Q54" s="55"/>
      <c r="R54" s="55"/>
      <c r="S54" s="55"/>
      <c r="T54" s="55"/>
      <c r="U54" s="3"/>
      <c r="V54" s="3"/>
      <c r="W54" s="3"/>
      <c r="X54" s="3"/>
      <c r="Y54" s="3"/>
      <c r="Z54" s="3"/>
      <c r="AA54" s="3"/>
      <c r="AB54" s="3"/>
      <c r="AC54" s="3"/>
      <c r="AD54" s="3"/>
      <c r="AE54" s="3"/>
      <c r="AF54" s="3"/>
      <c r="AG54" s="3"/>
      <c r="AH54" s="3"/>
      <c r="AI54" s="3"/>
    </row>
    <row r="55">
      <c r="A55" s="8"/>
      <c r="B55" s="77"/>
      <c r="C55" s="77"/>
      <c r="D55" s="77"/>
      <c r="E55" s="77"/>
      <c r="F55" s="78"/>
      <c r="G55" s="55"/>
      <c r="H55" s="74"/>
      <c r="I55" s="55"/>
      <c r="J55" s="55"/>
      <c r="K55" s="55"/>
      <c r="L55" s="55"/>
      <c r="M55" s="55"/>
      <c r="N55" s="55"/>
      <c r="O55" s="55"/>
      <c r="P55" s="55"/>
      <c r="Q55" s="55"/>
      <c r="R55" s="55"/>
      <c r="S55" s="55"/>
      <c r="T55" s="55"/>
      <c r="U55" s="3"/>
      <c r="V55" s="3"/>
      <c r="W55" s="3"/>
      <c r="X55" s="3"/>
      <c r="Y55" s="3"/>
      <c r="Z55" s="3"/>
      <c r="AA55" s="3"/>
      <c r="AB55" s="3"/>
      <c r="AC55" s="3"/>
      <c r="AD55" s="3"/>
      <c r="AE55" s="3"/>
      <c r="AF55" s="3"/>
      <c r="AG55" s="3"/>
      <c r="AH55" s="3"/>
      <c r="AI55" s="3"/>
    </row>
    <row r="56">
      <c r="A56" s="8"/>
      <c r="B56" s="77"/>
      <c r="C56" s="77"/>
      <c r="D56" s="77"/>
      <c r="E56" s="77"/>
      <c r="F56" s="78"/>
      <c r="G56" s="55"/>
      <c r="H56" s="74"/>
      <c r="I56" s="55"/>
      <c r="J56" s="55"/>
      <c r="K56" s="55"/>
      <c r="L56" s="55"/>
      <c r="M56" s="55"/>
      <c r="N56" s="55"/>
      <c r="O56" s="55"/>
      <c r="P56" s="55"/>
      <c r="Q56" s="55"/>
      <c r="R56" s="55"/>
      <c r="S56" s="55"/>
      <c r="T56" s="55"/>
      <c r="U56" s="3"/>
      <c r="V56" s="3"/>
      <c r="W56" s="3"/>
      <c r="X56" s="3"/>
      <c r="Y56" s="3"/>
      <c r="Z56" s="3"/>
      <c r="AA56" s="3"/>
      <c r="AB56" s="3"/>
      <c r="AC56" s="3"/>
      <c r="AD56" s="3"/>
      <c r="AE56" s="3"/>
      <c r="AF56" s="3"/>
      <c r="AG56" s="3"/>
      <c r="AH56" s="3"/>
      <c r="AI56" s="3"/>
    </row>
    <row r="57">
      <c r="A57" s="8"/>
      <c r="B57" s="77"/>
      <c r="C57" s="77"/>
      <c r="D57" s="77"/>
      <c r="E57" s="77"/>
      <c r="F57" s="78"/>
      <c r="G57" s="55"/>
      <c r="H57" s="74"/>
      <c r="I57" s="55"/>
      <c r="J57" s="55"/>
      <c r="K57" s="55"/>
      <c r="L57" s="55"/>
      <c r="M57" s="55"/>
      <c r="N57" s="55"/>
      <c r="O57" s="55"/>
      <c r="P57" s="55"/>
      <c r="Q57" s="55"/>
      <c r="R57" s="55"/>
      <c r="S57" s="55"/>
      <c r="T57" s="55"/>
      <c r="U57" s="3"/>
      <c r="V57" s="3"/>
      <c r="W57" s="3"/>
      <c r="X57" s="3"/>
      <c r="Y57" s="3"/>
      <c r="Z57" s="3"/>
      <c r="AA57" s="3"/>
      <c r="AB57" s="3"/>
      <c r="AC57" s="3"/>
      <c r="AD57" s="3"/>
      <c r="AE57" s="3"/>
      <c r="AF57" s="3"/>
      <c r="AG57" s="3"/>
      <c r="AH57" s="3"/>
      <c r="AI57" s="3"/>
    </row>
    <row r="58">
      <c r="B58" s="79"/>
      <c r="F58" s="80"/>
      <c r="H58" s="81"/>
    </row>
    <row r="59">
      <c r="B59" s="79"/>
      <c r="F59" s="80"/>
      <c r="H59" s="81"/>
    </row>
    <row r="60">
      <c r="B60" s="79"/>
      <c r="F60" s="80"/>
      <c r="H60" s="81"/>
    </row>
    <row r="61">
      <c r="B61" s="79"/>
      <c r="F61" s="80"/>
      <c r="H61" s="81"/>
    </row>
    <row r="62">
      <c r="B62" s="79"/>
      <c r="F62" s="80"/>
      <c r="H62" s="81"/>
    </row>
    <row r="63">
      <c r="B63" s="79"/>
      <c r="F63" s="80"/>
      <c r="H63" s="81"/>
    </row>
    <row r="64">
      <c r="B64" s="79"/>
      <c r="F64" s="80"/>
      <c r="H64" s="81"/>
    </row>
    <row r="65">
      <c r="B65" s="79"/>
      <c r="F65" s="80"/>
      <c r="H65" s="81"/>
    </row>
    <row r="66">
      <c r="B66" s="79"/>
      <c r="F66" s="80"/>
      <c r="H66" s="81"/>
    </row>
    <row r="67">
      <c r="B67" s="79"/>
      <c r="F67" s="80"/>
      <c r="H67" s="81"/>
    </row>
    <row r="68">
      <c r="B68" s="79"/>
      <c r="F68" s="80"/>
      <c r="H68" s="81"/>
    </row>
    <row r="69">
      <c r="B69" s="79"/>
      <c r="F69" s="80"/>
      <c r="H69" s="81"/>
    </row>
    <row r="70">
      <c r="B70" s="79"/>
      <c r="F70" s="80"/>
      <c r="H70" s="81"/>
    </row>
    <row r="71">
      <c r="B71" s="79"/>
      <c r="F71" s="80"/>
      <c r="H71" s="81"/>
    </row>
    <row r="72">
      <c r="B72" s="79"/>
      <c r="F72" s="80"/>
      <c r="H72" s="81"/>
    </row>
    <row r="73">
      <c r="B73" s="79"/>
      <c r="F73" s="80"/>
      <c r="H73" s="81"/>
    </row>
    <row r="74">
      <c r="B74" s="79"/>
      <c r="F74" s="80"/>
      <c r="H74" s="81"/>
    </row>
    <row r="75">
      <c r="B75" s="79"/>
      <c r="F75" s="80"/>
      <c r="H75" s="81"/>
    </row>
    <row r="76">
      <c r="B76" s="79"/>
      <c r="F76" s="80"/>
      <c r="H76" s="81"/>
    </row>
    <row r="77">
      <c r="B77" s="79"/>
      <c r="F77" s="80"/>
      <c r="H77" s="81"/>
    </row>
    <row r="78">
      <c r="B78" s="79"/>
      <c r="F78" s="80"/>
      <c r="H78" s="81"/>
    </row>
    <row r="79">
      <c r="B79" s="79"/>
      <c r="F79" s="80"/>
      <c r="H79" s="81"/>
    </row>
    <row r="80">
      <c r="B80" s="79"/>
      <c r="F80" s="80"/>
      <c r="H80" s="81"/>
    </row>
    <row r="81">
      <c r="B81" s="79"/>
      <c r="F81" s="80"/>
      <c r="H81" s="81"/>
    </row>
    <row r="82">
      <c r="B82" s="79"/>
      <c r="F82" s="80"/>
      <c r="H82" s="81"/>
    </row>
    <row r="83">
      <c r="B83" s="79"/>
      <c r="F83" s="80"/>
      <c r="H83" s="81"/>
    </row>
    <row r="84">
      <c r="B84" s="79"/>
      <c r="F84" s="80"/>
      <c r="H84" s="81"/>
    </row>
    <row r="85">
      <c r="B85" s="79"/>
      <c r="F85" s="80"/>
      <c r="H85" s="81"/>
    </row>
    <row r="86">
      <c r="B86" s="79"/>
      <c r="F86" s="80"/>
      <c r="H86" s="81"/>
    </row>
    <row r="87">
      <c r="B87" s="79"/>
      <c r="F87" s="80"/>
      <c r="H87" s="81"/>
    </row>
    <row r="88">
      <c r="B88" s="79"/>
      <c r="F88" s="80"/>
      <c r="H88" s="81"/>
    </row>
    <row r="89">
      <c r="B89" s="79"/>
      <c r="F89" s="80"/>
      <c r="H89" s="81"/>
    </row>
    <row r="90">
      <c r="B90" s="79"/>
      <c r="F90" s="80"/>
      <c r="H90" s="81"/>
    </row>
    <row r="91">
      <c r="B91" s="79"/>
      <c r="F91" s="80"/>
      <c r="H91" s="81"/>
    </row>
    <row r="92">
      <c r="B92" s="79"/>
      <c r="F92" s="80"/>
      <c r="H92" s="81"/>
    </row>
    <row r="93">
      <c r="B93" s="79"/>
      <c r="F93" s="80"/>
      <c r="H93" s="81"/>
    </row>
    <row r="94">
      <c r="B94" s="79"/>
      <c r="F94" s="80"/>
      <c r="H94" s="81"/>
    </row>
    <row r="95">
      <c r="B95" s="79"/>
      <c r="F95" s="80"/>
      <c r="H95" s="81"/>
    </row>
    <row r="96">
      <c r="B96" s="79"/>
      <c r="F96" s="80"/>
      <c r="H96" s="81"/>
    </row>
    <row r="97">
      <c r="B97" s="79"/>
      <c r="F97" s="80"/>
      <c r="H97" s="81"/>
    </row>
    <row r="98">
      <c r="B98" s="79"/>
      <c r="F98" s="80"/>
      <c r="H98" s="81"/>
    </row>
    <row r="99">
      <c r="B99" s="79"/>
      <c r="F99" s="80"/>
      <c r="H99" s="81"/>
    </row>
    <row r="100">
      <c r="B100" s="79"/>
      <c r="F100" s="80"/>
      <c r="H100" s="81"/>
    </row>
    <row r="101">
      <c r="B101" s="79"/>
      <c r="F101" s="80"/>
      <c r="H101" s="81"/>
    </row>
    <row r="102">
      <c r="B102" s="79"/>
      <c r="F102" s="80"/>
      <c r="H102" s="81"/>
    </row>
    <row r="103">
      <c r="B103" s="79"/>
      <c r="F103" s="80"/>
      <c r="H103" s="81"/>
    </row>
    <row r="104">
      <c r="B104" s="79"/>
      <c r="F104" s="80"/>
      <c r="H104" s="81"/>
    </row>
    <row r="105">
      <c r="B105" s="79"/>
      <c r="F105" s="80"/>
      <c r="H105" s="81"/>
    </row>
    <row r="106">
      <c r="B106" s="79"/>
      <c r="F106" s="80"/>
      <c r="H106" s="81"/>
    </row>
    <row r="107">
      <c r="B107" s="79"/>
      <c r="F107" s="80"/>
      <c r="H107" s="81"/>
    </row>
    <row r="108">
      <c r="B108" s="79"/>
      <c r="F108" s="80"/>
      <c r="H108" s="81"/>
    </row>
    <row r="109">
      <c r="B109" s="79"/>
      <c r="F109" s="80"/>
      <c r="H109" s="81"/>
    </row>
    <row r="110">
      <c r="B110" s="79"/>
      <c r="F110" s="80"/>
      <c r="H110" s="81"/>
    </row>
    <row r="111">
      <c r="B111" s="79"/>
      <c r="F111" s="80"/>
      <c r="H111" s="81"/>
    </row>
    <row r="112">
      <c r="B112" s="79"/>
      <c r="F112" s="80"/>
      <c r="H112" s="81"/>
    </row>
    <row r="113">
      <c r="B113" s="79"/>
      <c r="F113" s="80"/>
      <c r="H113" s="81"/>
    </row>
    <row r="114">
      <c r="B114" s="79"/>
      <c r="F114" s="80"/>
      <c r="H114" s="81"/>
    </row>
    <row r="115">
      <c r="B115" s="79"/>
      <c r="F115" s="80"/>
      <c r="H115" s="81"/>
    </row>
    <row r="116">
      <c r="B116" s="79"/>
      <c r="F116" s="80"/>
      <c r="H116" s="81"/>
    </row>
    <row r="117">
      <c r="B117" s="79"/>
      <c r="F117" s="80"/>
      <c r="H117" s="81"/>
    </row>
    <row r="118">
      <c r="B118" s="79"/>
      <c r="F118" s="80"/>
      <c r="H118" s="81"/>
    </row>
    <row r="119">
      <c r="B119" s="79"/>
      <c r="F119" s="80"/>
      <c r="H119" s="81"/>
    </row>
    <row r="120">
      <c r="B120" s="79"/>
      <c r="F120" s="80"/>
      <c r="H120" s="81"/>
    </row>
    <row r="121">
      <c r="B121" s="79"/>
      <c r="F121" s="80"/>
      <c r="H121" s="81"/>
    </row>
    <row r="122">
      <c r="B122" s="79"/>
      <c r="F122" s="80"/>
      <c r="H122" s="81"/>
    </row>
    <row r="123">
      <c r="B123" s="79"/>
      <c r="F123" s="80"/>
      <c r="H123" s="81"/>
    </row>
    <row r="124">
      <c r="B124" s="79"/>
      <c r="F124" s="80"/>
      <c r="H124" s="81"/>
    </row>
    <row r="125">
      <c r="B125" s="79"/>
      <c r="F125" s="80"/>
      <c r="H125" s="81"/>
    </row>
    <row r="126">
      <c r="B126" s="79"/>
      <c r="F126" s="80"/>
      <c r="H126" s="81"/>
    </row>
    <row r="127">
      <c r="B127" s="79"/>
      <c r="F127" s="80"/>
      <c r="H127" s="81"/>
    </row>
    <row r="128">
      <c r="B128" s="79"/>
      <c r="F128" s="80"/>
      <c r="H128" s="81"/>
    </row>
    <row r="129">
      <c r="B129" s="79"/>
      <c r="F129" s="80"/>
      <c r="H129" s="81"/>
    </row>
    <row r="130">
      <c r="B130" s="79"/>
      <c r="F130" s="80"/>
      <c r="H130" s="81"/>
    </row>
    <row r="131">
      <c r="B131" s="79"/>
      <c r="F131" s="80"/>
      <c r="H131" s="81"/>
    </row>
    <row r="132">
      <c r="B132" s="79"/>
      <c r="F132" s="80"/>
      <c r="H132" s="81"/>
    </row>
    <row r="133">
      <c r="B133" s="79"/>
      <c r="F133" s="80"/>
      <c r="H133" s="81"/>
    </row>
    <row r="134">
      <c r="B134" s="79"/>
      <c r="F134" s="80"/>
      <c r="H134" s="81"/>
    </row>
    <row r="135">
      <c r="B135" s="79"/>
      <c r="F135" s="80"/>
      <c r="H135" s="81"/>
    </row>
    <row r="136">
      <c r="B136" s="79"/>
      <c r="F136" s="80"/>
      <c r="H136" s="81"/>
    </row>
    <row r="137">
      <c r="B137" s="79"/>
      <c r="F137" s="80"/>
      <c r="H137" s="81"/>
    </row>
    <row r="138">
      <c r="B138" s="79"/>
      <c r="F138" s="80"/>
      <c r="H138" s="81"/>
    </row>
    <row r="139">
      <c r="B139" s="79"/>
      <c r="F139" s="80"/>
      <c r="H139" s="81"/>
    </row>
    <row r="140">
      <c r="B140" s="79"/>
      <c r="F140" s="80"/>
      <c r="H140" s="81"/>
    </row>
    <row r="141">
      <c r="B141" s="79"/>
      <c r="F141" s="80"/>
      <c r="H141" s="81"/>
    </row>
    <row r="142">
      <c r="B142" s="79"/>
      <c r="F142" s="80"/>
      <c r="H142" s="81"/>
    </row>
    <row r="143">
      <c r="B143" s="79"/>
      <c r="F143" s="80"/>
      <c r="H143" s="81"/>
    </row>
    <row r="144">
      <c r="B144" s="79"/>
      <c r="F144" s="80"/>
      <c r="H144" s="81"/>
    </row>
    <row r="145">
      <c r="B145" s="79"/>
      <c r="F145" s="80"/>
      <c r="H145" s="81"/>
    </row>
    <row r="146">
      <c r="B146" s="79"/>
      <c r="F146" s="80"/>
      <c r="H146" s="81"/>
    </row>
    <row r="147">
      <c r="B147" s="79"/>
      <c r="F147" s="80"/>
      <c r="H147" s="81"/>
    </row>
    <row r="148">
      <c r="B148" s="79"/>
      <c r="F148" s="80"/>
      <c r="H148" s="81"/>
    </row>
    <row r="149">
      <c r="B149" s="79"/>
      <c r="F149" s="80"/>
      <c r="H149" s="81"/>
    </row>
    <row r="150">
      <c r="B150" s="79"/>
      <c r="F150" s="80"/>
      <c r="H150" s="81"/>
    </row>
    <row r="151">
      <c r="B151" s="79"/>
      <c r="F151" s="80"/>
      <c r="H151" s="81"/>
    </row>
    <row r="152">
      <c r="B152" s="79"/>
      <c r="F152" s="80"/>
      <c r="H152" s="81"/>
    </row>
    <row r="153">
      <c r="B153" s="79"/>
      <c r="F153" s="80"/>
      <c r="H153" s="81"/>
    </row>
    <row r="154">
      <c r="B154" s="79"/>
      <c r="F154" s="80"/>
      <c r="H154" s="81"/>
    </row>
    <row r="155">
      <c r="B155" s="79"/>
      <c r="F155" s="80"/>
      <c r="H155" s="81"/>
    </row>
    <row r="156">
      <c r="B156" s="79"/>
      <c r="F156" s="80"/>
      <c r="H156" s="81"/>
    </row>
    <row r="157">
      <c r="B157" s="79"/>
      <c r="F157" s="80"/>
      <c r="H157" s="81"/>
    </row>
    <row r="158">
      <c r="B158" s="79"/>
      <c r="F158" s="80"/>
      <c r="H158" s="81"/>
    </row>
    <row r="159">
      <c r="B159" s="79"/>
      <c r="F159" s="80"/>
      <c r="H159" s="81"/>
    </row>
    <row r="160">
      <c r="B160" s="79"/>
      <c r="F160" s="80"/>
      <c r="H160" s="81"/>
    </row>
    <row r="161">
      <c r="B161" s="79"/>
      <c r="F161" s="80"/>
      <c r="H161" s="81"/>
    </row>
    <row r="162">
      <c r="B162" s="79"/>
      <c r="F162" s="80"/>
      <c r="H162" s="81"/>
    </row>
    <row r="163">
      <c r="B163" s="79"/>
      <c r="F163" s="80"/>
      <c r="H163" s="81"/>
    </row>
    <row r="164">
      <c r="B164" s="79"/>
      <c r="F164" s="80"/>
      <c r="H164" s="81"/>
    </row>
    <row r="165">
      <c r="B165" s="79"/>
      <c r="F165" s="80"/>
      <c r="H165" s="81"/>
    </row>
    <row r="166">
      <c r="B166" s="79"/>
      <c r="F166" s="80"/>
      <c r="H166" s="81"/>
    </row>
    <row r="167">
      <c r="B167" s="79"/>
      <c r="F167" s="80"/>
      <c r="H167" s="81"/>
    </row>
    <row r="168">
      <c r="B168" s="79"/>
      <c r="F168" s="80"/>
      <c r="H168" s="81"/>
    </row>
    <row r="169">
      <c r="B169" s="79"/>
      <c r="F169" s="80"/>
      <c r="H169" s="81"/>
    </row>
    <row r="170">
      <c r="B170" s="79"/>
      <c r="F170" s="80"/>
      <c r="H170" s="81"/>
    </row>
    <row r="171">
      <c r="B171" s="79"/>
      <c r="F171" s="80"/>
      <c r="H171" s="81"/>
    </row>
    <row r="172">
      <c r="B172" s="79"/>
      <c r="F172" s="80"/>
      <c r="H172" s="81"/>
    </row>
    <row r="173">
      <c r="B173" s="79"/>
      <c r="F173" s="80"/>
      <c r="H173" s="81"/>
    </row>
    <row r="174">
      <c r="B174" s="79"/>
      <c r="F174" s="80"/>
      <c r="H174" s="81"/>
    </row>
    <row r="175">
      <c r="B175" s="79"/>
      <c r="F175" s="80"/>
      <c r="H175" s="81"/>
    </row>
    <row r="176">
      <c r="B176" s="79"/>
      <c r="F176" s="80"/>
      <c r="H176" s="81"/>
    </row>
    <row r="177">
      <c r="B177" s="79"/>
      <c r="F177" s="80"/>
      <c r="H177" s="81"/>
    </row>
    <row r="178">
      <c r="B178" s="79"/>
      <c r="F178" s="80"/>
      <c r="H178" s="81"/>
    </row>
    <row r="179">
      <c r="B179" s="79"/>
      <c r="F179" s="80"/>
      <c r="H179" s="81"/>
    </row>
    <row r="180">
      <c r="B180" s="79"/>
      <c r="F180" s="80"/>
      <c r="H180" s="81"/>
    </row>
    <row r="181">
      <c r="B181" s="79"/>
      <c r="F181" s="80"/>
      <c r="H181" s="81"/>
    </row>
    <row r="182">
      <c r="B182" s="79"/>
      <c r="F182" s="80"/>
      <c r="H182" s="81"/>
    </row>
    <row r="183">
      <c r="B183" s="79"/>
      <c r="F183" s="80"/>
      <c r="H183" s="81"/>
    </row>
    <row r="184">
      <c r="B184" s="79"/>
      <c r="F184" s="80"/>
      <c r="H184" s="81"/>
    </row>
    <row r="185">
      <c r="B185" s="79"/>
      <c r="F185" s="80"/>
      <c r="H185" s="81"/>
    </row>
    <row r="186">
      <c r="B186" s="79"/>
      <c r="F186" s="80"/>
      <c r="H186" s="81"/>
    </row>
    <row r="187">
      <c r="B187" s="79"/>
      <c r="F187" s="80"/>
      <c r="H187" s="81"/>
    </row>
    <row r="188">
      <c r="B188" s="79"/>
      <c r="F188" s="80"/>
      <c r="H188" s="81"/>
    </row>
    <row r="189">
      <c r="B189" s="79"/>
      <c r="F189" s="80"/>
      <c r="H189" s="81"/>
    </row>
    <row r="190">
      <c r="B190" s="79"/>
      <c r="F190" s="80"/>
      <c r="H190" s="81"/>
    </row>
    <row r="191">
      <c r="B191" s="79"/>
      <c r="F191" s="80"/>
      <c r="H191" s="81"/>
    </row>
    <row r="192">
      <c r="B192" s="79"/>
      <c r="F192" s="80"/>
      <c r="H192" s="81"/>
    </row>
    <row r="193">
      <c r="B193" s="79"/>
      <c r="F193" s="80"/>
      <c r="H193" s="81"/>
    </row>
    <row r="194">
      <c r="B194" s="79"/>
      <c r="F194" s="80"/>
      <c r="H194" s="81"/>
    </row>
    <row r="195">
      <c r="B195" s="79"/>
      <c r="F195" s="80"/>
      <c r="H195" s="81"/>
    </row>
    <row r="196">
      <c r="B196" s="79"/>
      <c r="F196" s="80"/>
      <c r="H196" s="81"/>
    </row>
    <row r="197">
      <c r="B197" s="79"/>
      <c r="F197" s="80"/>
      <c r="H197" s="81"/>
    </row>
    <row r="198">
      <c r="B198" s="79"/>
      <c r="F198" s="80"/>
      <c r="H198" s="81"/>
    </row>
    <row r="199">
      <c r="B199" s="79"/>
      <c r="F199" s="80"/>
      <c r="H199" s="81"/>
    </row>
    <row r="200">
      <c r="B200" s="79"/>
      <c r="F200" s="80"/>
      <c r="H200" s="81"/>
    </row>
    <row r="201">
      <c r="B201" s="79"/>
      <c r="F201" s="80"/>
      <c r="H201" s="81"/>
    </row>
    <row r="202">
      <c r="B202" s="79"/>
      <c r="F202" s="80"/>
      <c r="H202" s="81"/>
    </row>
    <row r="203">
      <c r="B203" s="79"/>
      <c r="F203" s="80"/>
      <c r="H203" s="81"/>
    </row>
    <row r="204">
      <c r="B204" s="79"/>
      <c r="F204" s="80"/>
      <c r="H204" s="81"/>
    </row>
    <row r="205">
      <c r="B205" s="79"/>
      <c r="F205" s="80"/>
      <c r="H205" s="81"/>
    </row>
    <row r="206">
      <c r="B206" s="79"/>
      <c r="F206" s="80"/>
      <c r="H206" s="81"/>
    </row>
    <row r="207">
      <c r="B207" s="79"/>
      <c r="F207" s="80"/>
      <c r="H207" s="81"/>
    </row>
    <row r="208">
      <c r="B208" s="79"/>
      <c r="F208" s="80"/>
      <c r="H208" s="81"/>
    </row>
    <row r="209">
      <c r="B209" s="79"/>
      <c r="F209" s="80"/>
      <c r="H209" s="81"/>
    </row>
    <row r="210">
      <c r="B210" s="79"/>
      <c r="F210" s="80"/>
      <c r="H210" s="81"/>
    </row>
    <row r="211">
      <c r="B211" s="79"/>
      <c r="F211" s="80"/>
      <c r="H211" s="81"/>
    </row>
    <row r="212">
      <c r="B212" s="79"/>
      <c r="F212" s="80"/>
      <c r="H212" s="81"/>
    </row>
    <row r="213">
      <c r="B213" s="79"/>
      <c r="F213" s="80"/>
      <c r="H213" s="81"/>
    </row>
    <row r="214">
      <c r="B214" s="79"/>
      <c r="F214" s="80"/>
      <c r="H214" s="81"/>
    </row>
    <row r="215">
      <c r="B215" s="79"/>
      <c r="F215" s="80"/>
      <c r="H215" s="81"/>
    </row>
    <row r="216">
      <c r="B216" s="79"/>
      <c r="F216" s="80"/>
      <c r="H216" s="81"/>
    </row>
    <row r="217">
      <c r="B217" s="79"/>
      <c r="F217" s="80"/>
      <c r="H217" s="81"/>
    </row>
    <row r="218">
      <c r="B218" s="79"/>
      <c r="F218" s="80"/>
      <c r="H218" s="81"/>
    </row>
    <row r="219">
      <c r="B219" s="79"/>
      <c r="F219" s="80"/>
      <c r="H219" s="81"/>
    </row>
    <row r="220">
      <c r="B220" s="79"/>
      <c r="F220" s="80"/>
      <c r="H220" s="81"/>
    </row>
    <row r="221">
      <c r="B221" s="79"/>
      <c r="F221" s="80"/>
      <c r="H221" s="81"/>
    </row>
    <row r="222">
      <c r="B222" s="79"/>
      <c r="F222" s="80"/>
      <c r="H222" s="81"/>
    </row>
    <row r="223">
      <c r="B223" s="79"/>
      <c r="F223" s="80"/>
      <c r="H223" s="81"/>
    </row>
    <row r="224">
      <c r="B224" s="79"/>
      <c r="F224" s="80"/>
      <c r="H224" s="81"/>
    </row>
    <row r="225">
      <c r="B225" s="79"/>
      <c r="F225" s="80"/>
      <c r="H225" s="81"/>
    </row>
    <row r="226">
      <c r="B226" s="79"/>
      <c r="F226" s="80"/>
      <c r="H226" s="81"/>
    </row>
    <row r="227">
      <c r="B227" s="79"/>
      <c r="F227" s="80"/>
      <c r="H227" s="81"/>
    </row>
    <row r="228">
      <c r="B228" s="79"/>
      <c r="F228" s="80"/>
      <c r="H228" s="81"/>
    </row>
    <row r="229">
      <c r="B229" s="79"/>
      <c r="F229" s="80"/>
      <c r="H229" s="81"/>
    </row>
    <row r="230">
      <c r="B230" s="79"/>
      <c r="F230" s="80"/>
      <c r="H230" s="81"/>
    </row>
    <row r="231">
      <c r="B231" s="79"/>
      <c r="F231" s="80"/>
      <c r="H231" s="81"/>
    </row>
    <row r="232">
      <c r="B232" s="79"/>
      <c r="F232" s="80"/>
      <c r="H232" s="81"/>
    </row>
    <row r="233">
      <c r="B233" s="79"/>
      <c r="F233" s="80"/>
      <c r="H233" s="81"/>
    </row>
    <row r="234">
      <c r="B234" s="79"/>
      <c r="F234" s="80"/>
      <c r="H234" s="81"/>
    </row>
    <row r="235">
      <c r="B235" s="79"/>
      <c r="F235" s="80"/>
      <c r="H235" s="81"/>
    </row>
    <row r="236">
      <c r="B236" s="79"/>
      <c r="F236" s="80"/>
      <c r="H236" s="81"/>
    </row>
    <row r="237">
      <c r="B237" s="79"/>
      <c r="F237" s="80"/>
      <c r="H237" s="81"/>
    </row>
    <row r="238">
      <c r="B238" s="79"/>
      <c r="F238" s="80"/>
      <c r="H238" s="81"/>
    </row>
    <row r="239">
      <c r="B239" s="79"/>
      <c r="F239" s="80"/>
      <c r="H239" s="81"/>
    </row>
    <row r="240">
      <c r="B240" s="79"/>
      <c r="F240" s="80"/>
      <c r="H240" s="81"/>
    </row>
    <row r="241">
      <c r="B241" s="79"/>
      <c r="F241" s="80"/>
      <c r="H241" s="81"/>
    </row>
    <row r="242">
      <c r="B242" s="79"/>
      <c r="F242" s="80"/>
      <c r="H242" s="81"/>
    </row>
    <row r="243">
      <c r="B243" s="79"/>
      <c r="F243" s="80"/>
      <c r="H243" s="81"/>
    </row>
    <row r="244">
      <c r="B244" s="79"/>
      <c r="F244" s="80"/>
      <c r="H244" s="81"/>
    </row>
    <row r="245">
      <c r="B245" s="79"/>
      <c r="F245" s="80"/>
      <c r="H245" s="81"/>
    </row>
    <row r="246">
      <c r="B246" s="79"/>
      <c r="F246" s="80"/>
      <c r="H246" s="81"/>
    </row>
    <row r="247">
      <c r="B247" s="79"/>
      <c r="F247" s="80"/>
      <c r="H247" s="81"/>
    </row>
    <row r="248">
      <c r="B248" s="79"/>
      <c r="F248" s="80"/>
      <c r="H248" s="81"/>
    </row>
    <row r="249">
      <c r="B249" s="79"/>
      <c r="F249" s="80"/>
      <c r="H249" s="81"/>
    </row>
    <row r="250">
      <c r="B250" s="79"/>
      <c r="F250" s="80"/>
      <c r="H250" s="81"/>
    </row>
    <row r="251">
      <c r="B251" s="79"/>
      <c r="F251" s="80"/>
      <c r="H251" s="81"/>
    </row>
    <row r="252">
      <c r="B252" s="79"/>
      <c r="F252" s="80"/>
      <c r="H252" s="81"/>
    </row>
    <row r="253">
      <c r="B253" s="79"/>
      <c r="F253" s="80"/>
      <c r="H253" s="81"/>
    </row>
    <row r="254">
      <c r="B254" s="79"/>
      <c r="F254" s="80"/>
      <c r="H254" s="81"/>
    </row>
    <row r="255">
      <c r="B255" s="79"/>
      <c r="F255" s="80"/>
      <c r="H255" s="81"/>
    </row>
    <row r="256">
      <c r="B256" s="79"/>
      <c r="F256" s="80"/>
      <c r="H256" s="81"/>
    </row>
    <row r="257">
      <c r="B257" s="79"/>
      <c r="F257" s="80"/>
      <c r="H257" s="81"/>
    </row>
    <row r="258">
      <c r="B258" s="79"/>
      <c r="F258" s="80"/>
      <c r="H258" s="81"/>
    </row>
    <row r="259">
      <c r="B259" s="79"/>
      <c r="F259" s="80"/>
      <c r="H259" s="81"/>
    </row>
    <row r="260">
      <c r="B260" s="79"/>
      <c r="F260" s="80"/>
      <c r="H260" s="81"/>
    </row>
    <row r="261">
      <c r="B261" s="79"/>
      <c r="F261" s="80"/>
      <c r="H261" s="81"/>
    </row>
    <row r="262">
      <c r="B262" s="79"/>
      <c r="F262" s="80"/>
      <c r="H262" s="81"/>
    </row>
    <row r="263">
      <c r="B263" s="79"/>
      <c r="F263" s="80"/>
      <c r="H263" s="81"/>
    </row>
    <row r="264">
      <c r="B264" s="79"/>
      <c r="F264" s="80"/>
      <c r="H264" s="81"/>
    </row>
    <row r="265">
      <c r="B265" s="79"/>
      <c r="F265" s="80"/>
      <c r="H265" s="81"/>
    </row>
    <row r="266">
      <c r="B266" s="79"/>
      <c r="F266" s="80"/>
      <c r="H266" s="81"/>
    </row>
    <row r="267">
      <c r="B267" s="79"/>
      <c r="F267" s="80"/>
      <c r="H267" s="81"/>
    </row>
    <row r="268">
      <c r="B268" s="79"/>
      <c r="F268" s="80"/>
      <c r="H268" s="81"/>
    </row>
    <row r="269">
      <c r="B269" s="79"/>
      <c r="F269" s="80"/>
      <c r="H269" s="81"/>
    </row>
    <row r="270">
      <c r="B270" s="79"/>
      <c r="F270" s="80"/>
      <c r="H270" s="81"/>
    </row>
    <row r="271">
      <c r="B271" s="79"/>
      <c r="F271" s="80"/>
      <c r="H271" s="81"/>
    </row>
    <row r="272">
      <c r="B272" s="79"/>
      <c r="F272" s="80"/>
      <c r="H272" s="81"/>
    </row>
    <row r="273">
      <c r="B273" s="79"/>
      <c r="F273" s="80"/>
      <c r="H273" s="81"/>
    </row>
    <row r="274">
      <c r="B274" s="79"/>
      <c r="F274" s="80"/>
      <c r="H274" s="81"/>
    </row>
    <row r="275">
      <c r="B275" s="79"/>
      <c r="F275" s="80"/>
      <c r="H275" s="81"/>
    </row>
    <row r="276">
      <c r="B276" s="79"/>
      <c r="F276" s="80"/>
      <c r="H276" s="81"/>
    </row>
    <row r="277">
      <c r="B277" s="79"/>
      <c r="F277" s="80"/>
      <c r="H277" s="81"/>
    </row>
    <row r="278">
      <c r="B278" s="79"/>
      <c r="F278" s="80"/>
      <c r="H278" s="81"/>
    </row>
    <row r="279">
      <c r="B279" s="79"/>
      <c r="F279" s="80"/>
      <c r="H279" s="81"/>
    </row>
    <row r="280">
      <c r="B280" s="79"/>
      <c r="F280" s="80"/>
      <c r="H280" s="81"/>
    </row>
    <row r="281">
      <c r="B281" s="79"/>
      <c r="F281" s="80"/>
      <c r="H281" s="81"/>
    </row>
    <row r="282">
      <c r="B282" s="79"/>
      <c r="F282" s="80"/>
      <c r="H282" s="81"/>
    </row>
    <row r="283">
      <c r="B283" s="79"/>
      <c r="F283" s="80"/>
      <c r="H283" s="81"/>
    </row>
    <row r="284">
      <c r="B284" s="79"/>
      <c r="F284" s="80"/>
      <c r="H284" s="81"/>
    </row>
    <row r="285">
      <c r="B285" s="79"/>
      <c r="F285" s="80"/>
      <c r="H285" s="81"/>
    </row>
    <row r="286">
      <c r="B286" s="79"/>
      <c r="F286" s="80"/>
      <c r="H286" s="81"/>
    </row>
    <row r="287">
      <c r="B287" s="79"/>
      <c r="F287" s="80"/>
      <c r="H287" s="81"/>
    </row>
    <row r="288">
      <c r="B288" s="79"/>
      <c r="F288" s="80"/>
      <c r="H288" s="81"/>
    </row>
    <row r="289">
      <c r="B289" s="79"/>
      <c r="F289" s="80"/>
      <c r="H289" s="81"/>
    </row>
    <row r="290">
      <c r="B290" s="79"/>
      <c r="F290" s="80"/>
      <c r="H290" s="81"/>
    </row>
    <row r="291">
      <c r="B291" s="79"/>
      <c r="F291" s="80"/>
      <c r="H291" s="81"/>
    </row>
    <row r="292">
      <c r="B292" s="79"/>
      <c r="F292" s="80"/>
      <c r="H292" s="81"/>
    </row>
    <row r="293">
      <c r="B293" s="79"/>
      <c r="F293" s="80"/>
      <c r="H293" s="81"/>
    </row>
    <row r="294">
      <c r="B294" s="79"/>
      <c r="F294" s="80"/>
      <c r="H294" s="81"/>
    </row>
    <row r="295">
      <c r="B295" s="79"/>
      <c r="F295" s="80"/>
      <c r="H295" s="81"/>
    </row>
    <row r="296">
      <c r="B296" s="79"/>
      <c r="F296" s="80"/>
      <c r="H296" s="81"/>
    </row>
    <row r="297">
      <c r="B297" s="79"/>
      <c r="F297" s="80"/>
      <c r="H297" s="81"/>
    </row>
    <row r="298">
      <c r="B298" s="79"/>
      <c r="F298" s="80"/>
      <c r="H298" s="81"/>
    </row>
    <row r="299">
      <c r="B299" s="79"/>
      <c r="F299" s="80"/>
      <c r="H299" s="81"/>
    </row>
    <row r="300">
      <c r="B300" s="79"/>
      <c r="F300" s="80"/>
      <c r="H300" s="81"/>
    </row>
    <row r="301">
      <c r="B301" s="79"/>
      <c r="F301" s="80"/>
      <c r="H301" s="81"/>
    </row>
    <row r="302">
      <c r="B302" s="79"/>
      <c r="F302" s="80"/>
      <c r="H302" s="81"/>
    </row>
    <row r="303">
      <c r="B303" s="79"/>
      <c r="F303" s="80"/>
      <c r="H303" s="81"/>
    </row>
    <row r="304">
      <c r="B304" s="79"/>
      <c r="F304" s="80"/>
      <c r="H304" s="81"/>
    </row>
    <row r="305">
      <c r="B305" s="79"/>
      <c r="F305" s="80"/>
      <c r="H305" s="81"/>
    </row>
    <row r="306">
      <c r="B306" s="79"/>
      <c r="F306" s="80"/>
      <c r="H306" s="81"/>
    </row>
    <row r="307">
      <c r="B307" s="79"/>
      <c r="F307" s="80"/>
      <c r="H307" s="81"/>
    </row>
    <row r="308">
      <c r="B308" s="79"/>
      <c r="F308" s="80"/>
      <c r="H308" s="81"/>
    </row>
    <row r="309">
      <c r="B309" s="79"/>
      <c r="F309" s="80"/>
      <c r="H309" s="81"/>
    </row>
    <row r="310">
      <c r="B310" s="79"/>
      <c r="F310" s="80"/>
      <c r="H310" s="81"/>
    </row>
    <row r="311">
      <c r="B311" s="79"/>
      <c r="F311" s="80"/>
      <c r="H311" s="81"/>
    </row>
    <row r="312">
      <c r="B312" s="79"/>
      <c r="F312" s="80"/>
      <c r="H312" s="81"/>
    </row>
    <row r="313">
      <c r="B313" s="79"/>
      <c r="F313" s="80"/>
      <c r="H313" s="81"/>
    </row>
    <row r="314">
      <c r="B314" s="79"/>
      <c r="F314" s="80"/>
      <c r="H314" s="81"/>
    </row>
    <row r="315">
      <c r="B315" s="79"/>
      <c r="F315" s="80"/>
      <c r="H315" s="81"/>
    </row>
    <row r="316">
      <c r="B316" s="79"/>
      <c r="F316" s="80"/>
      <c r="H316" s="81"/>
    </row>
    <row r="317">
      <c r="B317" s="79"/>
      <c r="F317" s="80"/>
      <c r="H317" s="81"/>
    </row>
    <row r="318">
      <c r="B318" s="79"/>
      <c r="F318" s="80"/>
      <c r="H318" s="81"/>
    </row>
    <row r="319">
      <c r="B319" s="79"/>
      <c r="F319" s="80"/>
      <c r="H319" s="81"/>
    </row>
    <row r="320">
      <c r="B320" s="79"/>
      <c r="F320" s="80"/>
      <c r="H320" s="81"/>
    </row>
    <row r="321">
      <c r="B321" s="79"/>
      <c r="F321" s="80"/>
      <c r="H321" s="81"/>
    </row>
    <row r="322">
      <c r="B322" s="79"/>
      <c r="F322" s="80"/>
      <c r="H322" s="81"/>
    </row>
    <row r="323">
      <c r="B323" s="79"/>
      <c r="F323" s="80"/>
      <c r="H323" s="81"/>
    </row>
    <row r="324">
      <c r="B324" s="79"/>
      <c r="F324" s="80"/>
      <c r="H324" s="81"/>
    </row>
    <row r="325">
      <c r="B325" s="79"/>
      <c r="F325" s="80"/>
      <c r="H325" s="81"/>
    </row>
    <row r="326">
      <c r="B326" s="79"/>
      <c r="F326" s="80"/>
      <c r="H326" s="81"/>
    </row>
    <row r="327">
      <c r="B327" s="79"/>
      <c r="F327" s="80"/>
      <c r="H327" s="81"/>
    </row>
    <row r="328">
      <c r="B328" s="79"/>
      <c r="F328" s="80"/>
      <c r="H328" s="81"/>
    </row>
    <row r="329">
      <c r="B329" s="79"/>
      <c r="F329" s="80"/>
      <c r="H329" s="81"/>
    </row>
    <row r="330">
      <c r="B330" s="79"/>
      <c r="F330" s="80"/>
      <c r="H330" s="81"/>
    </row>
    <row r="331">
      <c r="B331" s="79"/>
      <c r="F331" s="80"/>
      <c r="H331" s="81"/>
    </row>
    <row r="332">
      <c r="B332" s="79"/>
      <c r="F332" s="80"/>
      <c r="H332" s="81"/>
    </row>
    <row r="333">
      <c r="B333" s="79"/>
      <c r="F333" s="80"/>
      <c r="H333" s="81"/>
    </row>
    <row r="334">
      <c r="B334" s="79"/>
      <c r="F334" s="80"/>
      <c r="H334" s="81"/>
    </row>
    <row r="335">
      <c r="B335" s="79"/>
      <c r="F335" s="80"/>
      <c r="H335" s="81"/>
    </row>
    <row r="336">
      <c r="B336" s="79"/>
      <c r="F336" s="80"/>
      <c r="H336" s="81"/>
    </row>
    <row r="337">
      <c r="B337" s="79"/>
      <c r="F337" s="80"/>
      <c r="H337" s="81"/>
    </row>
    <row r="338">
      <c r="B338" s="79"/>
      <c r="F338" s="80"/>
      <c r="H338" s="81"/>
    </row>
    <row r="339">
      <c r="B339" s="79"/>
      <c r="F339" s="80"/>
      <c r="H339" s="81"/>
    </row>
    <row r="340">
      <c r="B340" s="79"/>
      <c r="F340" s="80"/>
      <c r="H340" s="81"/>
    </row>
    <row r="341">
      <c r="B341" s="79"/>
      <c r="F341" s="80"/>
      <c r="H341" s="81"/>
    </row>
    <row r="342">
      <c r="B342" s="79"/>
      <c r="F342" s="80"/>
      <c r="H342" s="81"/>
    </row>
    <row r="343">
      <c r="B343" s="79"/>
      <c r="F343" s="80"/>
      <c r="H343" s="81"/>
    </row>
    <row r="344">
      <c r="B344" s="79"/>
      <c r="F344" s="80"/>
      <c r="H344" s="81"/>
    </row>
    <row r="345">
      <c r="B345" s="79"/>
      <c r="F345" s="80"/>
      <c r="H345" s="81"/>
    </row>
    <row r="346">
      <c r="B346" s="79"/>
      <c r="F346" s="80"/>
      <c r="H346" s="81"/>
    </row>
    <row r="347">
      <c r="B347" s="79"/>
      <c r="F347" s="80"/>
      <c r="H347" s="81"/>
    </row>
    <row r="348">
      <c r="B348" s="79"/>
      <c r="F348" s="80"/>
      <c r="H348" s="81"/>
    </row>
    <row r="349">
      <c r="B349" s="79"/>
      <c r="F349" s="80"/>
      <c r="H349" s="81"/>
    </row>
    <row r="350">
      <c r="B350" s="79"/>
      <c r="F350" s="80"/>
      <c r="H350" s="81"/>
    </row>
    <row r="351">
      <c r="B351" s="79"/>
      <c r="F351" s="80"/>
      <c r="H351" s="81"/>
    </row>
    <row r="352">
      <c r="B352" s="79"/>
      <c r="F352" s="80"/>
      <c r="H352" s="81"/>
    </row>
    <row r="353">
      <c r="B353" s="79"/>
      <c r="F353" s="80"/>
      <c r="H353" s="81"/>
    </row>
    <row r="354">
      <c r="B354" s="79"/>
      <c r="F354" s="80"/>
      <c r="H354" s="81"/>
    </row>
    <row r="355">
      <c r="B355" s="79"/>
      <c r="F355" s="80"/>
      <c r="H355" s="81"/>
    </row>
    <row r="356">
      <c r="B356" s="79"/>
      <c r="F356" s="80"/>
      <c r="H356" s="81"/>
    </row>
    <row r="357">
      <c r="B357" s="79"/>
      <c r="F357" s="80"/>
      <c r="H357" s="81"/>
    </row>
    <row r="358">
      <c r="B358" s="79"/>
      <c r="F358" s="80"/>
      <c r="H358" s="81"/>
    </row>
    <row r="359">
      <c r="B359" s="79"/>
      <c r="F359" s="80"/>
      <c r="H359" s="81"/>
    </row>
    <row r="360">
      <c r="B360" s="79"/>
      <c r="F360" s="80"/>
      <c r="H360" s="81"/>
    </row>
    <row r="361">
      <c r="B361" s="79"/>
      <c r="F361" s="80"/>
      <c r="H361" s="81"/>
    </row>
    <row r="362">
      <c r="B362" s="79"/>
      <c r="F362" s="80"/>
      <c r="H362" s="81"/>
    </row>
    <row r="363">
      <c r="B363" s="79"/>
      <c r="F363" s="80"/>
      <c r="H363" s="81"/>
    </row>
    <row r="364">
      <c r="B364" s="79"/>
      <c r="F364" s="80"/>
      <c r="H364" s="81"/>
    </row>
    <row r="365">
      <c r="B365" s="79"/>
      <c r="F365" s="80"/>
      <c r="H365" s="81"/>
    </row>
    <row r="366">
      <c r="B366" s="79"/>
      <c r="F366" s="80"/>
      <c r="H366" s="81"/>
    </row>
    <row r="367">
      <c r="B367" s="79"/>
      <c r="F367" s="80"/>
      <c r="H367" s="81"/>
    </row>
    <row r="368">
      <c r="B368" s="79"/>
      <c r="F368" s="80"/>
      <c r="H368" s="81"/>
    </row>
    <row r="369">
      <c r="B369" s="79"/>
      <c r="F369" s="80"/>
      <c r="H369" s="81"/>
    </row>
    <row r="370">
      <c r="B370" s="79"/>
      <c r="F370" s="80"/>
      <c r="H370" s="81"/>
    </row>
    <row r="371">
      <c r="B371" s="79"/>
      <c r="F371" s="80"/>
      <c r="H371" s="81"/>
    </row>
    <row r="372">
      <c r="B372" s="79"/>
      <c r="F372" s="80"/>
      <c r="H372" s="81"/>
    </row>
    <row r="373">
      <c r="B373" s="79"/>
      <c r="F373" s="80"/>
      <c r="H373" s="81"/>
    </row>
    <row r="374">
      <c r="B374" s="79"/>
      <c r="F374" s="80"/>
      <c r="H374" s="81"/>
    </row>
    <row r="375">
      <c r="B375" s="79"/>
      <c r="F375" s="80"/>
      <c r="H375" s="81"/>
    </row>
    <row r="376">
      <c r="B376" s="79"/>
      <c r="F376" s="80"/>
      <c r="H376" s="81"/>
    </row>
    <row r="377">
      <c r="B377" s="79"/>
      <c r="F377" s="80"/>
      <c r="H377" s="81"/>
    </row>
    <row r="378">
      <c r="B378" s="79"/>
      <c r="F378" s="80"/>
      <c r="H378" s="81"/>
    </row>
    <row r="379">
      <c r="B379" s="79"/>
      <c r="F379" s="80"/>
      <c r="H379" s="81"/>
    </row>
    <row r="380">
      <c r="B380" s="79"/>
      <c r="F380" s="80"/>
      <c r="H380" s="81"/>
    </row>
    <row r="381">
      <c r="B381" s="79"/>
      <c r="F381" s="80"/>
      <c r="H381" s="81"/>
    </row>
    <row r="382">
      <c r="B382" s="79"/>
      <c r="F382" s="80"/>
      <c r="H382" s="81"/>
    </row>
    <row r="383">
      <c r="B383" s="79"/>
      <c r="F383" s="80"/>
      <c r="H383" s="81"/>
    </row>
    <row r="384">
      <c r="B384" s="79"/>
      <c r="F384" s="80"/>
      <c r="H384" s="81"/>
    </row>
    <row r="385">
      <c r="B385" s="79"/>
      <c r="F385" s="80"/>
      <c r="H385" s="81"/>
    </row>
    <row r="386">
      <c r="B386" s="79"/>
      <c r="F386" s="80"/>
      <c r="H386" s="81"/>
    </row>
    <row r="387">
      <c r="B387" s="79"/>
      <c r="F387" s="80"/>
      <c r="H387" s="81"/>
    </row>
    <row r="388">
      <c r="B388" s="79"/>
      <c r="F388" s="80"/>
      <c r="H388" s="81"/>
    </row>
    <row r="389">
      <c r="B389" s="79"/>
      <c r="F389" s="80"/>
      <c r="H389" s="81"/>
    </row>
    <row r="390">
      <c r="B390" s="79"/>
      <c r="F390" s="80"/>
      <c r="H390" s="81"/>
    </row>
    <row r="391">
      <c r="B391" s="79"/>
      <c r="F391" s="80"/>
      <c r="H391" s="81"/>
    </row>
    <row r="392">
      <c r="B392" s="79"/>
      <c r="F392" s="80"/>
      <c r="H392" s="81"/>
    </row>
    <row r="393">
      <c r="B393" s="79"/>
      <c r="F393" s="80"/>
      <c r="H393" s="81"/>
    </row>
    <row r="394">
      <c r="B394" s="79"/>
      <c r="F394" s="80"/>
      <c r="H394" s="81"/>
    </row>
    <row r="395">
      <c r="B395" s="79"/>
      <c r="F395" s="80"/>
      <c r="H395" s="81"/>
    </row>
    <row r="396">
      <c r="B396" s="79"/>
      <c r="F396" s="80"/>
      <c r="H396" s="81"/>
    </row>
    <row r="397">
      <c r="B397" s="79"/>
      <c r="F397" s="80"/>
      <c r="H397" s="81"/>
    </row>
    <row r="398">
      <c r="B398" s="79"/>
      <c r="F398" s="80"/>
      <c r="H398" s="81"/>
    </row>
    <row r="399">
      <c r="B399" s="79"/>
      <c r="F399" s="80"/>
      <c r="H399" s="81"/>
    </row>
    <row r="400">
      <c r="B400" s="79"/>
      <c r="F400" s="80"/>
      <c r="H400" s="81"/>
    </row>
    <row r="401">
      <c r="B401" s="79"/>
      <c r="F401" s="80"/>
      <c r="H401" s="81"/>
    </row>
    <row r="402">
      <c r="B402" s="79"/>
      <c r="F402" s="80"/>
      <c r="H402" s="81"/>
    </row>
    <row r="403">
      <c r="B403" s="79"/>
      <c r="F403" s="80"/>
      <c r="H403" s="81"/>
    </row>
    <row r="404">
      <c r="B404" s="79"/>
      <c r="F404" s="80"/>
      <c r="H404" s="81"/>
    </row>
    <row r="405">
      <c r="B405" s="79"/>
      <c r="F405" s="80"/>
      <c r="H405" s="81"/>
    </row>
    <row r="406">
      <c r="B406" s="79"/>
      <c r="F406" s="80"/>
      <c r="H406" s="81"/>
    </row>
    <row r="407">
      <c r="B407" s="79"/>
      <c r="F407" s="80"/>
      <c r="H407" s="81"/>
    </row>
    <row r="408">
      <c r="B408" s="79"/>
      <c r="F408" s="80"/>
      <c r="H408" s="81"/>
    </row>
    <row r="409">
      <c r="B409" s="79"/>
      <c r="F409" s="80"/>
      <c r="H409" s="81"/>
    </row>
    <row r="410">
      <c r="B410" s="79"/>
      <c r="F410" s="80"/>
      <c r="H410" s="81"/>
    </row>
    <row r="411">
      <c r="B411" s="79"/>
      <c r="F411" s="80"/>
      <c r="H411" s="81"/>
    </row>
    <row r="412">
      <c r="B412" s="79"/>
      <c r="F412" s="80"/>
      <c r="H412" s="81"/>
    </row>
    <row r="413">
      <c r="B413" s="79"/>
      <c r="F413" s="80"/>
      <c r="H413" s="81"/>
    </row>
    <row r="414">
      <c r="B414" s="79"/>
      <c r="F414" s="80"/>
      <c r="H414" s="81"/>
    </row>
    <row r="415">
      <c r="B415" s="79"/>
      <c r="F415" s="80"/>
      <c r="H415" s="81"/>
    </row>
    <row r="416">
      <c r="B416" s="79"/>
      <c r="F416" s="80"/>
      <c r="H416" s="81"/>
    </row>
    <row r="417">
      <c r="B417" s="79"/>
      <c r="F417" s="80"/>
      <c r="H417" s="81"/>
    </row>
    <row r="418">
      <c r="B418" s="79"/>
      <c r="F418" s="80"/>
      <c r="H418" s="81"/>
    </row>
    <row r="419">
      <c r="B419" s="79"/>
      <c r="F419" s="80"/>
      <c r="H419" s="81"/>
    </row>
    <row r="420">
      <c r="B420" s="79"/>
      <c r="F420" s="80"/>
      <c r="H420" s="81"/>
    </row>
    <row r="421">
      <c r="B421" s="79"/>
      <c r="F421" s="80"/>
      <c r="H421" s="81"/>
    </row>
    <row r="422">
      <c r="B422" s="79"/>
      <c r="F422" s="80"/>
      <c r="H422" s="81"/>
    </row>
    <row r="423">
      <c r="B423" s="79"/>
      <c r="F423" s="80"/>
      <c r="H423" s="81"/>
    </row>
    <row r="424">
      <c r="B424" s="79"/>
      <c r="F424" s="80"/>
      <c r="H424" s="81"/>
    </row>
    <row r="425">
      <c r="B425" s="79"/>
      <c r="F425" s="80"/>
      <c r="H425" s="81"/>
    </row>
    <row r="426">
      <c r="B426" s="79"/>
      <c r="F426" s="80"/>
      <c r="H426" s="81"/>
    </row>
    <row r="427">
      <c r="B427" s="79"/>
      <c r="F427" s="80"/>
      <c r="H427" s="81"/>
    </row>
    <row r="428">
      <c r="B428" s="79"/>
      <c r="F428" s="80"/>
      <c r="H428" s="81"/>
    </row>
    <row r="429">
      <c r="B429" s="79"/>
      <c r="F429" s="80"/>
      <c r="H429" s="81"/>
    </row>
    <row r="430">
      <c r="B430" s="79"/>
      <c r="F430" s="80"/>
      <c r="H430" s="81"/>
    </row>
    <row r="431">
      <c r="B431" s="79"/>
      <c r="F431" s="80"/>
      <c r="H431" s="81"/>
    </row>
    <row r="432">
      <c r="B432" s="79"/>
      <c r="F432" s="80"/>
      <c r="H432" s="81"/>
    </row>
    <row r="433">
      <c r="B433" s="79"/>
      <c r="F433" s="80"/>
      <c r="H433" s="81"/>
    </row>
    <row r="434">
      <c r="B434" s="79"/>
      <c r="F434" s="80"/>
      <c r="H434" s="81"/>
    </row>
    <row r="435">
      <c r="B435" s="79"/>
      <c r="F435" s="80"/>
      <c r="H435" s="81"/>
    </row>
    <row r="436">
      <c r="B436" s="79"/>
      <c r="F436" s="80"/>
      <c r="H436" s="81"/>
    </row>
    <row r="437">
      <c r="B437" s="79"/>
      <c r="F437" s="80"/>
      <c r="H437" s="81"/>
    </row>
    <row r="438">
      <c r="B438" s="79"/>
      <c r="F438" s="80"/>
      <c r="H438" s="81"/>
    </row>
    <row r="439">
      <c r="B439" s="79"/>
      <c r="F439" s="80"/>
      <c r="H439" s="81"/>
    </row>
    <row r="440">
      <c r="B440" s="79"/>
      <c r="F440" s="80"/>
      <c r="H440" s="81"/>
    </row>
    <row r="441">
      <c r="B441" s="79"/>
      <c r="F441" s="80"/>
      <c r="H441" s="81"/>
    </row>
    <row r="442">
      <c r="B442" s="79"/>
      <c r="F442" s="80"/>
      <c r="H442" s="81"/>
    </row>
    <row r="443">
      <c r="B443" s="79"/>
      <c r="F443" s="80"/>
      <c r="H443" s="81"/>
    </row>
    <row r="444">
      <c r="B444" s="79"/>
      <c r="F444" s="80"/>
      <c r="H444" s="81"/>
    </row>
    <row r="445">
      <c r="B445" s="79"/>
      <c r="F445" s="80"/>
      <c r="H445" s="81"/>
    </row>
    <row r="446">
      <c r="B446" s="79"/>
      <c r="F446" s="80"/>
      <c r="H446" s="81"/>
    </row>
    <row r="447">
      <c r="B447" s="79"/>
      <c r="F447" s="80"/>
      <c r="H447" s="81"/>
    </row>
    <row r="448">
      <c r="B448" s="79"/>
      <c r="F448" s="80"/>
      <c r="H448" s="81"/>
    </row>
    <row r="449">
      <c r="B449" s="79"/>
      <c r="F449" s="80"/>
      <c r="H449" s="81"/>
    </row>
    <row r="450">
      <c r="B450" s="79"/>
      <c r="F450" s="80"/>
      <c r="H450" s="81"/>
    </row>
    <row r="451">
      <c r="B451" s="79"/>
      <c r="F451" s="80"/>
      <c r="H451" s="81"/>
    </row>
    <row r="452">
      <c r="B452" s="79"/>
      <c r="F452" s="80"/>
      <c r="H452" s="81"/>
    </row>
    <row r="453">
      <c r="B453" s="79"/>
      <c r="F453" s="80"/>
      <c r="H453" s="81"/>
    </row>
    <row r="454">
      <c r="B454" s="79"/>
      <c r="F454" s="80"/>
      <c r="H454" s="81"/>
    </row>
    <row r="455">
      <c r="B455" s="79"/>
      <c r="F455" s="80"/>
      <c r="H455" s="81"/>
    </row>
    <row r="456">
      <c r="B456" s="79"/>
      <c r="F456" s="80"/>
      <c r="H456" s="81"/>
    </row>
    <row r="457">
      <c r="B457" s="79"/>
      <c r="F457" s="80"/>
      <c r="H457" s="81"/>
    </row>
    <row r="458">
      <c r="B458" s="79"/>
      <c r="F458" s="80"/>
      <c r="H458" s="81"/>
    </row>
    <row r="459">
      <c r="B459" s="79"/>
      <c r="F459" s="80"/>
      <c r="H459" s="81"/>
    </row>
    <row r="460">
      <c r="B460" s="79"/>
      <c r="F460" s="80"/>
      <c r="H460" s="81"/>
    </row>
    <row r="461">
      <c r="B461" s="79"/>
      <c r="F461" s="80"/>
      <c r="H461" s="81"/>
    </row>
    <row r="462">
      <c r="B462" s="79"/>
      <c r="F462" s="80"/>
      <c r="H462" s="81"/>
    </row>
    <row r="463">
      <c r="B463" s="79"/>
      <c r="F463" s="80"/>
      <c r="H463" s="81"/>
    </row>
    <row r="464">
      <c r="B464" s="79"/>
      <c r="F464" s="80"/>
      <c r="H464" s="81"/>
    </row>
    <row r="465">
      <c r="B465" s="79"/>
      <c r="F465" s="80"/>
      <c r="H465" s="81"/>
    </row>
    <row r="466">
      <c r="B466" s="79"/>
      <c r="F466" s="80"/>
      <c r="H466" s="81"/>
    </row>
    <row r="467">
      <c r="B467" s="79"/>
      <c r="F467" s="80"/>
      <c r="H467" s="81"/>
    </row>
    <row r="468">
      <c r="B468" s="79"/>
      <c r="F468" s="80"/>
      <c r="H468" s="81"/>
    </row>
    <row r="469">
      <c r="B469" s="79"/>
      <c r="F469" s="80"/>
      <c r="H469" s="81"/>
    </row>
    <row r="470">
      <c r="B470" s="79"/>
      <c r="F470" s="80"/>
      <c r="H470" s="81"/>
    </row>
    <row r="471">
      <c r="B471" s="79"/>
      <c r="F471" s="80"/>
      <c r="H471" s="81"/>
    </row>
    <row r="472">
      <c r="B472" s="79"/>
      <c r="F472" s="80"/>
      <c r="H472" s="81"/>
    </row>
    <row r="473">
      <c r="B473" s="79"/>
      <c r="F473" s="80"/>
      <c r="H473" s="81"/>
    </row>
    <row r="474">
      <c r="B474" s="79"/>
      <c r="F474" s="80"/>
      <c r="H474" s="81"/>
    </row>
    <row r="475">
      <c r="B475" s="79"/>
      <c r="F475" s="80"/>
      <c r="H475" s="81"/>
    </row>
    <row r="476">
      <c r="B476" s="79"/>
      <c r="F476" s="80"/>
      <c r="H476" s="81"/>
    </row>
    <row r="477">
      <c r="B477" s="79"/>
      <c r="F477" s="80"/>
      <c r="H477" s="81"/>
    </row>
    <row r="478">
      <c r="B478" s="79"/>
      <c r="F478" s="80"/>
      <c r="H478" s="81"/>
    </row>
    <row r="479">
      <c r="B479" s="79"/>
      <c r="F479" s="80"/>
      <c r="H479" s="81"/>
    </row>
    <row r="480">
      <c r="B480" s="79"/>
      <c r="F480" s="80"/>
      <c r="H480" s="81"/>
    </row>
    <row r="481">
      <c r="B481" s="79"/>
      <c r="F481" s="80"/>
      <c r="H481" s="81"/>
    </row>
    <row r="482">
      <c r="B482" s="79"/>
      <c r="F482" s="80"/>
      <c r="H482" s="81"/>
    </row>
    <row r="483">
      <c r="B483" s="79"/>
      <c r="F483" s="80"/>
      <c r="H483" s="81"/>
    </row>
    <row r="484">
      <c r="B484" s="79"/>
      <c r="F484" s="80"/>
      <c r="H484" s="81"/>
    </row>
    <row r="485">
      <c r="B485" s="79"/>
      <c r="F485" s="80"/>
      <c r="H485" s="81"/>
    </row>
    <row r="486">
      <c r="B486" s="79"/>
      <c r="F486" s="80"/>
      <c r="H486" s="81"/>
    </row>
    <row r="487">
      <c r="B487" s="79"/>
      <c r="F487" s="80"/>
      <c r="H487" s="81"/>
    </row>
    <row r="488">
      <c r="B488" s="79"/>
      <c r="F488" s="80"/>
      <c r="H488" s="81"/>
    </row>
    <row r="489">
      <c r="B489" s="79"/>
      <c r="F489" s="80"/>
      <c r="H489" s="81"/>
    </row>
    <row r="490">
      <c r="B490" s="79"/>
      <c r="F490" s="80"/>
      <c r="H490" s="81"/>
    </row>
    <row r="491">
      <c r="B491" s="79"/>
      <c r="F491" s="80"/>
      <c r="H491" s="81"/>
    </row>
    <row r="492">
      <c r="B492" s="79"/>
      <c r="F492" s="80"/>
      <c r="H492" s="81"/>
    </row>
    <row r="493">
      <c r="B493" s="79"/>
      <c r="F493" s="80"/>
      <c r="H493" s="81"/>
    </row>
    <row r="494">
      <c r="B494" s="79"/>
      <c r="F494" s="80"/>
      <c r="H494" s="81"/>
    </row>
    <row r="495">
      <c r="B495" s="79"/>
      <c r="F495" s="80"/>
      <c r="H495" s="81"/>
    </row>
    <row r="496">
      <c r="B496" s="79"/>
      <c r="F496" s="80"/>
      <c r="H496" s="81"/>
    </row>
    <row r="497">
      <c r="B497" s="79"/>
      <c r="F497" s="80"/>
      <c r="H497" s="81"/>
    </row>
    <row r="498">
      <c r="B498" s="79"/>
      <c r="F498" s="80"/>
      <c r="H498" s="81"/>
    </row>
    <row r="499">
      <c r="B499" s="79"/>
      <c r="F499" s="80"/>
      <c r="H499" s="81"/>
    </row>
    <row r="500">
      <c r="B500" s="79"/>
      <c r="F500" s="80"/>
      <c r="H500" s="81"/>
    </row>
    <row r="501">
      <c r="B501" s="79"/>
      <c r="F501" s="80"/>
      <c r="H501" s="81"/>
    </row>
    <row r="502">
      <c r="B502" s="79"/>
      <c r="F502" s="80"/>
      <c r="H502" s="81"/>
    </row>
    <row r="503">
      <c r="B503" s="79"/>
      <c r="F503" s="80"/>
      <c r="H503" s="81"/>
    </row>
    <row r="504">
      <c r="B504" s="79"/>
      <c r="F504" s="80"/>
      <c r="H504" s="81"/>
    </row>
    <row r="505">
      <c r="B505" s="79"/>
      <c r="F505" s="80"/>
      <c r="H505" s="81"/>
    </row>
    <row r="506">
      <c r="B506" s="79"/>
      <c r="F506" s="80"/>
      <c r="H506" s="81"/>
    </row>
    <row r="507">
      <c r="B507" s="79"/>
      <c r="F507" s="80"/>
      <c r="H507" s="81"/>
    </row>
    <row r="508">
      <c r="B508" s="79"/>
      <c r="F508" s="80"/>
      <c r="H508" s="81"/>
    </row>
    <row r="509">
      <c r="B509" s="79"/>
      <c r="F509" s="80"/>
      <c r="H509" s="81"/>
    </row>
    <row r="510">
      <c r="B510" s="79"/>
      <c r="F510" s="80"/>
      <c r="H510" s="81"/>
    </row>
    <row r="511">
      <c r="B511" s="79"/>
      <c r="F511" s="80"/>
      <c r="H511" s="81"/>
    </row>
    <row r="512">
      <c r="B512" s="79"/>
      <c r="F512" s="80"/>
      <c r="H512" s="81"/>
    </row>
    <row r="513">
      <c r="B513" s="79"/>
      <c r="F513" s="80"/>
      <c r="H513" s="81"/>
    </row>
    <row r="514">
      <c r="B514" s="79"/>
      <c r="F514" s="80"/>
      <c r="H514" s="81"/>
    </row>
    <row r="515">
      <c r="B515" s="79"/>
      <c r="F515" s="80"/>
      <c r="H515" s="81"/>
    </row>
    <row r="516">
      <c r="B516" s="79"/>
      <c r="F516" s="80"/>
      <c r="H516" s="81"/>
    </row>
    <row r="517">
      <c r="B517" s="79"/>
      <c r="F517" s="80"/>
      <c r="H517" s="81"/>
    </row>
    <row r="518">
      <c r="B518" s="79"/>
      <c r="F518" s="80"/>
      <c r="H518" s="81"/>
    </row>
    <row r="519">
      <c r="B519" s="79"/>
      <c r="F519" s="80"/>
      <c r="H519" s="81"/>
    </row>
    <row r="520">
      <c r="B520" s="79"/>
      <c r="F520" s="80"/>
      <c r="H520" s="81"/>
    </row>
    <row r="521">
      <c r="B521" s="79"/>
      <c r="F521" s="80"/>
      <c r="H521" s="81"/>
    </row>
    <row r="522">
      <c r="B522" s="79"/>
      <c r="F522" s="80"/>
      <c r="H522" s="81"/>
    </row>
    <row r="523">
      <c r="B523" s="79"/>
      <c r="F523" s="80"/>
      <c r="H523" s="81"/>
    </row>
    <row r="524">
      <c r="B524" s="79"/>
      <c r="F524" s="80"/>
      <c r="H524" s="81"/>
    </row>
    <row r="525">
      <c r="B525" s="79"/>
      <c r="F525" s="80"/>
      <c r="H525" s="81"/>
    </row>
    <row r="526">
      <c r="B526" s="79"/>
      <c r="F526" s="80"/>
      <c r="H526" s="81"/>
    </row>
    <row r="527">
      <c r="B527" s="79"/>
      <c r="F527" s="80"/>
      <c r="H527" s="81"/>
    </row>
    <row r="528">
      <c r="B528" s="79"/>
      <c r="F528" s="80"/>
      <c r="H528" s="81"/>
    </row>
    <row r="529">
      <c r="B529" s="79"/>
      <c r="F529" s="80"/>
      <c r="H529" s="81"/>
    </row>
    <row r="530">
      <c r="B530" s="79"/>
      <c r="F530" s="80"/>
      <c r="H530" s="81"/>
    </row>
    <row r="531">
      <c r="B531" s="79"/>
      <c r="F531" s="80"/>
      <c r="H531" s="81"/>
    </row>
    <row r="532">
      <c r="B532" s="79"/>
      <c r="F532" s="80"/>
      <c r="H532" s="81"/>
    </row>
    <row r="533">
      <c r="B533" s="79"/>
      <c r="F533" s="80"/>
      <c r="H533" s="81"/>
    </row>
    <row r="534">
      <c r="B534" s="79"/>
      <c r="F534" s="80"/>
      <c r="H534" s="81"/>
    </row>
    <row r="535">
      <c r="B535" s="79"/>
      <c r="F535" s="80"/>
      <c r="H535" s="81"/>
    </row>
    <row r="536">
      <c r="B536" s="79"/>
      <c r="F536" s="80"/>
      <c r="H536" s="81"/>
    </row>
    <row r="537">
      <c r="B537" s="79"/>
      <c r="F537" s="80"/>
      <c r="H537" s="81"/>
    </row>
    <row r="538">
      <c r="B538" s="79"/>
      <c r="F538" s="80"/>
      <c r="H538" s="81"/>
    </row>
    <row r="539">
      <c r="B539" s="79"/>
      <c r="F539" s="80"/>
      <c r="H539" s="81"/>
    </row>
    <row r="540">
      <c r="B540" s="79"/>
      <c r="F540" s="80"/>
      <c r="H540" s="81"/>
    </row>
    <row r="541">
      <c r="B541" s="79"/>
      <c r="F541" s="80"/>
      <c r="H541" s="81"/>
    </row>
    <row r="542">
      <c r="B542" s="79"/>
      <c r="F542" s="80"/>
      <c r="H542" s="81"/>
    </row>
    <row r="543">
      <c r="B543" s="79"/>
      <c r="F543" s="80"/>
      <c r="H543" s="81"/>
    </row>
    <row r="544">
      <c r="B544" s="79"/>
      <c r="F544" s="80"/>
      <c r="H544" s="81"/>
    </row>
    <row r="545">
      <c r="B545" s="79"/>
      <c r="F545" s="80"/>
      <c r="H545" s="81"/>
    </row>
    <row r="546">
      <c r="B546" s="79"/>
      <c r="F546" s="80"/>
      <c r="H546" s="81"/>
    </row>
    <row r="547">
      <c r="B547" s="79"/>
      <c r="F547" s="80"/>
      <c r="H547" s="81"/>
    </row>
    <row r="548">
      <c r="B548" s="79"/>
      <c r="F548" s="80"/>
      <c r="H548" s="81"/>
    </row>
    <row r="549">
      <c r="B549" s="79"/>
      <c r="F549" s="80"/>
      <c r="H549" s="81"/>
    </row>
    <row r="550">
      <c r="B550" s="79"/>
      <c r="F550" s="80"/>
      <c r="H550" s="81"/>
    </row>
    <row r="551">
      <c r="B551" s="79"/>
      <c r="F551" s="80"/>
      <c r="H551" s="81"/>
    </row>
    <row r="552">
      <c r="B552" s="79"/>
      <c r="F552" s="80"/>
      <c r="H552" s="81"/>
    </row>
    <row r="553">
      <c r="B553" s="79"/>
      <c r="F553" s="80"/>
      <c r="H553" s="81"/>
    </row>
    <row r="554">
      <c r="B554" s="79"/>
      <c r="F554" s="80"/>
      <c r="H554" s="81"/>
    </row>
    <row r="555">
      <c r="B555" s="79"/>
      <c r="F555" s="80"/>
      <c r="H555" s="81"/>
    </row>
    <row r="556">
      <c r="B556" s="79"/>
      <c r="F556" s="80"/>
      <c r="H556" s="81"/>
    </row>
    <row r="557">
      <c r="B557" s="79"/>
      <c r="F557" s="80"/>
      <c r="H557" s="81"/>
    </row>
    <row r="558">
      <c r="B558" s="79"/>
      <c r="F558" s="80"/>
      <c r="H558" s="81"/>
    </row>
    <row r="559">
      <c r="B559" s="79"/>
      <c r="F559" s="80"/>
      <c r="H559" s="81"/>
    </row>
    <row r="560">
      <c r="B560" s="79"/>
      <c r="F560" s="80"/>
      <c r="H560" s="81"/>
    </row>
    <row r="561">
      <c r="B561" s="79"/>
      <c r="F561" s="80"/>
      <c r="H561" s="81"/>
    </row>
    <row r="562">
      <c r="B562" s="79"/>
      <c r="F562" s="80"/>
      <c r="H562" s="81"/>
    </row>
    <row r="563">
      <c r="B563" s="79"/>
      <c r="F563" s="80"/>
      <c r="H563" s="81"/>
    </row>
    <row r="564">
      <c r="B564" s="79"/>
      <c r="F564" s="80"/>
      <c r="H564" s="81"/>
    </row>
    <row r="565">
      <c r="B565" s="79"/>
      <c r="F565" s="80"/>
      <c r="H565" s="81"/>
    </row>
    <row r="566">
      <c r="B566" s="79"/>
      <c r="F566" s="80"/>
      <c r="H566" s="81"/>
    </row>
    <row r="567">
      <c r="B567" s="79"/>
      <c r="F567" s="80"/>
      <c r="H567" s="81"/>
    </row>
    <row r="568">
      <c r="B568" s="79"/>
      <c r="F568" s="80"/>
      <c r="H568" s="81"/>
    </row>
    <row r="569">
      <c r="B569" s="79"/>
      <c r="F569" s="80"/>
      <c r="H569" s="81"/>
    </row>
    <row r="570">
      <c r="B570" s="79"/>
      <c r="F570" s="80"/>
      <c r="H570" s="81"/>
    </row>
    <row r="571">
      <c r="B571" s="79"/>
      <c r="F571" s="80"/>
      <c r="H571" s="81"/>
    </row>
    <row r="572">
      <c r="B572" s="79"/>
      <c r="F572" s="80"/>
      <c r="H572" s="81"/>
    </row>
    <row r="573">
      <c r="B573" s="79"/>
      <c r="F573" s="80"/>
      <c r="H573" s="81"/>
    </row>
    <row r="574">
      <c r="B574" s="79"/>
      <c r="F574" s="80"/>
      <c r="H574" s="81"/>
    </row>
    <row r="575">
      <c r="B575" s="79"/>
      <c r="F575" s="80"/>
      <c r="H575" s="81"/>
    </row>
    <row r="576">
      <c r="B576" s="79"/>
      <c r="F576" s="80"/>
      <c r="H576" s="81"/>
    </row>
    <row r="577">
      <c r="B577" s="79"/>
      <c r="F577" s="80"/>
      <c r="H577" s="81"/>
    </row>
    <row r="578">
      <c r="B578" s="79"/>
      <c r="F578" s="80"/>
      <c r="H578" s="81"/>
    </row>
    <row r="579">
      <c r="B579" s="79"/>
      <c r="F579" s="80"/>
      <c r="H579" s="81"/>
    </row>
    <row r="580">
      <c r="B580" s="79"/>
      <c r="F580" s="80"/>
      <c r="H580" s="81"/>
    </row>
    <row r="581">
      <c r="B581" s="79"/>
      <c r="F581" s="80"/>
      <c r="H581" s="81"/>
    </row>
    <row r="582">
      <c r="B582" s="79"/>
      <c r="F582" s="80"/>
      <c r="H582" s="81"/>
    </row>
    <row r="583">
      <c r="B583" s="79"/>
      <c r="F583" s="80"/>
      <c r="H583" s="81"/>
    </row>
    <row r="584">
      <c r="B584" s="79"/>
      <c r="F584" s="80"/>
      <c r="H584" s="81"/>
    </row>
    <row r="585">
      <c r="B585" s="79"/>
      <c r="F585" s="80"/>
      <c r="H585" s="81"/>
    </row>
    <row r="586">
      <c r="B586" s="79"/>
      <c r="F586" s="80"/>
      <c r="H586" s="81"/>
    </row>
    <row r="587">
      <c r="B587" s="79"/>
      <c r="F587" s="80"/>
      <c r="H587" s="81"/>
    </row>
    <row r="588">
      <c r="B588" s="79"/>
      <c r="F588" s="80"/>
      <c r="H588" s="81"/>
    </row>
    <row r="589">
      <c r="B589" s="79"/>
      <c r="F589" s="80"/>
      <c r="H589" s="81"/>
    </row>
    <row r="590">
      <c r="B590" s="79"/>
      <c r="F590" s="80"/>
      <c r="H590" s="81"/>
    </row>
    <row r="591">
      <c r="B591" s="79"/>
      <c r="F591" s="80"/>
      <c r="H591" s="81"/>
    </row>
    <row r="592">
      <c r="B592" s="79"/>
      <c r="F592" s="80"/>
      <c r="H592" s="81"/>
    </row>
    <row r="593">
      <c r="B593" s="79"/>
      <c r="F593" s="80"/>
      <c r="H593" s="81"/>
    </row>
    <row r="594">
      <c r="B594" s="79"/>
      <c r="F594" s="80"/>
      <c r="H594" s="81"/>
    </row>
    <row r="595">
      <c r="B595" s="79"/>
      <c r="F595" s="80"/>
      <c r="H595" s="81"/>
    </row>
    <row r="596">
      <c r="B596" s="79"/>
      <c r="F596" s="80"/>
      <c r="H596" s="81"/>
    </row>
    <row r="597">
      <c r="B597" s="79"/>
      <c r="F597" s="80"/>
      <c r="H597" s="81"/>
    </row>
    <row r="598">
      <c r="B598" s="79"/>
      <c r="F598" s="80"/>
      <c r="H598" s="81"/>
    </row>
    <row r="599">
      <c r="B599" s="79"/>
      <c r="F599" s="80"/>
      <c r="H599" s="81"/>
    </row>
    <row r="600">
      <c r="B600" s="79"/>
      <c r="F600" s="80"/>
      <c r="H600" s="81"/>
    </row>
    <row r="601">
      <c r="B601" s="79"/>
      <c r="F601" s="80"/>
      <c r="H601" s="81"/>
    </row>
    <row r="602">
      <c r="B602" s="79"/>
      <c r="F602" s="80"/>
      <c r="H602" s="81"/>
    </row>
    <row r="603">
      <c r="B603" s="79"/>
      <c r="F603" s="80"/>
      <c r="H603" s="81"/>
    </row>
    <row r="604">
      <c r="B604" s="79"/>
      <c r="F604" s="80"/>
      <c r="H604" s="81"/>
    </row>
    <row r="605">
      <c r="B605" s="79"/>
      <c r="F605" s="80"/>
      <c r="H605" s="81"/>
    </row>
    <row r="606">
      <c r="B606" s="79"/>
      <c r="F606" s="80"/>
      <c r="H606" s="81"/>
    </row>
    <row r="607">
      <c r="B607" s="79"/>
      <c r="F607" s="80"/>
      <c r="H607" s="81"/>
    </row>
    <row r="608">
      <c r="B608" s="79"/>
      <c r="F608" s="80"/>
      <c r="H608" s="81"/>
    </row>
    <row r="609">
      <c r="B609" s="79"/>
      <c r="F609" s="80"/>
      <c r="H609" s="81"/>
    </row>
    <row r="610">
      <c r="B610" s="79"/>
      <c r="F610" s="80"/>
      <c r="H610" s="81"/>
    </row>
    <row r="611">
      <c r="B611" s="79"/>
      <c r="F611" s="80"/>
      <c r="H611" s="81"/>
    </row>
    <row r="612">
      <c r="B612" s="79"/>
      <c r="F612" s="80"/>
      <c r="H612" s="81"/>
    </row>
    <row r="613">
      <c r="B613" s="79"/>
      <c r="F613" s="80"/>
      <c r="H613" s="81"/>
    </row>
    <row r="614">
      <c r="B614" s="79"/>
      <c r="F614" s="80"/>
      <c r="H614" s="81"/>
    </row>
    <row r="615">
      <c r="B615" s="79"/>
      <c r="F615" s="80"/>
      <c r="H615" s="81"/>
    </row>
    <row r="616">
      <c r="B616" s="79"/>
      <c r="F616" s="80"/>
      <c r="H616" s="81"/>
    </row>
    <row r="617">
      <c r="B617" s="79"/>
      <c r="F617" s="80"/>
      <c r="H617" s="81"/>
    </row>
    <row r="618">
      <c r="B618" s="79"/>
      <c r="F618" s="80"/>
      <c r="H618" s="81"/>
    </row>
    <row r="619">
      <c r="B619" s="79"/>
      <c r="F619" s="80"/>
      <c r="H619" s="81"/>
    </row>
    <row r="620">
      <c r="B620" s="79"/>
      <c r="F620" s="80"/>
      <c r="H620" s="81"/>
    </row>
    <row r="621">
      <c r="B621" s="79"/>
      <c r="F621" s="80"/>
      <c r="H621" s="81"/>
    </row>
    <row r="622">
      <c r="B622" s="79"/>
      <c r="F622" s="80"/>
      <c r="H622" s="81"/>
    </row>
    <row r="623">
      <c r="B623" s="79"/>
      <c r="F623" s="80"/>
      <c r="H623" s="81"/>
    </row>
    <row r="624">
      <c r="B624" s="79"/>
      <c r="F624" s="80"/>
      <c r="H624" s="81"/>
    </row>
    <row r="625">
      <c r="B625" s="79"/>
      <c r="F625" s="80"/>
      <c r="H625" s="81"/>
    </row>
    <row r="626">
      <c r="B626" s="79"/>
      <c r="F626" s="80"/>
      <c r="H626" s="81"/>
    </row>
    <row r="627">
      <c r="B627" s="79"/>
      <c r="F627" s="80"/>
      <c r="H627" s="81"/>
    </row>
    <row r="628">
      <c r="B628" s="79"/>
      <c r="F628" s="80"/>
      <c r="H628" s="81"/>
    </row>
    <row r="629">
      <c r="B629" s="79"/>
      <c r="F629" s="80"/>
      <c r="H629" s="81"/>
    </row>
    <row r="630">
      <c r="B630" s="79"/>
      <c r="F630" s="80"/>
      <c r="H630" s="81"/>
    </row>
    <row r="631">
      <c r="B631" s="79"/>
      <c r="F631" s="80"/>
      <c r="H631" s="81"/>
    </row>
    <row r="632">
      <c r="B632" s="79"/>
      <c r="F632" s="80"/>
      <c r="H632" s="81"/>
    </row>
    <row r="633">
      <c r="B633" s="79"/>
      <c r="F633" s="80"/>
      <c r="H633" s="81"/>
    </row>
    <row r="634">
      <c r="B634" s="79"/>
      <c r="F634" s="80"/>
      <c r="H634" s="81"/>
    </row>
    <row r="635">
      <c r="B635" s="79"/>
      <c r="F635" s="80"/>
      <c r="H635" s="81"/>
    </row>
    <row r="636">
      <c r="B636" s="79"/>
      <c r="F636" s="80"/>
      <c r="H636" s="81"/>
    </row>
    <row r="637">
      <c r="B637" s="79"/>
      <c r="F637" s="80"/>
      <c r="H637" s="81"/>
    </row>
    <row r="638">
      <c r="B638" s="79"/>
      <c r="F638" s="80"/>
      <c r="H638" s="81"/>
    </row>
    <row r="639">
      <c r="B639" s="79"/>
      <c r="F639" s="80"/>
      <c r="H639" s="81"/>
    </row>
    <row r="640">
      <c r="B640" s="79"/>
      <c r="F640" s="80"/>
      <c r="H640" s="81"/>
    </row>
    <row r="641">
      <c r="B641" s="79"/>
      <c r="F641" s="80"/>
      <c r="H641" s="81"/>
    </row>
    <row r="642">
      <c r="B642" s="79"/>
      <c r="F642" s="80"/>
      <c r="H642" s="81"/>
    </row>
    <row r="643">
      <c r="B643" s="79"/>
      <c r="F643" s="80"/>
      <c r="H643" s="81"/>
    </row>
    <row r="644">
      <c r="B644" s="79"/>
      <c r="F644" s="80"/>
      <c r="H644" s="81"/>
    </row>
    <row r="645">
      <c r="B645" s="79"/>
      <c r="F645" s="80"/>
      <c r="H645" s="81"/>
    </row>
    <row r="646">
      <c r="B646" s="79"/>
      <c r="F646" s="80"/>
      <c r="H646" s="81"/>
    </row>
    <row r="647">
      <c r="B647" s="79"/>
      <c r="F647" s="80"/>
      <c r="H647" s="81"/>
    </row>
    <row r="648">
      <c r="B648" s="79"/>
      <c r="F648" s="80"/>
      <c r="H648" s="81"/>
    </row>
    <row r="649">
      <c r="B649" s="79"/>
      <c r="F649" s="80"/>
      <c r="H649" s="81"/>
    </row>
    <row r="650">
      <c r="B650" s="79"/>
      <c r="F650" s="80"/>
      <c r="H650" s="81"/>
    </row>
    <row r="651">
      <c r="B651" s="79"/>
      <c r="F651" s="80"/>
      <c r="H651" s="81"/>
    </row>
    <row r="652">
      <c r="B652" s="79"/>
      <c r="F652" s="80"/>
      <c r="H652" s="81"/>
    </row>
    <row r="653">
      <c r="B653" s="79"/>
      <c r="F653" s="80"/>
      <c r="H653" s="81"/>
    </row>
    <row r="654">
      <c r="B654" s="79"/>
      <c r="F654" s="80"/>
      <c r="H654" s="81"/>
    </row>
    <row r="655">
      <c r="B655" s="79"/>
      <c r="F655" s="80"/>
      <c r="H655" s="81"/>
    </row>
    <row r="656">
      <c r="B656" s="79"/>
      <c r="F656" s="80"/>
      <c r="H656" s="81"/>
    </row>
    <row r="657">
      <c r="B657" s="79"/>
      <c r="F657" s="80"/>
      <c r="H657" s="81"/>
    </row>
    <row r="658">
      <c r="B658" s="79"/>
      <c r="F658" s="80"/>
      <c r="H658" s="81"/>
    </row>
    <row r="659">
      <c r="B659" s="79"/>
      <c r="F659" s="80"/>
      <c r="H659" s="81"/>
    </row>
    <row r="660">
      <c r="B660" s="79"/>
      <c r="F660" s="80"/>
      <c r="H660" s="81"/>
    </row>
    <row r="661">
      <c r="B661" s="79"/>
      <c r="F661" s="80"/>
      <c r="H661" s="81"/>
    </row>
    <row r="662">
      <c r="B662" s="79"/>
      <c r="F662" s="80"/>
      <c r="H662" s="81"/>
    </row>
    <row r="663">
      <c r="B663" s="79"/>
      <c r="F663" s="80"/>
      <c r="H663" s="81"/>
    </row>
    <row r="664">
      <c r="B664" s="79"/>
      <c r="F664" s="80"/>
      <c r="H664" s="81"/>
    </row>
    <row r="665">
      <c r="B665" s="79"/>
      <c r="F665" s="80"/>
      <c r="H665" s="81"/>
    </row>
    <row r="666">
      <c r="B666" s="79"/>
      <c r="F666" s="80"/>
      <c r="H666" s="81"/>
    </row>
    <row r="667">
      <c r="B667" s="79"/>
      <c r="F667" s="80"/>
      <c r="H667" s="81"/>
    </row>
    <row r="668">
      <c r="B668" s="79"/>
      <c r="F668" s="80"/>
      <c r="H668" s="81"/>
    </row>
    <row r="669">
      <c r="B669" s="79"/>
      <c r="F669" s="80"/>
      <c r="H669" s="81"/>
    </row>
    <row r="670">
      <c r="B670" s="79"/>
      <c r="F670" s="80"/>
      <c r="H670" s="81"/>
    </row>
    <row r="671">
      <c r="B671" s="79"/>
      <c r="F671" s="80"/>
      <c r="H671" s="81"/>
    </row>
    <row r="672">
      <c r="B672" s="79"/>
      <c r="F672" s="80"/>
      <c r="H672" s="81"/>
    </row>
    <row r="673">
      <c r="B673" s="79"/>
      <c r="F673" s="80"/>
      <c r="H673" s="81"/>
    </row>
    <row r="674">
      <c r="B674" s="79"/>
      <c r="F674" s="80"/>
      <c r="H674" s="81"/>
    </row>
    <row r="675">
      <c r="B675" s="79"/>
      <c r="F675" s="80"/>
      <c r="H675" s="81"/>
    </row>
    <row r="676">
      <c r="B676" s="79"/>
      <c r="F676" s="80"/>
      <c r="H676" s="81"/>
    </row>
    <row r="677">
      <c r="B677" s="79"/>
      <c r="F677" s="80"/>
      <c r="H677" s="81"/>
    </row>
    <row r="678">
      <c r="B678" s="79"/>
      <c r="F678" s="80"/>
      <c r="H678" s="81"/>
    </row>
    <row r="679">
      <c r="B679" s="79"/>
      <c r="F679" s="80"/>
      <c r="H679" s="81"/>
    </row>
    <row r="680">
      <c r="B680" s="79"/>
      <c r="F680" s="80"/>
      <c r="H680" s="81"/>
    </row>
    <row r="681">
      <c r="B681" s="79"/>
      <c r="F681" s="80"/>
      <c r="H681" s="81"/>
    </row>
    <row r="682">
      <c r="B682" s="79"/>
      <c r="F682" s="80"/>
      <c r="H682" s="81"/>
    </row>
    <row r="683">
      <c r="B683" s="79"/>
      <c r="F683" s="80"/>
      <c r="H683" s="81"/>
    </row>
    <row r="684">
      <c r="B684" s="79"/>
      <c r="F684" s="80"/>
      <c r="H684" s="81"/>
    </row>
    <row r="685">
      <c r="B685" s="79"/>
      <c r="F685" s="80"/>
      <c r="H685" s="81"/>
    </row>
    <row r="686">
      <c r="B686" s="79"/>
      <c r="F686" s="80"/>
      <c r="H686" s="81"/>
    </row>
    <row r="687">
      <c r="B687" s="79"/>
      <c r="F687" s="80"/>
      <c r="H687" s="81"/>
    </row>
    <row r="688">
      <c r="B688" s="79"/>
      <c r="F688" s="80"/>
      <c r="H688" s="81"/>
    </row>
    <row r="689">
      <c r="B689" s="79"/>
      <c r="F689" s="80"/>
      <c r="H689" s="81"/>
    </row>
    <row r="690">
      <c r="B690" s="79"/>
      <c r="F690" s="80"/>
      <c r="H690" s="81"/>
    </row>
    <row r="691">
      <c r="B691" s="79"/>
      <c r="F691" s="80"/>
      <c r="H691" s="81"/>
    </row>
    <row r="692">
      <c r="B692" s="79"/>
      <c r="F692" s="80"/>
      <c r="H692" s="81"/>
    </row>
    <row r="693">
      <c r="B693" s="79"/>
      <c r="F693" s="80"/>
      <c r="H693" s="81"/>
    </row>
    <row r="694">
      <c r="B694" s="79"/>
      <c r="F694" s="80"/>
      <c r="H694" s="81"/>
    </row>
    <row r="695">
      <c r="B695" s="79"/>
      <c r="F695" s="80"/>
      <c r="H695" s="81"/>
    </row>
    <row r="696">
      <c r="B696" s="79"/>
      <c r="F696" s="80"/>
      <c r="H696" s="81"/>
    </row>
    <row r="697">
      <c r="B697" s="79"/>
      <c r="F697" s="80"/>
      <c r="H697" s="81"/>
    </row>
    <row r="698">
      <c r="B698" s="79"/>
      <c r="F698" s="80"/>
      <c r="H698" s="81"/>
    </row>
    <row r="699">
      <c r="B699" s="79"/>
      <c r="F699" s="80"/>
      <c r="H699" s="81"/>
    </row>
    <row r="700">
      <c r="B700" s="79"/>
      <c r="F700" s="80"/>
      <c r="H700" s="81"/>
    </row>
    <row r="701">
      <c r="B701" s="79"/>
      <c r="F701" s="80"/>
      <c r="H701" s="81"/>
    </row>
    <row r="702">
      <c r="B702" s="79"/>
      <c r="F702" s="80"/>
      <c r="H702" s="81"/>
    </row>
    <row r="703">
      <c r="B703" s="79"/>
      <c r="F703" s="80"/>
      <c r="H703" s="81"/>
    </row>
    <row r="704">
      <c r="B704" s="79"/>
      <c r="F704" s="80"/>
      <c r="H704" s="81"/>
    </row>
    <row r="705">
      <c r="B705" s="79"/>
      <c r="F705" s="80"/>
      <c r="H705" s="81"/>
    </row>
    <row r="706">
      <c r="B706" s="79"/>
      <c r="F706" s="80"/>
      <c r="H706" s="81"/>
    </row>
    <row r="707">
      <c r="B707" s="79"/>
      <c r="F707" s="80"/>
      <c r="H707" s="81"/>
    </row>
    <row r="708">
      <c r="B708" s="79"/>
      <c r="F708" s="80"/>
      <c r="H708" s="81"/>
    </row>
    <row r="709">
      <c r="B709" s="79"/>
      <c r="F709" s="80"/>
      <c r="H709" s="81"/>
    </row>
    <row r="710">
      <c r="B710" s="79"/>
      <c r="F710" s="80"/>
      <c r="H710" s="81"/>
    </row>
    <row r="711">
      <c r="B711" s="79"/>
      <c r="F711" s="80"/>
      <c r="H711" s="81"/>
    </row>
    <row r="712">
      <c r="B712" s="79"/>
      <c r="F712" s="80"/>
      <c r="H712" s="81"/>
    </row>
    <row r="713">
      <c r="B713" s="79"/>
      <c r="F713" s="80"/>
      <c r="H713" s="81"/>
    </row>
    <row r="714">
      <c r="B714" s="79"/>
      <c r="F714" s="80"/>
      <c r="H714" s="81"/>
    </row>
    <row r="715">
      <c r="B715" s="79"/>
      <c r="F715" s="80"/>
      <c r="H715" s="81"/>
    </row>
    <row r="716">
      <c r="B716" s="79"/>
      <c r="F716" s="80"/>
      <c r="H716" s="81"/>
    </row>
    <row r="717">
      <c r="B717" s="79"/>
      <c r="F717" s="80"/>
      <c r="H717" s="81"/>
    </row>
    <row r="718">
      <c r="B718" s="79"/>
      <c r="F718" s="80"/>
      <c r="H718" s="81"/>
    </row>
    <row r="719">
      <c r="B719" s="79"/>
      <c r="F719" s="80"/>
      <c r="H719" s="81"/>
    </row>
    <row r="720">
      <c r="B720" s="79"/>
      <c r="F720" s="80"/>
      <c r="H720" s="81"/>
    </row>
    <row r="721">
      <c r="B721" s="79"/>
      <c r="F721" s="80"/>
      <c r="H721" s="81"/>
    </row>
    <row r="722">
      <c r="B722" s="79"/>
      <c r="F722" s="80"/>
      <c r="H722" s="81"/>
    </row>
    <row r="723">
      <c r="B723" s="79"/>
      <c r="F723" s="80"/>
      <c r="H723" s="81"/>
    </row>
    <row r="724">
      <c r="B724" s="79"/>
      <c r="F724" s="80"/>
      <c r="H724" s="81"/>
    </row>
    <row r="725">
      <c r="B725" s="79"/>
      <c r="F725" s="80"/>
      <c r="H725" s="81"/>
    </row>
    <row r="726">
      <c r="B726" s="79"/>
      <c r="F726" s="80"/>
      <c r="H726" s="81"/>
    </row>
    <row r="727">
      <c r="B727" s="79"/>
      <c r="F727" s="80"/>
      <c r="H727" s="81"/>
    </row>
    <row r="728">
      <c r="B728" s="79"/>
      <c r="F728" s="80"/>
      <c r="H728" s="81"/>
    </row>
    <row r="729">
      <c r="B729" s="79"/>
      <c r="F729" s="80"/>
      <c r="H729" s="81"/>
    </row>
    <row r="730">
      <c r="B730" s="79"/>
      <c r="F730" s="80"/>
      <c r="H730" s="81"/>
    </row>
    <row r="731">
      <c r="B731" s="79"/>
      <c r="F731" s="80"/>
      <c r="H731" s="81"/>
    </row>
    <row r="732">
      <c r="B732" s="79"/>
      <c r="F732" s="80"/>
      <c r="H732" s="81"/>
    </row>
    <row r="733">
      <c r="B733" s="79"/>
      <c r="F733" s="80"/>
      <c r="H733" s="81"/>
    </row>
    <row r="734">
      <c r="B734" s="79"/>
      <c r="F734" s="80"/>
      <c r="H734" s="81"/>
    </row>
    <row r="735">
      <c r="B735" s="79"/>
      <c r="F735" s="80"/>
      <c r="H735" s="81"/>
    </row>
    <row r="736">
      <c r="B736" s="79"/>
      <c r="F736" s="80"/>
      <c r="H736" s="81"/>
    </row>
    <row r="737">
      <c r="B737" s="79"/>
      <c r="F737" s="80"/>
      <c r="H737" s="81"/>
    </row>
    <row r="738">
      <c r="B738" s="79"/>
      <c r="F738" s="80"/>
      <c r="H738" s="81"/>
    </row>
    <row r="739">
      <c r="B739" s="79"/>
      <c r="F739" s="80"/>
      <c r="H739" s="81"/>
    </row>
    <row r="740">
      <c r="B740" s="79"/>
      <c r="F740" s="80"/>
      <c r="H740" s="81"/>
    </row>
    <row r="741">
      <c r="B741" s="79"/>
      <c r="F741" s="80"/>
      <c r="H741" s="81"/>
    </row>
    <row r="742">
      <c r="B742" s="79"/>
      <c r="F742" s="80"/>
      <c r="H742" s="81"/>
    </row>
    <row r="743">
      <c r="B743" s="79"/>
      <c r="F743" s="80"/>
      <c r="H743" s="81"/>
    </row>
    <row r="744">
      <c r="B744" s="79"/>
      <c r="F744" s="80"/>
      <c r="H744" s="81"/>
    </row>
    <row r="745">
      <c r="B745" s="79"/>
      <c r="F745" s="80"/>
      <c r="H745" s="81"/>
    </row>
    <row r="746">
      <c r="B746" s="79"/>
      <c r="F746" s="80"/>
      <c r="H746" s="81"/>
    </row>
    <row r="747">
      <c r="B747" s="79"/>
      <c r="F747" s="80"/>
      <c r="H747" s="81"/>
    </row>
    <row r="748">
      <c r="B748" s="79"/>
      <c r="F748" s="80"/>
      <c r="H748" s="81"/>
    </row>
    <row r="749">
      <c r="B749" s="79"/>
      <c r="F749" s="80"/>
      <c r="H749" s="81"/>
    </row>
    <row r="750">
      <c r="B750" s="79"/>
      <c r="F750" s="80"/>
      <c r="H750" s="81"/>
    </row>
    <row r="751">
      <c r="B751" s="79"/>
      <c r="F751" s="80"/>
      <c r="H751" s="81"/>
    </row>
    <row r="752">
      <c r="B752" s="79"/>
      <c r="F752" s="80"/>
      <c r="H752" s="81"/>
    </row>
    <row r="753">
      <c r="B753" s="79"/>
      <c r="F753" s="80"/>
      <c r="H753" s="81"/>
    </row>
    <row r="754">
      <c r="B754" s="79"/>
      <c r="F754" s="80"/>
      <c r="H754" s="81"/>
    </row>
    <row r="755">
      <c r="B755" s="79"/>
      <c r="F755" s="80"/>
      <c r="H755" s="81"/>
    </row>
    <row r="756">
      <c r="B756" s="79"/>
      <c r="F756" s="80"/>
      <c r="H756" s="81"/>
    </row>
    <row r="757">
      <c r="B757" s="79"/>
      <c r="F757" s="80"/>
      <c r="H757" s="81"/>
    </row>
    <row r="758">
      <c r="B758" s="79"/>
      <c r="F758" s="80"/>
      <c r="H758" s="81"/>
    </row>
    <row r="759">
      <c r="B759" s="79"/>
      <c r="F759" s="80"/>
      <c r="H759" s="81"/>
    </row>
    <row r="760">
      <c r="B760" s="79"/>
      <c r="F760" s="80"/>
      <c r="H760" s="81"/>
    </row>
    <row r="761">
      <c r="B761" s="79"/>
      <c r="F761" s="80"/>
      <c r="H761" s="81"/>
    </row>
    <row r="762">
      <c r="B762" s="79"/>
      <c r="F762" s="80"/>
      <c r="H762" s="81"/>
    </row>
    <row r="763">
      <c r="B763" s="79"/>
      <c r="F763" s="80"/>
      <c r="H763" s="81"/>
    </row>
    <row r="764">
      <c r="B764" s="79"/>
      <c r="F764" s="80"/>
      <c r="H764" s="81"/>
    </row>
    <row r="765">
      <c r="B765" s="79"/>
      <c r="F765" s="80"/>
      <c r="H765" s="81"/>
    </row>
    <row r="766">
      <c r="B766" s="79"/>
      <c r="F766" s="80"/>
      <c r="H766" s="81"/>
    </row>
    <row r="767">
      <c r="B767" s="79"/>
      <c r="F767" s="80"/>
      <c r="H767" s="81"/>
    </row>
    <row r="768">
      <c r="B768" s="79"/>
      <c r="F768" s="80"/>
      <c r="H768" s="81"/>
    </row>
    <row r="769">
      <c r="B769" s="79"/>
      <c r="F769" s="80"/>
      <c r="H769" s="81"/>
    </row>
    <row r="770">
      <c r="B770" s="79"/>
      <c r="F770" s="80"/>
      <c r="H770" s="81"/>
    </row>
    <row r="771">
      <c r="B771" s="79"/>
      <c r="F771" s="80"/>
      <c r="H771" s="81"/>
    </row>
    <row r="772">
      <c r="B772" s="79"/>
      <c r="F772" s="80"/>
      <c r="H772" s="81"/>
    </row>
    <row r="773">
      <c r="B773" s="79"/>
      <c r="F773" s="80"/>
      <c r="H773" s="81"/>
    </row>
    <row r="774">
      <c r="B774" s="79"/>
      <c r="F774" s="80"/>
      <c r="H774" s="81"/>
    </row>
    <row r="775">
      <c r="B775" s="79"/>
      <c r="F775" s="80"/>
      <c r="H775" s="81"/>
    </row>
    <row r="776">
      <c r="B776" s="79"/>
      <c r="F776" s="80"/>
      <c r="H776" s="81"/>
    </row>
    <row r="777">
      <c r="B777" s="79"/>
      <c r="F777" s="80"/>
      <c r="H777" s="81"/>
    </row>
    <row r="778">
      <c r="B778" s="79"/>
      <c r="F778" s="80"/>
      <c r="H778" s="81"/>
    </row>
    <row r="779">
      <c r="B779" s="79"/>
      <c r="F779" s="80"/>
      <c r="H779" s="81"/>
    </row>
    <row r="780">
      <c r="B780" s="79"/>
      <c r="F780" s="80"/>
      <c r="H780" s="81"/>
    </row>
    <row r="781">
      <c r="B781" s="79"/>
      <c r="F781" s="80"/>
      <c r="H781" s="81"/>
    </row>
    <row r="782">
      <c r="B782" s="79"/>
      <c r="F782" s="80"/>
      <c r="H782" s="81"/>
    </row>
    <row r="783">
      <c r="B783" s="79"/>
      <c r="F783" s="80"/>
      <c r="H783" s="81"/>
    </row>
    <row r="784">
      <c r="B784" s="79"/>
      <c r="F784" s="80"/>
      <c r="H784" s="81"/>
    </row>
    <row r="785">
      <c r="B785" s="79"/>
      <c r="F785" s="80"/>
      <c r="H785" s="81"/>
    </row>
    <row r="786">
      <c r="B786" s="79"/>
      <c r="F786" s="80"/>
      <c r="H786" s="81"/>
    </row>
    <row r="787">
      <c r="B787" s="79"/>
      <c r="F787" s="80"/>
      <c r="H787" s="81"/>
    </row>
    <row r="788">
      <c r="B788" s="79"/>
      <c r="F788" s="80"/>
      <c r="H788" s="81"/>
    </row>
    <row r="789">
      <c r="B789" s="79"/>
      <c r="F789" s="80"/>
      <c r="H789" s="81"/>
    </row>
    <row r="790">
      <c r="B790" s="79"/>
      <c r="F790" s="80"/>
      <c r="H790" s="81"/>
    </row>
    <row r="791">
      <c r="B791" s="79"/>
      <c r="F791" s="80"/>
      <c r="H791" s="81"/>
    </row>
    <row r="792">
      <c r="B792" s="79"/>
      <c r="F792" s="80"/>
      <c r="H792" s="81"/>
    </row>
    <row r="793">
      <c r="B793" s="79"/>
      <c r="F793" s="80"/>
      <c r="H793" s="81"/>
    </row>
    <row r="794">
      <c r="B794" s="79"/>
      <c r="F794" s="80"/>
      <c r="H794" s="81"/>
    </row>
    <row r="795">
      <c r="B795" s="79"/>
      <c r="F795" s="80"/>
      <c r="H795" s="81"/>
    </row>
    <row r="796">
      <c r="B796" s="79"/>
      <c r="F796" s="80"/>
      <c r="H796" s="81"/>
    </row>
    <row r="797">
      <c r="B797" s="79"/>
      <c r="F797" s="80"/>
      <c r="H797" s="81"/>
    </row>
    <row r="798">
      <c r="B798" s="79"/>
      <c r="F798" s="80"/>
      <c r="H798" s="81"/>
    </row>
    <row r="799">
      <c r="B799" s="79"/>
      <c r="F799" s="80"/>
      <c r="H799" s="81"/>
    </row>
    <row r="800">
      <c r="B800" s="79"/>
      <c r="F800" s="80"/>
      <c r="H800" s="81"/>
    </row>
    <row r="801">
      <c r="B801" s="79"/>
      <c r="F801" s="80"/>
      <c r="H801" s="81"/>
    </row>
    <row r="802">
      <c r="B802" s="79"/>
      <c r="F802" s="80"/>
      <c r="H802" s="81"/>
    </row>
    <row r="803">
      <c r="B803" s="79"/>
      <c r="F803" s="80"/>
      <c r="H803" s="81"/>
    </row>
    <row r="804">
      <c r="B804" s="79"/>
      <c r="F804" s="80"/>
      <c r="H804" s="81"/>
    </row>
    <row r="805">
      <c r="B805" s="79"/>
      <c r="F805" s="80"/>
      <c r="H805" s="81"/>
    </row>
    <row r="806">
      <c r="B806" s="79"/>
      <c r="F806" s="80"/>
      <c r="H806" s="81"/>
    </row>
    <row r="807">
      <c r="B807" s="79"/>
      <c r="F807" s="80"/>
      <c r="H807" s="81"/>
    </row>
    <row r="808">
      <c r="B808" s="79"/>
      <c r="F808" s="80"/>
      <c r="H808" s="81"/>
    </row>
    <row r="809">
      <c r="B809" s="79"/>
      <c r="F809" s="80"/>
      <c r="H809" s="81"/>
    </row>
    <row r="810">
      <c r="B810" s="79"/>
      <c r="F810" s="80"/>
      <c r="H810" s="81"/>
    </row>
    <row r="811">
      <c r="B811" s="79"/>
      <c r="F811" s="80"/>
      <c r="H811" s="81"/>
    </row>
    <row r="812">
      <c r="B812" s="79"/>
      <c r="F812" s="80"/>
      <c r="H812" s="81"/>
    </row>
    <row r="813">
      <c r="B813" s="79"/>
      <c r="F813" s="80"/>
      <c r="H813" s="81"/>
    </row>
    <row r="814">
      <c r="B814" s="79"/>
      <c r="F814" s="80"/>
      <c r="H814" s="81"/>
    </row>
    <row r="815">
      <c r="B815" s="79"/>
      <c r="F815" s="80"/>
      <c r="H815" s="81"/>
    </row>
    <row r="816">
      <c r="B816" s="79"/>
      <c r="F816" s="80"/>
      <c r="H816" s="81"/>
    </row>
    <row r="817">
      <c r="B817" s="79"/>
      <c r="F817" s="80"/>
      <c r="H817" s="81"/>
    </row>
    <row r="818">
      <c r="B818" s="79"/>
      <c r="F818" s="80"/>
      <c r="H818" s="81"/>
    </row>
    <row r="819">
      <c r="B819" s="79"/>
      <c r="F819" s="80"/>
      <c r="H819" s="81"/>
    </row>
    <row r="820">
      <c r="B820" s="79"/>
      <c r="F820" s="80"/>
      <c r="H820" s="81"/>
    </row>
    <row r="821">
      <c r="B821" s="79"/>
      <c r="F821" s="80"/>
      <c r="H821" s="81"/>
    </row>
    <row r="822">
      <c r="B822" s="79"/>
      <c r="F822" s="80"/>
      <c r="H822" s="81"/>
    </row>
    <row r="823">
      <c r="B823" s="79"/>
      <c r="F823" s="80"/>
      <c r="H823" s="81"/>
    </row>
    <row r="824">
      <c r="B824" s="79"/>
      <c r="F824" s="80"/>
      <c r="H824" s="81"/>
    </row>
    <row r="825">
      <c r="B825" s="79"/>
      <c r="F825" s="80"/>
      <c r="H825" s="81"/>
    </row>
    <row r="826">
      <c r="B826" s="79"/>
      <c r="F826" s="80"/>
      <c r="H826" s="81"/>
    </row>
    <row r="827">
      <c r="B827" s="79"/>
      <c r="F827" s="80"/>
      <c r="H827" s="81"/>
    </row>
    <row r="828">
      <c r="B828" s="79"/>
      <c r="F828" s="80"/>
      <c r="H828" s="81"/>
    </row>
    <row r="829">
      <c r="B829" s="79"/>
      <c r="F829" s="80"/>
      <c r="H829" s="81"/>
    </row>
    <row r="830">
      <c r="B830" s="79"/>
      <c r="F830" s="80"/>
      <c r="H830" s="81"/>
    </row>
    <row r="831">
      <c r="B831" s="79"/>
      <c r="F831" s="80"/>
      <c r="H831" s="81"/>
    </row>
    <row r="832">
      <c r="B832" s="79"/>
      <c r="F832" s="80"/>
      <c r="H832" s="81"/>
    </row>
    <row r="833">
      <c r="B833" s="79"/>
      <c r="F833" s="80"/>
      <c r="H833" s="81"/>
    </row>
    <row r="834">
      <c r="B834" s="79"/>
      <c r="F834" s="80"/>
      <c r="H834" s="81"/>
    </row>
    <row r="835">
      <c r="B835" s="79"/>
      <c r="F835" s="80"/>
      <c r="H835" s="81"/>
    </row>
    <row r="836">
      <c r="B836" s="79"/>
      <c r="F836" s="80"/>
      <c r="H836" s="81"/>
    </row>
    <row r="837">
      <c r="B837" s="79"/>
      <c r="F837" s="80"/>
      <c r="H837" s="81"/>
    </row>
    <row r="838">
      <c r="B838" s="79"/>
      <c r="F838" s="80"/>
      <c r="H838" s="81"/>
    </row>
    <row r="839">
      <c r="B839" s="79"/>
      <c r="F839" s="80"/>
      <c r="H839" s="81"/>
    </row>
    <row r="840">
      <c r="B840" s="79"/>
      <c r="F840" s="80"/>
      <c r="H840" s="81"/>
    </row>
    <row r="841">
      <c r="B841" s="79"/>
      <c r="F841" s="80"/>
      <c r="H841" s="81"/>
    </row>
    <row r="842">
      <c r="B842" s="79"/>
      <c r="F842" s="80"/>
      <c r="H842" s="81"/>
    </row>
    <row r="843">
      <c r="B843" s="79"/>
      <c r="F843" s="80"/>
      <c r="H843" s="81"/>
    </row>
    <row r="844">
      <c r="B844" s="79"/>
      <c r="F844" s="80"/>
      <c r="H844" s="81"/>
    </row>
    <row r="845">
      <c r="B845" s="79"/>
      <c r="F845" s="80"/>
      <c r="H845" s="81"/>
    </row>
    <row r="846">
      <c r="B846" s="79"/>
      <c r="F846" s="80"/>
      <c r="H846" s="81"/>
    </row>
    <row r="847">
      <c r="B847" s="79"/>
      <c r="F847" s="80"/>
      <c r="H847" s="81"/>
    </row>
    <row r="848">
      <c r="B848" s="79"/>
      <c r="F848" s="80"/>
      <c r="H848" s="81"/>
    </row>
    <row r="849">
      <c r="B849" s="79"/>
      <c r="F849" s="80"/>
      <c r="H849" s="81"/>
    </row>
    <row r="850">
      <c r="B850" s="79"/>
      <c r="F850" s="80"/>
      <c r="H850" s="81"/>
    </row>
    <row r="851">
      <c r="B851" s="79"/>
      <c r="F851" s="80"/>
      <c r="H851" s="81"/>
    </row>
    <row r="852">
      <c r="B852" s="79"/>
      <c r="F852" s="80"/>
      <c r="H852" s="81"/>
    </row>
    <row r="853">
      <c r="B853" s="79"/>
      <c r="F853" s="80"/>
      <c r="H853" s="81"/>
    </row>
    <row r="854">
      <c r="B854" s="79"/>
      <c r="F854" s="80"/>
      <c r="H854" s="81"/>
    </row>
    <row r="855">
      <c r="B855" s="79"/>
      <c r="F855" s="80"/>
      <c r="H855" s="81"/>
    </row>
    <row r="856">
      <c r="B856" s="79"/>
      <c r="F856" s="80"/>
      <c r="H856" s="81"/>
    </row>
    <row r="857">
      <c r="B857" s="79"/>
      <c r="F857" s="80"/>
      <c r="H857" s="81"/>
    </row>
    <row r="858">
      <c r="B858" s="79"/>
      <c r="F858" s="80"/>
      <c r="H858" s="81"/>
    </row>
    <row r="859">
      <c r="B859" s="79"/>
      <c r="F859" s="80"/>
      <c r="H859" s="81"/>
    </row>
    <row r="860">
      <c r="B860" s="79"/>
      <c r="F860" s="80"/>
      <c r="H860" s="81"/>
    </row>
    <row r="861">
      <c r="B861" s="79"/>
      <c r="F861" s="80"/>
      <c r="H861" s="81"/>
    </row>
    <row r="862">
      <c r="B862" s="79"/>
      <c r="F862" s="80"/>
      <c r="H862" s="81"/>
    </row>
    <row r="863">
      <c r="B863" s="79"/>
      <c r="F863" s="80"/>
      <c r="H863" s="81"/>
    </row>
    <row r="864">
      <c r="B864" s="79"/>
      <c r="F864" s="80"/>
      <c r="H864" s="81"/>
    </row>
    <row r="865">
      <c r="B865" s="79"/>
      <c r="F865" s="80"/>
      <c r="H865" s="81"/>
    </row>
    <row r="866">
      <c r="B866" s="79"/>
      <c r="F866" s="80"/>
      <c r="H866" s="81"/>
    </row>
    <row r="867">
      <c r="B867" s="79"/>
      <c r="F867" s="80"/>
      <c r="H867" s="81"/>
    </row>
    <row r="868">
      <c r="B868" s="79"/>
      <c r="F868" s="80"/>
      <c r="H868" s="81"/>
    </row>
    <row r="869">
      <c r="B869" s="79"/>
      <c r="F869" s="80"/>
      <c r="H869" s="81"/>
    </row>
    <row r="870">
      <c r="B870" s="79"/>
      <c r="F870" s="80"/>
      <c r="H870" s="81"/>
    </row>
    <row r="871">
      <c r="B871" s="79"/>
      <c r="F871" s="80"/>
      <c r="H871" s="81"/>
    </row>
    <row r="872">
      <c r="B872" s="79"/>
      <c r="F872" s="80"/>
      <c r="H872" s="81"/>
    </row>
    <row r="873">
      <c r="B873" s="79"/>
      <c r="F873" s="80"/>
      <c r="H873" s="81"/>
    </row>
    <row r="874">
      <c r="B874" s="79"/>
      <c r="F874" s="80"/>
      <c r="H874" s="81"/>
    </row>
    <row r="875">
      <c r="B875" s="79"/>
      <c r="F875" s="80"/>
      <c r="H875" s="81"/>
    </row>
    <row r="876">
      <c r="B876" s="79"/>
      <c r="F876" s="80"/>
      <c r="H876" s="81"/>
    </row>
    <row r="877">
      <c r="B877" s="79"/>
      <c r="F877" s="80"/>
      <c r="H877" s="81"/>
    </row>
    <row r="878">
      <c r="B878" s="79"/>
      <c r="F878" s="80"/>
      <c r="H878" s="81"/>
    </row>
    <row r="879">
      <c r="B879" s="79"/>
      <c r="F879" s="80"/>
      <c r="H879" s="81"/>
    </row>
    <row r="880">
      <c r="B880" s="79"/>
      <c r="F880" s="80"/>
      <c r="H880" s="81"/>
    </row>
    <row r="881">
      <c r="B881" s="79"/>
      <c r="F881" s="80"/>
      <c r="H881" s="81"/>
    </row>
    <row r="882">
      <c r="B882" s="79"/>
      <c r="F882" s="80"/>
      <c r="H882" s="81"/>
    </row>
    <row r="883">
      <c r="B883" s="79"/>
      <c r="F883" s="80"/>
      <c r="H883" s="81"/>
    </row>
    <row r="884">
      <c r="B884" s="79"/>
      <c r="F884" s="80"/>
      <c r="H884" s="81"/>
    </row>
    <row r="885">
      <c r="B885" s="79"/>
      <c r="F885" s="80"/>
      <c r="H885" s="81"/>
    </row>
    <row r="886">
      <c r="B886" s="79"/>
      <c r="F886" s="80"/>
      <c r="H886" s="81"/>
    </row>
    <row r="887">
      <c r="B887" s="79"/>
      <c r="F887" s="80"/>
      <c r="H887" s="81"/>
    </row>
    <row r="888">
      <c r="B888" s="79"/>
      <c r="F888" s="80"/>
      <c r="H888" s="81"/>
    </row>
    <row r="889">
      <c r="B889" s="79"/>
      <c r="F889" s="80"/>
      <c r="H889" s="81"/>
    </row>
    <row r="890">
      <c r="B890" s="79"/>
      <c r="F890" s="80"/>
      <c r="H890" s="81"/>
    </row>
    <row r="891">
      <c r="B891" s="79"/>
      <c r="F891" s="80"/>
      <c r="H891" s="81"/>
    </row>
    <row r="892">
      <c r="B892" s="79"/>
      <c r="F892" s="80"/>
      <c r="H892" s="81"/>
    </row>
    <row r="893">
      <c r="B893" s="79"/>
      <c r="F893" s="80"/>
      <c r="H893" s="81"/>
    </row>
    <row r="894">
      <c r="B894" s="79"/>
      <c r="F894" s="80"/>
      <c r="H894" s="81"/>
    </row>
    <row r="895">
      <c r="B895" s="79"/>
      <c r="F895" s="80"/>
      <c r="H895" s="81"/>
    </row>
    <row r="896">
      <c r="B896" s="79"/>
      <c r="F896" s="80"/>
      <c r="H896" s="81"/>
    </row>
    <row r="897">
      <c r="B897" s="79"/>
      <c r="F897" s="80"/>
      <c r="H897" s="81"/>
    </row>
    <row r="898">
      <c r="B898" s="79"/>
      <c r="F898" s="80"/>
      <c r="H898" s="81"/>
    </row>
    <row r="899">
      <c r="B899" s="79"/>
      <c r="F899" s="80"/>
      <c r="H899" s="81"/>
    </row>
    <row r="900">
      <c r="B900" s="79"/>
      <c r="F900" s="80"/>
      <c r="H900" s="81"/>
    </row>
    <row r="901">
      <c r="B901" s="79"/>
      <c r="F901" s="80"/>
      <c r="H901" s="81"/>
    </row>
    <row r="902">
      <c r="B902" s="79"/>
      <c r="F902" s="80"/>
      <c r="H902" s="81"/>
    </row>
    <row r="903">
      <c r="B903" s="79"/>
      <c r="F903" s="80"/>
      <c r="H903" s="81"/>
    </row>
    <row r="904">
      <c r="B904" s="79"/>
      <c r="F904" s="80"/>
      <c r="H904" s="81"/>
    </row>
    <row r="905">
      <c r="B905" s="79"/>
      <c r="F905" s="80"/>
      <c r="H905" s="81"/>
    </row>
    <row r="906">
      <c r="B906" s="79"/>
      <c r="F906" s="80"/>
      <c r="H906" s="81"/>
    </row>
    <row r="907">
      <c r="B907" s="79"/>
      <c r="F907" s="80"/>
      <c r="H907" s="81"/>
    </row>
    <row r="908">
      <c r="B908" s="79"/>
      <c r="F908" s="80"/>
      <c r="H908" s="81"/>
    </row>
    <row r="909">
      <c r="B909" s="79"/>
      <c r="F909" s="80"/>
      <c r="H909" s="81"/>
    </row>
    <row r="910">
      <c r="B910" s="79"/>
      <c r="F910" s="80"/>
      <c r="H910" s="81"/>
    </row>
    <row r="911">
      <c r="B911" s="79"/>
      <c r="F911" s="80"/>
      <c r="H911" s="81"/>
    </row>
    <row r="912">
      <c r="B912" s="79"/>
      <c r="F912" s="80"/>
      <c r="H912" s="81"/>
    </row>
    <row r="913">
      <c r="B913" s="79"/>
      <c r="F913" s="80"/>
      <c r="H913" s="81"/>
    </row>
    <row r="914">
      <c r="B914" s="79"/>
      <c r="F914" s="80"/>
      <c r="H914" s="81"/>
    </row>
    <row r="915">
      <c r="B915" s="79"/>
      <c r="F915" s="80"/>
      <c r="H915" s="81"/>
    </row>
    <row r="916">
      <c r="B916" s="79"/>
      <c r="F916" s="80"/>
      <c r="H916" s="81"/>
    </row>
    <row r="917">
      <c r="B917" s="79"/>
      <c r="F917" s="80"/>
      <c r="H917" s="81"/>
    </row>
    <row r="918">
      <c r="B918" s="79"/>
      <c r="F918" s="80"/>
      <c r="H918" s="81"/>
    </row>
    <row r="919">
      <c r="B919" s="79"/>
      <c r="F919" s="80"/>
      <c r="H919" s="81"/>
    </row>
    <row r="920">
      <c r="B920" s="79"/>
      <c r="F920" s="80"/>
      <c r="H920" s="81"/>
    </row>
    <row r="921">
      <c r="B921" s="79"/>
      <c r="F921" s="80"/>
      <c r="H921" s="81"/>
    </row>
    <row r="922">
      <c r="B922" s="79"/>
      <c r="F922" s="80"/>
      <c r="H922" s="81"/>
    </row>
    <row r="923">
      <c r="B923" s="79"/>
      <c r="F923" s="80"/>
      <c r="H923" s="81"/>
    </row>
    <row r="924">
      <c r="B924" s="79"/>
      <c r="F924" s="80"/>
      <c r="H924" s="81"/>
    </row>
    <row r="925">
      <c r="B925" s="79"/>
      <c r="F925" s="80"/>
      <c r="H925" s="81"/>
    </row>
    <row r="926">
      <c r="B926" s="79"/>
      <c r="F926" s="80"/>
      <c r="H926" s="81"/>
    </row>
    <row r="927">
      <c r="B927" s="79"/>
      <c r="F927" s="80"/>
      <c r="H927" s="81"/>
    </row>
    <row r="928">
      <c r="B928" s="79"/>
      <c r="F928" s="80"/>
      <c r="H928" s="81"/>
    </row>
    <row r="929">
      <c r="B929" s="79"/>
      <c r="F929" s="80"/>
      <c r="H929" s="81"/>
    </row>
    <row r="930">
      <c r="B930" s="79"/>
      <c r="F930" s="80"/>
      <c r="H930" s="81"/>
    </row>
    <row r="931">
      <c r="B931" s="79"/>
      <c r="F931" s="80"/>
      <c r="H931" s="81"/>
    </row>
    <row r="932">
      <c r="B932" s="79"/>
      <c r="F932" s="80"/>
      <c r="H932" s="81"/>
    </row>
    <row r="933">
      <c r="B933" s="79"/>
      <c r="F933" s="80"/>
      <c r="H933" s="81"/>
    </row>
    <row r="934">
      <c r="B934" s="79"/>
      <c r="F934" s="80"/>
      <c r="H934" s="81"/>
    </row>
    <row r="935">
      <c r="B935" s="79"/>
      <c r="F935" s="80"/>
      <c r="H935" s="81"/>
    </row>
    <row r="936">
      <c r="B936" s="79"/>
      <c r="F936" s="80"/>
      <c r="H936" s="81"/>
    </row>
    <row r="937">
      <c r="B937" s="79"/>
      <c r="F937" s="80"/>
      <c r="H937" s="81"/>
    </row>
    <row r="938">
      <c r="B938" s="79"/>
      <c r="F938" s="80"/>
      <c r="H938" s="81"/>
    </row>
    <row r="939">
      <c r="B939" s="79"/>
      <c r="F939" s="80"/>
      <c r="H939" s="81"/>
    </row>
    <row r="940">
      <c r="B940" s="79"/>
      <c r="F940" s="80"/>
      <c r="H940" s="81"/>
    </row>
    <row r="941">
      <c r="B941" s="79"/>
      <c r="F941" s="80"/>
      <c r="H941" s="81"/>
    </row>
    <row r="942">
      <c r="B942" s="79"/>
      <c r="F942" s="80"/>
      <c r="H942" s="81"/>
    </row>
    <row r="943">
      <c r="B943" s="79"/>
      <c r="F943" s="80"/>
      <c r="H943" s="81"/>
    </row>
    <row r="944">
      <c r="B944" s="79"/>
      <c r="F944" s="80"/>
      <c r="H944" s="81"/>
    </row>
    <row r="945">
      <c r="B945" s="79"/>
      <c r="F945" s="80"/>
      <c r="H945" s="81"/>
    </row>
    <row r="946">
      <c r="B946" s="79"/>
      <c r="F946" s="80"/>
      <c r="H946" s="81"/>
    </row>
    <row r="947">
      <c r="B947" s="79"/>
      <c r="F947" s="80"/>
      <c r="H947" s="81"/>
    </row>
    <row r="948">
      <c r="B948" s="79"/>
      <c r="F948" s="80"/>
      <c r="H948" s="81"/>
    </row>
    <row r="949">
      <c r="B949" s="79"/>
      <c r="F949" s="80"/>
      <c r="H949" s="81"/>
    </row>
    <row r="950">
      <c r="B950" s="79"/>
      <c r="F950" s="80"/>
      <c r="H950" s="81"/>
    </row>
    <row r="951">
      <c r="B951" s="79"/>
      <c r="F951" s="80"/>
      <c r="H951" s="81"/>
    </row>
    <row r="952">
      <c r="B952" s="79"/>
      <c r="F952" s="80"/>
      <c r="H952" s="81"/>
    </row>
    <row r="953">
      <c r="B953" s="79"/>
      <c r="F953" s="80"/>
      <c r="H953" s="81"/>
    </row>
    <row r="954">
      <c r="B954" s="79"/>
      <c r="F954" s="80"/>
      <c r="H954" s="81"/>
    </row>
    <row r="955">
      <c r="B955" s="79"/>
      <c r="F955" s="80"/>
      <c r="H955" s="81"/>
    </row>
    <row r="956">
      <c r="B956" s="79"/>
      <c r="F956" s="80"/>
      <c r="H956" s="81"/>
    </row>
    <row r="957">
      <c r="B957" s="79"/>
      <c r="F957" s="80"/>
      <c r="H957" s="81"/>
    </row>
    <row r="958">
      <c r="B958" s="79"/>
      <c r="F958" s="80"/>
      <c r="H958" s="81"/>
    </row>
    <row r="959">
      <c r="B959" s="79"/>
      <c r="F959" s="80"/>
      <c r="H959" s="81"/>
    </row>
    <row r="960">
      <c r="B960" s="79"/>
      <c r="F960" s="80"/>
      <c r="H960" s="81"/>
    </row>
    <row r="961">
      <c r="B961" s="79"/>
      <c r="F961" s="80"/>
      <c r="H961" s="81"/>
    </row>
    <row r="962">
      <c r="B962" s="79"/>
      <c r="F962" s="80"/>
      <c r="H962" s="81"/>
    </row>
    <row r="963">
      <c r="B963" s="79"/>
      <c r="F963" s="80"/>
      <c r="H963" s="81"/>
    </row>
    <row r="964">
      <c r="B964" s="79"/>
      <c r="F964" s="80"/>
      <c r="H964" s="81"/>
    </row>
    <row r="965">
      <c r="B965" s="79"/>
      <c r="F965" s="80"/>
      <c r="H965" s="81"/>
    </row>
    <row r="966">
      <c r="B966" s="79"/>
      <c r="F966" s="80"/>
      <c r="H966" s="81"/>
    </row>
    <row r="967">
      <c r="B967" s="79"/>
      <c r="F967" s="80"/>
      <c r="H967" s="81"/>
    </row>
    <row r="968">
      <c r="B968" s="79"/>
      <c r="F968" s="80"/>
      <c r="H968" s="81"/>
    </row>
    <row r="969">
      <c r="B969" s="79"/>
      <c r="F969" s="80"/>
      <c r="H969" s="81"/>
    </row>
    <row r="970">
      <c r="B970" s="79"/>
      <c r="F970" s="80"/>
      <c r="H970" s="81"/>
    </row>
    <row r="971">
      <c r="B971" s="79"/>
      <c r="F971" s="80"/>
      <c r="H971" s="81"/>
    </row>
    <row r="972">
      <c r="B972" s="79"/>
      <c r="F972" s="80"/>
      <c r="H972" s="81"/>
    </row>
    <row r="973">
      <c r="B973" s="79"/>
      <c r="F973" s="80"/>
      <c r="H973" s="81"/>
    </row>
    <row r="974">
      <c r="B974" s="79"/>
      <c r="F974" s="80"/>
      <c r="H974" s="81"/>
    </row>
    <row r="975">
      <c r="B975" s="79"/>
      <c r="F975" s="80"/>
      <c r="H975" s="81"/>
    </row>
    <row r="976">
      <c r="B976" s="79"/>
      <c r="F976" s="80"/>
      <c r="H976" s="81"/>
    </row>
    <row r="977">
      <c r="B977" s="79"/>
      <c r="F977" s="80"/>
      <c r="H977" s="81"/>
    </row>
    <row r="978">
      <c r="B978" s="79"/>
      <c r="F978" s="80"/>
      <c r="H978" s="81"/>
    </row>
    <row r="979">
      <c r="B979" s="79"/>
      <c r="F979" s="80"/>
      <c r="H979" s="81"/>
    </row>
    <row r="980">
      <c r="B980" s="79"/>
      <c r="F980" s="80"/>
      <c r="H980" s="81"/>
    </row>
    <row r="981">
      <c r="B981" s="79"/>
      <c r="F981" s="80"/>
      <c r="H981" s="81"/>
    </row>
    <row r="982">
      <c r="B982" s="79"/>
      <c r="F982" s="80"/>
      <c r="H982" s="81"/>
    </row>
    <row r="983">
      <c r="B983" s="79"/>
      <c r="F983" s="80"/>
      <c r="H983" s="81"/>
    </row>
    <row r="984">
      <c r="B984" s="79"/>
      <c r="F984" s="80"/>
      <c r="H984" s="81"/>
    </row>
    <row r="985">
      <c r="B985" s="79"/>
      <c r="F985" s="80"/>
      <c r="H985" s="81"/>
    </row>
    <row r="986">
      <c r="B986" s="79"/>
      <c r="F986" s="80"/>
      <c r="H986" s="81"/>
    </row>
    <row r="987">
      <c r="B987" s="79"/>
      <c r="F987" s="80"/>
      <c r="H987" s="81"/>
    </row>
    <row r="988">
      <c r="B988" s="79"/>
      <c r="F988" s="80"/>
      <c r="H988" s="81"/>
    </row>
    <row r="989">
      <c r="B989" s="79"/>
      <c r="F989" s="80"/>
      <c r="H989" s="81"/>
    </row>
    <row r="990">
      <c r="B990" s="79"/>
      <c r="F990" s="80"/>
      <c r="H990" s="81"/>
    </row>
    <row r="991">
      <c r="B991" s="79"/>
      <c r="F991" s="80"/>
      <c r="H991" s="81"/>
    </row>
    <row r="992">
      <c r="B992" s="79"/>
      <c r="F992" s="80"/>
      <c r="H992" s="81"/>
    </row>
    <row r="993">
      <c r="B993" s="79"/>
      <c r="F993" s="80"/>
      <c r="H993" s="81"/>
    </row>
    <row r="994">
      <c r="B994" s="79"/>
      <c r="F994" s="80"/>
      <c r="H994" s="81"/>
    </row>
    <row r="995">
      <c r="B995" s="79"/>
      <c r="F995" s="80"/>
      <c r="H995" s="81"/>
    </row>
    <row r="996">
      <c r="B996" s="79"/>
      <c r="F996" s="80"/>
      <c r="H996" s="81"/>
    </row>
    <row r="997">
      <c r="B997" s="79"/>
      <c r="F997" s="80"/>
      <c r="H997" s="81"/>
    </row>
    <row r="998">
      <c r="B998" s="79"/>
      <c r="F998" s="80"/>
      <c r="H998" s="81"/>
    </row>
    <row r="999">
      <c r="B999" s="79"/>
      <c r="F999" s="80"/>
      <c r="H999" s="81"/>
    </row>
    <row r="1000">
      <c r="B1000" s="79"/>
      <c r="F1000" s="80"/>
      <c r="H1000" s="81"/>
    </row>
    <row r="1001">
      <c r="B1001" s="79"/>
      <c r="F1001" s="80"/>
      <c r="H1001" s="81"/>
    </row>
    <row r="1002">
      <c r="B1002" s="79"/>
      <c r="F1002" s="80"/>
      <c r="H1002" s="81"/>
    </row>
  </sheetData>
  <hyperlinks>
    <hyperlink r:id="rId1" ref="G2"/>
    <hyperlink r:id="rId2" ref="G3"/>
    <hyperlink r:id="rId3" ref="G4"/>
    <hyperlink r:id="rId4" ref="G5"/>
    <hyperlink r:id="rId5" ref="G6"/>
    <hyperlink r:id="rId6" ref="G7"/>
    <hyperlink r:id="rId7" ref="G8"/>
    <hyperlink r:id="rId8" ref="G9"/>
    <hyperlink r:id="rId9" ref="G10"/>
    <hyperlink r:id="rId10" ref="I10"/>
    <hyperlink r:id="rId11" ref="G11"/>
    <hyperlink r:id="rId12" ref="G12"/>
    <hyperlink r:id="rId13" ref="G13"/>
    <hyperlink r:id="rId14" ref="G14"/>
    <hyperlink r:id="rId15" ref="G15"/>
    <hyperlink r:id="rId16" ref="G16"/>
    <hyperlink r:id="rId17" ref="G17"/>
    <hyperlink r:id="rId18" ref="G18"/>
    <hyperlink r:id="rId19" ref="F19"/>
    <hyperlink r:id="rId20" ref="G19"/>
    <hyperlink r:id="rId21" ref="G20"/>
    <hyperlink r:id="rId22" ref="G21"/>
    <hyperlink r:id="rId23" ref="G22"/>
    <hyperlink r:id="rId24" ref="G23"/>
    <hyperlink r:id="rId25" ref="G24"/>
    <hyperlink r:id="rId26" ref="G25"/>
    <hyperlink r:id="rId27" ref="G26"/>
    <hyperlink r:id="rId28" ref="F27"/>
    <hyperlink r:id="rId29" ref="G27"/>
    <hyperlink r:id="rId30" ref="G28"/>
    <hyperlink r:id="rId31" ref="H28"/>
    <hyperlink r:id="rId32" ref="G29"/>
    <hyperlink r:id="rId33" ref="G30"/>
    <hyperlink r:id="rId34" ref="I30"/>
    <hyperlink r:id="rId35" ref="G31"/>
    <hyperlink r:id="rId36" ref="I31"/>
    <hyperlink r:id="rId37" ref="G32"/>
    <hyperlink r:id="rId38" ref="G33"/>
    <hyperlink r:id="rId39" ref="G34"/>
    <hyperlink r:id="rId40" ref="G35"/>
    <hyperlink r:id="rId41" ref="G36"/>
    <hyperlink r:id="rId42" ref="G37"/>
    <hyperlink r:id="rId43" ref="G38"/>
    <hyperlink r:id="rId44" ref="G39"/>
    <hyperlink r:id="rId45" ref="G40"/>
    <hyperlink r:id="rId46" ref="G41"/>
    <hyperlink r:id="rId47" ref="G42"/>
    <hyperlink r:id="rId48" ref="G43"/>
    <hyperlink r:id="rId49" ref="G44"/>
    <hyperlink r:id="rId50" ref="G45"/>
  </hyperlinks>
  <drawing r:id="rId51"/>
  <tableParts count="1">
    <tablePart r:id="rId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16.71"/>
  </cols>
  <sheetData>
    <row r="1">
      <c r="A1" s="1" t="s">
        <v>552</v>
      </c>
      <c r="B1" s="2" t="s">
        <v>553</v>
      </c>
      <c r="C1" s="2" t="s">
        <v>554</v>
      </c>
      <c r="D1" s="2" t="s">
        <v>555</v>
      </c>
      <c r="E1" s="2" t="s">
        <v>556</v>
      </c>
      <c r="F1" s="82" t="s">
        <v>15</v>
      </c>
      <c r="G1" s="1"/>
      <c r="H1" s="83"/>
      <c r="I1" s="1"/>
      <c r="J1" s="1"/>
      <c r="K1" s="1"/>
      <c r="L1" s="1"/>
      <c r="M1" s="1"/>
      <c r="N1" s="1"/>
      <c r="O1" s="1"/>
      <c r="P1" s="1"/>
      <c r="Q1" s="1"/>
      <c r="R1" s="1"/>
      <c r="S1" s="1"/>
      <c r="T1" s="1"/>
      <c r="U1" s="3"/>
      <c r="V1" s="3"/>
      <c r="W1" s="3"/>
      <c r="X1" s="3"/>
      <c r="Y1" s="3"/>
      <c r="Z1" s="3"/>
      <c r="AA1" s="3"/>
      <c r="AB1" s="3"/>
      <c r="AC1" s="3"/>
      <c r="AD1" s="3"/>
      <c r="AE1" s="3"/>
      <c r="AF1" s="3"/>
      <c r="AG1" s="3"/>
      <c r="AH1" s="3"/>
      <c r="AI1" s="3"/>
    </row>
    <row r="2">
      <c r="A2" s="84" t="s">
        <v>134</v>
      </c>
      <c r="B2" s="85" t="s">
        <v>157</v>
      </c>
      <c r="C2" s="86"/>
      <c r="D2" s="86"/>
      <c r="E2" s="86"/>
      <c r="F2" s="87"/>
      <c r="G2" s="55"/>
      <c r="H2" s="88"/>
      <c r="I2" s="55"/>
      <c r="J2" s="55"/>
      <c r="K2" s="55"/>
      <c r="L2" s="55"/>
      <c r="M2" s="55"/>
      <c r="N2" s="55"/>
      <c r="O2" s="55"/>
      <c r="P2" s="55"/>
      <c r="Q2" s="55"/>
      <c r="R2" s="55"/>
      <c r="S2" s="55"/>
      <c r="T2" s="55"/>
      <c r="U2" s="3"/>
      <c r="V2" s="3"/>
      <c r="W2" s="3"/>
      <c r="X2" s="3"/>
      <c r="Y2" s="3"/>
      <c r="Z2" s="3"/>
      <c r="AA2" s="3"/>
      <c r="AB2" s="3"/>
      <c r="AC2" s="3"/>
      <c r="AD2" s="3"/>
      <c r="AE2" s="3"/>
      <c r="AF2" s="3"/>
      <c r="AG2" s="3"/>
      <c r="AH2" s="3"/>
      <c r="AI2" s="3"/>
    </row>
    <row r="3">
      <c r="A3" s="84" t="s">
        <v>134</v>
      </c>
      <c r="B3" s="85" t="s">
        <v>480</v>
      </c>
      <c r="C3" s="86"/>
      <c r="D3" s="86"/>
      <c r="E3" s="86"/>
      <c r="F3" s="87"/>
      <c r="G3" s="55"/>
      <c r="H3" s="88"/>
      <c r="I3" s="55"/>
      <c r="J3" s="55"/>
      <c r="K3" s="55"/>
      <c r="L3" s="55"/>
      <c r="M3" s="55"/>
      <c r="N3" s="55"/>
      <c r="O3" s="55"/>
      <c r="P3" s="55"/>
      <c r="Q3" s="55"/>
      <c r="R3" s="55"/>
      <c r="S3" s="55"/>
      <c r="T3" s="55"/>
      <c r="U3" s="3"/>
      <c r="V3" s="3"/>
      <c r="W3" s="3"/>
      <c r="X3" s="3"/>
      <c r="Y3" s="3"/>
      <c r="Z3" s="3"/>
      <c r="AA3" s="3"/>
      <c r="AB3" s="3"/>
      <c r="AC3" s="3"/>
      <c r="AD3" s="3"/>
      <c r="AE3" s="3"/>
      <c r="AF3" s="3"/>
      <c r="AG3" s="3"/>
      <c r="AH3" s="3"/>
      <c r="AI3" s="3"/>
    </row>
    <row r="4">
      <c r="A4" s="84" t="s">
        <v>134</v>
      </c>
      <c r="B4" s="85" t="s">
        <v>387</v>
      </c>
      <c r="C4" s="86"/>
      <c r="D4" s="86"/>
      <c r="E4" s="86"/>
      <c r="F4" s="87"/>
      <c r="G4" s="55"/>
      <c r="H4" s="88"/>
      <c r="I4" s="55"/>
      <c r="J4" s="55"/>
      <c r="K4" s="55"/>
      <c r="L4" s="55"/>
      <c r="M4" s="55"/>
      <c r="N4" s="55"/>
      <c r="O4" s="55"/>
      <c r="P4" s="55"/>
      <c r="Q4" s="55"/>
      <c r="R4" s="55"/>
      <c r="S4" s="55"/>
      <c r="T4" s="55"/>
      <c r="U4" s="3"/>
      <c r="V4" s="3"/>
      <c r="W4" s="3"/>
      <c r="X4" s="3"/>
      <c r="Y4" s="3"/>
      <c r="Z4" s="3"/>
      <c r="AA4" s="3"/>
      <c r="AB4" s="3"/>
      <c r="AC4" s="3"/>
      <c r="AD4" s="3"/>
      <c r="AE4" s="3"/>
      <c r="AF4" s="3"/>
      <c r="AG4" s="3"/>
      <c r="AH4" s="3"/>
      <c r="AI4" s="3"/>
    </row>
    <row r="5">
      <c r="A5" s="84" t="s">
        <v>134</v>
      </c>
      <c r="B5" s="85" t="s">
        <v>419</v>
      </c>
      <c r="C5" s="86"/>
      <c r="D5" s="86"/>
      <c r="E5" s="86"/>
      <c r="F5" s="87"/>
      <c r="G5" s="55"/>
      <c r="H5" s="88"/>
      <c r="I5" s="55"/>
      <c r="J5" s="55"/>
      <c r="K5" s="55"/>
      <c r="L5" s="55"/>
      <c r="M5" s="55"/>
      <c r="N5" s="55"/>
      <c r="O5" s="55"/>
      <c r="P5" s="55"/>
      <c r="Q5" s="55"/>
      <c r="R5" s="55"/>
      <c r="S5" s="55"/>
      <c r="T5" s="55"/>
      <c r="U5" s="3"/>
      <c r="V5" s="3"/>
      <c r="W5" s="3"/>
      <c r="X5" s="3"/>
      <c r="Y5" s="3"/>
      <c r="Z5" s="3"/>
      <c r="AA5" s="3"/>
      <c r="AB5" s="3"/>
      <c r="AC5" s="3"/>
      <c r="AD5" s="3"/>
      <c r="AE5" s="3"/>
      <c r="AF5" s="3"/>
      <c r="AG5" s="3"/>
      <c r="AH5" s="3"/>
      <c r="AI5" s="3"/>
    </row>
    <row r="6">
      <c r="A6" s="84" t="s">
        <v>557</v>
      </c>
      <c r="B6" s="85" t="s">
        <v>532</v>
      </c>
      <c r="C6" s="86"/>
      <c r="D6" s="86"/>
      <c r="E6" s="86"/>
      <c r="F6" s="87"/>
      <c r="G6" s="55"/>
      <c r="H6" s="88"/>
      <c r="I6" s="55"/>
      <c r="J6" s="55"/>
      <c r="K6" s="55"/>
      <c r="L6" s="55"/>
      <c r="M6" s="55"/>
      <c r="N6" s="55"/>
      <c r="O6" s="55"/>
      <c r="P6" s="55"/>
      <c r="Q6" s="55"/>
      <c r="R6" s="55"/>
      <c r="S6" s="55"/>
      <c r="T6" s="55"/>
      <c r="U6" s="3"/>
      <c r="V6" s="3"/>
      <c r="W6" s="3"/>
      <c r="X6" s="3"/>
      <c r="Y6" s="3"/>
      <c r="Z6" s="3"/>
      <c r="AA6" s="3"/>
      <c r="AB6" s="3"/>
      <c r="AC6" s="3"/>
      <c r="AD6" s="3"/>
      <c r="AE6" s="3"/>
      <c r="AF6" s="3"/>
      <c r="AG6" s="3"/>
      <c r="AH6" s="3"/>
      <c r="AI6" s="3"/>
    </row>
    <row r="7">
      <c r="A7" s="84" t="s">
        <v>557</v>
      </c>
      <c r="B7" s="85" t="s">
        <v>134</v>
      </c>
      <c r="C7" s="86"/>
      <c r="D7" s="86"/>
      <c r="E7" s="86"/>
      <c r="F7" s="87"/>
      <c r="G7" s="55"/>
      <c r="H7" s="88"/>
      <c r="I7" s="55"/>
      <c r="J7" s="55"/>
      <c r="K7" s="55"/>
      <c r="L7" s="55"/>
      <c r="M7" s="55"/>
      <c r="N7" s="55"/>
      <c r="O7" s="55"/>
      <c r="P7" s="55"/>
      <c r="Q7" s="55"/>
      <c r="R7" s="55"/>
      <c r="S7" s="55"/>
      <c r="T7" s="55"/>
      <c r="U7" s="3"/>
      <c r="V7" s="3"/>
      <c r="W7" s="3"/>
      <c r="X7" s="3"/>
      <c r="Y7" s="3"/>
      <c r="Z7" s="3"/>
      <c r="AA7" s="3"/>
      <c r="AB7" s="3"/>
      <c r="AC7" s="3"/>
      <c r="AD7" s="3"/>
      <c r="AE7" s="3"/>
      <c r="AF7" s="3"/>
      <c r="AG7" s="3"/>
      <c r="AH7" s="3"/>
      <c r="AI7" s="3"/>
    </row>
    <row r="8">
      <c r="A8" s="84" t="s">
        <v>152</v>
      </c>
      <c r="B8" s="85" t="s">
        <v>134</v>
      </c>
      <c r="C8" s="86"/>
      <c r="D8" s="86"/>
      <c r="E8" s="86"/>
      <c r="F8" s="87"/>
      <c r="G8" s="55"/>
      <c r="H8" s="88"/>
      <c r="I8" s="55"/>
      <c r="J8" s="55"/>
      <c r="K8" s="55"/>
      <c r="L8" s="55"/>
      <c r="M8" s="55"/>
      <c r="N8" s="55"/>
      <c r="O8" s="55"/>
      <c r="P8" s="55"/>
      <c r="Q8" s="55"/>
      <c r="R8" s="55"/>
      <c r="S8" s="55"/>
      <c r="T8" s="55"/>
      <c r="U8" s="3"/>
      <c r="V8" s="3"/>
      <c r="W8" s="3"/>
      <c r="X8" s="3"/>
      <c r="Y8" s="3"/>
      <c r="Z8" s="3"/>
      <c r="AA8" s="3"/>
      <c r="AB8" s="3"/>
      <c r="AC8" s="3"/>
      <c r="AD8" s="3"/>
      <c r="AE8" s="3"/>
      <c r="AF8" s="3"/>
      <c r="AG8" s="3"/>
      <c r="AH8" s="3"/>
      <c r="AI8" s="3"/>
    </row>
    <row r="9">
      <c r="A9" s="84" t="s">
        <v>152</v>
      </c>
      <c r="B9" s="85" t="s">
        <v>419</v>
      </c>
      <c r="C9" s="86"/>
      <c r="D9" s="86"/>
      <c r="E9" s="86"/>
      <c r="F9" s="87"/>
      <c r="G9" s="55"/>
      <c r="H9" s="88"/>
      <c r="I9" s="55"/>
      <c r="J9" s="55"/>
      <c r="K9" s="55"/>
      <c r="L9" s="55"/>
      <c r="M9" s="55"/>
      <c r="N9" s="55"/>
      <c r="O9" s="55"/>
      <c r="P9" s="55"/>
      <c r="Q9" s="55"/>
      <c r="R9" s="55"/>
      <c r="S9" s="55"/>
      <c r="T9" s="55"/>
      <c r="U9" s="3"/>
      <c r="V9" s="3"/>
      <c r="W9" s="3"/>
      <c r="X9" s="3"/>
      <c r="Y9" s="3"/>
      <c r="Z9" s="3"/>
      <c r="AA9" s="3"/>
      <c r="AB9" s="3"/>
      <c r="AC9" s="3"/>
      <c r="AD9" s="3"/>
      <c r="AE9" s="3"/>
      <c r="AF9" s="3"/>
      <c r="AG9" s="3"/>
      <c r="AH9" s="3"/>
      <c r="AI9" s="3"/>
    </row>
    <row r="10">
      <c r="A10" s="84" t="s">
        <v>289</v>
      </c>
      <c r="B10" s="85" t="s">
        <v>134</v>
      </c>
      <c r="C10" s="86"/>
      <c r="D10" s="86"/>
      <c r="E10" s="86"/>
      <c r="F10" s="87"/>
      <c r="G10" s="55"/>
      <c r="H10" s="88"/>
      <c r="I10" s="55"/>
      <c r="J10" s="55"/>
      <c r="K10" s="55"/>
      <c r="L10" s="55"/>
      <c r="M10" s="55"/>
      <c r="N10" s="55"/>
      <c r="O10" s="55"/>
      <c r="P10" s="55"/>
      <c r="Q10" s="55"/>
      <c r="R10" s="55"/>
      <c r="S10" s="55"/>
      <c r="T10" s="55"/>
      <c r="U10" s="3"/>
      <c r="V10" s="3"/>
      <c r="W10" s="3"/>
      <c r="X10" s="3"/>
      <c r="Y10" s="3"/>
      <c r="Z10" s="3"/>
      <c r="AA10" s="3"/>
      <c r="AB10" s="3"/>
      <c r="AC10" s="3"/>
      <c r="AD10" s="3"/>
      <c r="AE10" s="3"/>
      <c r="AF10" s="3"/>
      <c r="AG10" s="3"/>
      <c r="AH10" s="3"/>
      <c r="AI10" s="3"/>
    </row>
    <row r="11">
      <c r="A11" s="84" t="s">
        <v>289</v>
      </c>
      <c r="B11" s="85" t="s">
        <v>532</v>
      </c>
      <c r="C11" s="86"/>
      <c r="D11" s="86"/>
      <c r="E11" s="86"/>
      <c r="F11" s="87"/>
      <c r="G11" s="55"/>
      <c r="H11" s="88"/>
      <c r="I11" s="55"/>
      <c r="J11" s="55"/>
      <c r="K11" s="55"/>
      <c r="L11" s="55"/>
      <c r="M11" s="55"/>
      <c r="N11" s="55"/>
      <c r="O11" s="55"/>
      <c r="P11" s="55"/>
      <c r="Q11" s="55"/>
      <c r="R11" s="55"/>
      <c r="S11" s="55"/>
      <c r="T11" s="55"/>
      <c r="U11" s="3"/>
      <c r="V11" s="3"/>
      <c r="W11" s="3"/>
      <c r="X11" s="3"/>
      <c r="Y11" s="3"/>
      <c r="Z11" s="3"/>
      <c r="AA11" s="3"/>
      <c r="AB11" s="3"/>
      <c r="AC11" s="3"/>
      <c r="AD11" s="3"/>
      <c r="AE11" s="3"/>
      <c r="AF11" s="3"/>
      <c r="AG11" s="3"/>
      <c r="AH11" s="3"/>
      <c r="AI11" s="3"/>
    </row>
    <row r="12">
      <c r="A12" s="84" t="s">
        <v>537</v>
      </c>
      <c r="B12" s="85" t="s">
        <v>281</v>
      </c>
      <c r="C12" s="86"/>
      <c r="D12" s="86"/>
      <c r="E12" s="86"/>
      <c r="F12" s="87"/>
      <c r="G12" s="55"/>
      <c r="H12" s="88"/>
      <c r="I12" s="55"/>
      <c r="J12" s="55"/>
      <c r="K12" s="55"/>
      <c r="L12" s="55"/>
      <c r="M12" s="55"/>
      <c r="N12" s="55"/>
      <c r="O12" s="55"/>
      <c r="P12" s="55"/>
      <c r="Q12" s="55"/>
      <c r="R12" s="55"/>
      <c r="S12" s="55"/>
      <c r="T12" s="55"/>
      <c r="U12" s="3"/>
      <c r="V12" s="3"/>
      <c r="W12" s="3"/>
      <c r="X12" s="3"/>
      <c r="Y12" s="3"/>
      <c r="Z12" s="3"/>
      <c r="AA12" s="3"/>
      <c r="AB12" s="3"/>
      <c r="AC12" s="3"/>
      <c r="AD12" s="3"/>
      <c r="AE12" s="3"/>
      <c r="AF12" s="3"/>
      <c r="AG12" s="3"/>
      <c r="AH12" s="3"/>
      <c r="AI12" s="3"/>
    </row>
    <row r="13">
      <c r="A13" s="84" t="s">
        <v>537</v>
      </c>
      <c r="B13" s="85" t="s">
        <v>532</v>
      </c>
      <c r="C13" s="86"/>
      <c r="D13" s="86"/>
      <c r="E13" s="86"/>
      <c r="F13" s="87"/>
      <c r="G13" s="55"/>
      <c r="H13" s="88"/>
      <c r="I13" s="55"/>
      <c r="J13" s="55"/>
      <c r="K13" s="55"/>
      <c r="L13" s="55"/>
      <c r="M13" s="55"/>
      <c r="N13" s="55"/>
      <c r="O13" s="55"/>
      <c r="P13" s="55"/>
      <c r="Q13" s="55"/>
      <c r="R13" s="55"/>
      <c r="S13" s="55"/>
      <c r="T13" s="55"/>
      <c r="U13" s="3"/>
      <c r="V13" s="3"/>
      <c r="W13" s="3"/>
      <c r="X13" s="3"/>
      <c r="Y13" s="3"/>
      <c r="Z13" s="3"/>
      <c r="AA13" s="3"/>
      <c r="AB13" s="3"/>
      <c r="AC13" s="3"/>
      <c r="AD13" s="3"/>
      <c r="AE13" s="3"/>
      <c r="AF13" s="3"/>
      <c r="AG13" s="3"/>
      <c r="AH13" s="3"/>
      <c r="AI13" s="3"/>
    </row>
    <row r="14">
      <c r="A14" s="84" t="s">
        <v>537</v>
      </c>
      <c r="B14" s="85" t="s">
        <v>419</v>
      </c>
      <c r="C14" s="86"/>
      <c r="D14" s="86"/>
      <c r="E14" s="86"/>
      <c r="F14" s="87"/>
      <c r="G14" s="55"/>
      <c r="H14" s="88"/>
      <c r="I14" s="55"/>
      <c r="J14" s="55"/>
      <c r="K14" s="55"/>
      <c r="L14" s="55"/>
      <c r="M14" s="55"/>
      <c r="N14" s="55"/>
      <c r="O14" s="55"/>
      <c r="P14" s="55"/>
      <c r="Q14" s="55"/>
      <c r="R14" s="55"/>
      <c r="S14" s="55"/>
      <c r="T14" s="55"/>
      <c r="U14" s="3"/>
      <c r="V14" s="3"/>
      <c r="W14" s="3"/>
      <c r="X14" s="3"/>
      <c r="Y14" s="3"/>
      <c r="Z14" s="3"/>
      <c r="AA14" s="3"/>
      <c r="AB14" s="3"/>
      <c r="AC14" s="3"/>
      <c r="AD14" s="3"/>
      <c r="AE14" s="3"/>
      <c r="AF14" s="3"/>
      <c r="AG14" s="3"/>
      <c r="AH14" s="3"/>
      <c r="AI14" s="3"/>
    </row>
    <row r="15">
      <c r="A15" s="84" t="s">
        <v>281</v>
      </c>
      <c r="B15" s="85" t="s">
        <v>419</v>
      </c>
      <c r="C15" s="86"/>
      <c r="D15" s="86"/>
      <c r="E15" s="86"/>
      <c r="F15" s="87"/>
      <c r="G15" s="55"/>
      <c r="H15" s="88"/>
      <c r="I15" s="55"/>
      <c r="J15" s="55"/>
      <c r="K15" s="55"/>
      <c r="L15" s="55"/>
      <c r="M15" s="55"/>
      <c r="N15" s="55"/>
      <c r="O15" s="55"/>
      <c r="P15" s="55"/>
      <c r="Q15" s="55"/>
      <c r="R15" s="55"/>
      <c r="S15" s="55"/>
      <c r="T15" s="55"/>
      <c r="U15" s="3"/>
      <c r="V15" s="3"/>
      <c r="W15" s="3"/>
      <c r="X15" s="3"/>
      <c r="Y15" s="3"/>
      <c r="Z15" s="3"/>
      <c r="AA15" s="3"/>
      <c r="AB15" s="3"/>
      <c r="AC15" s="3"/>
      <c r="AD15" s="3"/>
      <c r="AE15" s="3"/>
      <c r="AF15" s="3"/>
      <c r="AG15" s="3"/>
      <c r="AH15" s="3"/>
      <c r="AI15" s="3"/>
    </row>
    <row r="16">
      <c r="A16" s="84" t="s">
        <v>532</v>
      </c>
      <c r="B16" s="85" t="s">
        <v>419</v>
      </c>
      <c r="C16" s="86"/>
      <c r="D16" s="86"/>
      <c r="E16" s="86"/>
      <c r="F16" s="87"/>
      <c r="G16" s="55"/>
      <c r="H16" s="88"/>
      <c r="I16" s="55"/>
      <c r="J16" s="55"/>
      <c r="K16" s="55"/>
      <c r="L16" s="55"/>
      <c r="M16" s="55"/>
      <c r="N16" s="55"/>
      <c r="O16" s="55"/>
      <c r="P16" s="55"/>
      <c r="Q16" s="55"/>
      <c r="R16" s="55"/>
      <c r="S16" s="55"/>
      <c r="T16" s="55"/>
      <c r="U16" s="3"/>
      <c r="V16" s="3"/>
      <c r="W16" s="3"/>
      <c r="X16" s="3"/>
      <c r="Y16" s="3"/>
      <c r="Z16" s="3"/>
      <c r="AA16" s="3"/>
      <c r="AB16" s="3"/>
      <c r="AC16" s="3"/>
      <c r="AD16" s="3"/>
      <c r="AE16" s="3"/>
      <c r="AF16" s="3"/>
      <c r="AG16" s="3"/>
      <c r="AH16" s="3"/>
      <c r="AI16" s="3"/>
    </row>
    <row r="17">
      <c r="A17" s="84" t="s">
        <v>129</v>
      </c>
      <c r="B17" s="85" t="s">
        <v>283</v>
      </c>
      <c r="C17" s="86"/>
      <c r="D17" s="86"/>
      <c r="E17" s="86"/>
      <c r="F17" s="87"/>
      <c r="G17" s="55"/>
      <c r="H17" s="88"/>
      <c r="I17" s="55"/>
      <c r="J17" s="55"/>
      <c r="K17" s="55"/>
      <c r="L17" s="55"/>
      <c r="M17" s="55"/>
      <c r="N17" s="55"/>
      <c r="O17" s="55"/>
      <c r="P17" s="55"/>
      <c r="Q17" s="55"/>
      <c r="R17" s="55"/>
      <c r="S17" s="55"/>
      <c r="T17" s="55"/>
      <c r="U17" s="3"/>
      <c r="V17" s="3"/>
      <c r="W17" s="3"/>
      <c r="X17" s="3"/>
      <c r="Y17" s="3"/>
      <c r="Z17" s="3"/>
      <c r="AA17" s="3"/>
      <c r="AB17" s="3"/>
      <c r="AC17" s="3"/>
      <c r="AD17" s="3"/>
      <c r="AE17" s="3"/>
      <c r="AF17" s="3"/>
      <c r="AG17" s="3"/>
      <c r="AH17" s="3"/>
      <c r="AI17" s="3"/>
    </row>
    <row r="18">
      <c r="A18" s="84" t="s">
        <v>283</v>
      </c>
      <c r="B18" s="85" t="s">
        <v>250</v>
      </c>
      <c r="C18" s="86"/>
      <c r="D18" s="86"/>
      <c r="E18" s="86"/>
      <c r="F18" s="87"/>
      <c r="G18" s="55"/>
      <c r="H18" s="88"/>
      <c r="I18" s="55"/>
      <c r="J18" s="55"/>
      <c r="K18" s="55"/>
      <c r="L18" s="55"/>
      <c r="M18" s="55"/>
      <c r="N18" s="55"/>
      <c r="O18" s="55"/>
      <c r="P18" s="55"/>
      <c r="Q18" s="55"/>
      <c r="R18" s="55"/>
      <c r="S18" s="55"/>
      <c r="T18" s="55"/>
      <c r="U18" s="3"/>
      <c r="V18" s="3"/>
      <c r="W18" s="3"/>
      <c r="X18" s="3"/>
      <c r="Y18" s="3"/>
      <c r="Z18" s="3"/>
      <c r="AA18" s="3"/>
      <c r="AB18" s="3"/>
      <c r="AC18" s="3"/>
      <c r="AD18" s="3"/>
      <c r="AE18" s="3"/>
      <c r="AF18" s="3"/>
      <c r="AG18" s="3"/>
      <c r="AH18" s="3"/>
      <c r="AI18" s="3"/>
    </row>
    <row r="19">
      <c r="A19" s="84" t="s">
        <v>139</v>
      </c>
      <c r="B19" s="85" t="s">
        <v>419</v>
      </c>
      <c r="C19" s="86"/>
      <c r="D19" s="86"/>
      <c r="E19" s="86"/>
      <c r="F19" s="87"/>
      <c r="G19" s="55"/>
      <c r="H19" s="88"/>
      <c r="I19" s="55"/>
      <c r="J19" s="55"/>
      <c r="K19" s="55"/>
      <c r="L19" s="55"/>
      <c r="M19" s="55"/>
      <c r="N19" s="55"/>
      <c r="O19" s="55"/>
      <c r="P19" s="55"/>
      <c r="Q19" s="55"/>
      <c r="R19" s="55"/>
      <c r="S19" s="55"/>
      <c r="T19" s="55"/>
      <c r="U19" s="3"/>
      <c r="V19" s="3"/>
      <c r="W19" s="3"/>
      <c r="X19" s="3"/>
      <c r="Y19" s="3"/>
      <c r="Z19" s="3"/>
      <c r="AA19" s="3"/>
      <c r="AB19" s="3"/>
      <c r="AC19" s="3"/>
      <c r="AD19" s="3"/>
      <c r="AE19" s="3"/>
      <c r="AF19" s="3"/>
      <c r="AG19" s="3"/>
      <c r="AH19" s="3"/>
      <c r="AI19" s="3"/>
    </row>
    <row r="20">
      <c r="A20" s="84" t="s">
        <v>558</v>
      </c>
      <c r="B20" s="85" t="s">
        <v>419</v>
      </c>
      <c r="C20" s="86"/>
      <c r="D20" s="86"/>
      <c r="E20" s="86"/>
      <c r="F20" s="87"/>
      <c r="G20" s="55"/>
      <c r="H20" s="88"/>
      <c r="I20" s="55"/>
      <c r="J20" s="55"/>
      <c r="K20" s="55"/>
      <c r="L20" s="55"/>
      <c r="M20" s="55"/>
      <c r="N20" s="55"/>
      <c r="O20" s="55"/>
      <c r="P20" s="55"/>
      <c r="Q20" s="55"/>
      <c r="R20" s="55"/>
      <c r="S20" s="55"/>
      <c r="T20" s="55"/>
      <c r="U20" s="3"/>
      <c r="V20" s="3"/>
      <c r="W20" s="3"/>
      <c r="X20" s="3"/>
      <c r="Y20" s="3"/>
      <c r="Z20" s="3"/>
      <c r="AA20" s="3"/>
      <c r="AB20" s="3"/>
      <c r="AC20" s="3"/>
      <c r="AD20" s="3"/>
      <c r="AE20" s="3"/>
      <c r="AF20" s="3"/>
      <c r="AG20" s="3"/>
      <c r="AH20" s="3"/>
      <c r="AI20" s="3"/>
    </row>
    <row r="21">
      <c r="A21" s="84" t="s">
        <v>300</v>
      </c>
      <c r="B21" s="85" t="s">
        <v>419</v>
      </c>
      <c r="C21" s="86"/>
      <c r="D21" s="86"/>
      <c r="E21" s="86"/>
      <c r="F21" s="87"/>
      <c r="G21" s="55"/>
      <c r="H21" s="88"/>
      <c r="I21" s="55"/>
      <c r="J21" s="55"/>
      <c r="K21" s="55"/>
      <c r="L21" s="55"/>
      <c r="M21" s="55"/>
      <c r="N21" s="55"/>
      <c r="O21" s="55"/>
      <c r="P21" s="55"/>
      <c r="Q21" s="55"/>
      <c r="R21" s="55"/>
      <c r="S21" s="55"/>
      <c r="T21" s="55"/>
      <c r="U21" s="3"/>
      <c r="V21" s="3"/>
      <c r="W21" s="3"/>
      <c r="X21" s="3"/>
      <c r="Y21" s="3"/>
      <c r="Z21" s="3"/>
      <c r="AA21" s="3"/>
      <c r="AB21" s="3"/>
      <c r="AC21" s="3"/>
      <c r="AD21" s="3"/>
      <c r="AE21" s="3"/>
      <c r="AF21" s="3"/>
      <c r="AG21" s="3"/>
      <c r="AH21" s="3"/>
      <c r="AI21" s="3"/>
    </row>
    <row r="22">
      <c r="A22" s="84" t="s">
        <v>475</v>
      </c>
      <c r="B22" s="85" t="s">
        <v>528</v>
      </c>
      <c r="C22" s="86"/>
      <c r="D22" s="86"/>
      <c r="E22" s="86"/>
      <c r="F22" s="87"/>
      <c r="G22" s="55"/>
      <c r="H22" s="88"/>
      <c r="I22" s="55"/>
      <c r="J22" s="55"/>
      <c r="K22" s="55"/>
      <c r="L22" s="55"/>
      <c r="M22" s="55"/>
      <c r="N22" s="55"/>
      <c r="O22" s="55"/>
      <c r="P22" s="55"/>
      <c r="Q22" s="55"/>
      <c r="R22" s="55"/>
      <c r="S22" s="55"/>
      <c r="T22" s="55"/>
      <c r="U22" s="3"/>
      <c r="V22" s="3"/>
      <c r="W22" s="3"/>
      <c r="X22" s="3"/>
      <c r="Y22" s="3"/>
      <c r="Z22" s="3"/>
      <c r="AA22" s="3"/>
      <c r="AB22" s="3"/>
      <c r="AC22" s="3"/>
      <c r="AD22" s="3"/>
      <c r="AE22" s="3"/>
      <c r="AF22" s="3"/>
      <c r="AG22" s="3"/>
      <c r="AH22" s="3"/>
      <c r="AI22" s="3"/>
    </row>
    <row r="23">
      <c r="A23" s="84" t="s">
        <v>475</v>
      </c>
      <c r="B23" s="85" t="s">
        <v>428</v>
      </c>
      <c r="C23" s="86"/>
      <c r="D23" s="86"/>
      <c r="E23" s="86"/>
      <c r="F23" s="87"/>
      <c r="G23" s="55"/>
      <c r="H23" s="88"/>
      <c r="I23" s="55"/>
      <c r="J23" s="55"/>
      <c r="K23" s="55"/>
      <c r="L23" s="55"/>
      <c r="M23" s="55"/>
      <c r="N23" s="55"/>
      <c r="O23" s="55"/>
      <c r="P23" s="55"/>
      <c r="Q23" s="55"/>
      <c r="R23" s="55"/>
      <c r="S23" s="55"/>
      <c r="T23" s="55"/>
      <c r="U23" s="3"/>
      <c r="V23" s="3"/>
      <c r="W23" s="3"/>
      <c r="X23" s="3"/>
      <c r="Y23" s="3"/>
      <c r="Z23" s="3"/>
      <c r="AA23" s="3"/>
      <c r="AB23" s="3"/>
      <c r="AC23" s="3"/>
      <c r="AD23" s="3"/>
      <c r="AE23" s="3"/>
      <c r="AF23" s="3"/>
      <c r="AG23" s="3"/>
      <c r="AH23" s="3"/>
      <c r="AI23" s="3"/>
    </row>
    <row r="24">
      <c r="A24" s="84" t="s">
        <v>528</v>
      </c>
      <c r="B24" s="85" t="s">
        <v>134</v>
      </c>
      <c r="C24" s="86"/>
      <c r="D24" s="86"/>
      <c r="E24" s="86"/>
      <c r="F24" s="87"/>
      <c r="G24" s="55"/>
      <c r="H24" s="88"/>
      <c r="I24" s="55"/>
      <c r="J24" s="55"/>
      <c r="K24" s="55"/>
      <c r="L24" s="55"/>
      <c r="M24" s="55"/>
      <c r="N24" s="55"/>
      <c r="O24" s="55"/>
      <c r="P24" s="55"/>
      <c r="Q24" s="55"/>
      <c r="R24" s="55"/>
      <c r="S24" s="55"/>
      <c r="T24" s="55"/>
      <c r="U24" s="3"/>
      <c r="V24" s="3"/>
      <c r="W24" s="3"/>
      <c r="X24" s="3"/>
      <c r="Y24" s="3"/>
      <c r="Z24" s="3"/>
      <c r="AA24" s="3"/>
      <c r="AB24" s="3"/>
      <c r="AC24" s="3"/>
      <c r="AD24" s="3"/>
      <c r="AE24" s="3"/>
      <c r="AF24" s="3"/>
      <c r="AG24" s="3"/>
      <c r="AH24" s="3"/>
      <c r="AI24" s="3"/>
    </row>
    <row r="25">
      <c r="A25" s="84" t="s">
        <v>428</v>
      </c>
      <c r="B25" s="85" t="s">
        <v>419</v>
      </c>
      <c r="C25" s="86"/>
      <c r="D25" s="86"/>
      <c r="E25" s="86"/>
      <c r="F25" s="87"/>
      <c r="G25" s="55"/>
      <c r="H25" s="88"/>
      <c r="I25" s="55"/>
      <c r="J25" s="55"/>
      <c r="K25" s="55"/>
      <c r="L25" s="55"/>
      <c r="M25" s="55"/>
      <c r="N25" s="55"/>
      <c r="O25" s="55"/>
      <c r="P25" s="55"/>
      <c r="Q25" s="55"/>
      <c r="R25" s="55"/>
      <c r="S25" s="55"/>
      <c r="T25" s="55"/>
      <c r="U25" s="3"/>
      <c r="V25" s="3"/>
      <c r="W25" s="3"/>
      <c r="X25" s="3"/>
      <c r="Y25" s="3"/>
      <c r="Z25" s="3"/>
      <c r="AA25" s="3"/>
      <c r="AB25" s="3"/>
      <c r="AC25" s="3"/>
      <c r="AD25" s="3"/>
      <c r="AE25" s="3"/>
      <c r="AF25" s="3"/>
      <c r="AG25" s="3"/>
      <c r="AH25" s="3"/>
      <c r="AI25" s="3"/>
    </row>
    <row r="26">
      <c r="A26" s="84" t="s">
        <v>23</v>
      </c>
      <c r="B26" s="85" t="s">
        <v>480</v>
      </c>
      <c r="C26" s="86"/>
      <c r="D26" s="86"/>
      <c r="E26" s="86"/>
      <c r="F26" s="87"/>
      <c r="G26" s="55"/>
      <c r="H26" s="88"/>
      <c r="I26" s="55"/>
      <c r="J26" s="55"/>
      <c r="K26" s="55"/>
      <c r="L26" s="55"/>
      <c r="M26" s="55"/>
      <c r="N26" s="55"/>
      <c r="O26" s="55"/>
      <c r="P26" s="55"/>
      <c r="Q26" s="55"/>
      <c r="R26" s="55"/>
      <c r="S26" s="55"/>
      <c r="T26" s="55"/>
      <c r="U26" s="3"/>
      <c r="V26" s="3"/>
      <c r="W26" s="3"/>
      <c r="X26" s="3"/>
      <c r="Y26" s="3"/>
      <c r="Z26" s="3"/>
      <c r="AA26" s="3"/>
      <c r="AB26" s="3"/>
      <c r="AC26" s="3"/>
      <c r="AD26" s="3"/>
      <c r="AE26" s="3"/>
      <c r="AF26" s="3"/>
      <c r="AG26" s="3"/>
      <c r="AH26" s="3"/>
      <c r="AI26" s="3"/>
    </row>
    <row r="27">
      <c r="A27" s="84" t="s">
        <v>164</v>
      </c>
      <c r="B27" s="85" t="s">
        <v>419</v>
      </c>
      <c r="C27" s="86"/>
      <c r="D27" s="86"/>
      <c r="E27" s="86"/>
      <c r="F27" s="87"/>
      <c r="G27" s="55"/>
      <c r="H27" s="88"/>
      <c r="I27" s="55"/>
      <c r="J27" s="55"/>
      <c r="K27" s="55"/>
      <c r="L27" s="55"/>
      <c r="M27" s="55"/>
      <c r="N27" s="55"/>
      <c r="O27" s="55"/>
      <c r="P27" s="55"/>
      <c r="Q27" s="55"/>
      <c r="R27" s="55"/>
      <c r="S27" s="55"/>
      <c r="T27" s="55"/>
      <c r="U27" s="3"/>
      <c r="V27" s="3"/>
      <c r="W27" s="3"/>
      <c r="X27" s="3"/>
      <c r="Y27" s="3"/>
      <c r="Z27" s="3"/>
      <c r="AA27" s="3"/>
      <c r="AB27" s="3"/>
      <c r="AC27" s="3"/>
      <c r="AD27" s="3"/>
      <c r="AE27" s="3"/>
      <c r="AF27" s="3"/>
      <c r="AG27" s="3"/>
      <c r="AH27" s="3"/>
      <c r="AI27" s="3"/>
    </row>
    <row r="28">
      <c r="A28" s="84" t="s">
        <v>164</v>
      </c>
      <c r="B28" s="85" t="s">
        <v>387</v>
      </c>
      <c r="C28" s="86"/>
      <c r="D28" s="86"/>
      <c r="E28" s="86"/>
      <c r="F28" s="87"/>
      <c r="G28" s="55"/>
      <c r="H28" s="88"/>
      <c r="I28" s="55"/>
      <c r="J28" s="55"/>
      <c r="K28" s="55"/>
      <c r="L28" s="55"/>
      <c r="M28" s="55"/>
      <c r="N28" s="55"/>
      <c r="O28" s="55"/>
      <c r="P28" s="55"/>
      <c r="Q28" s="55"/>
      <c r="R28" s="55"/>
      <c r="S28" s="55"/>
      <c r="T28" s="55"/>
      <c r="U28" s="3"/>
      <c r="V28" s="3"/>
      <c r="W28" s="3"/>
      <c r="X28" s="3"/>
      <c r="Y28" s="3"/>
      <c r="Z28" s="3"/>
      <c r="AA28" s="3"/>
      <c r="AB28" s="3"/>
      <c r="AC28" s="3"/>
      <c r="AD28" s="3"/>
      <c r="AE28" s="3"/>
      <c r="AF28" s="3"/>
      <c r="AG28" s="3"/>
      <c r="AH28" s="3"/>
      <c r="AI28" s="3"/>
    </row>
    <row r="29">
      <c r="A29" s="84" t="s">
        <v>164</v>
      </c>
      <c r="B29" s="85" t="s">
        <v>509</v>
      </c>
      <c r="C29" s="86"/>
      <c r="D29" s="86"/>
      <c r="E29" s="86"/>
      <c r="F29" s="87"/>
      <c r="G29" s="55"/>
      <c r="H29" s="88"/>
      <c r="I29" s="55"/>
      <c r="J29" s="55"/>
      <c r="K29" s="55"/>
      <c r="L29" s="55"/>
      <c r="M29" s="55"/>
      <c r="N29" s="55"/>
      <c r="O29" s="55"/>
      <c r="P29" s="55"/>
      <c r="Q29" s="55"/>
      <c r="R29" s="55"/>
      <c r="S29" s="55"/>
      <c r="T29" s="55"/>
      <c r="U29" s="3"/>
      <c r="V29" s="3"/>
      <c r="W29" s="3"/>
      <c r="X29" s="3"/>
      <c r="Y29" s="3"/>
      <c r="Z29" s="3"/>
      <c r="AA29" s="3"/>
      <c r="AB29" s="3"/>
      <c r="AC29" s="3"/>
      <c r="AD29" s="3"/>
      <c r="AE29" s="3"/>
      <c r="AF29" s="3"/>
      <c r="AG29" s="3"/>
      <c r="AH29" s="3"/>
      <c r="AI29" s="3"/>
    </row>
    <row r="30">
      <c r="A30" s="84" t="s">
        <v>164</v>
      </c>
      <c r="B30" s="85" t="s">
        <v>106</v>
      </c>
      <c r="C30" s="86"/>
      <c r="D30" s="86"/>
      <c r="E30" s="86"/>
      <c r="F30" s="87"/>
      <c r="G30" s="55"/>
      <c r="H30" s="88"/>
      <c r="I30" s="55"/>
      <c r="J30" s="55"/>
      <c r="K30" s="55"/>
      <c r="L30" s="55"/>
      <c r="M30" s="55"/>
      <c r="N30" s="55"/>
      <c r="O30" s="55"/>
      <c r="P30" s="55"/>
      <c r="Q30" s="55"/>
      <c r="R30" s="55"/>
      <c r="S30" s="55"/>
      <c r="T30" s="55"/>
      <c r="U30" s="3"/>
      <c r="V30" s="3"/>
      <c r="W30" s="3"/>
      <c r="X30" s="3"/>
      <c r="Y30" s="3"/>
      <c r="Z30" s="3"/>
      <c r="AA30" s="3"/>
      <c r="AB30" s="3"/>
      <c r="AC30" s="3"/>
      <c r="AD30" s="3"/>
      <c r="AE30" s="3"/>
      <c r="AF30" s="3"/>
      <c r="AG30" s="3"/>
      <c r="AH30" s="3"/>
      <c r="AI30" s="3"/>
    </row>
    <row r="31">
      <c r="A31" s="84" t="s">
        <v>164</v>
      </c>
      <c r="B31" s="85" t="s">
        <v>134</v>
      </c>
      <c r="C31" s="86"/>
      <c r="D31" s="86"/>
      <c r="E31" s="86"/>
      <c r="F31" s="87"/>
      <c r="G31" s="55"/>
      <c r="H31" s="88"/>
      <c r="I31" s="55"/>
      <c r="J31" s="55"/>
      <c r="K31" s="55"/>
      <c r="L31" s="55"/>
      <c r="M31" s="55"/>
      <c r="N31" s="55"/>
      <c r="O31" s="55"/>
      <c r="P31" s="55"/>
      <c r="Q31" s="55"/>
      <c r="R31" s="55"/>
      <c r="S31" s="55"/>
      <c r="T31" s="55"/>
      <c r="U31" s="3"/>
      <c r="V31" s="3"/>
      <c r="W31" s="3"/>
      <c r="X31" s="3"/>
      <c r="Y31" s="3"/>
      <c r="Z31" s="3"/>
      <c r="AA31" s="3"/>
      <c r="AB31" s="3"/>
      <c r="AC31" s="3"/>
      <c r="AD31" s="3"/>
      <c r="AE31" s="3"/>
      <c r="AF31" s="3"/>
      <c r="AG31" s="3"/>
      <c r="AH31" s="3"/>
      <c r="AI31" s="3"/>
    </row>
    <row r="32">
      <c r="A32" s="84" t="s">
        <v>509</v>
      </c>
      <c r="B32" s="85" t="s">
        <v>518</v>
      </c>
      <c r="C32" s="86"/>
      <c r="D32" s="86"/>
      <c r="E32" s="86"/>
      <c r="F32" s="87"/>
      <c r="G32" s="55"/>
      <c r="H32" s="88"/>
      <c r="I32" s="55"/>
      <c r="J32" s="55"/>
      <c r="K32" s="55"/>
      <c r="L32" s="55"/>
      <c r="M32" s="55"/>
      <c r="N32" s="55"/>
      <c r="O32" s="55"/>
      <c r="P32" s="55"/>
      <c r="Q32" s="55"/>
      <c r="R32" s="55"/>
      <c r="S32" s="55"/>
      <c r="T32" s="55"/>
      <c r="U32" s="3"/>
      <c r="V32" s="3"/>
      <c r="W32" s="3"/>
      <c r="X32" s="3"/>
      <c r="Y32" s="3"/>
      <c r="Z32" s="3"/>
      <c r="AA32" s="3"/>
      <c r="AB32" s="3"/>
      <c r="AC32" s="3"/>
      <c r="AD32" s="3"/>
      <c r="AE32" s="3"/>
      <c r="AF32" s="3"/>
      <c r="AG32" s="3"/>
      <c r="AH32" s="3"/>
      <c r="AI32" s="3"/>
    </row>
    <row r="33">
      <c r="A33" s="84" t="s">
        <v>509</v>
      </c>
      <c r="B33" s="85" t="s">
        <v>250</v>
      </c>
      <c r="C33" s="86"/>
      <c r="D33" s="86"/>
      <c r="E33" s="86"/>
      <c r="F33" s="87"/>
      <c r="G33" s="55"/>
      <c r="H33" s="88"/>
      <c r="I33" s="55"/>
      <c r="J33" s="55"/>
      <c r="K33" s="55"/>
      <c r="L33" s="55"/>
      <c r="M33" s="55"/>
      <c r="N33" s="55"/>
      <c r="O33" s="55"/>
      <c r="P33" s="55"/>
      <c r="Q33" s="55"/>
      <c r="R33" s="55"/>
      <c r="S33" s="55"/>
      <c r="T33" s="55"/>
      <c r="U33" s="3"/>
      <c r="V33" s="3"/>
      <c r="W33" s="3"/>
      <c r="X33" s="3"/>
      <c r="Y33" s="3"/>
      <c r="Z33" s="3"/>
      <c r="AA33" s="3"/>
      <c r="AB33" s="3"/>
      <c r="AC33" s="3"/>
      <c r="AD33" s="3"/>
      <c r="AE33" s="3"/>
      <c r="AF33" s="3"/>
      <c r="AG33" s="3"/>
      <c r="AH33" s="3"/>
      <c r="AI33" s="3"/>
    </row>
    <row r="34">
      <c r="A34" s="84" t="s">
        <v>509</v>
      </c>
      <c r="B34" s="85" t="s">
        <v>419</v>
      </c>
      <c r="C34" s="86"/>
      <c r="D34" s="86"/>
      <c r="E34" s="86"/>
      <c r="F34" s="87"/>
      <c r="G34" s="55"/>
      <c r="H34" s="88"/>
      <c r="I34" s="55"/>
      <c r="J34" s="55"/>
      <c r="K34" s="55"/>
      <c r="L34" s="55"/>
      <c r="M34" s="55"/>
      <c r="N34" s="55"/>
      <c r="O34" s="55"/>
      <c r="P34" s="55"/>
      <c r="Q34" s="55"/>
      <c r="R34" s="55"/>
      <c r="S34" s="55"/>
      <c r="T34" s="55"/>
      <c r="U34" s="3"/>
      <c r="V34" s="3"/>
      <c r="W34" s="3"/>
      <c r="X34" s="3"/>
      <c r="Y34" s="3"/>
      <c r="Z34" s="3"/>
      <c r="AA34" s="3"/>
      <c r="AB34" s="3"/>
      <c r="AC34" s="3"/>
      <c r="AD34" s="3"/>
      <c r="AE34" s="3"/>
      <c r="AF34" s="3"/>
      <c r="AG34" s="3"/>
      <c r="AH34" s="3"/>
      <c r="AI34" s="3"/>
    </row>
    <row r="35">
      <c r="A35" s="84" t="s">
        <v>518</v>
      </c>
      <c r="B35" s="85" t="s">
        <v>250</v>
      </c>
      <c r="C35" s="86"/>
      <c r="D35" s="86"/>
      <c r="E35" s="86"/>
      <c r="F35" s="87"/>
      <c r="G35" s="55"/>
      <c r="H35" s="88"/>
      <c r="I35" s="55"/>
      <c r="J35" s="55"/>
      <c r="K35" s="55"/>
      <c r="L35" s="55"/>
      <c r="M35" s="55"/>
      <c r="N35" s="55"/>
      <c r="O35" s="55"/>
      <c r="P35" s="55"/>
      <c r="Q35" s="55"/>
      <c r="R35" s="55"/>
      <c r="S35" s="55"/>
      <c r="T35" s="55"/>
      <c r="U35" s="3"/>
      <c r="V35" s="3"/>
      <c r="W35" s="3"/>
      <c r="X35" s="3"/>
      <c r="Y35" s="3"/>
      <c r="Z35" s="3"/>
      <c r="AA35" s="3"/>
      <c r="AB35" s="3"/>
      <c r="AC35" s="3"/>
      <c r="AD35" s="3"/>
      <c r="AE35" s="3"/>
      <c r="AF35" s="3"/>
      <c r="AG35" s="3"/>
      <c r="AH35" s="3"/>
      <c r="AI35" s="3"/>
    </row>
    <row r="36">
      <c r="A36" s="84" t="s">
        <v>61</v>
      </c>
      <c r="B36" s="85" t="s">
        <v>419</v>
      </c>
      <c r="C36" s="86"/>
      <c r="D36" s="86"/>
      <c r="E36" s="86"/>
      <c r="F36" s="87"/>
      <c r="G36" s="55"/>
      <c r="H36" s="88"/>
      <c r="I36" s="55"/>
      <c r="J36" s="55"/>
      <c r="K36" s="55"/>
      <c r="L36" s="55"/>
      <c r="M36" s="55"/>
      <c r="N36" s="55"/>
      <c r="O36" s="55"/>
      <c r="P36" s="55"/>
      <c r="Q36" s="55"/>
      <c r="R36" s="55"/>
      <c r="S36" s="55"/>
      <c r="T36" s="55"/>
      <c r="U36" s="3"/>
      <c r="V36" s="3"/>
      <c r="W36" s="3"/>
      <c r="X36" s="3"/>
      <c r="Y36" s="3"/>
      <c r="Z36" s="3"/>
      <c r="AA36" s="3"/>
      <c r="AB36" s="3"/>
      <c r="AC36" s="3"/>
      <c r="AD36" s="3"/>
      <c r="AE36" s="3"/>
      <c r="AF36" s="3"/>
      <c r="AG36" s="3"/>
      <c r="AH36" s="3"/>
      <c r="AI36" s="3"/>
    </row>
    <row r="37">
      <c r="A37" s="84" t="s">
        <v>157</v>
      </c>
      <c r="B37" s="85" t="s">
        <v>419</v>
      </c>
      <c r="C37" s="86"/>
      <c r="D37" s="86"/>
      <c r="E37" s="86"/>
      <c r="F37" s="87"/>
      <c r="G37" s="55"/>
      <c r="H37" s="88"/>
      <c r="I37" s="55"/>
      <c r="J37" s="55"/>
      <c r="K37" s="55"/>
      <c r="L37" s="55"/>
      <c r="M37" s="55"/>
      <c r="N37" s="55"/>
      <c r="O37" s="55"/>
      <c r="P37" s="55"/>
      <c r="Q37" s="55"/>
      <c r="R37" s="55"/>
      <c r="S37" s="55"/>
      <c r="T37" s="55"/>
      <c r="U37" s="3"/>
      <c r="V37" s="3"/>
      <c r="W37" s="3"/>
      <c r="X37" s="3"/>
      <c r="Y37" s="3"/>
      <c r="Z37" s="3"/>
      <c r="AA37" s="3"/>
      <c r="AB37" s="3"/>
      <c r="AC37" s="3"/>
      <c r="AD37" s="3"/>
      <c r="AE37" s="3"/>
      <c r="AF37" s="3"/>
      <c r="AG37" s="3"/>
      <c r="AH37" s="3"/>
      <c r="AI37" s="3"/>
    </row>
    <row r="38">
      <c r="A38" s="84" t="s">
        <v>387</v>
      </c>
      <c r="B38" s="85" t="s">
        <v>419</v>
      </c>
      <c r="C38" s="86"/>
      <c r="D38" s="86"/>
      <c r="E38" s="86"/>
      <c r="F38" s="87"/>
      <c r="G38" s="55"/>
      <c r="H38" s="88"/>
      <c r="I38" s="55"/>
      <c r="J38" s="55"/>
      <c r="K38" s="55"/>
      <c r="L38" s="55"/>
      <c r="M38" s="55"/>
      <c r="N38" s="55"/>
      <c r="O38" s="55"/>
      <c r="P38" s="55"/>
      <c r="Q38" s="55"/>
      <c r="R38" s="55"/>
      <c r="S38" s="55"/>
      <c r="T38" s="55"/>
      <c r="U38" s="3"/>
      <c r="V38" s="3"/>
      <c r="W38" s="3"/>
      <c r="X38" s="3"/>
      <c r="Y38" s="3"/>
      <c r="Z38" s="3"/>
      <c r="AA38" s="3"/>
      <c r="AB38" s="3"/>
      <c r="AC38" s="3"/>
      <c r="AD38" s="3"/>
      <c r="AE38" s="3"/>
      <c r="AF38" s="3"/>
      <c r="AG38" s="3"/>
      <c r="AH38" s="3"/>
      <c r="AI38" s="3"/>
    </row>
    <row r="39">
      <c r="A39" s="89"/>
      <c r="B39" s="89"/>
      <c r="C39" s="89"/>
      <c r="D39" s="89"/>
      <c r="E39" s="89"/>
      <c r="F39" s="89"/>
    </row>
    <row r="40">
      <c r="A40" s="89"/>
      <c r="B40" s="89"/>
      <c r="C40" s="89"/>
      <c r="D40" s="89"/>
      <c r="E40" s="89"/>
      <c r="F40" s="89"/>
    </row>
    <row r="41">
      <c r="A41" s="89"/>
      <c r="B41" s="89"/>
      <c r="C41" s="89"/>
      <c r="D41" s="89"/>
      <c r="E41" s="89"/>
      <c r="F41" s="89"/>
    </row>
    <row r="42">
      <c r="A42" s="89"/>
      <c r="B42" s="89"/>
      <c r="C42" s="89"/>
      <c r="D42" s="89"/>
      <c r="E42" s="89"/>
      <c r="F42" s="89"/>
    </row>
    <row r="43">
      <c r="A43" s="89"/>
      <c r="B43" s="89"/>
      <c r="C43" s="89"/>
      <c r="D43" s="89"/>
      <c r="E43" s="89"/>
      <c r="F43" s="89"/>
    </row>
    <row r="44">
      <c r="A44" s="89"/>
      <c r="B44" s="89"/>
      <c r="C44" s="89"/>
      <c r="D44" s="89"/>
      <c r="E44" s="89"/>
      <c r="F44" s="89"/>
    </row>
    <row r="45">
      <c r="A45" s="89"/>
      <c r="B45" s="89"/>
      <c r="C45" s="89"/>
      <c r="D45" s="89"/>
      <c r="E45" s="89"/>
      <c r="F45" s="89"/>
    </row>
    <row r="46">
      <c r="A46" s="89"/>
      <c r="B46" s="89"/>
      <c r="C46" s="89"/>
      <c r="D46" s="89"/>
      <c r="E46" s="89"/>
      <c r="F46" s="89"/>
    </row>
    <row r="47">
      <c r="A47" s="89"/>
      <c r="B47" s="89"/>
      <c r="C47" s="89"/>
      <c r="D47" s="89"/>
      <c r="E47" s="89"/>
      <c r="F47" s="89"/>
    </row>
    <row r="48">
      <c r="A48" s="89"/>
      <c r="B48" s="89"/>
      <c r="C48" s="89"/>
      <c r="D48" s="89"/>
      <c r="E48" s="89"/>
      <c r="F48" s="89"/>
    </row>
    <row r="49">
      <c r="A49" s="89"/>
      <c r="B49" s="89"/>
      <c r="C49" s="89"/>
      <c r="D49" s="89"/>
      <c r="E49" s="89"/>
      <c r="F49" s="89"/>
    </row>
    <row r="50">
      <c r="A50" s="89"/>
      <c r="B50" s="89"/>
      <c r="C50" s="89"/>
      <c r="D50" s="89"/>
      <c r="E50" s="89"/>
      <c r="F50" s="89"/>
    </row>
    <row r="51">
      <c r="A51" s="89"/>
      <c r="B51" s="89"/>
      <c r="C51" s="89"/>
      <c r="D51" s="89"/>
      <c r="E51" s="89"/>
      <c r="F51" s="89"/>
    </row>
    <row r="52">
      <c r="A52" s="89"/>
      <c r="B52" s="89"/>
      <c r="C52" s="89"/>
      <c r="D52" s="89"/>
      <c r="E52" s="89"/>
      <c r="F52" s="89"/>
    </row>
    <row r="53">
      <c r="A53" s="89"/>
      <c r="B53" s="89"/>
      <c r="C53" s="89"/>
      <c r="D53" s="89"/>
      <c r="E53" s="89"/>
      <c r="F53" s="89"/>
    </row>
    <row r="54">
      <c r="A54" s="89"/>
      <c r="B54" s="89"/>
      <c r="C54" s="89"/>
      <c r="D54" s="89"/>
      <c r="E54" s="89"/>
      <c r="F54" s="89"/>
    </row>
    <row r="55">
      <c r="A55" s="89"/>
      <c r="B55" s="89"/>
      <c r="C55" s="89"/>
      <c r="D55" s="89"/>
      <c r="E55" s="89"/>
      <c r="F55" s="89"/>
    </row>
  </sheetData>
  <drawing r:id="rId1"/>
  <tableParts count="1">
    <tablePart r:id="rId3"/>
  </tableParts>
</worksheet>
</file>