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 state="visible" name="Metadata (column name descripti" sheetId="2" r:id="rId5"/>
    <sheet state="visible" name="Simplified table with included " sheetId="3" r:id="rId6"/>
    <sheet state="visible" name="Databases" sheetId="4" r:id="rId7"/>
    <sheet state="visible" name="Database Relationships" sheetId="5" r:id="rId8"/>
  </sheets>
  <definedNames>
    <definedName name="PlageNommée1">Comparison!$A:$A</definedName>
    <definedName hidden="1" localSheetId="0" name="Z_7D8B0C30_7593_4216_9483_837978B089D2_.wvu.FilterData">Comparison!$A$1:$S$55</definedName>
  </definedNames>
  <calcPr/>
  <customWorkbookViews>
    <customWorkbookView activeSheetId="0" maximized="1" windowHeight="0" windowWidth="0" guid="{7D8B0C30-7593-4216-9483-837978B089D2}" name="Included Packages"/>
  </customWorkbookViews>
</workbook>
</file>

<file path=xl/sharedStrings.xml><?xml version="1.0" encoding="utf-8"?>
<sst xmlns="http://schemas.openxmlformats.org/spreadsheetml/2006/main" count="1300" uniqueCount="453">
  <si>
    <t>Package Name</t>
  </si>
  <si>
    <t>Reported in the paper</t>
  </si>
  <si>
    <t>Who scanned the package (include it as an example in workflow)?</t>
  </si>
  <si>
    <t>Should we include this package in our review?</t>
  </si>
  <si>
    <t>Is this package central in taxonomic harmonization workflow?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</si>
  <si>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</si>
  <si>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</si>
  <si>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</si>
  <si>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</si>
  <si>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</si>
  <si>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</si>
  <si>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</si>
  <si>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</si>
  <si>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</si>
  <si>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</si>
  <si>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</si>
  <si>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</si>
  <si>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</si>
  <si>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</si>
  <si>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</si>
  <si>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yes</t>
  </si>
  <si>
    <t>Emilio</t>
  </si>
  <si>
    <t>include</t>
  </si>
  <si>
    <t>secondary</t>
  </si>
  <si>
    <t>https://cran.r-project.org/package=algaeClassify</t>
  </si>
  <si>
    <t>https://github.com/vppatil/GEISHA_phytoplankton</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</si>
  <si>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</si>
  <si>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</si>
  <si>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</si>
  <si>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</si>
  <si>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</si>
  <si>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</si>
  <si>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</si>
  <si>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</si>
  <si>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BIEN</t>
  </si>
  <si>
    <t>Matthias</t>
  </si>
  <si>
    <t>exclude</t>
  </si>
  <si>
    <t>NA</t>
  </si>
  <si>
    <t>https://cran.r-project.org/web/packages/BIEN/index.html</t>
  </si>
  <si>
    <t>https://github.com/bmaitner/RBIEN</t>
  </si>
  <si>
    <t>plants</t>
  </si>
  <si>
    <t>Maitner et al. (2018) The bien r package: A tool to access the Botanical Information and Ecology Network (BIEN) database</t>
  </si>
  <si>
    <t>finbif</t>
  </si>
  <si>
    <t>https://cran.r-project.org/package=finbif</t>
  </si>
  <si>
    <t>https://github.com/luomus/finbif</t>
  </si>
  <si>
    <t>FinBIF</t>
  </si>
  <si>
    <t>global</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</si>
  <si>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</si>
  <si>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</si>
  <si>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fishtree</t>
  </si>
  <si>
    <t>https://cran.r-project.org/package=fishtree</t>
  </si>
  <si>
    <t>https://github.com/jonchang/fishtree</t>
  </si>
  <si>
    <t>Fish Tree of Life</t>
  </si>
  <si>
    <t>fishes</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</si>
  <si>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</si>
  <si>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GenomeInfoDbData</t>
  </si>
  <si>
    <t>https://bioconductor.org/packages/GenomeInfoDbData/</t>
  </si>
  <si>
    <t>developers</t>
  </si>
  <si>
    <t>local</t>
  </si>
  <si>
    <t>NCBI</t>
  </si>
  <si>
    <t>Taxonomic Assignation</t>
  </si>
  <si>
    <t>genomes</t>
  </si>
  <si>
    <t>https://bioconductor.org/packages/release/bioc/html/genomes.html</t>
  </si>
  <si>
    <t>https://git.bioconductor.org/packages/genomes</t>
  </si>
  <si>
    <t>both</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</si>
  <si>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</si>
  <si>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</si>
  <si>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</si>
  <si>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</si>
  <si>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</si>
  <si>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</si>
  <si>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</si>
  <si>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</si>
  <si>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lcvplants</t>
  </si>
  <si>
    <t>principal</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</si>
  <si>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</si>
  <si>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</si>
  <si>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</si>
  <si>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</si>
  <si>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</si>
  <si>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</si>
  <si>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</si>
  <si>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</si>
  <si>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</si>
  <si>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</si>
  <si>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</si>
  <si>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</si>
  <si>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</si>
  <si>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</si>
  <si>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</si>
  <si>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Data Wrangling</t>
  </si>
  <si>
    <t xml:space="preserve">Reginato M (2016). “monographaR: an R package to facilitate the production of plant taxonomic monographs.” Brittonia, 68(2), 212-216. </t>
  </si>
  <si>
    <t>natserv</t>
  </si>
  <si>
    <t>https://github.com/ropensci/natserv</t>
  </si>
  <si>
    <t>uses</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</si>
  <si>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</si>
  <si>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</si>
  <si>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</si>
  <si>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</si>
  <si>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</si>
  <si>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</si>
  <si>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</si>
  <si>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</si>
  <si>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</si>
  <si>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</si>
  <si>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</si>
  <si>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</si>
  <si>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</si>
  <si>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</si>
  <si>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</si>
  <si>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</si>
  <si>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rcol</t>
  </si>
  <si>
    <t>https://cran.r-project.org/package=rcol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</si>
  <si>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</si>
  <si>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</si>
  <si>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</si>
  <si>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</si>
  <si>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</si>
  <si>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</si>
  <si>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</si>
  <si>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</si>
  <si>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</si>
  <si>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</si>
  <si>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</si>
  <si>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</si>
  <si>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</si>
  <si>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</si>
  <si>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</si>
  <si>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</si>
  <si>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</si>
  <si>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</si>
  <si>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</si>
  <si>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</si>
  <si>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</si>
  <si>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</si>
  <si>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</si>
  <si>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</si>
  <si>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</si>
  <si>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</si>
  <si>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</si>
  <si>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</si>
  <si>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</si>
  <si>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</si>
  <si>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</si>
  <si>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</si>
  <si>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</si>
  <si>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</si>
  <si>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</si>
  <si>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</si>
  <si>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</si>
  <si>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</si>
  <si>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</si>
  <si>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</si>
  <si>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</si>
  <si>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</si>
  <si>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</si>
  <si>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</si>
  <si>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</si>
  <si>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</si>
  <si>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</si>
  <si>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</si>
  <si>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</si>
  <si>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</si>
  <si>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</si>
  <si>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</si>
  <si>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</si>
  <si>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</si>
  <si>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</si>
  <si>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</si>
  <si>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</si>
  <si>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</si>
  <si>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</si>
  <si>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</si>
  <si>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</si>
  <si>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</si>
  <si>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</si>
  <si>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</si>
  <si>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</si>
  <si>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</si>
  <si>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</si>
  <si>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</si>
  <si>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TPL, NCBI, Tropicos, COL, GBIF, FishBase, SeaLifeBase, WikiData, Open Tree of Life</t>
  </si>
  <si>
    <t>Norman, KEA, Chamberlain, S, Boettiger, C. taxadb: A high‐performance local taxonomic database interface. Methods Ecol Evol. 2020; 11: 1153– 1159.https://doi.org/10.1111/2041-210X.134400</t>
  </si>
  <si>
    <t>same sources as taxadb</t>
  </si>
  <si>
    <t>taxastand</t>
  </si>
  <si>
    <t>https://github.com/joelnitta/taxastand</t>
  </si>
  <si>
    <t xml:space="preserve">Nitta, J. (2021). taxastand: Standardize taxonomic names [Manual].
</t>
  </si>
  <si>
    <t>taxize</t>
  </si>
  <si>
    <t>https://github.com/ropensci/taxize</t>
  </si>
  <si>
    <t>EOL, ITIS, GNR, GNI, Tropicos, TPL, NCBI, Vascan, IPNI, BOLD, Index Fungorum, Open Tree of Life, NatServe, Wikipedia, POWO</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</si>
  <si>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</si>
  <si>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</si>
  <si>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</si>
  <si>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</si>
  <si>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</si>
  <si>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</si>
  <si>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</si>
  <si>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</si>
  <si>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</si>
  <si>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taxonlookup</t>
  </si>
  <si>
    <t>https://github.com/traitecoevo/taxonlookup</t>
  </si>
  <si>
    <t>NatServe</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</si>
  <si>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</si>
  <si>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</si>
  <si>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</si>
  <si>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</si>
  <si>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</si>
  <si>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</si>
  <si>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</si>
  <si>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</si>
  <si>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</si>
  <si>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</si>
  <si>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</si>
  <si>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</si>
  <si>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</si>
  <si>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</si>
  <si>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</si>
  <si>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</si>
  <si>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</si>
  <si>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</si>
  <si>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</si>
  <si>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</si>
  <si>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</si>
  <si>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</si>
  <si>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</si>
  <si>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</si>
  <si>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</si>
  <si>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</si>
  <si>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</si>
  <si>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</si>
  <si>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</si>
  <si>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</si>
  <si>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</si>
  <si>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</si>
  <si>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</si>
  <si>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</si>
  <si>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</si>
  <si>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</si>
  <si>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</si>
  <si>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</si>
  <si>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</si>
  <si>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</si>
  <si>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</si>
  <si>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</si>
  <si>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</si>
  <si>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</si>
  <si>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</si>
  <si>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Taxa Waterbeheer Nederland</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</si>
  <si>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</si>
  <si>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</si>
  <si>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</si>
  <si>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</si>
  <si>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</si>
  <si>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</si>
  <si>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</si>
  <si>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</si>
  <si>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</si>
  <si>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</si>
  <si>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</si>
  <si>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</si>
  <si>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</si>
  <si>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</si>
  <si>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</si>
  <si>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</si>
  <si>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</si>
  <si>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</si>
  <si>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worrms</t>
  </si>
  <si>
    <t>https://github.com/ropensci/worrms</t>
  </si>
  <si>
    <t>WoRMS</t>
  </si>
  <si>
    <t>marine species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</si>
  <si>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</si>
  <si>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</si>
  <si>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</si>
  <si>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</si>
  <si>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</si>
  <si>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https://cran.r-project.org/package=zbank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</si>
  <si>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</si>
  <si>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</si>
  <si>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</si>
  <si>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</si>
  <si>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</si>
  <si>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Column Name</t>
  </si>
  <si>
    <t>Type</t>
  </si>
  <si>
    <t>Values</t>
  </si>
  <si>
    <t>Explanation</t>
  </si>
  <si>
    <t>character</t>
  </si>
  <si>
    <t>name of the package</t>
  </si>
  <si>
    <t>Name of the package (as per the DESCRIPTION file, not necessarily the repo name on GitHub)</t>
  </si>
  <si>
    <t>boolean</t>
  </si>
  <si>
    <t>yes/no</t>
  </si>
  <si>
    <t>Has packages been reported in the packages section of the paper</t>
  </si>
  <si>
    <t>name of the person who actually looked at the code of the package</t>
  </si>
  <si>
    <t>included/excluded</t>
  </si>
  <si>
    <t>Is the package in scope our out-of-scope of our review? Packages out-of-scope are either too old (we can't recommend them anymore), way too young in their development (very very experimental), or do not provide enough taxonomic information.</t>
  </si>
  <si>
    <t>principal/secondary</t>
  </si>
  <si>
    <t>principal or main packages are the ones we will suggest should be used in analyses as they are fairly general and central. Secondary packages maybe important for specific taxa or uses.</t>
  </si>
  <si>
    <t>https://</t>
  </si>
  <si>
    <t>URL of the released package into permanent repository (CRAN/Bioconductor)</t>
  </si>
  <si>
    <t>URL of the development version of the package</t>
  </si>
  <si>
    <t>Date</t>
  </si>
  <si>
    <t>YYYY-MM-DD</t>
  </si>
  <si>
    <t>Date at which package release has been last updated (according to CRAN / Bioconductor)</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</si>
  <si>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</si>
  <si>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</si>
  <si>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</si>
  <si>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</si>
  <si>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</si>
  <si>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</si>
  <si>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</si>
  <si>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</si>
  <si>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</si>
  <si>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</si>
  <si>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</si>
  <si>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</si>
  <si>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</si>
  <si>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</si>
  <si>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</si>
  <si>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</si>
  <si>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</si>
  <si>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</si>
  <si>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</si>
  <si>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Database Name</t>
  </si>
  <si>
    <t>Name in full</t>
  </si>
  <si>
    <t>Spatial Scale</t>
  </si>
  <si>
    <t>Taxonomic Breadth</t>
  </si>
  <si>
    <t>Taxonomic group</t>
  </si>
  <si>
    <t>Description</t>
  </si>
  <si>
    <t>URL</t>
  </si>
  <si>
    <t>Global</t>
  </si>
  <si>
    <t>Small</t>
  </si>
  <si>
    <t>Algaes and sea grasses</t>
  </si>
  <si>
    <t>"AlgaeBase is a database of information on algae that includes terrestrial, marine and freshwater organisms. For convenience, we have included the sea-grasses, even though they are flowering plants."</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</si>
  <si>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</si>
  <si>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</si>
  <si>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BOLD</t>
  </si>
  <si>
    <t>Barcode of Life Database</t>
  </si>
  <si>
    <t>Large</t>
  </si>
  <si>
    <t>All life</t>
  </si>
  <si>
    <t>https://www.boldsystems.org/index.php</t>
  </si>
  <si>
    <t>CASD</t>
  </si>
  <si>
    <t>Chinese Animal Scientific Database</t>
  </si>
  <si>
    <t>Regional</t>
  </si>
  <si>
    <t>Medium</t>
  </si>
  <si>
    <t>Animals</t>
  </si>
  <si>
    <t>http://zoology.especies.cn/</t>
  </si>
  <si>
    <t>Catalogue of Life</t>
  </si>
  <si>
    <t>https://www.catalogueoflife.org/</t>
  </si>
  <si>
    <t xml:space="preserve">Catalogue of Life, al., 2021. Species 2000 &amp; ITIS Catalogue of Life, 2021-04-05.
</t>
  </si>
  <si>
    <t>eBird / Clements' Checklist</t>
  </si>
  <si>
    <t>Birds</t>
  </si>
  <si>
    <t>https://www.birds.cornell.edu/clementschecklist/</t>
  </si>
  <si>
    <t>EOL</t>
  </si>
  <si>
    <t>Encyclopedia of Life</t>
  </si>
  <si>
    <t>https://eol.org/</t>
  </si>
  <si>
    <t>Finnish Biodiversity Information Facility</t>
  </si>
  <si>
    <t>https://laji.fi/en/</t>
  </si>
  <si>
    <t>FishBase</t>
  </si>
  <si>
    <t>Fishes</t>
  </si>
  <si>
    <t>https://www.fishbase.de/</t>
  </si>
  <si>
    <t xml:space="preserve">Froese, R., &amp; Pauly, D. (2021). FishBase. World Wide Web electronic publication, version (02/2021). www.fishbase.org
</t>
  </si>
  <si>
    <t>Taxonomy of Global Information Facility</t>
  </si>
  <si>
    <t>https://www.gbif.org/</t>
  </si>
  <si>
    <t xml:space="preserve">GBIF: The Global Biodiversity Information Facility. (2020, June 24). What is GBIF? GBIF. https://www.gbif.org/what-is-gbif
</t>
  </si>
  <si>
    <t>Taxonomische Referenzliste für Botanische Funddatenbanken in Deutschland</t>
  </si>
  <si>
    <t>Vascular plants</t>
  </si>
  <si>
    <t>https://germansl.infinitenature.org/</t>
  </si>
  <si>
    <t xml:space="preserve">Jansen, F., &amp; Dengler, J. (2008). Germansl-eine universelle taxonomische referenzliste fuer vegetationsdatenbanken. Tuexenia, 28, 239–253.
</t>
  </si>
  <si>
    <t>GNI</t>
  </si>
  <si>
    <t>Global Names Index</t>
  </si>
  <si>
    <t>https://index.globalnames.org/</t>
  </si>
  <si>
    <t>Outdated</t>
  </si>
  <si>
    <t>GNR</t>
  </si>
  <si>
    <t>Global Names Resolver</t>
  </si>
  <si>
    <t>https://resolver.globalnames.org/</t>
  </si>
  <si>
    <t>Index Fungorum</t>
  </si>
  <si>
    <t>Fungi</t>
  </si>
  <si>
    <t>https://www.indexfungorum.org/</t>
  </si>
  <si>
    <t>IPNI</t>
  </si>
  <si>
    <t>International Plant Names Index</t>
  </si>
  <si>
    <t>Plants</t>
  </si>
  <si>
    <t>https://www.ipni.org/</t>
  </si>
  <si>
    <t>This is powered by POWO!!!</t>
  </si>
  <si>
    <t>Integrated Taxonomy Information System</t>
  </si>
  <si>
    <t>https://www.itis.gov/</t>
  </si>
  <si>
    <t xml:space="preserve">ITIS. (2021). Retrieved [April, 22, 2021], from the Integrated Taxonomic Information System (ITIS), www.itis.gov. https://doi.org/10.5066/F7KH0KBK
</t>
  </si>
  <si>
    <t>Taxonomy of the International Union for the Conservation of Nature</t>
  </si>
  <si>
    <t>All life but Bacteria and Archea</t>
  </si>
  <si>
    <t>?</t>
  </si>
  <si>
    <t>Leipzig catalog of Vascular Plants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</si>
  <si>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</si>
  <si>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</si>
  <si>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NatureServe Taxonomy</t>
  </si>
  <si>
    <t>https://explorer.natureserve.org/</t>
  </si>
  <si>
    <t xml:space="preserve">NatureServe. (2021). NatureServe explorer [web application]. https://explorer.natureserve.org/.
</t>
  </si>
  <si>
    <t>National Center for Biotechnology Information Taxonomy</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</si>
  <si>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</si>
  <si>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</si>
  <si>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OTL</t>
  </si>
  <si>
    <t xml:space="preserve">Hinchliff, C. E., Smith, S. A., Allman, J. F., Burleigh, J. G., Chaudhary, R., Coghill, L. M., Crandall, K. A., Deng, J., Drew, B. T., Gazis, R., Gude, K., Hibbett, D. S., Katz, L. A., Laughinghouse, H. D., McTavish, E. J., Midford, P. E., Owen, C. L., Ree, R. H., Rees, J. A., … Cranston, K. A. (2015). Synthesis of phylogeny and taxonomy into a comprehensive tree of life. Proceedings of the National Academy of Sciences, 112(41), 12764–12769. https://doi.org/10.1073/pnas.1423041112
</t>
  </si>
  <si>
    <t>POWO</t>
  </si>
  <si>
    <t>Plants of the World</t>
  </si>
  <si>
    <t>http://powo.science.kew.org/</t>
  </si>
  <si>
    <t>SeaLifeBase</t>
  </si>
  <si>
    <t>SefLifeBase</t>
  </si>
  <si>
    <t>Non-fish marine organisms</t>
  </si>
  <si>
    <t>https://sealifebase.org/</t>
  </si>
  <si>
    <t>SP2000CN</t>
  </si>
  <si>
    <t>Species 2000 China Node</t>
  </si>
  <si>
    <t>http://sp2000.org.cn/</t>
  </si>
  <si>
    <t>TaiCOL</t>
  </si>
  <si>
    <t>Catalogue of Life in Taiwan</t>
  </si>
  <si>
    <t>https://taibnet.sinica.edu.tw/home_eng.php</t>
  </si>
  <si>
    <t>French Taxonomic Repository</t>
  </si>
  <si>
    <t>All life but mainly animals, plants, and fungi</t>
  </si>
  <si>
    <t>https://inpn.mnhn.fr/programme/referentiel-taxonomique-taxref</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</si>
  <si>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</si>
  <si>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The Plant List</t>
  </si>
  <si>
    <t>http://www.theplantlist.org/</t>
  </si>
  <si>
    <t xml:space="preserve">The plant list, version 1.1. (2013). http://www.theplantlist.org
</t>
  </si>
  <si>
    <t>Tropicos</t>
  </si>
  <si>
    <t>https://tropicos.org/name/Search</t>
  </si>
  <si>
    <t xml:space="preserve">Missouri Botanical Garden. (n.d.). Tropicos. http://www.tropicos.org
</t>
  </si>
  <si>
    <t>TWN</t>
  </si>
  <si>
    <t>https://twnlist.aquadesk.nl/.</t>
  </si>
  <si>
    <t>USDA</t>
  </si>
  <si>
    <t>United States Department of Agriculture Plant List of Accepted Nomenclature, Taxonomy, and Symbols</t>
  </si>
  <si>
    <t>https://plants.usda.gov/home</t>
  </si>
  <si>
    <t xml:space="preserve">USDA, NRCS. (n.d.). The PLANTS database. http://plants.usda.gov
</t>
  </si>
  <si>
    <t>Vascan</t>
  </si>
  <si>
    <t>Database of Vascular Plants of Canada</t>
  </si>
  <si>
    <t>https://data.canadensys.net/ipt/resource?r=vascan</t>
  </si>
  <si>
    <t>WikiData</t>
  </si>
  <si>
    <t>https://www.wikidata.org/wiki/Wikidata:Main_Page</t>
  </si>
  <si>
    <t>Globl</t>
  </si>
  <si>
    <t>https://www.wikipedia.org/</t>
  </si>
  <si>
    <t>World Flora Online</t>
  </si>
  <si>
    <t>http://worldfloraonline.org/</t>
  </si>
  <si>
    <t xml:space="preserve">Borsch, T., Berendsohn, W., Dalcin, E., Delmas, M., Demissew, S., Elliott, A., Fritsch, P., Fuchs, A., Geltman, D., Güner, A., Haevermans, T., Knapp, S., le Roux, M. M., Loizeau, P.-A., Miller, C., Miller, J., Miller, J. T., Palese, R., Paton, A., … Zamora, N. (2020). World Flora Online: Placing taxonomists at the heart of a definitive and comprehensive global resource on the world’s plants. TAXON, 69(6), 1311–1341. https://doi.org/10.1002/tax.12373
</t>
  </si>
  <si>
    <t>World Register for Marine Species</t>
  </si>
  <si>
    <t>marine organisms</t>
  </si>
  <si>
    <t>https://www.marinespecies.org/</t>
  </si>
  <si>
    <t xml:space="preserve">Horton, T., Kroh, A., Ahyong, S., Bailly, N., Boyko, C. B., Brandão, S. N., Gofas, S., Hooper, J. N. A., Hernandez, F., Holovachov, O., Mees, J., Molodtsova, T. N., Paulay, G., Decock, W., Dekeyzer, S., Poffyn, G., Vandepitte, L., Vanhoorne, B., Adlard, R., … Zhao, Z. (2021). World register of marine species (WoRMS). https://www.marinespecies.org
</t>
  </si>
  <si>
    <t>http://zoobank.org/</t>
  </si>
  <si>
    <t>Source database (= from)</t>
  </si>
  <si>
    <t>Target database (= to)</t>
  </si>
  <si>
    <t>Overlap (= total?)</t>
  </si>
  <si>
    <t>Nature of the link</t>
  </si>
  <si>
    <t>Reference (or link)</t>
  </si>
  <si>
    <t>Index</t>
  </si>
  <si>
    <t>Wikidata</t>
  </si>
  <si>
    <t>Wikispecies</t>
  </si>
  <si>
    <t>BirdLife</t>
  </si>
  <si>
    <t>WCPS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</si>
</sst>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4">
    <font>
      <sz val="10.0"/>
      <color rgb="FF000000"/>
      <name val="Arial"/>
    </font>
    <font>
      <b/>
      <sz val="10.0"/>
      <color theme="1"/>
      <name val="Arial"/>
    </font>
    <font>
      <b/>
      <sz val="12.0"/>
      <color theme="1"/>
      <name val="Consolas"/>
    </font>
    <font>
      <color theme="1"/>
      <name val="Arial"/>
    </font>
    <font>
      <u/>
      <color rgb="FF1155CC"/>
    </font>
    <font>
      <u/>
      <color rgb="FF0000FF"/>
    </font>
    <font/>
    <font>
      <u/>
      <color rgb="FF0000FF"/>
    </font>
    <font>
      <u/>
      <sz val="9.0"/>
      <color rgb="FF0000FF"/>
      <name val="Sans-serif"/>
    </font>
    <font>
      <color rgb="FF000000"/>
      <name val="Arial"/>
    </font>
    <font>
      <u/>
      <color rgb="FF0000FF"/>
    </font>
    <font>
      <u/>
      <color rgb="FF1155CC"/>
      <name val="Arial"/>
    </font>
    <font>
      <u/>
      <color rgb="FF0000FF"/>
    </font>
    <font>
      <color rgb="FF000000"/>
      <name val="&quot;Arial&quot;"/>
    </font>
    <font>
      <b/>
      <color theme="1"/>
      <name val="Arial"/>
    </font>
    <font>
      <color theme="1"/>
      <name val="Consolas"/>
    </font>
    <font>
      <b/>
      <color theme="1"/>
      <name val="Consolas"/>
    </font>
    <font>
      <u/>
      <color rgb="FF0000FF"/>
    </font>
    <font>
      <u/>
      <color rgb="FF1155CC"/>
    </font>
    <font>
      <sz val="10.0"/>
      <color theme="1"/>
      <name val="Arial"/>
    </font>
    <font>
      <u/>
      <sz val="10.0"/>
      <color rgb="FF0000FF"/>
    </font>
    <font>
      <u/>
      <sz val="10.0"/>
      <color rgb="FF1155CC"/>
    </font>
    <font>
      <b/>
      <sz val="10.0"/>
    </font>
    <font>
      <sz val="10.0"/>
    </font>
  </fonts>
  <fills count="3">
    <fill>
      <patternFill patternType="none"/>
    </fill>
    <fill>
      <patternFill patternType="lightGray"/>
    </fill>
    <fill>
      <patternFill patternType="solid">
        <fgColor rgb="FFF3F3F3"/>
        <bgColor rgb="FFF3F3F3"/>
      </patternFill>
    </fill>
  </fills>
  <borders count="2">
    <border/>
    <border>
      <right/>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3" numFmtId="0" xfId="0" applyAlignment="1" applyFont="1">
      <alignment readingOrder="0"/>
    </xf>
    <xf borderId="0" fillId="0" fontId="3" numFmtId="0" xfId="0" applyFont="1"/>
    <xf borderId="0" fillId="0" fontId="3" numFmtId="0" xfId="0" applyAlignment="1" applyFont="1">
      <alignment readingOrder="0"/>
    </xf>
    <xf borderId="0" fillId="0" fontId="10" numFmtId="0" xfId="0" applyAlignment="1" applyFont="1">
      <alignment readingOrder="0"/>
    </xf>
    <xf borderId="1" fillId="0" fontId="3" numFmtId="0" xfId="0" applyAlignment="1" applyBorder="1" applyFont="1">
      <alignment readingOrder="0"/>
    </xf>
    <xf borderId="0" fillId="2" fontId="2" numFmtId="0" xfId="0" applyAlignment="1" applyFill="1" applyFont="1">
      <alignment vertical="bottom"/>
    </xf>
    <xf borderId="0" fillId="2" fontId="3" numFmtId="0" xfId="0" applyAlignment="1" applyFont="1">
      <alignment readingOrder="0" shrinkToFit="0" vertical="bottom" wrapText="0"/>
    </xf>
    <xf borderId="0" fillId="2" fontId="11" numFmtId="0" xfId="0" applyAlignment="1" applyFont="1">
      <alignment readingOrder="0" shrinkToFit="0" vertical="bottom" wrapText="0"/>
    </xf>
    <xf borderId="0" fillId="0" fontId="12" numFmtId="0" xfId="0" applyAlignment="1" applyFont="1">
      <alignment readingOrder="0"/>
    </xf>
    <xf borderId="0" fillId="0" fontId="13" numFmtId="0" xfId="0" applyAlignment="1" applyFont="1">
      <alignment readingOrder="0"/>
    </xf>
    <xf borderId="0" fillId="0" fontId="2" numFmtId="0" xfId="0" applyFont="1"/>
    <xf borderId="0" fillId="0" fontId="14" numFmtId="0" xfId="0" applyAlignment="1" applyFont="1">
      <alignment readingOrder="0" shrinkToFit="0" vertical="center" wrapText="1"/>
    </xf>
    <xf borderId="0" fillId="0" fontId="14" numFmtId="0" xfId="0" applyAlignment="1" applyFont="1">
      <alignment readingOrder="0" vertical="center"/>
    </xf>
    <xf borderId="0" fillId="0" fontId="14" numFmtId="0" xfId="0" applyAlignment="1" applyFont="1">
      <alignment vertical="center"/>
    </xf>
    <xf borderId="0" fillId="0" fontId="14" numFmtId="0" xfId="0" applyAlignment="1" applyFont="1">
      <alignment horizontal="left" readingOrder="0" shrinkToFit="0" vertical="center" wrapText="1"/>
    </xf>
    <xf borderId="0" fillId="0" fontId="15"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4" numFmtId="0" xfId="0" applyAlignment="1" applyFont="1">
      <alignment horizontal="center" readingOrder="0" shrinkToFit="0" vertical="center" wrapText="1"/>
    </xf>
    <xf borderId="0" fillId="0" fontId="3" numFmtId="0" xfId="0" applyAlignment="1" applyFont="1">
      <alignment vertical="center"/>
    </xf>
    <xf borderId="0" fillId="0" fontId="14" numFmtId="0" xfId="0" applyAlignment="1" applyFont="1">
      <alignment horizontal="left" shrinkToFit="0" vertical="center" wrapText="1"/>
    </xf>
    <xf borderId="0" fillId="0" fontId="3" numFmtId="0" xfId="0" applyAlignment="1" applyFont="1">
      <alignment horizontal="left" vertical="center"/>
    </xf>
    <xf borderId="0" fillId="0" fontId="15" numFmtId="0" xfId="0" applyAlignment="1" applyFont="1">
      <alignment readingOrder="0" vertical="center"/>
    </xf>
    <xf borderId="0" fillId="0" fontId="3" numFmtId="0" xfId="0" applyAlignment="1" applyFont="1">
      <alignment readingOrder="0" vertical="center"/>
    </xf>
    <xf borderId="0" fillId="0" fontId="3" numFmtId="0" xfId="0" applyAlignment="1" applyFont="1">
      <alignment vertical="center"/>
    </xf>
    <xf borderId="0" fillId="0" fontId="3" numFmtId="0" xfId="0" applyAlignment="1" applyFont="1">
      <alignment readingOrder="0" shrinkToFit="0" vertical="center" wrapText="1"/>
    </xf>
    <xf borderId="0" fillId="0" fontId="15" numFmtId="0" xfId="0" applyAlignment="1" applyFont="1">
      <alignment horizontal="left" readingOrder="0" vertical="center"/>
    </xf>
    <xf borderId="0" fillId="0" fontId="14" numFmtId="0" xfId="0" applyAlignment="1" applyFont="1">
      <alignment shrinkToFit="0" vertical="center" wrapText="1"/>
    </xf>
    <xf borderId="0" fillId="0" fontId="15" numFmtId="0" xfId="0" applyAlignment="1" applyFont="1">
      <alignment vertical="center"/>
    </xf>
    <xf borderId="0" fillId="0" fontId="3" numFmtId="0" xfId="0" applyAlignment="1" applyFont="1">
      <alignment shrinkToFit="0" vertical="center" wrapText="1"/>
    </xf>
    <xf borderId="0" fillId="0" fontId="16" numFmtId="0" xfId="0" applyAlignment="1" applyFont="1">
      <alignment shrinkToFit="0" vertical="center" wrapText="1"/>
    </xf>
    <xf borderId="0" fillId="0" fontId="3" numFmtId="0" xfId="0" applyAlignment="1" applyFont="1">
      <alignment shrinkToFit="0" vertical="center" wrapText="1"/>
    </xf>
    <xf borderId="0" fillId="0" fontId="17" numFmtId="0" xfId="0" applyAlignment="1" applyFont="1">
      <alignment shrinkToFit="0" vertical="center" wrapText="1"/>
    </xf>
    <xf borderId="0" fillId="0" fontId="18" numFmtId="0" xfId="0" applyAlignment="1" applyFont="1">
      <alignment readingOrder="0" shrinkToFit="0" vertical="center"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19" numFmtId="0" xfId="0" applyAlignment="1" applyFont="1">
      <alignment horizontal="center" readingOrder="0" shrinkToFit="0" vertical="center" wrapText="1"/>
    </xf>
    <xf borderId="0" fillId="0" fontId="19" numFmtId="0" xfId="0" applyAlignment="1" applyFont="1">
      <alignment horizontal="center" readingOrder="0" shrinkToFit="0" vertical="center" wrapText="0"/>
    </xf>
    <xf borderId="0" fillId="0" fontId="20" numFmtId="0" xfId="0" applyAlignment="1" applyFont="1">
      <alignment horizontal="center" readingOrder="0" shrinkToFit="0" vertical="center" wrapText="1"/>
    </xf>
    <xf borderId="0" fillId="0" fontId="19" numFmtId="0" xfId="0" applyAlignment="1" applyFont="1">
      <alignment horizontal="left" readingOrder="0" shrinkToFit="0" vertical="center" wrapText="0"/>
    </xf>
    <xf borderId="0" fillId="0" fontId="1" numFmtId="0" xfId="0" applyAlignment="1" applyFont="1">
      <alignment horizontal="center" readingOrder="0" shrinkToFit="0" vertical="center" wrapText="1"/>
    </xf>
    <xf borderId="0" fillId="0" fontId="19" numFmtId="0" xfId="0" applyAlignment="1" applyFont="1">
      <alignment horizontal="center" readingOrder="0" shrinkToFit="0" vertical="center" wrapText="0"/>
    </xf>
    <xf borderId="0" fillId="0" fontId="19"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3" numFmtId="0" xfId="0" applyAlignment="1" applyFont="1">
      <alignment horizontal="left" readingOrder="0"/>
    </xf>
    <xf borderId="0" fillId="0" fontId="14" numFmtId="0" xfId="0" applyAlignment="1" applyFont="1">
      <alignment readingOrder="0" vertical="center"/>
    </xf>
    <xf borderId="0" fillId="0" fontId="19" numFmtId="0" xfId="0" applyAlignment="1" applyFont="1">
      <alignment horizontal="center" readingOrder="0" shrinkToFit="0" vertical="center" wrapText="1"/>
    </xf>
    <xf borderId="0" fillId="0" fontId="13" numFmtId="0" xfId="0" applyAlignment="1" applyFont="1">
      <alignment readingOrder="0"/>
    </xf>
    <xf borderId="0" fillId="0" fontId="19" numFmtId="0" xfId="0" applyAlignment="1" applyFont="1">
      <alignment horizontal="center" readingOrder="0" shrinkToFit="0" vertical="center" wrapText="1"/>
    </xf>
    <xf borderId="0" fillId="0" fontId="21"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3" numFmtId="0" xfId="0" applyAlignment="1" applyFont="1">
      <alignment shrinkToFit="0" wrapText="0"/>
    </xf>
    <xf borderId="0" fillId="0" fontId="3" numFmtId="0" xfId="0" applyAlignment="1" applyFont="1">
      <alignment horizontal="left" shrinkToFit="0" wrapText="0"/>
    </xf>
    <xf borderId="0" fillId="0" fontId="22" numFmtId="0" xfId="0" applyAlignment="1" applyFont="1">
      <alignment horizontal="center" readingOrder="0" shrinkToFit="0" vertical="center" wrapText="1"/>
    </xf>
    <xf borderId="0" fillId="0" fontId="22" numFmtId="0" xfId="0" applyAlignment="1" applyFont="1">
      <alignment horizontal="center" readingOrder="0" shrinkToFit="0" vertical="center" wrapText="1"/>
    </xf>
    <xf borderId="0" fillId="0" fontId="22" numFmtId="0" xfId="0" applyAlignment="1" applyFont="1">
      <alignment horizontal="center" readingOrder="0" shrinkToFit="0" vertical="center" wrapText="0"/>
    </xf>
    <xf borderId="0" fillId="0" fontId="22" numFmtId="0" xfId="0" applyAlignment="1" applyFont="1">
      <alignment horizontal="left" readingOrder="0" shrinkToFit="0" vertical="center" wrapText="0"/>
    </xf>
    <xf borderId="0" fillId="0" fontId="22" numFmtId="0" xfId="0" applyAlignment="1" applyFont="1">
      <alignment horizontal="center" shrinkToFit="0" vertical="center" wrapText="1"/>
    </xf>
    <xf borderId="0" fillId="0" fontId="23" numFmtId="0" xfId="0" applyAlignment="1" applyFont="1">
      <alignment horizontal="left" readingOrder="0" shrinkToFit="0" vertical="center" wrapText="1"/>
    </xf>
    <xf borderId="0" fillId="0" fontId="23" numFmtId="0" xfId="0" applyAlignment="1" applyFont="1">
      <alignment horizontal="left" readingOrder="0" shrinkToFit="0" vertical="center" wrapText="1"/>
    </xf>
    <xf borderId="0" fillId="0" fontId="23" numFmtId="0" xfId="0" applyAlignment="1" applyFont="1">
      <alignment horizontal="left" readingOrder="0" shrinkToFit="0" vertical="center" wrapText="1"/>
    </xf>
    <xf borderId="0" fillId="0" fontId="23" numFmtId="0" xfId="0" applyAlignment="1" applyFont="1">
      <alignment horizontal="left" readingOrder="0" shrinkToFit="0" vertical="center" wrapText="0"/>
    </xf>
    <xf borderId="0" fillId="0" fontId="22" numFmtId="0" xfId="0" applyAlignment="1" applyFont="1">
      <alignment horizontal="center" readingOrder="0" shrinkToFit="0" vertical="center" wrapText="1"/>
    </xf>
    <xf borderId="0" fillId="0" fontId="22" numFmtId="0" xfId="0" applyAlignment="1" applyFont="1">
      <alignment horizontal="left" readingOrder="0" shrinkToFit="0" vertical="center" wrapText="0"/>
    </xf>
    <xf borderId="0" fillId="0" fontId="3" numFmtId="0" xfId="0" applyAlignment="1" applyFont="1">
      <alignment horizontal="left"/>
    </xf>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5">
    <tableStyle count="3" pivot="0" name="Comparison-style">
      <tableStyleElement dxfId="1" type="headerRow"/>
      <tableStyleElement dxfId="2" type="firstRowStripe"/>
      <tableStyleElement dxfId="3" type="secondRowStripe"/>
    </tableStyle>
    <tableStyle count="3" pivot="0" name="Metadata (column name descripti-style">
      <tableStyleElement dxfId="4" type="headerRow"/>
      <tableStyleElement dxfId="2" type="firstRowStripe"/>
      <tableStyleElement dxfId="3" type="secondRowStripe"/>
    </tableStyle>
    <tableStyle count="3" pivot="0" name="Simplified table with included -style">
      <tableStyleElement dxfId="1" type="headerRow"/>
      <tableStyleElement dxfId="2" type="firstRowStripe"/>
      <tableStyleElement dxfId="3" type="secondRowStripe"/>
    </tableStyle>
    <tableStyle count="3" pivot="0" name="Databases-style">
      <tableStyleElement dxfId="1"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H1001" displayName="Table_1" id="1">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Compariso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B1000" displayName="Table_2" id="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Metadata (column name descripti-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H1" displayName="Table_3" id="3">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Simplified table with included -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I52" display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I38" display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ropensci/rgnparser" TargetMode="External"/><Relationship Id="rId84" Type="http://schemas.openxmlformats.org/officeDocument/2006/relationships/hyperlink" Target="https://bsapubs.onlinelibrary.wiley.com/doi/full/10.1002/aps3.11388" TargetMode="External"/><Relationship Id="rId83" Type="http://schemas.openxmlformats.org/officeDocument/2006/relationships/hyperlink" Target="https://cran.r-project.org/package=WorldFlora" TargetMode="External"/><Relationship Id="rId42" Type="http://schemas.openxmlformats.org/officeDocument/2006/relationships/hyperlink" Target="https://github.com/ropensci/rotl" TargetMode="External"/><Relationship Id="rId86" Type="http://schemas.openxmlformats.org/officeDocument/2006/relationships/hyperlink" Target="https://github.com/abichat/yatah" TargetMode="External"/><Relationship Id="rId41" Type="http://schemas.openxmlformats.org/officeDocument/2006/relationships/hyperlink" Target="https://github.com/ropensci/ritis" TargetMode="External"/><Relationship Id="rId85" Type="http://schemas.openxmlformats.org/officeDocument/2006/relationships/hyperlink" Target="https://github.com/ropensci/worrms" TargetMode="External"/><Relationship Id="rId44" Type="http://schemas.openxmlformats.org/officeDocument/2006/relationships/hyperlink" Target="https://github.com/ropensci/rredlist" TargetMode="External"/><Relationship Id="rId88" Type="http://schemas.openxmlformats.org/officeDocument/2006/relationships/hyperlink" Target="https://github.com/ropensci/zbank" TargetMode="External"/><Relationship Id="rId43" Type="http://schemas.openxmlformats.org/officeDocument/2006/relationships/hyperlink" Target="https://cran.r-project.org/package=rredlist" TargetMode="External"/><Relationship Id="rId87" Type="http://schemas.openxmlformats.org/officeDocument/2006/relationships/hyperlink" Target="https://cran.r-project.org/package=zbank" TargetMode="External"/><Relationship Id="rId46" Type="http://schemas.openxmlformats.org/officeDocument/2006/relationships/hyperlink" Target="https://cran.r-project.org/package=SP2000" TargetMode="External"/><Relationship Id="rId45" Type="http://schemas.openxmlformats.org/officeDocument/2006/relationships/hyperlink" Target="https://github.com/Rekyt/rtaxref" TargetMode="External"/><Relationship Id="rId89" Type="http://schemas.openxmlformats.org/officeDocument/2006/relationships/hyperlink" Target="https://cran.r-project.org/package=zbank" TargetMode="External"/><Relationship Id="rId80" Type="http://schemas.openxmlformats.org/officeDocument/2006/relationships/hyperlink" Target="https://doi.org/10.5281/zenodo.3776780" TargetMode="External"/><Relationship Id="rId82" Type="http://schemas.openxmlformats.org/officeDocument/2006/relationships/hyperlink" Target="https://cran.r-project.org/package=wikitaxa" TargetMode="External"/><Relationship Id="rId81" Type="http://schemas.openxmlformats.org/officeDocument/2006/relationships/hyperlink" Target="https://github.com/ropensci/wikitaxa"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cran.r-project.org/web/packages/BIEN/index.html" TargetMode="External"/><Relationship Id="rId4" Type="http://schemas.openxmlformats.org/officeDocument/2006/relationships/hyperlink" Target="https://github.com/bmaitner/RBIEN" TargetMode="External"/><Relationship Id="rId9" Type="http://schemas.openxmlformats.org/officeDocument/2006/relationships/hyperlink" Target="https://github.com/jonchang/fishtree" TargetMode="External"/><Relationship Id="rId48" Type="http://schemas.openxmlformats.org/officeDocument/2006/relationships/hyperlink" Target="https://github.com/sckott/splister" TargetMode="External"/><Relationship Id="rId47" Type="http://schemas.openxmlformats.org/officeDocument/2006/relationships/hyperlink" Target="https://otoliths.github.io/SP2000/" TargetMode="External"/><Relationship Id="rId49" Type="http://schemas.openxmlformats.org/officeDocument/2006/relationships/hyperlink" Target="https://github.com/ropensci/taxa" TargetMode="External"/><Relationship Id="rId5" Type="http://schemas.openxmlformats.org/officeDocument/2006/relationships/hyperlink" Target="https://cran.r-project.org/package=finbif" TargetMode="External"/><Relationship Id="rId6" Type="http://schemas.openxmlformats.org/officeDocument/2006/relationships/hyperlink" Target="https://github.com/luomus/finbif" TargetMode="External"/><Relationship Id="rId7" Type="http://schemas.openxmlformats.org/officeDocument/2006/relationships/hyperlink" Target="https://doi.org/10.5281/zenodo.3612814" TargetMode="External"/><Relationship Id="rId8" Type="http://schemas.openxmlformats.org/officeDocument/2006/relationships/hyperlink" Target="http://cran.r-project.org/package=fishtree" TargetMode="External"/><Relationship Id="rId73" Type="http://schemas.openxmlformats.org/officeDocument/2006/relationships/hyperlink" Target="https://doi.org/10.5281/zenodo.4594227" TargetMode="External"/><Relationship Id="rId72" Type="http://schemas.openxmlformats.org/officeDocument/2006/relationships/hyperlink" Target="https://github.com/ecologicaltraitdata/traitdataform/" TargetMode="External"/><Relationship Id="rId31" Type="http://schemas.openxmlformats.org/officeDocument/2006/relationships/hyperlink" Target="https://github.com/ropensci/rcol" TargetMode="External"/><Relationship Id="rId75" Type="http://schemas.openxmlformats.org/officeDocument/2006/relationships/hyperlink" Target="https://cran.r-project.org/package=twn" TargetMode="External"/><Relationship Id="rId30" Type="http://schemas.openxmlformats.org/officeDocument/2006/relationships/hyperlink" Target="https://cran.r-project.org/package=rcol" TargetMode="External"/><Relationship Id="rId74" Type="http://schemas.openxmlformats.org/officeDocument/2006/relationships/hyperlink" Target="https://doi.org/10.1111/2041-210X.13288)." TargetMode="External"/><Relationship Id="rId33" Type="http://schemas.openxmlformats.org/officeDocument/2006/relationships/hyperlink" Target="https://github.com/ropensci/rebird" TargetMode="External"/><Relationship Id="rId77" Type="http://schemas.openxmlformats.org/officeDocument/2006/relationships/hyperlink" Target="https://cran.r-project.org/package=vegdata" TargetMode="External"/><Relationship Id="rId32" Type="http://schemas.openxmlformats.org/officeDocument/2006/relationships/hyperlink" Target="https://cran.r-project.org/package=rebird" TargetMode="External"/><Relationship Id="rId76" Type="http://schemas.openxmlformats.org/officeDocument/2006/relationships/hyperlink" Target="https://github.com/RedTent/twn" TargetMode="External"/><Relationship Id="rId35" Type="http://schemas.openxmlformats.org/officeDocument/2006/relationships/hyperlink" Target="https://github.com/EDiLD/restax" TargetMode="External"/><Relationship Id="rId79" Type="http://schemas.openxmlformats.org/officeDocument/2006/relationships/hyperlink" Target="https://github.com/kamapu/vegtable" TargetMode="External"/><Relationship Id="rId34" Type="http://schemas.openxmlformats.org/officeDocument/2006/relationships/hyperlink" Target="https://github.com/ropensci/rentrez" TargetMode="External"/><Relationship Id="rId78" Type="http://schemas.openxmlformats.org/officeDocument/2006/relationships/hyperlink" Target="https://cran.r-project.org/package=vegtable" TargetMode="External"/><Relationship Id="rId71" Type="http://schemas.openxmlformats.org/officeDocument/2006/relationships/hyperlink" Target="https://cran.r-project.org/web/packages/traitdataform/index.html" TargetMode="External"/><Relationship Id="rId70" Type="http://schemas.openxmlformats.org/officeDocument/2006/relationships/hyperlink" Target="https://github.com/gustavobio/tpl" TargetMode="External"/><Relationship Id="rId37" Type="http://schemas.openxmlformats.org/officeDocument/2006/relationships/hyperlink" Target="https://github.com/ropensci/rfishbase" TargetMode="External"/><Relationship Id="rId36" Type="http://schemas.openxmlformats.org/officeDocument/2006/relationships/hyperlink" Target="https://cran.r-project.org/web/packages/rfishbase/index.html" TargetMode="External"/><Relationship Id="rId39" Type="http://schemas.openxmlformats.org/officeDocument/2006/relationships/hyperlink" Target="https://github.com/ropensci/rgbif" TargetMode="External"/><Relationship Id="rId38" Type="http://schemas.openxmlformats.org/officeDocument/2006/relationships/hyperlink" Target="https://cran.r-project.org/package=rgbif" TargetMode="External"/><Relationship Id="rId62" Type="http://schemas.openxmlformats.org/officeDocument/2006/relationships/hyperlink" Target="https://github.com/EDIorg/taxonomyCleanr" TargetMode="External"/><Relationship Id="rId61" Type="http://schemas.openxmlformats.org/officeDocument/2006/relationships/hyperlink" Target="https://github.com/sherrillmix/taxonomizr" TargetMode="External"/><Relationship Id="rId20" Type="http://schemas.openxmlformats.org/officeDocument/2006/relationships/hyperlink" Target="https://github.com/mreginato/monographaR" TargetMode="External"/><Relationship Id="rId64" Type="http://schemas.openxmlformats.org/officeDocument/2006/relationships/hyperlink" Target="https://doi.org/10.1111/j.2041-210X.2012.00232.x" TargetMode="External"/><Relationship Id="rId63" Type="http://schemas.openxmlformats.org/officeDocument/2006/relationships/hyperlink" Target="https://cran.r-project.org/package=Taxonstand" TargetMode="External"/><Relationship Id="rId22" Type="http://schemas.openxmlformats.org/officeDocument/2006/relationships/hyperlink" Target="https://bioconductor.org/packages/phyloseq/" TargetMode="External"/><Relationship Id="rId66" Type="http://schemas.openxmlformats.org/officeDocument/2006/relationships/hyperlink" Target="https://github.com/alexpiper/taxreturn" TargetMode="External"/><Relationship Id="rId21" Type="http://schemas.openxmlformats.org/officeDocument/2006/relationships/hyperlink" Target="https://github.com/ropensci/natserv" TargetMode="External"/><Relationship Id="rId65" Type="http://schemas.openxmlformats.org/officeDocument/2006/relationships/hyperlink" Target="https://github.com/vijaybarve/taxotools" TargetMode="External"/><Relationship Id="rId24" Type="http://schemas.openxmlformats.org/officeDocument/2006/relationships/hyperlink" Target="https://cran.r-project.org/package=phyndr" TargetMode="External"/><Relationship Id="rId68" Type="http://schemas.openxmlformats.org/officeDocument/2006/relationships/hyperlink" Target="https://github.com/ropensci/taxview" TargetMode="External"/><Relationship Id="rId23" Type="http://schemas.openxmlformats.org/officeDocument/2006/relationships/hyperlink" Target="https://github.com/joey711/phyloseq" TargetMode="External"/><Relationship Id="rId67" Type="http://schemas.openxmlformats.org/officeDocument/2006/relationships/hyperlink" Target="https://github.com/sckott/taxspell" TargetMode="External"/><Relationship Id="rId60" Type="http://schemas.openxmlformats.org/officeDocument/2006/relationships/hyperlink" Target="https://doi.org/10.1111/2041-210X.12517" TargetMode="External"/><Relationship Id="rId26" Type="http://schemas.openxmlformats.org/officeDocument/2006/relationships/hyperlink" Target="https://doi.org/10.1111/2041-210X.12517" TargetMode="External"/><Relationship Id="rId25" Type="http://schemas.openxmlformats.org/officeDocument/2006/relationships/hyperlink" Target="https://github.com/traitecoevo/phyndr" TargetMode="External"/><Relationship Id="rId69" Type="http://schemas.openxmlformats.org/officeDocument/2006/relationships/hyperlink" Target="https://github.com/EnquistLab/RTNRS" TargetMode="External"/><Relationship Id="rId28" Type="http://schemas.openxmlformats.org/officeDocument/2006/relationships/hyperlink" Target="https://github.com/helixcn/plantlist" TargetMode="External"/><Relationship Id="rId27" Type="http://schemas.openxmlformats.org/officeDocument/2006/relationships/hyperlink" Target="https://besjournals.onlinelibrary.wiley.com/doi/full/10.1111/2041-210X.12517" TargetMode="External"/><Relationship Id="rId29" Type="http://schemas.openxmlformats.org/officeDocument/2006/relationships/hyperlink" Target="https://github.com/helixcn/plantlist/" TargetMode="External"/><Relationship Id="rId51" Type="http://schemas.openxmlformats.org/officeDocument/2006/relationships/hyperlink" Target="https://doi.org/10.1111/2041-210X.13440" TargetMode="External"/><Relationship Id="rId50" Type="http://schemas.openxmlformats.org/officeDocument/2006/relationships/hyperlink" Target="https://github.com/ropensci/taxadb" TargetMode="External"/><Relationship Id="rId53" Type="http://schemas.openxmlformats.org/officeDocument/2006/relationships/hyperlink" Target="https://github.com/cboettig/taxalight" TargetMode="External"/><Relationship Id="rId52" Type="http://schemas.openxmlformats.org/officeDocument/2006/relationships/hyperlink" Target="https://cran.r-project.org/web/packages/taxalight/index.html" TargetMode="External"/><Relationship Id="rId11" Type="http://schemas.openxmlformats.org/officeDocument/2006/relationships/hyperlink" Target="https://bioconductor.org/packages/release/bioc/html/genomes.html" TargetMode="External"/><Relationship Id="rId55" Type="http://schemas.openxmlformats.org/officeDocument/2006/relationships/hyperlink" Target="https://github.com/ropensci/taxize" TargetMode="External"/><Relationship Id="rId10" Type="http://schemas.openxmlformats.org/officeDocument/2006/relationships/hyperlink" Target="https://bioconductor.org/packages/GenomeInfoDbData/" TargetMode="External"/><Relationship Id="rId54" Type="http://schemas.openxmlformats.org/officeDocument/2006/relationships/hyperlink" Target="https://github.com/joelnitta/taxastand" TargetMode="External"/><Relationship Id="rId13" Type="http://schemas.openxmlformats.org/officeDocument/2006/relationships/hyperlink" Target="https://cran.r-project.org/package=insect" TargetMode="External"/><Relationship Id="rId57" Type="http://schemas.openxmlformats.org/officeDocument/2006/relationships/hyperlink" Target="https://github.com/ropensci/taxlist" TargetMode="External"/><Relationship Id="rId12" Type="http://schemas.openxmlformats.org/officeDocument/2006/relationships/hyperlink" Target="https://git.bioconductor.org/packages/genomes" TargetMode="External"/><Relationship Id="rId56" Type="http://schemas.openxmlformats.org/officeDocument/2006/relationships/hyperlink" Target="https://github.com/ropensci/taxizedb" TargetMode="External"/><Relationship Id="rId90" Type="http://schemas.openxmlformats.org/officeDocument/2006/relationships/drawing" Target="../drawings/drawing1.xml"/><Relationship Id="rId92" Type="http://schemas.openxmlformats.org/officeDocument/2006/relationships/table" Target="../tables/table1.xml"/><Relationship Id="rId15" Type="http://schemas.openxmlformats.org/officeDocument/2006/relationships/hyperlink" Target="https://github.com/idiv-biodiversity/lcvplants" TargetMode="External"/><Relationship Id="rId59" Type="http://schemas.openxmlformats.org/officeDocument/2006/relationships/hyperlink" Target="https://github.com/traitecoevo/taxonlookup" TargetMode="External"/><Relationship Id="rId14" Type="http://schemas.openxmlformats.org/officeDocument/2006/relationships/hyperlink" Target="https://github.com/shaunpwilkinson/insect" TargetMode="External"/><Relationship Id="rId58" Type="http://schemas.openxmlformats.org/officeDocument/2006/relationships/hyperlink" Target="https://doi.org/10.3897/bdj.6.e23635." TargetMode="External"/><Relationship Id="rId17" Type="http://schemas.openxmlformats.org/officeDocument/2006/relationships/hyperlink" Target="https://cran.r-project.org/package=metacoder" TargetMode="External"/><Relationship Id="rId16" Type="http://schemas.openxmlformats.org/officeDocument/2006/relationships/hyperlink" Target="https://doi.org/10.1038/s41597-020-00702-z" TargetMode="External"/><Relationship Id="rId19" Type="http://schemas.openxmlformats.org/officeDocument/2006/relationships/hyperlink" Target="https://github.com/larssnip/microclass" TargetMode="External"/><Relationship Id="rId18" Type="http://schemas.openxmlformats.org/officeDocument/2006/relationships/hyperlink" Target="https://github.com/grunwaldlab/metacod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40" Type="http://schemas.openxmlformats.org/officeDocument/2006/relationships/hyperlink" Target="https://github.com/ropensci/taxa" TargetMode="External"/><Relationship Id="rId42" Type="http://schemas.openxmlformats.org/officeDocument/2006/relationships/hyperlink" Target="https://github.com/ropensci/taxadb" TargetMode="External"/><Relationship Id="rId41" Type="http://schemas.openxmlformats.org/officeDocument/2006/relationships/hyperlink" Target="https://cran.r-project.org/package=taxadb" TargetMode="External"/><Relationship Id="rId44" Type="http://schemas.openxmlformats.org/officeDocument/2006/relationships/hyperlink" Target="https://github.com/cboettig/taxalight" TargetMode="External"/><Relationship Id="rId43" Type="http://schemas.openxmlformats.org/officeDocument/2006/relationships/hyperlink" Target="https://cran.r-project.org/web/packages/taxalight/index.html" TargetMode="External"/><Relationship Id="rId46" Type="http://schemas.openxmlformats.org/officeDocument/2006/relationships/hyperlink" Target="https://cran.r-project.org/package=taxize" TargetMode="External"/><Relationship Id="rId45" Type="http://schemas.openxmlformats.org/officeDocument/2006/relationships/hyperlink" Target="https://github.com/joelnitta/taxastand" TargetMode="External"/><Relationship Id="rId80" Type="http://schemas.openxmlformats.org/officeDocument/2006/relationships/drawing" Target="../drawings/drawing3.xml"/><Relationship Id="rId82" Type="http://schemas.openxmlformats.org/officeDocument/2006/relationships/table" Target="../tables/table3.xm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cran.r-project.org/package=finbif" TargetMode="External"/><Relationship Id="rId4" Type="http://schemas.openxmlformats.org/officeDocument/2006/relationships/hyperlink" Target="https://github.com/luomus/finbif" TargetMode="External"/><Relationship Id="rId9" Type="http://schemas.openxmlformats.org/officeDocument/2006/relationships/hyperlink" Target="https://github.com/grunwaldlab/metacoder" TargetMode="External"/><Relationship Id="rId48" Type="http://schemas.openxmlformats.org/officeDocument/2006/relationships/hyperlink" Target="https://cran.r-project.org/package=taxizedb" TargetMode="External"/><Relationship Id="rId47" Type="http://schemas.openxmlformats.org/officeDocument/2006/relationships/hyperlink" Target="https://github.com/ropensci/taxize" TargetMode="External"/><Relationship Id="rId49" Type="http://schemas.openxmlformats.org/officeDocument/2006/relationships/hyperlink" Target="https://github.com/ropensci/taxizedb" TargetMode="External"/><Relationship Id="rId5" Type="http://schemas.openxmlformats.org/officeDocument/2006/relationships/hyperlink" Target="https://cran.r-project.org/package=insect" TargetMode="External"/><Relationship Id="rId6" Type="http://schemas.openxmlformats.org/officeDocument/2006/relationships/hyperlink" Target="https://github.com/shaunpwilkinson/insect" TargetMode="External"/><Relationship Id="rId7" Type="http://schemas.openxmlformats.org/officeDocument/2006/relationships/hyperlink" Target="https://github.com/idiv-biodiversity/lcvplants" TargetMode="External"/><Relationship Id="rId8" Type="http://schemas.openxmlformats.org/officeDocument/2006/relationships/hyperlink" Target="https://cran.r-project.org/package=metacoder" TargetMode="External"/><Relationship Id="rId73" Type="http://schemas.openxmlformats.org/officeDocument/2006/relationships/hyperlink" Target="https://cran.r-project.org/package=WorldFlora" TargetMode="External"/><Relationship Id="rId72" Type="http://schemas.openxmlformats.org/officeDocument/2006/relationships/hyperlink" Target="https://github.com/ropensci/wikitaxa" TargetMode="External"/><Relationship Id="rId31" Type="http://schemas.openxmlformats.org/officeDocument/2006/relationships/hyperlink" Target="https://cran.r-project.org/package=rotl" TargetMode="External"/><Relationship Id="rId75" Type="http://schemas.openxmlformats.org/officeDocument/2006/relationships/hyperlink" Target="https://github.com/ropensci/worrms" TargetMode="External"/><Relationship Id="rId30" Type="http://schemas.openxmlformats.org/officeDocument/2006/relationships/hyperlink" Target="https://github.com/ropensci/ritis" TargetMode="External"/><Relationship Id="rId74" Type="http://schemas.openxmlformats.org/officeDocument/2006/relationships/hyperlink" Target="https://cran.r-project.org/package=worrms" TargetMode="External"/><Relationship Id="rId33" Type="http://schemas.openxmlformats.org/officeDocument/2006/relationships/hyperlink" Target="https://cran.r-project.org/package=rredlist" TargetMode="External"/><Relationship Id="rId77" Type="http://schemas.openxmlformats.org/officeDocument/2006/relationships/hyperlink" Target="https://github.com/abichat/yatah" TargetMode="External"/><Relationship Id="rId32" Type="http://schemas.openxmlformats.org/officeDocument/2006/relationships/hyperlink" Target="https://github.com/ropensci/rotl" TargetMode="External"/><Relationship Id="rId76" Type="http://schemas.openxmlformats.org/officeDocument/2006/relationships/hyperlink" Target="https://cran.r-project.org/package=yatah" TargetMode="External"/><Relationship Id="rId35" Type="http://schemas.openxmlformats.org/officeDocument/2006/relationships/hyperlink" Target="https://github.com/Rekyt/rtaxref" TargetMode="External"/><Relationship Id="rId79" Type="http://schemas.openxmlformats.org/officeDocument/2006/relationships/hyperlink" Target="https://github.com/ropensci/zbank" TargetMode="External"/><Relationship Id="rId34" Type="http://schemas.openxmlformats.org/officeDocument/2006/relationships/hyperlink" Target="https://github.com/ropensci/rredlist" TargetMode="External"/><Relationship Id="rId78" Type="http://schemas.openxmlformats.org/officeDocument/2006/relationships/hyperlink" Target="https://cran.r-project.org/package=zbank" TargetMode="External"/><Relationship Id="rId71" Type="http://schemas.openxmlformats.org/officeDocument/2006/relationships/hyperlink" Target="https://cran.r-project.org/package=wikitaxa" TargetMode="External"/><Relationship Id="rId70" Type="http://schemas.openxmlformats.org/officeDocument/2006/relationships/hyperlink" Target="https://github.com/kamapu/vegtable" TargetMode="External"/><Relationship Id="rId37" Type="http://schemas.openxmlformats.org/officeDocument/2006/relationships/hyperlink" Target="https://otoliths.github.io/SP2000/" TargetMode="External"/><Relationship Id="rId36" Type="http://schemas.openxmlformats.org/officeDocument/2006/relationships/hyperlink" Target="https://cran.r-project.org/package=SP2000" TargetMode="External"/><Relationship Id="rId39" Type="http://schemas.openxmlformats.org/officeDocument/2006/relationships/hyperlink" Target="https://cran.r-project.org/package=taxa" TargetMode="External"/><Relationship Id="rId38" Type="http://schemas.openxmlformats.org/officeDocument/2006/relationships/hyperlink" Target="https://github.com/sckott/splister" TargetMode="External"/><Relationship Id="rId62" Type="http://schemas.openxmlformats.org/officeDocument/2006/relationships/hyperlink" Target="https://github.com/EnquistLab/RTNRS" TargetMode="External"/><Relationship Id="rId61" Type="http://schemas.openxmlformats.org/officeDocument/2006/relationships/hyperlink" Target="https://github.com/ropensci/taxview" TargetMode="External"/><Relationship Id="rId20" Type="http://schemas.openxmlformats.org/officeDocument/2006/relationships/hyperlink" Target="https://github.com/ropensci/rebird" TargetMode="External"/><Relationship Id="rId64" Type="http://schemas.openxmlformats.org/officeDocument/2006/relationships/hyperlink" Target="https://cran.r-project.org/package=traitdataform" TargetMode="External"/><Relationship Id="rId63" Type="http://schemas.openxmlformats.org/officeDocument/2006/relationships/hyperlink" Target="https://github.com/gustavobio/tpl" TargetMode="External"/><Relationship Id="rId22" Type="http://schemas.openxmlformats.org/officeDocument/2006/relationships/hyperlink" Target="https://github.com/ropensci/rentrez" TargetMode="External"/><Relationship Id="rId66" Type="http://schemas.openxmlformats.org/officeDocument/2006/relationships/hyperlink" Target="https://cran.r-project.org/package=twn" TargetMode="External"/><Relationship Id="rId21" Type="http://schemas.openxmlformats.org/officeDocument/2006/relationships/hyperlink" Target="https://cran.r-project.org/package=rentrez" TargetMode="External"/><Relationship Id="rId65" Type="http://schemas.openxmlformats.org/officeDocument/2006/relationships/hyperlink" Target="https://github.com/ecologicaltraitdata/traitdataform/" TargetMode="External"/><Relationship Id="rId24" Type="http://schemas.openxmlformats.org/officeDocument/2006/relationships/hyperlink" Target="https://github.com/ropensci/rfishbase" TargetMode="External"/><Relationship Id="rId68" Type="http://schemas.openxmlformats.org/officeDocument/2006/relationships/hyperlink" Target="https://cran.r-project.org/package=vegdata" TargetMode="External"/><Relationship Id="rId23" Type="http://schemas.openxmlformats.org/officeDocument/2006/relationships/hyperlink" Target="https://cran.r-project.org/web/packages/rfishbase/index.html" TargetMode="External"/><Relationship Id="rId67" Type="http://schemas.openxmlformats.org/officeDocument/2006/relationships/hyperlink" Target="https://github.com/RedTent/twn" TargetMode="External"/><Relationship Id="rId60" Type="http://schemas.openxmlformats.org/officeDocument/2006/relationships/hyperlink" Target="https://github.com/sckott/taxspell" TargetMode="External"/><Relationship Id="rId26" Type="http://schemas.openxmlformats.org/officeDocument/2006/relationships/hyperlink" Target="https://github.com/ropensci/rgbif" TargetMode="External"/><Relationship Id="rId25" Type="http://schemas.openxmlformats.org/officeDocument/2006/relationships/hyperlink" Target="https://cran.r-project.org/package=rgbif" TargetMode="External"/><Relationship Id="rId69" Type="http://schemas.openxmlformats.org/officeDocument/2006/relationships/hyperlink" Target="https://cran.r-project.org/package=vegtable" TargetMode="External"/><Relationship Id="rId28" Type="http://schemas.openxmlformats.org/officeDocument/2006/relationships/hyperlink" Target="https://github.com/ropensci/rgnparser" TargetMode="External"/><Relationship Id="rId27" Type="http://schemas.openxmlformats.org/officeDocument/2006/relationships/hyperlink" Target="https://cran.r-project.org/package=rgnparser" TargetMode="External"/><Relationship Id="rId29" Type="http://schemas.openxmlformats.org/officeDocument/2006/relationships/hyperlink" Target="https://cran.r-project.org/package=ritis" TargetMode="External"/><Relationship Id="rId51" Type="http://schemas.openxmlformats.org/officeDocument/2006/relationships/hyperlink" Target="https://github.com/ropensci/taxlist" TargetMode="External"/><Relationship Id="rId50" Type="http://schemas.openxmlformats.org/officeDocument/2006/relationships/hyperlink" Target="https://cran.r-project.org/package=taxlist" TargetMode="External"/><Relationship Id="rId53" Type="http://schemas.openxmlformats.org/officeDocument/2006/relationships/hyperlink" Target="https://cran.r-project.org/package=taxonomizr" TargetMode="External"/><Relationship Id="rId52" Type="http://schemas.openxmlformats.org/officeDocument/2006/relationships/hyperlink" Target="https://github.com/traitecoevo/taxonlookup" TargetMode="External"/><Relationship Id="rId11" Type="http://schemas.openxmlformats.org/officeDocument/2006/relationships/hyperlink" Target="https://github.com/larssnip/microclass" TargetMode="External"/><Relationship Id="rId55" Type="http://schemas.openxmlformats.org/officeDocument/2006/relationships/hyperlink" Target="https://github.com/EDIorg/taxonomyCleanr" TargetMode="External"/><Relationship Id="rId10" Type="http://schemas.openxmlformats.org/officeDocument/2006/relationships/hyperlink" Target="https://cran.r-project.org/package=microclass" TargetMode="External"/><Relationship Id="rId54" Type="http://schemas.openxmlformats.org/officeDocument/2006/relationships/hyperlink" Target="https://github.com/sherrillmix/taxonomizr" TargetMode="External"/><Relationship Id="rId13" Type="http://schemas.openxmlformats.org/officeDocument/2006/relationships/hyperlink" Target="https://github.com/mreginato/monographaR" TargetMode="External"/><Relationship Id="rId57" Type="http://schemas.openxmlformats.org/officeDocument/2006/relationships/hyperlink" Target="https://cran.r-project.org/package=taxotools" TargetMode="External"/><Relationship Id="rId12" Type="http://schemas.openxmlformats.org/officeDocument/2006/relationships/hyperlink" Target="https://cran.r-project.org/package=monographaR" TargetMode="External"/><Relationship Id="rId56" Type="http://schemas.openxmlformats.org/officeDocument/2006/relationships/hyperlink" Target="https://cran.r-project.org/package=Taxonstand" TargetMode="External"/><Relationship Id="rId15" Type="http://schemas.openxmlformats.org/officeDocument/2006/relationships/hyperlink" Target="https://github.com/ropensci/natserv" TargetMode="External"/><Relationship Id="rId59" Type="http://schemas.openxmlformats.org/officeDocument/2006/relationships/hyperlink" Target="https://github.com/alexpiper/taxreturn" TargetMode="External"/><Relationship Id="rId14" Type="http://schemas.openxmlformats.org/officeDocument/2006/relationships/hyperlink" Target="https://cran.r-project.org/package=natserv" TargetMode="External"/><Relationship Id="rId58" Type="http://schemas.openxmlformats.org/officeDocument/2006/relationships/hyperlink" Target="https://github.com/vijaybarve/taxotools" TargetMode="External"/><Relationship Id="rId17" Type="http://schemas.openxmlformats.org/officeDocument/2006/relationships/hyperlink" Target="https://cran.r-project.org/package=rcol" TargetMode="External"/><Relationship Id="rId16" Type="http://schemas.openxmlformats.org/officeDocument/2006/relationships/hyperlink" Target="https://github.com/helixcn/plantlist" TargetMode="External"/><Relationship Id="rId19" Type="http://schemas.openxmlformats.org/officeDocument/2006/relationships/hyperlink" Target="https://cran.r-project.org/package=rebird" TargetMode="External"/><Relationship Id="rId18" Type="http://schemas.openxmlformats.org/officeDocument/2006/relationships/hyperlink" Target="https://github.com/ropensci/rco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lgaebase.org" TargetMode="External"/><Relationship Id="rId2" Type="http://schemas.openxmlformats.org/officeDocument/2006/relationships/hyperlink" Target="https://www.boldsystems.org/index.php" TargetMode="External"/><Relationship Id="rId3" Type="http://schemas.openxmlformats.org/officeDocument/2006/relationships/hyperlink" Target="http://zoology.especies.cn/" TargetMode="External"/><Relationship Id="rId4" Type="http://schemas.openxmlformats.org/officeDocument/2006/relationships/hyperlink" Target="https://www.catalogueoflife.org/" TargetMode="External"/><Relationship Id="rId9" Type="http://schemas.openxmlformats.org/officeDocument/2006/relationships/hyperlink" Target="https://www.gbif.org/" TargetMode="External"/><Relationship Id="rId5" Type="http://schemas.openxmlformats.org/officeDocument/2006/relationships/hyperlink" Target="https://www.birds.cornell.edu/clementschecklist/" TargetMode="External"/><Relationship Id="rId6" Type="http://schemas.openxmlformats.org/officeDocument/2006/relationships/hyperlink" Target="https://eol.org/" TargetMode="External"/><Relationship Id="rId7" Type="http://schemas.openxmlformats.org/officeDocument/2006/relationships/hyperlink" Target="https://laji.fi/en/" TargetMode="External"/><Relationship Id="rId8" Type="http://schemas.openxmlformats.org/officeDocument/2006/relationships/hyperlink" Target="https://www.fishbase.de/" TargetMode="External"/><Relationship Id="rId31" Type="http://schemas.openxmlformats.org/officeDocument/2006/relationships/hyperlink" Target="http://worldfloraonline.org/" TargetMode="External"/><Relationship Id="rId30" Type="http://schemas.openxmlformats.org/officeDocument/2006/relationships/hyperlink" Target="https://www.wikipedia.org/" TargetMode="External"/><Relationship Id="rId33" Type="http://schemas.openxmlformats.org/officeDocument/2006/relationships/hyperlink" Target="http://zoobank.org/" TargetMode="External"/><Relationship Id="rId32" Type="http://schemas.openxmlformats.org/officeDocument/2006/relationships/hyperlink" Target="https://www.marinespecies.org/" TargetMode="External"/><Relationship Id="rId34" Type="http://schemas.openxmlformats.org/officeDocument/2006/relationships/drawing" Target="../drawings/drawing4.xml"/><Relationship Id="rId36" Type="http://schemas.openxmlformats.org/officeDocument/2006/relationships/table" Target="../tables/table4.xml"/><Relationship Id="rId20" Type="http://schemas.openxmlformats.org/officeDocument/2006/relationships/hyperlink" Target="https://sealifebase.ca/" TargetMode="External"/><Relationship Id="rId22" Type="http://schemas.openxmlformats.org/officeDocument/2006/relationships/hyperlink" Target="https://taibnet.sinica.edu.tw/home_eng.php" TargetMode="External"/><Relationship Id="rId21" Type="http://schemas.openxmlformats.org/officeDocument/2006/relationships/hyperlink" Target="http://sp2000.org.cn/" TargetMode="External"/><Relationship Id="rId24" Type="http://schemas.openxmlformats.org/officeDocument/2006/relationships/hyperlink" Target="http://www.theplantlist.org/" TargetMode="External"/><Relationship Id="rId23" Type="http://schemas.openxmlformats.org/officeDocument/2006/relationships/hyperlink" Target="https://inpn.mnhn.fr/programme/referentiel-taxonomique-taxref" TargetMode="External"/><Relationship Id="rId26" Type="http://schemas.openxmlformats.org/officeDocument/2006/relationships/hyperlink" Target="https://twnlist.aquadesk.nl/" TargetMode="External"/><Relationship Id="rId25" Type="http://schemas.openxmlformats.org/officeDocument/2006/relationships/hyperlink" Target="https://tropicos.org/name/Search" TargetMode="External"/><Relationship Id="rId28" Type="http://schemas.openxmlformats.org/officeDocument/2006/relationships/hyperlink" Target="https://data.canadensys.net/ipt/resource?r=vascan" TargetMode="External"/><Relationship Id="rId27" Type="http://schemas.openxmlformats.org/officeDocument/2006/relationships/hyperlink" Target="https://plants.usda.gov/home" TargetMode="External"/><Relationship Id="rId29" Type="http://schemas.openxmlformats.org/officeDocument/2006/relationships/hyperlink" Target="https://www.wikidata.org/wiki/Wikidata:Main_Page" TargetMode="External"/><Relationship Id="rId11" Type="http://schemas.openxmlformats.org/officeDocument/2006/relationships/hyperlink" Target="https://index.globalnames.org/" TargetMode="External"/><Relationship Id="rId10" Type="http://schemas.openxmlformats.org/officeDocument/2006/relationships/hyperlink" Target="https://germansl.infinitenature.org/" TargetMode="External"/><Relationship Id="rId13" Type="http://schemas.openxmlformats.org/officeDocument/2006/relationships/hyperlink" Target="https://www.indexfungorum.org/" TargetMode="External"/><Relationship Id="rId12" Type="http://schemas.openxmlformats.org/officeDocument/2006/relationships/hyperlink" Target="https://resolver.globalnames.org/" TargetMode="External"/><Relationship Id="rId15" Type="http://schemas.openxmlformats.org/officeDocument/2006/relationships/hyperlink" Target="https://www.itis.gov/" TargetMode="External"/><Relationship Id="rId14" Type="http://schemas.openxmlformats.org/officeDocument/2006/relationships/hyperlink" Target="https://www.ipni.org/" TargetMode="External"/><Relationship Id="rId17" Type="http://schemas.openxmlformats.org/officeDocument/2006/relationships/hyperlink" Target="https://explorer.natureserve.org/" TargetMode="External"/><Relationship Id="rId16" Type="http://schemas.openxmlformats.org/officeDocument/2006/relationships/hyperlink" Target="https://idiv-biodiversity.github.io/lcvplants/" TargetMode="External"/><Relationship Id="rId19" Type="http://schemas.openxmlformats.org/officeDocument/2006/relationships/hyperlink" Target="http://powo.science.kew.org/" TargetMode="External"/><Relationship Id="rId18" Type="http://schemas.openxmlformats.org/officeDocument/2006/relationships/hyperlink" Target="https://www.ncbi.nlm.nih.gov/taxonomy"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29"/>
    <col customWidth="1" min="9" max="9" width="19.43"/>
    <col customWidth="1" min="13" max="13" width="34.86"/>
    <col customWidth="1" min="19" max="19" width="39.43"/>
  </cols>
  <sheetData>
    <row r="1">
      <c r="A1" s="1" t="s">
        <v>0</v>
      </c>
      <c r="B1" s="2" t="s">
        <v>1</v>
      </c>
      <c r="C1" s="2"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c r="U1" s="3"/>
      <c r="V1" s="3"/>
      <c r="W1" s="3"/>
      <c r="X1" s="3"/>
      <c r="Y1" s="3"/>
      <c r="Z1" s="3"/>
      <c r="AA1" s="3"/>
      <c r="AB1" s="3"/>
      <c r="AC1" s="3"/>
      <c r="AD1" s="3"/>
      <c r="AE1" s="3"/>
      <c r="AF1" s="3"/>
      <c r="AG1" s="3"/>
      <c r="AH1" s="3"/>
    </row>
    <row r="2">
      <c r="A2" s="4" t="s">
        <v>19</v>
      </c>
      <c r="B2" s="5" t="s">
        <v>20</v>
      </c>
      <c r="C2" s="5" t="s">
        <v>21</v>
      </c>
      <c r="D2" s="5" t="s">
        <v>22</v>
      </c>
      <c r="E2" s="5" t="s">
        <v>23</v>
      </c>
      <c r="F2" s="6" t="s">
        <v>24</v>
      </c>
      <c r="G2" s="6" t="s">
        <v>25</v>
      </c>
      <c r="H2" s="7">
        <v>43722.0</v>
      </c>
      <c r="I2" s="8" t="s">
        <v>20</v>
      </c>
      <c r="J2" s="8" t="s">
        <v>26</v>
      </c>
      <c r="K2" s="8" t="s">
        <v>27</v>
      </c>
      <c r="L2" s="8" t="s">
        <v>20</v>
      </c>
      <c r="M2" s="8" t="s">
        <v>28</v>
      </c>
      <c r="N2" s="8" t="s">
        <v>29</v>
      </c>
      <c r="O2" s="8" t="s">
        <v>30</v>
      </c>
      <c r="P2" s="8" t="s">
        <v>31</v>
      </c>
      <c r="Q2" s="8" t="s">
        <v>32</v>
      </c>
      <c r="R2" s="8" t="s">
        <v>33</v>
      </c>
      <c r="S2" s="9"/>
      <c r="T2" s="9"/>
      <c r="U2" s="9"/>
      <c r="V2" s="9"/>
      <c r="W2" s="9"/>
      <c r="X2" s="9"/>
      <c r="Y2" s="9"/>
      <c r="Z2" s="9"/>
      <c r="AA2" s="9"/>
      <c r="AB2" s="9"/>
      <c r="AC2" s="9"/>
      <c r="AD2" s="9"/>
      <c r="AE2" s="9"/>
      <c r="AF2" s="9"/>
      <c r="AG2" s="9"/>
      <c r="AH2" s="9"/>
    </row>
    <row r="3">
      <c r="A3" s="10" t="s">
        <v>34</v>
      </c>
      <c r="B3" s="11"/>
      <c r="C3" s="11" t="s">
        <v>35</v>
      </c>
      <c r="D3" s="11" t="s">
        <v>36</v>
      </c>
      <c r="E3" s="11" t="s">
        <v>37</v>
      </c>
      <c r="F3" s="12" t="s">
        <v>38</v>
      </c>
      <c r="G3" s="12" t="s">
        <v>39</v>
      </c>
      <c r="H3" s="13">
        <v>43888.0</v>
      </c>
      <c r="I3" s="8" t="s">
        <v>20</v>
      </c>
      <c r="J3" s="8" t="s">
        <v>26</v>
      </c>
      <c r="K3" s="8" t="s">
        <v>27</v>
      </c>
      <c r="L3" s="8" t="s">
        <v>32</v>
      </c>
      <c r="M3" s="8" t="s">
        <v>37</v>
      </c>
      <c r="N3" s="8" t="s">
        <v>29</v>
      </c>
      <c r="O3" s="8" t="s">
        <v>30</v>
      </c>
      <c r="P3" s="8" t="s">
        <v>40</v>
      </c>
      <c r="Q3" s="8" t="s">
        <v>20</v>
      </c>
      <c r="R3" s="8" t="s">
        <v>41</v>
      </c>
      <c r="S3" s="9"/>
      <c r="T3" s="9"/>
      <c r="U3" s="9"/>
      <c r="V3" s="9"/>
      <c r="W3" s="9"/>
      <c r="X3" s="9"/>
      <c r="Y3" s="9"/>
      <c r="Z3" s="9"/>
      <c r="AA3" s="9"/>
      <c r="AB3" s="9"/>
      <c r="AC3" s="9"/>
      <c r="AD3" s="9"/>
      <c r="AE3" s="9"/>
      <c r="AF3" s="9"/>
      <c r="AG3" s="9"/>
      <c r="AH3" s="9"/>
    </row>
    <row r="4" ht="19.5" customHeight="1">
      <c r="A4" s="4" t="s">
        <v>42</v>
      </c>
      <c r="B4" s="5" t="s">
        <v>20</v>
      </c>
      <c r="C4" s="5" t="s">
        <v>21</v>
      </c>
      <c r="D4" s="5" t="s">
        <v>22</v>
      </c>
      <c r="E4" s="5" t="s">
        <v>23</v>
      </c>
      <c r="F4" s="6" t="s">
        <v>43</v>
      </c>
      <c r="G4" s="12" t="s">
        <v>44</v>
      </c>
      <c r="H4" s="7">
        <v>44223.0</v>
      </c>
      <c r="I4" s="8" t="s">
        <v>20</v>
      </c>
      <c r="J4" s="8" t="s">
        <v>26</v>
      </c>
      <c r="K4" s="8" t="s">
        <v>27</v>
      </c>
      <c r="L4" s="8" t="s">
        <v>20</v>
      </c>
      <c r="M4" s="14" t="s">
        <v>45</v>
      </c>
      <c r="N4" s="8" t="s">
        <v>29</v>
      </c>
      <c r="O4" s="8" t="s">
        <v>46</v>
      </c>
      <c r="P4" s="8" t="s">
        <v>37</v>
      </c>
      <c r="Q4" s="8" t="s">
        <v>32</v>
      </c>
      <c r="R4" s="15" t="s">
        <v>47</v>
      </c>
      <c r="S4" s="8" t="s">
        <v>48</v>
      </c>
      <c r="T4" s="9"/>
      <c r="U4" s="9"/>
      <c r="V4" s="9"/>
      <c r="W4" s="9"/>
      <c r="X4" s="9"/>
      <c r="Y4" s="9"/>
      <c r="Z4" s="9"/>
      <c r="AA4" s="9"/>
      <c r="AB4" s="9"/>
      <c r="AC4" s="9"/>
      <c r="AD4" s="9"/>
      <c r="AE4" s="9"/>
      <c r="AF4" s="9"/>
      <c r="AG4" s="9"/>
      <c r="AH4" s="9"/>
    </row>
    <row r="5">
      <c r="A5" s="10" t="s">
        <v>49</v>
      </c>
      <c r="B5" s="5"/>
      <c r="C5" s="5" t="s">
        <v>21</v>
      </c>
      <c r="D5" s="5" t="s">
        <v>36</v>
      </c>
      <c r="E5" s="5" t="s">
        <v>37</v>
      </c>
      <c r="F5" s="6" t="s">
        <v>50</v>
      </c>
      <c r="G5" s="12" t="s">
        <v>51</v>
      </c>
      <c r="H5" s="7">
        <v>44227.0</v>
      </c>
      <c r="I5" s="8" t="s">
        <v>20</v>
      </c>
      <c r="J5" s="8" t="s">
        <v>26</v>
      </c>
      <c r="K5" s="8" t="s">
        <v>27</v>
      </c>
      <c r="L5" s="8" t="s">
        <v>20</v>
      </c>
      <c r="M5" s="8" t="s">
        <v>52</v>
      </c>
      <c r="N5" s="8" t="s">
        <v>29</v>
      </c>
      <c r="O5" s="8" t="s">
        <v>30</v>
      </c>
      <c r="P5" s="8" t="s">
        <v>53</v>
      </c>
      <c r="Q5" s="8" t="s">
        <v>20</v>
      </c>
      <c r="R5" s="8" t="s">
        <v>54</v>
      </c>
      <c r="S5" s="9"/>
      <c r="T5" s="9"/>
      <c r="U5" s="9"/>
      <c r="V5" s="9"/>
      <c r="W5" s="9"/>
      <c r="X5" s="9"/>
      <c r="Y5" s="9"/>
      <c r="Z5" s="9"/>
      <c r="AA5" s="9"/>
      <c r="AB5" s="9"/>
      <c r="AC5" s="9"/>
      <c r="AD5" s="9"/>
      <c r="AE5" s="9"/>
      <c r="AF5" s="9"/>
      <c r="AG5" s="9"/>
      <c r="AH5" s="9"/>
    </row>
    <row r="6">
      <c r="A6" s="10" t="s">
        <v>55</v>
      </c>
      <c r="B6" s="5"/>
      <c r="C6" s="5"/>
      <c r="D6" s="5" t="s">
        <v>36</v>
      </c>
      <c r="E6" s="5" t="s">
        <v>37</v>
      </c>
      <c r="F6" s="6" t="s">
        <v>56</v>
      </c>
      <c r="G6" s="9"/>
      <c r="H6" s="7">
        <v>44201.0</v>
      </c>
      <c r="I6" s="8" t="s">
        <v>20</v>
      </c>
      <c r="J6" s="8" t="s">
        <v>57</v>
      </c>
      <c r="K6" s="8" t="s">
        <v>58</v>
      </c>
      <c r="L6" s="8" t="s">
        <v>20</v>
      </c>
      <c r="M6" s="8" t="s">
        <v>59</v>
      </c>
      <c r="N6" s="8" t="s">
        <v>60</v>
      </c>
      <c r="O6" s="8" t="s">
        <v>46</v>
      </c>
      <c r="P6" s="8" t="s">
        <v>37</v>
      </c>
      <c r="Q6" s="8" t="s">
        <v>32</v>
      </c>
      <c r="R6" s="8" t="s">
        <v>37</v>
      </c>
      <c r="S6" s="9"/>
      <c r="T6" s="9"/>
      <c r="U6" s="9"/>
      <c r="V6" s="9"/>
      <c r="W6" s="9"/>
      <c r="X6" s="9"/>
      <c r="Y6" s="9"/>
      <c r="Z6" s="9"/>
      <c r="AA6" s="9"/>
      <c r="AB6" s="9"/>
      <c r="AC6" s="9"/>
      <c r="AD6" s="9"/>
      <c r="AE6" s="9"/>
      <c r="AF6" s="9"/>
      <c r="AG6" s="9"/>
      <c r="AH6" s="9"/>
    </row>
    <row r="7">
      <c r="A7" s="10" t="s">
        <v>61</v>
      </c>
      <c r="B7" s="11"/>
      <c r="C7" s="11"/>
      <c r="D7" s="11" t="s">
        <v>36</v>
      </c>
      <c r="E7" s="11" t="s">
        <v>37</v>
      </c>
      <c r="F7" s="12" t="s">
        <v>62</v>
      </c>
      <c r="G7" s="16" t="s">
        <v>63</v>
      </c>
      <c r="H7" s="7">
        <v>44249.0</v>
      </c>
      <c r="I7" s="8" t="s">
        <v>20</v>
      </c>
      <c r="J7" s="8" t="s">
        <v>26</v>
      </c>
      <c r="K7" s="8" t="s">
        <v>64</v>
      </c>
      <c r="L7" s="8" t="s">
        <v>20</v>
      </c>
      <c r="M7" s="8" t="s">
        <v>59</v>
      </c>
      <c r="N7" s="8" t="s">
        <v>29</v>
      </c>
      <c r="O7" s="8" t="s">
        <v>30</v>
      </c>
      <c r="P7" s="8" t="s">
        <v>65</v>
      </c>
      <c r="Q7" s="8" t="s">
        <v>32</v>
      </c>
      <c r="R7" s="8" t="s">
        <v>37</v>
      </c>
      <c r="S7" s="9"/>
      <c r="T7" s="9"/>
      <c r="U7" s="9"/>
      <c r="V7" s="9"/>
      <c r="W7" s="9"/>
      <c r="X7" s="9"/>
      <c r="Y7" s="9"/>
      <c r="Z7" s="9"/>
      <c r="AA7" s="9"/>
      <c r="AB7" s="9"/>
      <c r="AC7" s="9"/>
      <c r="AD7" s="9"/>
      <c r="AE7" s="9"/>
      <c r="AF7" s="9"/>
      <c r="AG7" s="9"/>
      <c r="AH7" s="9"/>
    </row>
    <row r="8">
      <c r="A8" s="10" t="s">
        <v>66</v>
      </c>
      <c r="B8" s="5" t="s">
        <v>20</v>
      </c>
      <c r="C8" s="5"/>
      <c r="D8" s="5" t="s">
        <v>22</v>
      </c>
      <c r="E8" s="5" t="s">
        <v>23</v>
      </c>
      <c r="F8" s="6" t="s">
        <v>67</v>
      </c>
      <c r="G8" s="12" t="s">
        <v>68</v>
      </c>
      <c r="H8" s="7">
        <v>43429.0</v>
      </c>
      <c r="I8" s="8" t="s">
        <v>20</v>
      </c>
      <c r="J8" s="8" t="s">
        <v>26</v>
      </c>
      <c r="K8" s="8" t="s">
        <v>64</v>
      </c>
      <c r="L8" s="8" t="s">
        <v>20</v>
      </c>
      <c r="M8" s="8" t="s">
        <v>69</v>
      </c>
      <c r="N8" s="8" t="s">
        <v>70</v>
      </c>
      <c r="O8" s="8" t="s">
        <v>46</v>
      </c>
      <c r="P8" s="8" t="s">
        <v>37</v>
      </c>
      <c r="Q8" s="8" t="s">
        <v>20</v>
      </c>
      <c r="R8" s="8" t="s">
        <v>71</v>
      </c>
      <c r="S8" s="8" t="s">
        <v>72</v>
      </c>
      <c r="T8" s="9"/>
      <c r="U8" s="9"/>
      <c r="V8" s="9"/>
      <c r="W8" s="9"/>
      <c r="X8" s="9"/>
      <c r="Y8" s="9"/>
      <c r="Z8" s="9"/>
      <c r="AA8" s="9"/>
      <c r="AB8" s="9"/>
      <c r="AC8" s="9"/>
      <c r="AD8" s="9"/>
      <c r="AE8" s="9"/>
      <c r="AF8" s="9"/>
      <c r="AG8" s="9"/>
      <c r="AH8" s="9"/>
    </row>
    <row r="9">
      <c r="A9" s="10" t="s">
        <v>73</v>
      </c>
      <c r="B9" s="5" t="s">
        <v>20</v>
      </c>
      <c r="C9" s="5" t="s">
        <v>21</v>
      </c>
      <c r="D9" s="5" t="s">
        <v>22</v>
      </c>
      <c r="E9" s="5" t="s">
        <v>74</v>
      </c>
      <c r="F9" s="17" t="s">
        <v>37</v>
      </c>
      <c r="G9" s="12" t="s">
        <v>75</v>
      </c>
      <c r="H9" s="8" t="s">
        <v>37</v>
      </c>
      <c r="I9" s="8" t="s">
        <v>20</v>
      </c>
      <c r="J9" s="8" t="s">
        <v>26</v>
      </c>
      <c r="K9" s="8" t="s">
        <v>58</v>
      </c>
      <c r="L9" s="8" t="s">
        <v>20</v>
      </c>
      <c r="M9" s="8" t="s">
        <v>76</v>
      </c>
      <c r="N9" s="8" t="s">
        <v>29</v>
      </c>
      <c r="O9" s="8" t="s">
        <v>30</v>
      </c>
      <c r="P9" s="8" t="s">
        <v>77</v>
      </c>
      <c r="Q9" s="8" t="s">
        <v>20</v>
      </c>
      <c r="R9" s="15" t="s">
        <v>78</v>
      </c>
      <c r="S9" s="9"/>
      <c r="T9" s="9"/>
      <c r="U9" s="9"/>
      <c r="V9" s="9"/>
      <c r="W9" s="9"/>
      <c r="X9" s="9"/>
      <c r="Y9" s="9"/>
      <c r="Z9" s="9"/>
      <c r="AA9" s="9"/>
      <c r="AB9" s="9"/>
      <c r="AC9" s="9"/>
      <c r="AD9" s="9"/>
      <c r="AE9" s="9"/>
      <c r="AF9" s="9"/>
      <c r="AG9" s="9"/>
      <c r="AH9" s="9"/>
    </row>
    <row r="10">
      <c r="A10" s="10" t="s">
        <v>79</v>
      </c>
      <c r="B10" s="5" t="s">
        <v>20</v>
      </c>
      <c r="C10" s="5"/>
      <c r="D10" s="5" t="s">
        <v>22</v>
      </c>
      <c r="E10" s="5" t="s">
        <v>23</v>
      </c>
      <c r="F10" s="6" t="s">
        <v>80</v>
      </c>
      <c r="G10" s="15" t="s">
        <v>81</v>
      </c>
      <c r="H10" s="7">
        <v>43950.0</v>
      </c>
      <c r="I10" s="8" t="s">
        <v>20</v>
      </c>
      <c r="J10" s="8" t="s">
        <v>26</v>
      </c>
      <c r="K10" s="8" t="s">
        <v>58</v>
      </c>
      <c r="L10" s="8" t="s">
        <v>32</v>
      </c>
      <c r="M10" s="8" t="s">
        <v>37</v>
      </c>
      <c r="N10" s="8" t="s">
        <v>82</v>
      </c>
      <c r="O10" s="8" t="s">
        <v>30</v>
      </c>
      <c r="P10" s="8" t="s">
        <v>83</v>
      </c>
      <c r="Q10" s="8" t="s">
        <v>20</v>
      </c>
      <c r="R10" s="8" t="s">
        <v>84</v>
      </c>
      <c r="S10" s="9"/>
      <c r="T10" s="9"/>
      <c r="U10" s="9"/>
      <c r="V10" s="9"/>
      <c r="W10" s="9"/>
      <c r="X10" s="9"/>
      <c r="Y10" s="9"/>
      <c r="Z10" s="9"/>
      <c r="AA10" s="9"/>
      <c r="AB10" s="9"/>
      <c r="AC10" s="9"/>
      <c r="AD10" s="9"/>
      <c r="AE10" s="9"/>
      <c r="AF10" s="9"/>
      <c r="AG10" s="9"/>
      <c r="AH10" s="9"/>
    </row>
    <row r="11">
      <c r="A11" s="10" t="s">
        <v>85</v>
      </c>
      <c r="B11" s="5" t="s">
        <v>20</v>
      </c>
      <c r="C11" s="5"/>
      <c r="D11" s="5" t="s">
        <v>22</v>
      </c>
      <c r="E11" s="5" t="s">
        <v>23</v>
      </c>
      <c r="F11" s="6" t="str">
        <f t="shared" ref="F11:F13" si="1">CONCATENATE("https://cran.r-project.org/package=", A11)</f>
        <v>https://cran.r-project.org/package=microclass</v>
      </c>
      <c r="G11" s="12" t="s">
        <v>86</v>
      </c>
      <c r="H11" s="7">
        <v>44071.0</v>
      </c>
      <c r="I11" s="8" t="s">
        <v>20</v>
      </c>
      <c r="J11" s="8" t="s">
        <v>26</v>
      </c>
      <c r="K11" s="8" t="s">
        <v>58</v>
      </c>
      <c r="L11" s="8" t="s">
        <v>32</v>
      </c>
      <c r="M11" s="8" t="s">
        <v>37</v>
      </c>
      <c r="N11" s="8" t="s">
        <v>70</v>
      </c>
      <c r="O11" s="8" t="s">
        <v>30</v>
      </c>
      <c r="P11" s="8" t="s">
        <v>65</v>
      </c>
      <c r="Q11" s="8" t="s">
        <v>32</v>
      </c>
      <c r="R11" s="8" t="s">
        <v>87</v>
      </c>
      <c r="S11" s="9"/>
      <c r="T11" s="9"/>
      <c r="U11" s="9"/>
      <c r="V11" s="9"/>
      <c r="W11" s="9"/>
      <c r="X11" s="9"/>
      <c r="Y11" s="9"/>
      <c r="Z11" s="9"/>
      <c r="AA11" s="9"/>
      <c r="AB11" s="9"/>
      <c r="AC11" s="9"/>
      <c r="AD11" s="9"/>
      <c r="AE11" s="9"/>
      <c r="AF11" s="9"/>
      <c r="AG11" s="9"/>
      <c r="AH11" s="9"/>
    </row>
    <row r="12">
      <c r="A12" s="10" t="s">
        <v>88</v>
      </c>
      <c r="B12" s="5" t="s">
        <v>20</v>
      </c>
      <c r="C12" s="5"/>
      <c r="D12" s="5" t="s">
        <v>22</v>
      </c>
      <c r="E12" s="5" t="s">
        <v>23</v>
      </c>
      <c r="F12" s="6" t="str">
        <f t="shared" si="1"/>
        <v>https://cran.r-project.org/package=monographaR</v>
      </c>
      <c r="G12" s="6" t="s">
        <v>89</v>
      </c>
      <c r="H12" s="7">
        <v>44115.0</v>
      </c>
      <c r="I12" s="8" t="s">
        <v>20</v>
      </c>
      <c r="J12" s="8" t="s">
        <v>26</v>
      </c>
      <c r="K12" s="8" t="s">
        <v>58</v>
      </c>
      <c r="L12" s="8" t="s">
        <v>32</v>
      </c>
      <c r="M12" s="8" t="s">
        <v>37</v>
      </c>
      <c r="N12" s="8" t="s">
        <v>90</v>
      </c>
      <c r="O12" s="8" t="s">
        <v>30</v>
      </c>
      <c r="P12" s="8" t="s">
        <v>77</v>
      </c>
      <c r="Q12" s="8" t="s">
        <v>20</v>
      </c>
      <c r="R12" s="8" t="s">
        <v>91</v>
      </c>
      <c r="S12" s="9"/>
      <c r="T12" s="9"/>
      <c r="U12" s="9"/>
      <c r="V12" s="9"/>
      <c r="W12" s="9"/>
      <c r="X12" s="9"/>
      <c r="Y12" s="9"/>
      <c r="Z12" s="9"/>
      <c r="AA12" s="9"/>
      <c r="AB12" s="9"/>
      <c r="AC12" s="9"/>
      <c r="AD12" s="9"/>
      <c r="AE12" s="9"/>
      <c r="AF12" s="9"/>
      <c r="AG12" s="9"/>
      <c r="AH12" s="9"/>
    </row>
    <row r="13">
      <c r="A13" s="10" t="s">
        <v>92</v>
      </c>
      <c r="B13" s="5" t="s">
        <v>20</v>
      </c>
      <c r="C13" s="5"/>
      <c r="D13" s="5" t="s">
        <v>22</v>
      </c>
      <c r="E13" s="5" t="s">
        <v>23</v>
      </c>
      <c r="F13" s="6" t="str">
        <f t="shared" si="1"/>
        <v>https://cran.r-project.org/package=natserv</v>
      </c>
      <c r="G13" s="6" t="s">
        <v>93</v>
      </c>
      <c r="H13" s="7">
        <v>43967.0</v>
      </c>
      <c r="I13" s="8" t="s">
        <v>20</v>
      </c>
      <c r="J13" s="8" t="s">
        <v>94</v>
      </c>
      <c r="K13" s="8" t="s">
        <v>27</v>
      </c>
      <c r="L13" s="8" t="s">
        <v>20</v>
      </c>
      <c r="M13" s="18" t="s">
        <v>95</v>
      </c>
      <c r="N13" s="8" t="s">
        <v>29</v>
      </c>
      <c r="O13" s="8" t="s">
        <v>46</v>
      </c>
      <c r="P13" s="8" t="s">
        <v>37</v>
      </c>
      <c r="Q13" s="8" t="s">
        <v>32</v>
      </c>
      <c r="R13" s="8" t="s">
        <v>87</v>
      </c>
      <c r="S13" s="8" t="s">
        <v>96</v>
      </c>
      <c r="T13" s="9"/>
      <c r="U13" s="9"/>
      <c r="V13" s="9"/>
      <c r="W13" s="9"/>
      <c r="X13" s="9"/>
      <c r="Y13" s="9"/>
      <c r="Z13" s="9"/>
      <c r="AA13" s="9"/>
      <c r="AB13" s="9"/>
      <c r="AC13" s="9"/>
      <c r="AD13" s="9"/>
      <c r="AE13" s="9"/>
      <c r="AF13" s="9"/>
      <c r="AG13" s="9"/>
      <c r="AH13" s="9"/>
    </row>
    <row r="14">
      <c r="A14" s="10" t="s">
        <v>97</v>
      </c>
      <c r="B14" s="5"/>
      <c r="C14" s="5"/>
      <c r="D14" s="5" t="s">
        <v>36</v>
      </c>
      <c r="E14" s="5" t="s">
        <v>37</v>
      </c>
      <c r="F14" s="6" t="s">
        <v>98</v>
      </c>
      <c r="G14" s="12" t="s">
        <v>99</v>
      </c>
      <c r="H14" s="7">
        <v>44248.0</v>
      </c>
      <c r="I14" s="8" t="s">
        <v>20</v>
      </c>
      <c r="J14" s="8" t="s">
        <v>26</v>
      </c>
      <c r="K14" s="8" t="s">
        <v>58</v>
      </c>
      <c r="L14" s="8" t="s">
        <v>32</v>
      </c>
      <c r="M14" s="8" t="s">
        <v>37</v>
      </c>
      <c r="N14" s="8" t="s">
        <v>82</v>
      </c>
      <c r="O14" s="8" t="s">
        <v>46</v>
      </c>
      <c r="P14" s="8" t="s">
        <v>37</v>
      </c>
      <c r="Q14" s="8" t="s">
        <v>20</v>
      </c>
      <c r="R14" s="8" t="s">
        <v>100</v>
      </c>
      <c r="S14" s="9"/>
      <c r="T14" s="9"/>
      <c r="U14" s="9"/>
      <c r="V14" s="9"/>
      <c r="W14" s="9"/>
      <c r="X14" s="9"/>
      <c r="Y14" s="9"/>
      <c r="Z14" s="9"/>
      <c r="AA14" s="9"/>
      <c r="AB14" s="9"/>
      <c r="AC14" s="9"/>
      <c r="AD14" s="9"/>
      <c r="AE14" s="9"/>
      <c r="AF14" s="9"/>
      <c r="AG14" s="9"/>
      <c r="AH14" s="9"/>
    </row>
    <row r="15">
      <c r="A15" s="10" t="s">
        <v>101</v>
      </c>
      <c r="B15" s="11"/>
      <c r="C15" s="11"/>
      <c r="D15" s="11" t="s">
        <v>36</v>
      </c>
      <c r="E15" s="11" t="s">
        <v>37</v>
      </c>
      <c r="F15" s="6" t="s">
        <v>102</v>
      </c>
      <c r="G15" s="12" t="s">
        <v>103</v>
      </c>
      <c r="H15" s="7">
        <v>43301.0</v>
      </c>
      <c r="I15" s="8" t="s">
        <v>32</v>
      </c>
      <c r="J15" s="8" t="s">
        <v>26</v>
      </c>
      <c r="K15" s="8" t="s">
        <v>58</v>
      </c>
      <c r="L15" s="8" t="s">
        <v>32</v>
      </c>
      <c r="M15" s="8" t="s">
        <v>37</v>
      </c>
      <c r="N15" s="8" t="s">
        <v>104</v>
      </c>
      <c r="O15" s="8" t="s">
        <v>46</v>
      </c>
      <c r="P15" s="8" t="s">
        <v>37</v>
      </c>
      <c r="Q15" s="8" t="s">
        <v>20</v>
      </c>
      <c r="R15" s="15" t="s">
        <v>105</v>
      </c>
      <c r="S15" s="15" t="s">
        <v>106</v>
      </c>
      <c r="T15" s="9"/>
      <c r="U15" s="9"/>
      <c r="V15" s="9"/>
      <c r="W15" s="9"/>
      <c r="X15" s="9"/>
      <c r="Y15" s="9"/>
      <c r="Z15" s="9"/>
      <c r="AA15" s="9"/>
      <c r="AB15" s="9"/>
      <c r="AC15" s="9"/>
      <c r="AD15" s="9"/>
      <c r="AE15" s="9"/>
      <c r="AF15" s="9"/>
      <c r="AG15" s="9"/>
      <c r="AH15" s="9"/>
    </row>
    <row r="16">
      <c r="A16" s="10" t="s">
        <v>107</v>
      </c>
      <c r="B16" s="19"/>
      <c r="C16" s="19"/>
      <c r="D16" s="11" t="s">
        <v>22</v>
      </c>
      <c r="E16" s="11" t="s">
        <v>23</v>
      </c>
      <c r="F16" s="8" t="s">
        <v>37</v>
      </c>
      <c r="G16" s="12" t="s">
        <v>108</v>
      </c>
      <c r="H16" s="8" t="s">
        <v>37</v>
      </c>
      <c r="I16" s="8" t="s">
        <v>20</v>
      </c>
      <c r="J16" s="8" t="s">
        <v>26</v>
      </c>
      <c r="K16" s="8" t="s">
        <v>58</v>
      </c>
      <c r="L16" s="8" t="s">
        <v>20</v>
      </c>
      <c r="M16" s="8" t="s">
        <v>109</v>
      </c>
      <c r="N16" s="8" t="s">
        <v>29</v>
      </c>
      <c r="O16" s="8" t="s">
        <v>30</v>
      </c>
      <c r="P16" s="8" t="s">
        <v>40</v>
      </c>
      <c r="Q16" s="8" t="s">
        <v>32</v>
      </c>
      <c r="R16" s="15" t="s">
        <v>110</v>
      </c>
      <c r="S16" s="9"/>
      <c r="T16" s="9"/>
      <c r="U16" s="9"/>
      <c r="V16" s="9"/>
      <c r="W16" s="9"/>
      <c r="X16" s="9"/>
      <c r="Y16" s="9"/>
      <c r="Z16" s="9"/>
      <c r="AA16" s="9"/>
      <c r="AB16" s="9"/>
      <c r="AC16" s="9"/>
      <c r="AD16" s="9"/>
      <c r="AE16" s="9"/>
      <c r="AF16" s="9"/>
      <c r="AG16" s="9"/>
      <c r="AH16" s="9"/>
    </row>
    <row r="17">
      <c r="A17" s="10" t="s">
        <v>111</v>
      </c>
      <c r="B17" s="5" t="s">
        <v>20</v>
      </c>
      <c r="C17" s="5" t="s">
        <v>21</v>
      </c>
      <c r="D17" s="5" t="s">
        <v>22</v>
      </c>
      <c r="E17" s="5" t="s">
        <v>23</v>
      </c>
      <c r="F17" s="6" t="s">
        <v>112</v>
      </c>
      <c r="G17" s="12" t="s">
        <v>113</v>
      </c>
      <c r="H17" s="7">
        <v>44232.0</v>
      </c>
      <c r="I17" s="8" t="s">
        <v>20</v>
      </c>
      <c r="J17" s="8" t="s">
        <v>26</v>
      </c>
      <c r="K17" s="8" t="s">
        <v>27</v>
      </c>
      <c r="L17" s="8" t="s">
        <v>20</v>
      </c>
      <c r="M17" s="8" t="s">
        <v>114</v>
      </c>
      <c r="N17" s="8" t="s">
        <v>29</v>
      </c>
      <c r="O17" s="8" t="s">
        <v>46</v>
      </c>
      <c r="P17" s="8" t="s">
        <v>37</v>
      </c>
      <c r="Q17" s="8" t="s">
        <v>32</v>
      </c>
      <c r="R17" s="8" t="s">
        <v>115</v>
      </c>
      <c r="S17" s="9"/>
      <c r="T17" s="9"/>
      <c r="U17" s="9"/>
      <c r="V17" s="9"/>
      <c r="W17" s="9"/>
      <c r="X17" s="9"/>
      <c r="Y17" s="9"/>
      <c r="Z17" s="9"/>
      <c r="AA17" s="9"/>
      <c r="AB17" s="9"/>
      <c r="AC17" s="9"/>
      <c r="AD17" s="9"/>
      <c r="AE17" s="9"/>
      <c r="AF17" s="9"/>
      <c r="AG17" s="9"/>
      <c r="AH17" s="9"/>
    </row>
    <row r="18">
      <c r="A18" s="10" t="s">
        <v>116</v>
      </c>
      <c r="B18" s="19"/>
      <c r="C18" s="19"/>
      <c r="D18" s="11" t="s">
        <v>22</v>
      </c>
      <c r="E18" s="11" t="s">
        <v>23</v>
      </c>
      <c r="F18" s="6" t="s">
        <v>117</v>
      </c>
      <c r="G18" s="12" t="s">
        <v>118</v>
      </c>
      <c r="H18" s="7">
        <v>44223.0</v>
      </c>
      <c r="I18" s="8" t="s">
        <v>20</v>
      </c>
      <c r="J18" s="8" t="s">
        <v>26</v>
      </c>
      <c r="K18" s="8" t="s">
        <v>27</v>
      </c>
      <c r="L18" s="8" t="s">
        <v>20</v>
      </c>
      <c r="M18" s="8" t="s">
        <v>119</v>
      </c>
      <c r="N18" s="8" t="s">
        <v>29</v>
      </c>
      <c r="O18" s="8" t="s">
        <v>30</v>
      </c>
      <c r="P18" s="8" t="s">
        <v>120</v>
      </c>
      <c r="Q18" s="8" t="s">
        <v>32</v>
      </c>
      <c r="R18" s="20" t="s">
        <v>121</v>
      </c>
      <c r="S18" s="8" t="s">
        <v>122</v>
      </c>
      <c r="T18" s="9"/>
      <c r="U18" s="9"/>
      <c r="V18" s="9"/>
      <c r="W18" s="9"/>
      <c r="X18" s="9"/>
      <c r="Y18" s="9"/>
      <c r="Z18" s="9"/>
      <c r="AA18" s="9"/>
      <c r="AB18" s="9"/>
      <c r="AC18" s="9"/>
      <c r="AD18" s="9"/>
      <c r="AE18" s="9"/>
      <c r="AF18" s="9"/>
      <c r="AG18" s="9"/>
      <c r="AH18" s="9"/>
    </row>
    <row r="19">
      <c r="A19" s="10" t="s">
        <v>123</v>
      </c>
      <c r="B19" s="5" t="s">
        <v>20</v>
      </c>
      <c r="C19" s="5" t="s">
        <v>21</v>
      </c>
      <c r="D19" s="5" t="s">
        <v>22</v>
      </c>
      <c r="E19" s="5" t="s">
        <v>23</v>
      </c>
      <c r="F19" s="6" t="str">
        <f>CONCATENATE("https://cran.r-project.org/package=", A19)</f>
        <v>https://cran.r-project.org/package=rentrez</v>
      </c>
      <c r="G19" s="6" t="s">
        <v>124</v>
      </c>
      <c r="H19" s="7">
        <v>44145.0</v>
      </c>
      <c r="I19" s="8" t="s">
        <v>20</v>
      </c>
      <c r="J19" s="8" t="s">
        <v>26</v>
      </c>
      <c r="K19" s="8" t="s">
        <v>27</v>
      </c>
      <c r="L19" s="8" t="s">
        <v>20</v>
      </c>
      <c r="M19" s="8" t="s">
        <v>59</v>
      </c>
      <c r="N19" s="8" t="s">
        <v>29</v>
      </c>
      <c r="O19" s="8" t="s">
        <v>46</v>
      </c>
      <c r="P19" s="8" t="s">
        <v>37</v>
      </c>
      <c r="Q19" s="8" t="s">
        <v>20</v>
      </c>
      <c r="R19" s="8" t="s">
        <v>125</v>
      </c>
      <c r="S19" s="9"/>
      <c r="T19" s="9"/>
      <c r="U19" s="9"/>
      <c r="V19" s="9"/>
      <c r="W19" s="9"/>
      <c r="X19" s="9"/>
      <c r="Y19" s="9"/>
      <c r="Z19" s="9"/>
      <c r="AA19" s="9"/>
      <c r="AB19" s="9"/>
      <c r="AC19" s="9"/>
      <c r="AD19" s="9"/>
      <c r="AE19" s="9"/>
      <c r="AF19" s="9"/>
      <c r="AG19" s="9"/>
      <c r="AH19" s="9"/>
    </row>
    <row r="20">
      <c r="A20" s="10" t="s">
        <v>126</v>
      </c>
      <c r="B20" s="11"/>
      <c r="C20" s="11"/>
      <c r="D20" s="11" t="s">
        <v>36</v>
      </c>
      <c r="E20" s="11" t="s">
        <v>37</v>
      </c>
      <c r="F20" s="8" t="s">
        <v>37</v>
      </c>
      <c r="G20" s="12" t="s">
        <v>127</v>
      </c>
      <c r="H20" s="8" t="s">
        <v>37</v>
      </c>
      <c r="I20" s="8" t="s">
        <v>32</v>
      </c>
      <c r="J20" s="8" t="s">
        <v>26</v>
      </c>
      <c r="K20" s="8" t="s">
        <v>58</v>
      </c>
      <c r="L20" s="8" t="s">
        <v>32</v>
      </c>
      <c r="M20" s="8" t="s">
        <v>37</v>
      </c>
      <c r="N20" s="8" t="s">
        <v>90</v>
      </c>
      <c r="O20" s="8" t="s">
        <v>46</v>
      </c>
      <c r="P20" s="8" t="s">
        <v>37</v>
      </c>
      <c r="Q20" s="8" t="s">
        <v>32</v>
      </c>
      <c r="R20" s="8" t="s">
        <v>37</v>
      </c>
      <c r="S20" s="8" t="s">
        <v>128</v>
      </c>
      <c r="T20" s="9"/>
      <c r="U20" s="9"/>
      <c r="V20" s="9"/>
      <c r="W20" s="9"/>
      <c r="X20" s="9"/>
      <c r="Y20" s="9"/>
      <c r="Z20" s="9"/>
      <c r="AA20" s="9"/>
      <c r="AB20" s="9"/>
      <c r="AC20" s="9"/>
      <c r="AD20" s="9"/>
      <c r="AE20" s="9"/>
      <c r="AF20" s="9"/>
      <c r="AG20" s="9"/>
      <c r="AH20" s="9"/>
    </row>
    <row r="21">
      <c r="A21" s="10" t="s">
        <v>129</v>
      </c>
      <c r="B21" s="11" t="s">
        <v>20</v>
      </c>
      <c r="C21" s="11"/>
      <c r="D21" s="11" t="s">
        <v>22</v>
      </c>
      <c r="E21" s="11" t="s">
        <v>23</v>
      </c>
      <c r="F21" s="12" t="s">
        <v>130</v>
      </c>
      <c r="G21" s="12" t="s">
        <v>131</v>
      </c>
      <c r="H21" s="13">
        <v>44237.0</v>
      </c>
      <c r="I21" s="8" t="s">
        <v>20</v>
      </c>
      <c r="J21" s="8" t="s">
        <v>26</v>
      </c>
      <c r="K21" s="8" t="s">
        <v>58</v>
      </c>
      <c r="L21" s="8" t="s">
        <v>20</v>
      </c>
      <c r="M21" s="14" t="s">
        <v>132</v>
      </c>
      <c r="N21" s="8" t="s">
        <v>29</v>
      </c>
      <c r="O21" s="8" t="s">
        <v>30</v>
      </c>
      <c r="P21" s="8" t="s">
        <v>53</v>
      </c>
      <c r="Q21" s="8" t="s">
        <v>20</v>
      </c>
      <c r="R21" s="8" t="s">
        <v>133</v>
      </c>
      <c r="S21" s="9"/>
      <c r="T21" s="9"/>
      <c r="U21" s="9"/>
      <c r="V21" s="9"/>
      <c r="W21" s="9"/>
      <c r="X21" s="9"/>
      <c r="Y21" s="9"/>
      <c r="Z21" s="9"/>
      <c r="AA21" s="9"/>
      <c r="AB21" s="9"/>
      <c r="AC21" s="9"/>
      <c r="AD21" s="9"/>
      <c r="AE21" s="9"/>
      <c r="AF21" s="9"/>
      <c r="AG21" s="9"/>
      <c r="AH21" s="9"/>
    </row>
    <row r="22">
      <c r="A22" s="10" t="s">
        <v>134</v>
      </c>
      <c r="B22" s="11" t="s">
        <v>20</v>
      </c>
      <c r="C22" s="11" t="s">
        <v>21</v>
      </c>
      <c r="D22" s="11" t="s">
        <v>22</v>
      </c>
      <c r="E22" s="11" t="s">
        <v>23</v>
      </c>
      <c r="F22" s="12" t="s">
        <v>135</v>
      </c>
      <c r="G22" s="6" t="s">
        <v>136</v>
      </c>
      <c r="H22" s="7">
        <v>44223.0</v>
      </c>
      <c r="I22" s="8" t="s">
        <v>20</v>
      </c>
      <c r="J22" s="8" t="s">
        <v>26</v>
      </c>
      <c r="K22" s="8" t="s">
        <v>27</v>
      </c>
      <c r="L22" s="8" t="s">
        <v>20</v>
      </c>
      <c r="M22" s="8" t="s">
        <v>137</v>
      </c>
      <c r="N22" s="8" t="s">
        <v>29</v>
      </c>
      <c r="O22" s="8" t="s">
        <v>46</v>
      </c>
      <c r="P22" s="8" t="s">
        <v>37</v>
      </c>
      <c r="Q22" s="8" t="s">
        <v>20</v>
      </c>
      <c r="R22" s="8" t="s">
        <v>138</v>
      </c>
      <c r="S22" s="9"/>
      <c r="T22" s="9"/>
      <c r="U22" s="9"/>
      <c r="V22" s="9"/>
      <c r="W22" s="9"/>
      <c r="X22" s="9"/>
      <c r="Y22" s="9"/>
      <c r="Z22" s="9"/>
      <c r="AA22" s="9"/>
      <c r="AB22" s="9"/>
      <c r="AC22" s="9"/>
      <c r="AD22" s="9"/>
      <c r="AE22" s="9"/>
      <c r="AF22" s="9"/>
      <c r="AG22" s="9"/>
      <c r="AH22" s="9"/>
    </row>
    <row r="23">
      <c r="A23" s="4" t="s">
        <v>139</v>
      </c>
      <c r="B23" s="5" t="s">
        <v>20</v>
      </c>
      <c r="C23" s="5" t="s">
        <v>21</v>
      </c>
      <c r="D23" s="5" t="s">
        <v>22</v>
      </c>
      <c r="E23" s="5" t="s">
        <v>74</v>
      </c>
      <c r="F23" s="6" t="str">
        <f t="shared" ref="F23:F25" si="2">CONCATENATE("https://cran.r-project.org/package=", A23)</f>
        <v>https://cran.r-project.org/package=rgnparser</v>
      </c>
      <c r="G23" s="6" t="s">
        <v>140</v>
      </c>
      <c r="H23" s="7">
        <v>44221.0</v>
      </c>
      <c r="I23" s="8" t="s">
        <v>20</v>
      </c>
      <c r="J23" s="8" t="s">
        <v>26</v>
      </c>
      <c r="K23" s="8" t="s">
        <v>58</v>
      </c>
      <c r="L23" s="8" t="s">
        <v>32</v>
      </c>
      <c r="M23" s="8" t="s">
        <v>37</v>
      </c>
      <c r="N23" s="8" t="s">
        <v>90</v>
      </c>
      <c r="O23" s="8" t="s">
        <v>46</v>
      </c>
      <c r="P23" s="8" t="s">
        <v>37</v>
      </c>
      <c r="Q23" s="8" t="s">
        <v>32</v>
      </c>
      <c r="R23" s="8" t="s">
        <v>141</v>
      </c>
      <c r="S23" s="9"/>
      <c r="T23" s="9"/>
      <c r="U23" s="9"/>
      <c r="V23" s="9"/>
      <c r="W23" s="9"/>
      <c r="X23" s="9"/>
      <c r="Y23" s="9"/>
      <c r="Z23" s="9"/>
      <c r="AA23" s="9"/>
      <c r="AB23" s="9"/>
      <c r="AC23" s="9"/>
      <c r="AD23" s="9"/>
      <c r="AE23" s="9"/>
      <c r="AF23" s="9"/>
      <c r="AG23" s="9"/>
      <c r="AH23" s="9"/>
    </row>
    <row r="24">
      <c r="A24" s="4" t="s">
        <v>142</v>
      </c>
      <c r="B24" s="5" t="s">
        <v>20</v>
      </c>
      <c r="C24" s="5" t="s">
        <v>21</v>
      </c>
      <c r="D24" s="5" t="s">
        <v>22</v>
      </c>
      <c r="E24" s="5" t="s">
        <v>23</v>
      </c>
      <c r="F24" s="6" t="str">
        <f t="shared" si="2"/>
        <v>https://cran.r-project.org/package=ritis</v>
      </c>
      <c r="G24" s="6" t="s">
        <v>143</v>
      </c>
      <c r="H24" s="7">
        <v>44229.0</v>
      </c>
      <c r="I24" s="8" t="s">
        <v>20</v>
      </c>
      <c r="J24" s="8" t="s">
        <v>26</v>
      </c>
      <c r="K24" s="8" t="s">
        <v>27</v>
      </c>
      <c r="L24" s="8" t="s">
        <v>20</v>
      </c>
      <c r="M24" s="8" t="s">
        <v>144</v>
      </c>
      <c r="N24" s="8" t="s">
        <v>29</v>
      </c>
      <c r="O24" s="8" t="s">
        <v>46</v>
      </c>
      <c r="P24" s="8" t="s">
        <v>37</v>
      </c>
      <c r="Q24" s="8" t="s">
        <v>32</v>
      </c>
      <c r="R24" s="8" t="s">
        <v>145</v>
      </c>
      <c r="S24" s="9"/>
      <c r="T24" s="9"/>
      <c r="U24" s="9"/>
      <c r="V24" s="9"/>
      <c r="W24" s="9"/>
      <c r="X24" s="9"/>
      <c r="Y24" s="9"/>
      <c r="Z24" s="9"/>
      <c r="AA24" s="9"/>
      <c r="AB24" s="9"/>
      <c r="AC24" s="9"/>
      <c r="AD24" s="9"/>
      <c r="AE24" s="9"/>
      <c r="AF24" s="9"/>
      <c r="AG24" s="9"/>
      <c r="AH24" s="9"/>
    </row>
    <row r="25">
      <c r="A25" s="10" t="s">
        <v>146</v>
      </c>
      <c r="B25" s="5" t="s">
        <v>20</v>
      </c>
      <c r="C25" s="5" t="s">
        <v>21</v>
      </c>
      <c r="D25" s="5" t="s">
        <v>22</v>
      </c>
      <c r="E25" s="5" t="s">
        <v>23</v>
      </c>
      <c r="F25" s="6" t="str">
        <f t="shared" si="2"/>
        <v>https://cran.r-project.org/package=rotl</v>
      </c>
      <c r="G25" s="6" t="s">
        <v>147</v>
      </c>
      <c r="H25" s="7">
        <v>44126.0</v>
      </c>
      <c r="I25" s="8" t="s">
        <v>20</v>
      </c>
      <c r="J25" s="8" t="s">
        <v>26</v>
      </c>
      <c r="K25" s="8" t="s">
        <v>27</v>
      </c>
      <c r="L25" s="8" t="s">
        <v>20</v>
      </c>
      <c r="M25" s="8" t="s">
        <v>148</v>
      </c>
      <c r="N25" s="8" t="s">
        <v>29</v>
      </c>
      <c r="O25" s="8" t="s">
        <v>46</v>
      </c>
      <c r="P25" s="8" t="s">
        <v>37</v>
      </c>
      <c r="Q25" s="8" t="s">
        <v>20</v>
      </c>
      <c r="R25" s="8" t="s">
        <v>149</v>
      </c>
      <c r="S25" s="9"/>
      <c r="T25" s="9"/>
      <c r="U25" s="9"/>
      <c r="V25" s="9"/>
      <c r="W25" s="9"/>
      <c r="X25" s="9"/>
      <c r="Y25" s="9"/>
      <c r="Z25" s="9"/>
      <c r="AA25" s="9"/>
      <c r="AB25" s="9"/>
      <c r="AC25" s="9"/>
      <c r="AD25" s="9"/>
      <c r="AE25" s="9"/>
      <c r="AF25" s="9"/>
      <c r="AG25" s="9"/>
      <c r="AH25" s="9"/>
    </row>
    <row r="26">
      <c r="A26" s="10" t="s">
        <v>150</v>
      </c>
      <c r="B26" s="11" t="s">
        <v>20</v>
      </c>
      <c r="C26" s="11" t="s">
        <v>21</v>
      </c>
      <c r="D26" s="11" t="s">
        <v>22</v>
      </c>
      <c r="E26" s="11" t="s">
        <v>23</v>
      </c>
      <c r="F26" s="12" t="s">
        <v>151</v>
      </c>
      <c r="G26" s="6" t="s">
        <v>152</v>
      </c>
      <c r="H26" s="7">
        <v>44133.0</v>
      </c>
      <c r="I26" s="8" t="s">
        <v>20</v>
      </c>
      <c r="J26" s="8" t="s">
        <v>26</v>
      </c>
      <c r="K26" s="8" t="s">
        <v>27</v>
      </c>
      <c r="L26" s="8" t="s">
        <v>20</v>
      </c>
      <c r="M26" s="8" t="s">
        <v>153</v>
      </c>
      <c r="N26" s="8" t="s">
        <v>29</v>
      </c>
      <c r="O26" s="8" t="s">
        <v>46</v>
      </c>
      <c r="P26" s="8" t="s">
        <v>37</v>
      </c>
      <c r="Q26" s="8" t="s">
        <v>32</v>
      </c>
      <c r="R26" s="8" t="s">
        <v>154</v>
      </c>
      <c r="S26" s="8" t="s">
        <v>155</v>
      </c>
      <c r="T26" s="9"/>
      <c r="U26" s="9"/>
      <c r="V26" s="9"/>
      <c r="W26" s="9"/>
      <c r="X26" s="9"/>
      <c r="Y26" s="9"/>
      <c r="Z26" s="9"/>
      <c r="AA26" s="9"/>
      <c r="AB26" s="9"/>
      <c r="AC26" s="9"/>
      <c r="AD26" s="9"/>
      <c r="AE26" s="9"/>
      <c r="AF26" s="9"/>
      <c r="AG26" s="9"/>
      <c r="AH26" s="9"/>
    </row>
    <row r="27">
      <c r="A27" s="10" t="s">
        <v>156</v>
      </c>
      <c r="B27" s="11" t="s">
        <v>20</v>
      </c>
      <c r="C27" s="11" t="s">
        <v>21</v>
      </c>
      <c r="D27" s="11" t="s">
        <v>22</v>
      </c>
      <c r="E27" s="11" t="s">
        <v>23</v>
      </c>
      <c r="F27" s="8" t="s">
        <v>37</v>
      </c>
      <c r="G27" s="6" t="s">
        <v>157</v>
      </c>
      <c r="H27" s="8" t="s">
        <v>37</v>
      </c>
      <c r="I27" s="8" t="s">
        <v>32</v>
      </c>
      <c r="J27" s="8" t="s">
        <v>26</v>
      </c>
      <c r="K27" s="8" t="s">
        <v>27</v>
      </c>
      <c r="L27" s="8" t="s">
        <v>20</v>
      </c>
      <c r="M27" s="8" t="s">
        <v>158</v>
      </c>
      <c r="N27" s="8" t="s">
        <v>29</v>
      </c>
      <c r="O27" s="8" t="s">
        <v>46</v>
      </c>
      <c r="P27" s="8" t="s">
        <v>37</v>
      </c>
      <c r="Q27" s="8" t="s">
        <v>32</v>
      </c>
      <c r="R27" s="8" t="s">
        <v>159</v>
      </c>
      <c r="S27" s="8" t="s">
        <v>160</v>
      </c>
      <c r="T27" s="9"/>
      <c r="U27" s="9"/>
      <c r="V27" s="9"/>
      <c r="W27" s="9"/>
      <c r="X27" s="9"/>
      <c r="Y27" s="9"/>
      <c r="Z27" s="9"/>
      <c r="AA27" s="9"/>
      <c r="AB27" s="9"/>
      <c r="AC27" s="9"/>
      <c r="AD27" s="9"/>
      <c r="AE27" s="9"/>
      <c r="AF27" s="9"/>
      <c r="AG27" s="9"/>
      <c r="AH27" s="9"/>
    </row>
    <row r="28">
      <c r="A28" s="10" t="s">
        <v>161</v>
      </c>
      <c r="B28" s="11" t="s">
        <v>20</v>
      </c>
      <c r="C28" s="19"/>
      <c r="D28" s="11" t="s">
        <v>22</v>
      </c>
      <c r="E28" s="11" t="s">
        <v>23</v>
      </c>
      <c r="F28" s="6" t="s">
        <v>162</v>
      </c>
      <c r="G28" s="21" t="s">
        <v>163</v>
      </c>
      <c r="H28" s="7">
        <v>44130.0</v>
      </c>
      <c r="I28" s="8" t="s">
        <v>20</v>
      </c>
      <c r="J28" s="8" t="s">
        <v>26</v>
      </c>
      <c r="K28" s="8" t="s">
        <v>27</v>
      </c>
      <c r="L28" s="8" t="s">
        <v>20</v>
      </c>
      <c r="M28" s="8" t="s">
        <v>164</v>
      </c>
      <c r="N28" s="8" t="s">
        <v>29</v>
      </c>
      <c r="O28" s="8" t="s">
        <v>46</v>
      </c>
      <c r="P28" s="8" t="s">
        <v>37</v>
      </c>
      <c r="Q28" s="8" t="s">
        <v>20</v>
      </c>
      <c r="R28" s="18" t="s">
        <v>165</v>
      </c>
      <c r="S28" s="9"/>
      <c r="T28" s="9"/>
      <c r="U28" s="9"/>
      <c r="V28" s="9"/>
      <c r="W28" s="9"/>
      <c r="X28" s="9"/>
      <c r="Y28" s="9"/>
      <c r="Z28" s="9"/>
      <c r="AA28" s="9"/>
      <c r="AB28" s="9"/>
      <c r="AC28" s="9"/>
      <c r="AD28" s="9"/>
      <c r="AE28" s="9"/>
      <c r="AF28" s="9"/>
      <c r="AG28" s="9"/>
      <c r="AH28" s="9"/>
    </row>
    <row r="29">
      <c r="A29" s="10" t="s">
        <v>166</v>
      </c>
      <c r="B29" s="5" t="s">
        <v>20</v>
      </c>
      <c r="C29" s="5"/>
      <c r="D29" s="5" t="s">
        <v>22</v>
      </c>
      <c r="E29" s="5" t="s">
        <v>23</v>
      </c>
      <c r="F29" s="5" t="s">
        <v>37</v>
      </c>
      <c r="G29" s="6" t="s">
        <v>167</v>
      </c>
      <c r="H29" s="8" t="s">
        <v>37</v>
      </c>
      <c r="I29" s="8" t="s">
        <v>20</v>
      </c>
      <c r="J29" s="8" t="s">
        <v>26</v>
      </c>
      <c r="K29" s="8" t="s">
        <v>58</v>
      </c>
      <c r="L29" s="8" t="s">
        <v>32</v>
      </c>
      <c r="M29" s="8" t="s">
        <v>37</v>
      </c>
      <c r="N29" s="8" t="s">
        <v>90</v>
      </c>
      <c r="O29" s="8" t="s">
        <v>46</v>
      </c>
      <c r="P29" s="8" t="s">
        <v>37</v>
      </c>
      <c r="Q29" s="8" t="s">
        <v>32</v>
      </c>
      <c r="R29" s="8" t="s">
        <v>168</v>
      </c>
      <c r="S29" s="9"/>
      <c r="T29" s="9"/>
      <c r="U29" s="9"/>
      <c r="V29" s="9"/>
      <c r="W29" s="9"/>
      <c r="X29" s="9"/>
      <c r="Y29" s="9"/>
      <c r="Z29" s="9"/>
      <c r="AA29" s="9"/>
      <c r="AB29" s="9"/>
      <c r="AC29" s="9"/>
      <c r="AD29" s="9"/>
      <c r="AE29" s="9"/>
      <c r="AF29" s="9"/>
      <c r="AG29" s="9"/>
      <c r="AH29" s="9"/>
    </row>
    <row r="30">
      <c r="A30" s="10" t="s">
        <v>169</v>
      </c>
      <c r="B30" s="5" t="s">
        <v>20</v>
      </c>
      <c r="C30" s="5"/>
      <c r="D30" s="5" t="s">
        <v>22</v>
      </c>
      <c r="E30" s="5" t="s">
        <v>23</v>
      </c>
      <c r="F30" s="6" t="str">
        <f t="shared" ref="F30:F31" si="3">CONCATENATE("https://cran.r-project.org/package=", A30)</f>
        <v>https://cran.r-project.org/package=taxa</v>
      </c>
      <c r="G30" s="6" t="s">
        <v>170</v>
      </c>
      <c r="H30" s="7">
        <v>43950.0</v>
      </c>
      <c r="I30" s="8" t="s">
        <v>20</v>
      </c>
      <c r="J30" s="8" t="s">
        <v>57</v>
      </c>
      <c r="K30" s="8" t="s">
        <v>58</v>
      </c>
      <c r="L30" s="8" t="s">
        <v>32</v>
      </c>
      <c r="M30" s="8" t="s">
        <v>37</v>
      </c>
      <c r="N30" s="8" t="s">
        <v>171</v>
      </c>
      <c r="O30" s="8" t="s">
        <v>46</v>
      </c>
      <c r="P30" s="8" t="s">
        <v>37</v>
      </c>
      <c r="Q30" s="8" t="s">
        <v>20</v>
      </c>
      <c r="R30" s="8" t="s">
        <v>172</v>
      </c>
      <c r="S30" s="8" t="s">
        <v>173</v>
      </c>
      <c r="T30" s="9"/>
      <c r="U30" s="9"/>
      <c r="V30" s="9"/>
      <c r="W30" s="9"/>
      <c r="X30" s="9"/>
      <c r="Y30" s="9"/>
      <c r="Z30" s="9"/>
      <c r="AA30" s="9"/>
      <c r="AB30" s="9"/>
      <c r="AC30" s="9"/>
      <c r="AD30" s="9"/>
      <c r="AE30" s="9"/>
      <c r="AF30" s="9"/>
      <c r="AG30" s="9"/>
      <c r="AH30" s="9"/>
    </row>
    <row r="31">
      <c r="A31" s="10" t="s">
        <v>174</v>
      </c>
      <c r="B31" s="5" t="s">
        <v>20</v>
      </c>
      <c r="C31" s="5"/>
      <c r="D31" s="5" t="s">
        <v>22</v>
      </c>
      <c r="E31" s="5" t="s">
        <v>74</v>
      </c>
      <c r="F31" s="6" t="str">
        <f t="shared" si="3"/>
        <v>https://cran.r-project.org/package=taxadb</v>
      </c>
      <c r="G31" s="6" t="s">
        <v>175</v>
      </c>
      <c r="H31" s="7">
        <v>43880.0</v>
      </c>
      <c r="I31" s="8" t="s">
        <v>20</v>
      </c>
      <c r="J31" s="8" t="s">
        <v>26</v>
      </c>
      <c r="K31" s="8" t="s">
        <v>58</v>
      </c>
      <c r="L31" s="8" t="s">
        <v>20</v>
      </c>
      <c r="M31" s="14" t="s">
        <v>176</v>
      </c>
      <c r="N31" s="8" t="s">
        <v>29</v>
      </c>
      <c r="O31" s="8" t="s">
        <v>46</v>
      </c>
      <c r="P31" s="8" t="s">
        <v>37</v>
      </c>
      <c r="Q31" s="8" t="s">
        <v>20</v>
      </c>
      <c r="R31" s="15" t="s">
        <v>177</v>
      </c>
      <c r="S31" s="9"/>
      <c r="T31" s="9"/>
      <c r="U31" s="9"/>
      <c r="V31" s="9"/>
      <c r="W31" s="9"/>
      <c r="X31" s="9"/>
      <c r="Y31" s="9"/>
      <c r="Z31" s="9"/>
      <c r="AA31" s="9"/>
      <c r="AB31" s="9"/>
      <c r="AC31" s="9"/>
      <c r="AD31" s="9"/>
      <c r="AE31" s="9"/>
      <c r="AF31" s="9"/>
      <c r="AG31" s="9"/>
      <c r="AH31" s="9"/>
    </row>
    <row r="32">
      <c r="A32" s="10" t="s">
        <v>178</v>
      </c>
      <c r="B32" s="11" t="s">
        <v>20</v>
      </c>
      <c r="C32" s="11"/>
      <c r="D32" s="11" t="s">
        <v>22</v>
      </c>
      <c r="E32" s="11" t="s">
        <v>74</v>
      </c>
      <c r="F32" s="6" t="s">
        <v>179</v>
      </c>
      <c r="G32" s="12" t="s">
        <v>180</v>
      </c>
      <c r="H32" s="8" t="s">
        <v>37</v>
      </c>
      <c r="I32" s="8" t="s">
        <v>20</v>
      </c>
      <c r="J32" s="8" t="s">
        <v>26</v>
      </c>
      <c r="K32" s="8" t="s">
        <v>58</v>
      </c>
      <c r="L32" s="8" t="s">
        <v>20</v>
      </c>
      <c r="M32" s="8" t="s">
        <v>181</v>
      </c>
      <c r="N32" s="8" t="s">
        <v>29</v>
      </c>
      <c r="O32" s="8" t="s">
        <v>46</v>
      </c>
      <c r="P32" s="8" t="s">
        <v>37</v>
      </c>
      <c r="Q32" s="8" t="s">
        <v>32</v>
      </c>
      <c r="R32" s="8" t="s">
        <v>182</v>
      </c>
      <c r="S32" s="8" t="s">
        <v>183</v>
      </c>
      <c r="T32" s="9"/>
      <c r="U32" s="9"/>
      <c r="V32" s="9"/>
      <c r="W32" s="9"/>
      <c r="X32" s="9"/>
      <c r="Y32" s="9"/>
      <c r="Z32" s="9"/>
      <c r="AA32" s="9"/>
      <c r="AB32" s="9"/>
      <c r="AC32" s="9"/>
      <c r="AD32" s="9"/>
      <c r="AE32" s="9"/>
      <c r="AF32" s="9"/>
      <c r="AG32" s="9"/>
      <c r="AH32" s="9"/>
    </row>
    <row r="33">
      <c r="A33" s="10" t="s">
        <v>184</v>
      </c>
      <c r="B33" s="11" t="s">
        <v>20</v>
      </c>
      <c r="C33" s="11"/>
      <c r="D33" s="11" t="s">
        <v>22</v>
      </c>
      <c r="E33" s="11" t="s">
        <v>23</v>
      </c>
      <c r="F33" s="8" t="s">
        <v>37</v>
      </c>
      <c r="G33" s="6" t="s">
        <v>185</v>
      </c>
      <c r="H33" s="8" t="s">
        <v>37</v>
      </c>
      <c r="I33" s="8" t="s">
        <v>20</v>
      </c>
      <c r="J33" s="8" t="s">
        <v>26</v>
      </c>
      <c r="K33" s="8" t="s">
        <v>58</v>
      </c>
      <c r="L33" s="8" t="s">
        <v>32</v>
      </c>
      <c r="M33" s="8" t="s">
        <v>37</v>
      </c>
      <c r="N33" s="8" t="s">
        <v>104</v>
      </c>
      <c r="O33" s="8" t="s">
        <v>46</v>
      </c>
      <c r="P33" s="8" t="s">
        <v>37</v>
      </c>
      <c r="Q33" s="8" t="s">
        <v>32</v>
      </c>
      <c r="R33" s="8" t="s">
        <v>186</v>
      </c>
      <c r="S33" s="9"/>
      <c r="T33" s="9"/>
      <c r="U33" s="9"/>
      <c r="V33" s="9"/>
      <c r="W33" s="9"/>
      <c r="X33" s="9"/>
      <c r="Y33" s="9"/>
      <c r="Z33" s="9"/>
      <c r="AA33" s="9"/>
      <c r="AB33" s="9"/>
      <c r="AC33" s="9"/>
      <c r="AD33" s="9"/>
      <c r="AE33" s="9"/>
      <c r="AF33" s="9"/>
      <c r="AG33" s="9"/>
      <c r="AH33" s="9"/>
    </row>
    <row r="34">
      <c r="A34" s="4" t="s">
        <v>187</v>
      </c>
      <c r="B34" s="5" t="s">
        <v>20</v>
      </c>
      <c r="C34" s="5" t="s">
        <v>21</v>
      </c>
      <c r="D34" s="5" t="s">
        <v>22</v>
      </c>
      <c r="E34" s="5" t="s">
        <v>74</v>
      </c>
      <c r="F34" s="6" t="str">
        <f t="shared" ref="F34:F36" si="4">CONCATENATE("https://cran.r-project.org/package=", A34)</f>
        <v>https://cran.r-project.org/package=taxize</v>
      </c>
      <c r="G34" s="6" t="s">
        <v>188</v>
      </c>
      <c r="H34" s="7">
        <v>44134.0</v>
      </c>
      <c r="I34" s="8" t="s">
        <v>20</v>
      </c>
      <c r="J34" s="8" t="s">
        <v>26</v>
      </c>
      <c r="K34" s="8" t="s">
        <v>27</v>
      </c>
      <c r="L34" s="8" t="s">
        <v>20</v>
      </c>
      <c r="M34" s="14" t="s">
        <v>189</v>
      </c>
      <c r="N34" s="8" t="s">
        <v>29</v>
      </c>
      <c r="O34" s="8" t="s">
        <v>46</v>
      </c>
      <c r="P34" s="8" t="s">
        <v>37</v>
      </c>
      <c r="Q34" s="8" t="s">
        <v>20</v>
      </c>
      <c r="R34" s="8" t="s">
        <v>190</v>
      </c>
      <c r="S34" s="9"/>
      <c r="T34" s="9"/>
      <c r="U34" s="9"/>
      <c r="V34" s="9"/>
      <c r="W34" s="9"/>
      <c r="X34" s="9"/>
      <c r="Y34" s="9"/>
      <c r="Z34" s="9"/>
      <c r="AA34" s="9"/>
      <c r="AB34" s="9"/>
      <c r="AC34" s="9"/>
      <c r="AD34" s="9"/>
      <c r="AE34" s="9"/>
      <c r="AF34" s="9"/>
      <c r="AG34" s="9"/>
      <c r="AH34" s="9"/>
    </row>
    <row r="35">
      <c r="A35" s="4" t="s">
        <v>191</v>
      </c>
      <c r="B35" s="5" t="s">
        <v>20</v>
      </c>
      <c r="C35" s="5" t="s">
        <v>21</v>
      </c>
      <c r="D35" s="5" t="s">
        <v>22</v>
      </c>
      <c r="E35" s="5" t="s">
        <v>74</v>
      </c>
      <c r="F35" s="6" t="str">
        <f t="shared" si="4"/>
        <v>https://cran.r-project.org/package=taxizedb</v>
      </c>
      <c r="G35" s="6" t="s">
        <v>192</v>
      </c>
      <c r="H35" s="7">
        <v>44211.0</v>
      </c>
      <c r="I35" s="8" t="s">
        <v>20</v>
      </c>
      <c r="J35" s="8" t="s">
        <v>26</v>
      </c>
      <c r="K35" s="8" t="s">
        <v>58</v>
      </c>
      <c r="L35" s="8" t="s">
        <v>20</v>
      </c>
      <c r="M35" s="14" t="s">
        <v>193</v>
      </c>
      <c r="N35" s="8" t="s">
        <v>29</v>
      </c>
      <c r="O35" s="8" t="s">
        <v>46</v>
      </c>
      <c r="P35" s="8" t="s">
        <v>37</v>
      </c>
      <c r="Q35" s="8" t="s">
        <v>32</v>
      </c>
      <c r="R35" s="8" t="s">
        <v>194</v>
      </c>
      <c r="S35" s="9"/>
      <c r="T35" s="9"/>
      <c r="U35" s="9"/>
      <c r="V35" s="9"/>
      <c r="W35" s="9"/>
      <c r="X35" s="9"/>
      <c r="Y35" s="9"/>
      <c r="Z35" s="9"/>
      <c r="AA35" s="9"/>
      <c r="AB35" s="9"/>
      <c r="AC35" s="9"/>
      <c r="AD35" s="9"/>
      <c r="AE35" s="9"/>
      <c r="AF35" s="9"/>
      <c r="AG35" s="9"/>
      <c r="AH35" s="9"/>
    </row>
    <row r="36">
      <c r="A36" s="10" t="s">
        <v>195</v>
      </c>
      <c r="B36" s="5" t="s">
        <v>20</v>
      </c>
      <c r="C36" s="5"/>
      <c r="D36" s="5" t="s">
        <v>22</v>
      </c>
      <c r="E36" s="5" t="s">
        <v>23</v>
      </c>
      <c r="F36" s="6" t="str">
        <f t="shared" si="4"/>
        <v>https://cran.r-project.org/package=taxlist</v>
      </c>
      <c r="G36" s="6" t="s">
        <v>196</v>
      </c>
      <c r="H36" s="7">
        <v>44071.0</v>
      </c>
      <c r="I36" s="8" t="s">
        <v>20</v>
      </c>
      <c r="J36" s="8" t="s">
        <v>57</v>
      </c>
      <c r="K36" s="8" t="s">
        <v>58</v>
      </c>
      <c r="L36" s="8" t="s">
        <v>32</v>
      </c>
      <c r="M36" s="8" t="s">
        <v>37</v>
      </c>
      <c r="N36" s="8" t="s">
        <v>171</v>
      </c>
      <c r="O36" s="8" t="s">
        <v>30</v>
      </c>
      <c r="P36" s="8" t="s">
        <v>77</v>
      </c>
      <c r="Q36" s="8" t="s">
        <v>20</v>
      </c>
      <c r="R36" s="15" t="s">
        <v>197</v>
      </c>
      <c r="S36" s="8" t="s">
        <v>198</v>
      </c>
      <c r="T36" s="9"/>
      <c r="U36" s="9"/>
      <c r="V36" s="9"/>
      <c r="W36" s="9"/>
      <c r="X36" s="9"/>
      <c r="Y36" s="9"/>
      <c r="Z36" s="9"/>
      <c r="AA36" s="9"/>
      <c r="AB36" s="9"/>
      <c r="AC36" s="9"/>
      <c r="AD36" s="9"/>
      <c r="AE36" s="9"/>
      <c r="AF36" s="9"/>
      <c r="AG36" s="9"/>
      <c r="AH36" s="9"/>
    </row>
    <row r="37">
      <c r="A37" s="10" t="s">
        <v>199</v>
      </c>
      <c r="B37" s="5" t="s">
        <v>20</v>
      </c>
      <c r="C37" s="5"/>
      <c r="D37" s="5" t="s">
        <v>22</v>
      </c>
      <c r="E37" s="5" t="s">
        <v>23</v>
      </c>
      <c r="F37" s="5" t="s">
        <v>37</v>
      </c>
      <c r="G37" s="12" t="s">
        <v>200</v>
      </c>
      <c r="H37" s="8" t="s">
        <v>37</v>
      </c>
      <c r="I37" s="8" t="s">
        <v>32</v>
      </c>
      <c r="J37" s="8" t="s">
        <v>26</v>
      </c>
      <c r="K37" s="8" t="s">
        <v>58</v>
      </c>
      <c r="L37" s="8" t="s">
        <v>32</v>
      </c>
      <c r="M37" s="8" t="s">
        <v>201</v>
      </c>
      <c r="N37" s="8" t="s">
        <v>29</v>
      </c>
      <c r="O37" s="8" t="s">
        <v>30</v>
      </c>
      <c r="P37" s="8" t="s">
        <v>77</v>
      </c>
      <c r="Q37" s="8" t="s">
        <v>20</v>
      </c>
      <c r="R37" s="15" t="s">
        <v>202</v>
      </c>
      <c r="S37" s="8" t="s">
        <v>203</v>
      </c>
      <c r="T37" s="9"/>
      <c r="U37" s="9"/>
      <c r="V37" s="9"/>
      <c r="W37" s="9"/>
      <c r="X37" s="9"/>
      <c r="Y37" s="9"/>
      <c r="Z37" s="9"/>
      <c r="AA37" s="9"/>
      <c r="AB37" s="9"/>
      <c r="AC37" s="9"/>
      <c r="AD37" s="9"/>
      <c r="AE37" s="9"/>
      <c r="AF37" s="9"/>
      <c r="AG37" s="9"/>
      <c r="AH37" s="9"/>
    </row>
    <row r="38">
      <c r="A38" s="10" t="s">
        <v>204</v>
      </c>
      <c r="B38" s="5" t="s">
        <v>20</v>
      </c>
      <c r="C38" s="5"/>
      <c r="D38" s="5" t="s">
        <v>22</v>
      </c>
      <c r="E38" s="5" t="s">
        <v>23</v>
      </c>
      <c r="F38" s="6" t="str">
        <f>CONCATENATE("https://cran.r-project.org/package=", A38)</f>
        <v>https://cran.r-project.org/package=taxonomizr</v>
      </c>
      <c r="G38" s="12" t="s">
        <v>205</v>
      </c>
      <c r="H38" s="7">
        <v>44236.0</v>
      </c>
      <c r="I38" s="8" t="s">
        <v>20</v>
      </c>
      <c r="J38" s="8" t="s">
        <v>26</v>
      </c>
      <c r="K38" s="8" t="s">
        <v>58</v>
      </c>
      <c r="L38" s="8" t="s">
        <v>20</v>
      </c>
      <c r="M38" s="8" t="s">
        <v>59</v>
      </c>
      <c r="N38" s="8" t="s">
        <v>29</v>
      </c>
      <c r="O38" s="8" t="s">
        <v>46</v>
      </c>
      <c r="P38" s="8" t="s">
        <v>37</v>
      </c>
      <c r="Q38" s="8" t="s">
        <v>32</v>
      </c>
      <c r="R38" s="8" t="s">
        <v>206</v>
      </c>
      <c r="S38" s="9"/>
      <c r="T38" s="9"/>
      <c r="U38" s="9"/>
      <c r="V38" s="9"/>
      <c r="W38" s="9"/>
      <c r="X38" s="9"/>
      <c r="Y38" s="9"/>
      <c r="Z38" s="9"/>
      <c r="AA38" s="9"/>
      <c r="AB38" s="9"/>
      <c r="AC38" s="9"/>
      <c r="AD38" s="9"/>
      <c r="AE38" s="9"/>
      <c r="AF38" s="9"/>
      <c r="AG38" s="9"/>
      <c r="AH38" s="9"/>
    </row>
    <row r="39">
      <c r="A39" s="10" t="s">
        <v>207</v>
      </c>
      <c r="B39" s="5" t="s">
        <v>20</v>
      </c>
      <c r="C39" s="5"/>
      <c r="D39" s="5" t="s">
        <v>22</v>
      </c>
      <c r="E39" s="5" t="s">
        <v>23</v>
      </c>
      <c r="F39" s="22" t="s">
        <v>37</v>
      </c>
      <c r="G39" s="12" t="s">
        <v>208</v>
      </c>
      <c r="H39" s="8" t="s">
        <v>37</v>
      </c>
      <c r="I39" s="8" t="s">
        <v>20</v>
      </c>
      <c r="J39" s="8" t="s">
        <v>26</v>
      </c>
      <c r="K39" s="8" t="s">
        <v>58</v>
      </c>
      <c r="L39" s="8" t="s">
        <v>20</v>
      </c>
      <c r="M39" s="8" t="s">
        <v>209</v>
      </c>
      <c r="N39" s="8" t="s">
        <v>29</v>
      </c>
      <c r="O39" s="8" t="s">
        <v>46</v>
      </c>
      <c r="P39" s="8" t="s">
        <v>37</v>
      </c>
      <c r="Q39" s="8" t="s">
        <v>32</v>
      </c>
      <c r="R39" s="8" t="s">
        <v>210</v>
      </c>
      <c r="S39" s="9"/>
      <c r="T39" s="9"/>
      <c r="U39" s="9"/>
      <c r="V39" s="9"/>
      <c r="W39" s="9"/>
      <c r="X39" s="9"/>
      <c r="Y39" s="9"/>
      <c r="Z39" s="9"/>
      <c r="AA39" s="9"/>
      <c r="AB39" s="9"/>
      <c r="AC39" s="9"/>
      <c r="AD39" s="9"/>
      <c r="AE39" s="9"/>
      <c r="AF39" s="9"/>
      <c r="AG39" s="9"/>
      <c r="AH39" s="9"/>
    </row>
    <row r="40">
      <c r="A40" s="10" t="s">
        <v>211</v>
      </c>
      <c r="B40" s="5" t="s">
        <v>20</v>
      </c>
      <c r="C40" s="5"/>
      <c r="D40" s="5" t="s">
        <v>22</v>
      </c>
      <c r="E40" s="5" t="s">
        <v>23</v>
      </c>
      <c r="F40" s="6" t="s">
        <v>212</v>
      </c>
      <c r="G40" s="8" t="s">
        <v>37</v>
      </c>
      <c r="H40" s="7">
        <v>43767.0</v>
      </c>
      <c r="I40" s="8" t="s">
        <v>32</v>
      </c>
      <c r="J40" s="8" t="s">
        <v>26</v>
      </c>
      <c r="K40" s="8" t="s">
        <v>27</v>
      </c>
      <c r="L40" s="8" t="s">
        <v>20</v>
      </c>
      <c r="M40" s="8" t="s">
        <v>109</v>
      </c>
      <c r="N40" s="8" t="s">
        <v>29</v>
      </c>
      <c r="O40" s="8" t="s">
        <v>30</v>
      </c>
      <c r="P40" s="8" t="s">
        <v>77</v>
      </c>
      <c r="Q40" s="8" t="s">
        <v>20</v>
      </c>
      <c r="R40" s="15" t="s">
        <v>213</v>
      </c>
      <c r="S40" s="9"/>
      <c r="T40" s="9"/>
      <c r="U40" s="9"/>
      <c r="V40" s="9"/>
      <c r="W40" s="9"/>
      <c r="X40" s="9"/>
      <c r="Y40" s="9"/>
      <c r="Z40" s="9"/>
      <c r="AA40" s="9"/>
      <c r="AB40" s="9"/>
      <c r="AC40" s="9"/>
      <c r="AD40" s="9"/>
      <c r="AE40" s="9"/>
      <c r="AF40" s="9"/>
      <c r="AG40" s="9"/>
      <c r="AH40" s="9"/>
    </row>
    <row r="41">
      <c r="A41" s="10" t="s">
        <v>214</v>
      </c>
      <c r="B41" s="5" t="s">
        <v>20</v>
      </c>
      <c r="C41" s="5"/>
      <c r="D41" s="5" t="s">
        <v>22</v>
      </c>
      <c r="E41" s="5" t="s">
        <v>23</v>
      </c>
      <c r="F41" s="6" t="str">
        <f>CONCATENATE("https://cran.r-project.org/package=", A41)</f>
        <v>https://cran.r-project.org/package=taxotools</v>
      </c>
      <c r="G41" s="12" t="s">
        <v>215</v>
      </c>
      <c r="H41" s="7">
        <v>44214.0</v>
      </c>
      <c r="I41" s="8" t="s">
        <v>20</v>
      </c>
      <c r="J41" s="8" t="s">
        <v>26</v>
      </c>
      <c r="K41" s="8" t="s">
        <v>58</v>
      </c>
      <c r="L41" s="8" t="s">
        <v>20</v>
      </c>
      <c r="M41" s="8" t="s">
        <v>216</v>
      </c>
      <c r="N41" s="8" t="s">
        <v>29</v>
      </c>
      <c r="O41" s="8" t="s">
        <v>46</v>
      </c>
      <c r="P41" s="8" t="s">
        <v>37</v>
      </c>
      <c r="Q41" s="8" t="s">
        <v>32</v>
      </c>
      <c r="R41" s="8" t="s">
        <v>217</v>
      </c>
      <c r="S41" s="9"/>
      <c r="T41" s="9"/>
      <c r="U41" s="9"/>
      <c r="V41" s="9"/>
      <c r="W41" s="9"/>
      <c r="X41" s="9"/>
      <c r="Y41" s="9"/>
      <c r="Z41" s="9"/>
      <c r="AA41" s="9"/>
      <c r="AB41" s="9"/>
      <c r="AC41" s="9"/>
      <c r="AD41" s="9"/>
      <c r="AE41" s="9"/>
      <c r="AF41" s="9"/>
      <c r="AG41" s="9"/>
      <c r="AH41" s="9"/>
    </row>
    <row r="42">
      <c r="A42" s="10" t="s">
        <v>218</v>
      </c>
      <c r="B42" s="11" t="s">
        <v>20</v>
      </c>
      <c r="C42" s="11"/>
      <c r="D42" s="11" t="s">
        <v>22</v>
      </c>
      <c r="E42" s="11" t="s">
        <v>23</v>
      </c>
      <c r="F42" s="8" t="s">
        <v>37</v>
      </c>
      <c r="G42" s="12" t="s">
        <v>219</v>
      </c>
      <c r="H42" s="8" t="s">
        <v>37</v>
      </c>
      <c r="I42" s="8" t="s">
        <v>20</v>
      </c>
      <c r="J42" s="8" t="s">
        <v>26</v>
      </c>
      <c r="K42" s="8" t="s">
        <v>27</v>
      </c>
      <c r="L42" s="8" t="s">
        <v>20</v>
      </c>
      <c r="M42" s="8" t="s">
        <v>59</v>
      </c>
      <c r="N42" s="8" t="s">
        <v>104</v>
      </c>
      <c r="O42" s="8" t="s">
        <v>46</v>
      </c>
      <c r="P42" s="8" t="s">
        <v>37</v>
      </c>
      <c r="Q42" s="8" t="s">
        <v>32</v>
      </c>
      <c r="R42" s="8" t="s">
        <v>220</v>
      </c>
      <c r="S42" s="8" t="s">
        <v>221</v>
      </c>
      <c r="T42" s="9"/>
      <c r="U42" s="9"/>
      <c r="V42" s="9"/>
      <c r="W42" s="9"/>
      <c r="X42" s="9"/>
      <c r="Y42" s="9"/>
      <c r="Z42" s="9"/>
      <c r="AA42" s="9"/>
      <c r="AB42" s="9"/>
      <c r="AC42" s="9"/>
      <c r="AD42" s="9"/>
      <c r="AE42" s="9"/>
      <c r="AF42" s="9"/>
      <c r="AG42" s="9"/>
      <c r="AH42" s="9"/>
    </row>
    <row r="43" ht="18.75" customHeight="1">
      <c r="A43" s="10" t="s">
        <v>222</v>
      </c>
      <c r="B43" s="11" t="s">
        <v>20</v>
      </c>
      <c r="C43" s="19"/>
      <c r="D43" s="11" t="s">
        <v>22</v>
      </c>
      <c r="E43" s="11" t="s">
        <v>23</v>
      </c>
      <c r="F43" s="8" t="s">
        <v>37</v>
      </c>
      <c r="G43" s="12" t="s">
        <v>223</v>
      </c>
      <c r="H43" s="8" t="s">
        <v>37</v>
      </c>
      <c r="I43" s="8" t="s">
        <v>20</v>
      </c>
      <c r="J43" s="8" t="s">
        <v>26</v>
      </c>
      <c r="K43" s="8" t="s">
        <v>58</v>
      </c>
      <c r="L43" s="8" t="s">
        <v>32</v>
      </c>
      <c r="M43" s="8" t="s">
        <v>37</v>
      </c>
      <c r="N43" s="8" t="s">
        <v>90</v>
      </c>
      <c r="O43" s="8" t="s">
        <v>46</v>
      </c>
      <c r="P43" s="8" t="s">
        <v>37</v>
      </c>
      <c r="Q43" s="8" t="s">
        <v>32</v>
      </c>
      <c r="R43" s="8" t="s">
        <v>224</v>
      </c>
      <c r="S43" s="8" t="s">
        <v>225</v>
      </c>
      <c r="T43" s="9"/>
      <c r="U43" s="9"/>
      <c r="V43" s="9"/>
      <c r="W43" s="9"/>
      <c r="X43" s="9"/>
      <c r="Y43" s="9"/>
      <c r="Z43" s="9"/>
      <c r="AA43" s="9"/>
      <c r="AB43" s="9"/>
      <c r="AC43" s="9"/>
      <c r="AD43" s="9"/>
      <c r="AE43" s="9"/>
      <c r="AF43" s="9"/>
      <c r="AG43" s="9"/>
      <c r="AH43" s="9"/>
    </row>
    <row r="44">
      <c r="A44" s="10" t="s">
        <v>226</v>
      </c>
      <c r="B44" s="11" t="s">
        <v>20</v>
      </c>
      <c r="C44" s="11"/>
      <c r="D44" s="11" t="s">
        <v>22</v>
      </c>
      <c r="E44" s="11" t="s">
        <v>23</v>
      </c>
      <c r="F44" s="8" t="s">
        <v>37</v>
      </c>
      <c r="G44" s="12" t="s">
        <v>227</v>
      </c>
      <c r="H44" s="8" t="s">
        <v>37</v>
      </c>
      <c r="I44" s="8" t="s">
        <v>20</v>
      </c>
      <c r="J44" s="8" t="s">
        <v>57</v>
      </c>
      <c r="K44" s="8" t="s">
        <v>58</v>
      </c>
      <c r="L44" s="8" t="s">
        <v>32</v>
      </c>
      <c r="M44" s="8" t="s">
        <v>37</v>
      </c>
      <c r="N44" s="8" t="s">
        <v>228</v>
      </c>
      <c r="O44" s="8" t="s">
        <v>46</v>
      </c>
      <c r="P44" s="8" t="s">
        <v>37</v>
      </c>
      <c r="Q44" s="8" t="s">
        <v>32</v>
      </c>
      <c r="R44" s="8" t="s">
        <v>229</v>
      </c>
      <c r="S44" s="9"/>
      <c r="T44" s="9"/>
      <c r="U44" s="9"/>
      <c r="V44" s="9"/>
      <c r="W44" s="9"/>
      <c r="X44" s="9"/>
      <c r="Y44" s="9"/>
      <c r="Z44" s="9"/>
      <c r="AA44" s="9"/>
      <c r="AB44" s="9"/>
      <c r="AC44" s="9"/>
      <c r="AD44" s="9"/>
      <c r="AE44" s="9"/>
      <c r="AF44" s="9"/>
      <c r="AG44" s="9"/>
      <c r="AH44" s="9"/>
    </row>
    <row r="45">
      <c r="A45" s="10" t="s">
        <v>230</v>
      </c>
      <c r="B45" s="5" t="s">
        <v>20</v>
      </c>
      <c r="C45" s="5" t="s">
        <v>21</v>
      </c>
      <c r="D45" s="5" t="s">
        <v>22</v>
      </c>
      <c r="E45" s="5" t="s">
        <v>74</v>
      </c>
      <c r="F45" s="17" t="s">
        <v>37</v>
      </c>
      <c r="G45" s="12" t="s">
        <v>231</v>
      </c>
      <c r="H45" s="8" t="s">
        <v>37</v>
      </c>
      <c r="I45" s="8" t="s">
        <v>20</v>
      </c>
      <c r="J45" s="8" t="s">
        <v>26</v>
      </c>
      <c r="K45" s="8" t="s">
        <v>27</v>
      </c>
      <c r="L45" s="8" t="s">
        <v>20</v>
      </c>
      <c r="M45" s="14" t="s">
        <v>232</v>
      </c>
      <c r="N45" s="8" t="s">
        <v>29</v>
      </c>
      <c r="O45" s="8" t="s">
        <v>46</v>
      </c>
      <c r="P45" s="8" t="s">
        <v>37</v>
      </c>
      <c r="Q45" s="8" t="s">
        <v>32</v>
      </c>
      <c r="R45" s="8" t="s">
        <v>233</v>
      </c>
      <c r="S45" s="8" t="s">
        <v>234</v>
      </c>
      <c r="T45" s="9"/>
      <c r="U45" s="9"/>
      <c r="V45" s="9"/>
      <c r="W45" s="9"/>
      <c r="X45" s="9"/>
      <c r="Y45" s="9"/>
      <c r="Z45" s="9"/>
      <c r="AA45" s="9"/>
      <c r="AB45" s="9"/>
      <c r="AC45" s="9"/>
      <c r="AD45" s="9"/>
      <c r="AE45" s="9"/>
      <c r="AF45" s="9"/>
      <c r="AG45" s="9"/>
      <c r="AH45" s="9"/>
    </row>
    <row r="46">
      <c r="A46" s="10" t="s">
        <v>235</v>
      </c>
      <c r="B46" s="19"/>
      <c r="C46" s="19"/>
      <c r="D46" s="11" t="s">
        <v>22</v>
      </c>
      <c r="E46" s="11" t="s">
        <v>23</v>
      </c>
      <c r="F46" s="8" t="s">
        <v>37</v>
      </c>
      <c r="G46" s="6" t="s">
        <v>236</v>
      </c>
      <c r="H46" s="8" t="s">
        <v>37</v>
      </c>
      <c r="I46" s="8" t="s">
        <v>32</v>
      </c>
      <c r="J46" s="8" t="s">
        <v>26</v>
      </c>
      <c r="K46" s="8" t="s">
        <v>58</v>
      </c>
      <c r="L46" s="8" t="s">
        <v>20</v>
      </c>
      <c r="M46" s="8" t="s">
        <v>109</v>
      </c>
      <c r="N46" s="8" t="s">
        <v>29</v>
      </c>
      <c r="O46" s="8" t="s">
        <v>30</v>
      </c>
      <c r="P46" s="8" t="s">
        <v>40</v>
      </c>
      <c r="Q46" s="8" t="s">
        <v>32</v>
      </c>
      <c r="R46" s="8" t="s">
        <v>237</v>
      </c>
      <c r="S46" s="8" t="s">
        <v>238</v>
      </c>
      <c r="T46" s="9"/>
      <c r="U46" s="9"/>
      <c r="V46" s="9"/>
      <c r="W46" s="9"/>
      <c r="X46" s="9"/>
      <c r="Y46" s="9"/>
      <c r="Z46" s="9"/>
      <c r="AA46" s="9"/>
      <c r="AB46" s="9"/>
      <c r="AC46" s="9"/>
      <c r="AD46" s="9"/>
      <c r="AE46" s="9"/>
      <c r="AF46" s="9"/>
      <c r="AG46" s="9"/>
      <c r="AH46" s="9"/>
    </row>
    <row r="47">
      <c r="A47" s="23" t="s">
        <v>239</v>
      </c>
      <c r="B47" s="24"/>
      <c r="C47" s="24"/>
      <c r="D47" s="24" t="s">
        <v>22</v>
      </c>
      <c r="E47" s="24" t="s">
        <v>23</v>
      </c>
      <c r="F47" s="25" t="s">
        <v>240</v>
      </c>
      <c r="G47" s="12" t="s">
        <v>241</v>
      </c>
      <c r="H47" s="7">
        <v>44146.0</v>
      </c>
      <c r="I47" s="8" t="s">
        <v>20</v>
      </c>
      <c r="J47" s="8" t="s">
        <v>26</v>
      </c>
      <c r="K47" s="8" t="s">
        <v>27</v>
      </c>
      <c r="L47" s="8" t="s">
        <v>20</v>
      </c>
      <c r="M47" s="8" t="s">
        <v>137</v>
      </c>
      <c r="N47" s="8" t="s">
        <v>90</v>
      </c>
      <c r="O47" s="8" t="s">
        <v>46</v>
      </c>
      <c r="P47" s="8" t="s">
        <v>37</v>
      </c>
      <c r="Q47" s="8" t="s">
        <v>32</v>
      </c>
      <c r="R47" s="15" t="s">
        <v>242</v>
      </c>
      <c r="S47" s="15" t="s">
        <v>243</v>
      </c>
      <c r="T47" s="9"/>
      <c r="U47" s="9"/>
      <c r="V47" s="9"/>
      <c r="W47" s="9"/>
      <c r="X47" s="9"/>
      <c r="Y47" s="9"/>
      <c r="Z47" s="9"/>
      <c r="AA47" s="9"/>
      <c r="AB47" s="9"/>
      <c r="AC47" s="9"/>
      <c r="AD47" s="9"/>
      <c r="AE47" s="9"/>
      <c r="AF47" s="9"/>
      <c r="AG47" s="9"/>
      <c r="AH47" s="9"/>
    </row>
    <row r="48">
      <c r="A48" s="10" t="s">
        <v>244</v>
      </c>
      <c r="B48" s="5" t="s">
        <v>20</v>
      </c>
      <c r="C48" s="5"/>
      <c r="D48" s="5" t="s">
        <v>22</v>
      </c>
      <c r="E48" s="5" t="s">
        <v>23</v>
      </c>
      <c r="F48" s="6" t="s">
        <v>245</v>
      </c>
      <c r="G48" s="12" t="s">
        <v>246</v>
      </c>
      <c r="H48" s="7">
        <v>44133.0</v>
      </c>
      <c r="I48" s="8" t="s">
        <v>20</v>
      </c>
      <c r="J48" s="8" t="s">
        <v>26</v>
      </c>
      <c r="K48" s="8" t="s">
        <v>58</v>
      </c>
      <c r="L48" s="8" t="s">
        <v>20</v>
      </c>
      <c r="M48" s="8" t="s">
        <v>247</v>
      </c>
      <c r="N48" s="8" t="s">
        <v>29</v>
      </c>
      <c r="O48" s="8" t="s">
        <v>46</v>
      </c>
      <c r="P48" s="8" t="s">
        <v>37</v>
      </c>
      <c r="Q48" s="8" t="s">
        <v>32</v>
      </c>
      <c r="R48" s="8" t="s">
        <v>248</v>
      </c>
      <c r="S48" s="8" t="s">
        <v>249</v>
      </c>
      <c r="T48" s="9"/>
      <c r="U48" s="9"/>
      <c r="V48" s="9"/>
      <c r="W48" s="9"/>
      <c r="X48" s="9"/>
      <c r="Y48" s="9"/>
      <c r="Z48" s="9"/>
      <c r="AA48" s="9"/>
      <c r="AB48" s="9"/>
      <c r="AC48" s="9"/>
      <c r="AD48" s="9"/>
      <c r="AE48" s="9"/>
      <c r="AF48" s="9"/>
      <c r="AG48" s="9"/>
      <c r="AH48" s="9"/>
    </row>
    <row r="49">
      <c r="A49" s="10" t="s">
        <v>250</v>
      </c>
      <c r="B49" s="5" t="s">
        <v>20</v>
      </c>
      <c r="C49" s="5"/>
      <c r="D49" s="5" t="s">
        <v>22</v>
      </c>
      <c r="E49" s="5" t="s">
        <v>23</v>
      </c>
      <c r="F49" s="6" t="s">
        <v>251</v>
      </c>
      <c r="G49" s="8" t="s">
        <v>37</v>
      </c>
      <c r="H49" s="7">
        <v>43964.0</v>
      </c>
      <c r="I49" s="8" t="s">
        <v>20</v>
      </c>
      <c r="J49" s="8" t="s">
        <v>26</v>
      </c>
      <c r="K49" s="8" t="s">
        <v>58</v>
      </c>
      <c r="L49" s="8" t="s">
        <v>20</v>
      </c>
      <c r="M49" s="8" t="s">
        <v>252</v>
      </c>
      <c r="N49" s="8" t="s">
        <v>104</v>
      </c>
      <c r="O49" s="8" t="s">
        <v>30</v>
      </c>
      <c r="P49" s="8" t="s">
        <v>77</v>
      </c>
      <c r="Q49" s="8" t="s">
        <v>20</v>
      </c>
      <c r="R49" s="8" t="s">
        <v>253</v>
      </c>
      <c r="S49" s="9"/>
      <c r="T49" s="9"/>
      <c r="U49" s="9"/>
      <c r="V49" s="9"/>
      <c r="W49" s="9"/>
      <c r="X49" s="9"/>
      <c r="Y49" s="9"/>
      <c r="Z49" s="9"/>
      <c r="AA49" s="9"/>
      <c r="AB49" s="9"/>
      <c r="AC49" s="9"/>
      <c r="AD49" s="9"/>
      <c r="AE49" s="9"/>
      <c r="AF49" s="9"/>
      <c r="AG49" s="9"/>
      <c r="AH49" s="9"/>
    </row>
    <row r="50">
      <c r="A50" s="10" t="s">
        <v>254</v>
      </c>
      <c r="B50" s="5" t="s">
        <v>20</v>
      </c>
      <c r="C50" s="5"/>
      <c r="D50" s="5" t="s">
        <v>22</v>
      </c>
      <c r="E50" s="5" t="s">
        <v>23</v>
      </c>
      <c r="F50" s="6" t="s">
        <v>255</v>
      </c>
      <c r="G50" s="12" t="s">
        <v>256</v>
      </c>
      <c r="H50" s="7">
        <v>43951.0</v>
      </c>
      <c r="I50" s="8" t="s">
        <v>20</v>
      </c>
      <c r="J50" s="8" t="s">
        <v>26</v>
      </c>
      <c r="K50" s="8" t="s">
        <v>58</v>
      </c>
      <c r="L50" s="8" t="s">
        <v>32</v>
      </c>
      <c r="M50" s="8" t="s">
        <v>37</v>
      </c>
      <c r="N50" s="8" t="s">
        <v>90</v>
      </c>
      <c r="O50" s="8" t="s">
        <v>30</v>
      </c>
      <c r="P50" s="8" t="s">
        <v>77</v>
      </c>
      <c r="Q50" s="8" t="s">
        <v>32</v>
      </c>
      <c r="R50" s="15" t="s">
        <v>257</v>
      </c>
      <c r="S50" s="8" t="s">
        <v>258</v>
      </c>
      <c r="T50" s="9"/>
      <c r="U50" s="9"/>
      <c r="V50" s="9"/>
      <c r="W50" s="9"/>
      <c r="X50" s="9"/>
      <c r="Y50" s="9"/>
      <c r="Z50" s="9"/>
      <c r="AA50" s="9"/>
      <c r="AB50" s="9"/>
      <c r="AC50" s="9"/>
      <c r="AD50" s="9"/>
      <c r="AE50" s="9"/>
      <c r="AF50" s="9"/>
      <c r="AG50" s="9"/>
      <c r="AH50" s="9"/>
    </row>
    <row r="51">
      <c r="A51" s="10" t="s">
        <v>259</v>
      </c>
      <c r="B51" s="5" t="s">
        <v>20</v>
      </c>
      <c r="C51" s="5"/>
      <c r="D51" s="5" t="s">
        <v>22</v>
      </c>
      <c r="E51" s="5" t="s">
        <v>23</v>
      </c>
      <c r="F51" s="6" t="str">
        <f>CONCATENATE("https://cran.r-project.org/package=", A51)</f>
        <v>https://cran.r-project.org/package=wikitaxa</v>
      </c>
      <c r="G51" s="6" t="s">
        <v>260</v>
      </c>
      <c r="H51" s="7">
        <v>44011.0</v>
      </c>
      <c r="I51" s="8" t="s">
        <v>20</v>
      </c>
      <c r="J51" s="8" t="s">
        <v>26</v>
      </c>
      <c r="K51" s="8" t="s">
        <v>27</v>
      </c>
      <c r="L51" s="8" t="s">
        <v>20</v>
      </c>
      <c r="M51" s="8" t="s">
        <v>261</v>
      </c>
      <c r="N51" s="8" t="s">
        <v>29</v>
      </c>
      <c r="O51" s="8" t="s">
        <v>46</v>
      </c>
      <c r="P51" s="8" t="s">
        <v>37</v>
      </c>
      <c r="Q51" s="8" t="s">
        <v>32</v>
      </c>
      <c r="R51" s="15" t="s">
        <v>262</v>
      </c>
      <c r="S51" s="9"/>
      <c r="T51" s="9"/>
      <c r="U51" s="9"/>
      <c r="V51" s="9"/>
      <c r="W51" s="9"/>
      <c r="X51" s="9"/>
      <c r="Y51" s="9"/>
      <c r="Z51" s="9"/>
      <c r="AA51" s="9"/>
      <c r="AB51" s="9"/>
      <c r="AC51" s="9"/>
      <c r="AD51" s="9"/>
      <c r="AE51" s="9"/>
      <c r="AF51" s="9"/>
      <c r="AG51" s="9"/>
      <c r="AH51" s="9"/>
    </row>
    <row r="52">
      <c r="A52" s="10" t="s">
        <v>263</v>
      </c>
      <c r="B52" s="11" t="s">
        <v>20</v>
      </c>
      <c r="C52" s="11"/>
      <c r="D52" s="11" t="s">
        <v>22</v>
      </c>
      <c r="E52" s="11" t="s">
        <v>23</v>
      </c>
      <c r="F52" s="6" t="s">
        <v>264</v>
      </c>
      <c r="G52" s="8" t="s">
        <v>37</v>
      </c>
      <c r="H52" s="7">
        <v>44093.0</v>
      </c>
      <c r="I52" s="8" t="s">
        <v>20</v>
      </c>
      <c r="J52" s="8" t="s">
        <v>26</v>
      </c>
      <c r="K52" s="8" t="s">
        <v>58</v>
      </c>
      <c r="L52" s="8" t="s">
        <v>20</v>
      </c>
      <c r="M52" s="14" t="s">
        <v>263</v>
      </c>
      <c r="N52" s="8" t="s">
        <v>29</v>
      </c>
      <c r="O52" s="8" t="s">
        <v>30</v>
      </c>
      <c r="P52" s="8" t="s">
        <v>40</v>
      </c>
      <c r="Q52" s="8" t="s">
        <v>20</v>
      </c>
      <c r="R52" s="26" t="s">
        <v>265</v>
      </c>
      <c r="S52" s="9"/>
      <c r="T52" s="9"/>
      <c r="U52" s="9"/>
      <c r="V52" s="9"/>
      <c r="W52" s="9"/>
      <c r="X52" s="9"/>
      <c r="Y52" s="9"/>
      <c r="Z52" s="9"/>
      <c r="AA52" s="9"/>
      <c r="AB52" s="9"/>
      <c r="AC52" s="9"/>
      <c r="AD52" s="9"/>
      <c r="AE52" s="9"/>
      <c r="AF52" s="9"/>
      <c r="AG52" s="9"/>
      <c r="AH52" s="9"/>
    </row>
    <row r="53">
      <c r="A53" s="10" t="s">
        <v>266</v>
      </c>
      <c r="B53" s="5" t="s">
        <v>20</v>
      </c>
      <c r="C53" s="5"/>
      <c r="D53" s="5" t="s">
        <v>22</v>
      </c>
      <c r="E53" s="5" t="s">
        <v>23</v>
      </c>
      <c r="F53" s="6" t="str">
        <f t="shared" ref="F53:F54" si="5">CONCATENATE("https://cran.r-project.org/package=", A53)</f>
        <v>https://cran.r-project.org/package=worrms</v>
      </c>
      <c r="G53" s="6" t="s">
        <v>267</v>
      </c>
      <c r="H53" s="7">
        <v>44020.0</v>
      </c>
      <c r="I53" s="8" t="s">
        <v>20</v>
      </c>
      <c r="J53" s="8" t="s">
        <v>26</v>
      </c>
      <c r="K53" s="8" t="s">
        <v>27</v>
      </c>
      <c r="L53" s="8" t="s">
        <v>20</v>
      </c>
      <c r="M53" s="8" t="s">
        <v>268</v>
      </c>
      <c r="N53" s="8" t="s">
        <v>29</v>
      </c>
      <c r="O53" s="8" t="s">
        <v>30</v>
      </c>
      <c r="P53" s="27" t="s">
        <v>269</v>
      </c>
      <c r="Q53" s="8" t="s">
        <v>32</v>
      </c>
      <c r="R53" s="8" t="s">
        <v>270</v>
      </c>
      <c r="S53" s="9"/>
      <c r="T53" s="9"/>
      <c r="U53" s="9"/>
      <c r="V53" s="9"/>
      <c r="W53" s="9"/>
      <c r="X53" s="9"/>
      <c r="Y53" s="9"/>
      <c r="Z53" s="9"/>
      <c r="AA53" s="9"/>
      <c r="AB53" s="9"/>
      <c r="AC53" s="9"/>
      <c r="AD53" s="9"/>
      <c r="AE53" s="9"/>
      <c r="AF53" s="9"/>
      <c r="AG53" s="9"/>
      <c r="AH53" s="9"/>
    </row>
    <row r="54">
      <c r="A54" s="10" t="s">
        <v>271</v>
      </c>
      <c r="B54" s="5" t="s">
        <v>20</v>
      </c>
      <c r="C54" s="5"/>
      <c r="D54" s="5" t="s">
        <v>22</v>
      </c>
      <c r="E54" s="5" t="s">
        <v>23</v>
      </c>
      <c r="F54" s="6" t="str">
        <f t="shared" si="5"/>
        <v>https://cran.r-project.org/package=yatah</v>
      </c>
      <c r="G54" s="6" t="s">
        <v>272</v>
      </c>
      <c r="H54" s="7">
        <v>43891.0</v>
      </c>
      <c r="I54" s="8" t="s">
        <v>20</v>
      </c>
      <c r="J54" s="8" t="s">
        <v>26</v>
      </c>
      <c r="K54" s="8" t="s">
        <v>58</v>
      </c>
      <c r="L54" s="8" t="s">
        <v>32</v>
      </c>
      <c r="M54" s="8" t="s">
        <v>37</v>
      </c>
      <c r="N54" s="8" t="s">
        <v>90</v>
      </c>
      <c r="O54" s="8" t="s">
        <v>46</v>
      </c>
      <c r="P54" s="8" t="s">
        <v>37</v>
      </c>
      <c r="Q54" s="8" t="s">
        <v>32</v>
      </c>
      <c r="R54" s="8" t="s">
        <v>273</v>
      </c>
      <c r="S54" s="9"/>
      <c r="T54" s="9"/>
      <c r="U54" s="9"/>
      <c r="V54" s="9"/>
      <c r="W54" s="9"/>
      <c r="X54" s="9"/>
      <c r="Y54" s="9"/>
      <c r="Z54" s="9"/>
      <c r="AA54" s="9"/>
      <c r="AB54" s="9"/>
      <c r="AC54" s="9"/>
      <c r="AD54" s="9"/>
      <c r="AE54" s="9"/>
      <c r="AF54" s="9"/>
      <c r="AG54" s="9"/>
      <c r="AH54" s="9"/>
    </row>
    <row r="55">
      <c r="A55" s="10" t="s">
        <v>274</v>
      </c>
      <c r="B55" s="5" t="s">
        <v>20</v>
      </c>
      <c r="C55" s="5" t="s">
        <v>21</v>
      </c>
      <c r="D55" s="5" t="s">
        <v>22</v>
      </c>
      <c r="E55" s="5" t="s">
        <v>23</v>
      </c>
      <c r="F55" s="6" t="s">
        <v>275</v>
      </c>
      <c r="G55" s="6" t="s">
        <v>276</v>
      </c>
      <c r="H55" s="13">
        <v>43403.0</v>
      </c>
      <c r="I55" s="8" t="s">
        <v>20</v>
      </c>
      <c r="J55" s="8" t="s">
        <v>26</v>
      </c>
      <c r="K55" s="8" t="s">
        <v>27</v>
      </c>
      <c r="L55" s="8" t="s">
        <v>20</v>
      </c>
      <c r="M55" s="8" t="s">
        <v>277</v>
      </c>
      <c r="N55" s="8" t="s">
        <v>29</v>
      </c>
      <c r="O55" s="8" t="s">
        <v>30</v>
      </c>
      <c r="P55" s="8" t="s">
        <v>278</v>
      </c>
      <c r="Q55" s="8" t="s">
        <v>32</v>
      </c>
      <c r="R55" s="15" t="s">
        <v>279</v>
      </c>
      <c r="S55" s="8" t="s">
        <v>280</v>
      </c>
      <c r="T55" s="9"/>
      <c r="U55" s="9"/>
      <c r="V55" s="9"/>
      <c r="W55" s="9"/>
      <c r="X55" s="9"/>
      <c r="Y55" s="9"/>
      <c r="Z55" s="9"/>
      <c r="AA55" s="9"/>
      <c r="AB55" s="9"/>
      <c r="AC55" s="9"/>
      <c r="AD55" s="9"/>
      <c r="AE55" s="9"/>
      <c r="AF55" s="9"/>
      <c r="AG55" s="9"/>
      <c r="AH55" s="9"/>
    </row>
    <row r="56">
      <c r="A56" s="28"/>
      <c r="B56" s="19"/>
      <c r="C56" s="19"/>
      <c r="D56" s="19"/>
      <c r="E56" s="1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row>
    <row r="57">
      <c r="A57" s="28"/>
      <c r="B57" s="19"/>
      <c r="C57" s="19"/>
      <c r="D57" s="19"/>
      <c r="E57" s="1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c r="A58" s="28"/>
      <c r="B58" s="19"/>
      <c r="C58" s="19"/>
      <c r="D58" s="19"/>
      <c r="E58" s="1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row>
    <row r="59">
      <c r="A59" s="28"/>
      <c r="B59" s="19"/>
      <c r="C59" s="19"/>
      <c r="D59" s="19"/>
      <c r="E59" s="1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row>
    <row r="60">
      <c r="A60" s="28"/>
      <c r="B60" s="19"/>
      <c r="C60" s="19"/>
      <c r="D60" s="19"/>
      <c r="E60" s="1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row>
    <row r="61">
      <c r="A61" s="28"/>
      <c r="B61" s="19"/>
      <c r="C61" s="19"/>
      <c r="D61" s="19"/>
      <c r="E61" s="1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c r="A62" s="28"/>
      <c r="B62" s="19"/>
      <c r="C62" s="19"/>
      <c r="D62" s="19"/>
      <c r="E62" s="1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row>
    <row r="63">
      <c r="A63" s="28"/>
      <c r="B63" s="19"/>
      <c r="C63" s="19"/>
      <c r="D63" s="19"/>
      <c r="E63" s="1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row>
    <row r="64">
      <c r="A64" s="28"/>
      <c r="B64" s="19"/>
      <c r="C64" s="19"/>
      <c r="D64" s="19"/>
      <c r="E64" s="1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row>
    <row r="65">
      <c r="A65" s="28"/>
      <c r="B65" s="19"/>
      <c r="C65" s="19"/>
      <c r="D65" s="19"/>
      <c r="E65" s="1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row>
    <row r="66">
      <c r="A66" s="28"/>
      <c r="B66" s="19"/>
      <c r="C66" s="19"/>
      <c r="D66" s="19"/>
      <c r="E66" s="1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row>
    <row r="67">
      <c r="A67" s="28"/>
      <c r="B67" s="19"/>
      <c r="C67" s="19"/>
      <c r="D67" s="19"/>
      <c r="E67" s="1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row>
    <row r="68">
      <c r="A68" s="28"/>
      <c r="B68" s="19"/>
      <c r="C68" s="19"/>
      <c r="D68" s="19"/>
      <c r="E68" s="1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row>
    <row r="69">
      <c r="A69" s="28"/>
      <c r="B69" s="19"/>
      <c r="C69" s="19"/>
      <c r="D69" s="19"/>
      <c r="E69" s="1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row>
    <row r="70">
      <c r="A70" s="28"/>
      <c r="B70" s="19"/>
      <c r="C70" s="19"/>
      <c r="D70" s="19"/>
      <c r="E70" s="1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row>
    <row r="71">
      <c r="A71" s="28"/>
      <c r="B71" s="19"/>
      <c r="C71" s="19"/>
      <c r="D71" s="19"/>
      <c r="E71" s="1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row>
    <row r="72">
      <c r="A72" s="28"/>
      <c r="B72" s="19"/>
      <c r="C72" s="19"/>
      <c r="D72" s="19"/>
      <c r="E72" s="1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row>
    <row r="73">
      <c r="A73" s="28"/>
      <c r="B73" s="19"/>
      <c r="C73" s="19"/>
      <c r="D73" s="19"/>
      <c r="E73" s="1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row>
    <row r="74">
      <c r="A74" s="28"/>
      <c r="B74" s="19"/>
      <c r="C74" s="19"/>
      <c r="D74" s="19"/>
      <c r="E74" s="1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row>
    <row r="75">
      <c r="A75" s="28"/>
      <c r="B75" s="19"/>
      <c r="C75" s="19"/>
      <c r="D75" s="19"/>
      <c r="E75" s="1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row>
    <row r="76">
      <c r="A76" s="28"/>
      <c r="B76" s="19"/>
      <c r="C76" s="19"/>
      <c r="D76" s="19"/>
      <c r="E76" s="1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row>
    <row r="77">
      <c r="A77" s="28"/>
      <c r="B77" s="19"/>
      <c r="C77" s="19"/>
      <c r="D77" s="19"/>
      <c r="E77" s="1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row>
    <row r="78">
      <c r="A78" s="28"/>
      <c r="B78" s="19"/>
      <c r="C78" s="19"/>
      <c r="D78" s="19"/>
      <c r="E78" s="1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row>
    <row r="79">
      <c r="A79" s="28"/>
      <c r="B79" s="19"/>
      <c r="C79" s="19"/>
      <c r="D79" s="19"/>
      <c r="E79" s="1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row>
    <row r="80">
      <c r="A80" s="28"/>
      <c r="B80" s="19"/>
      <c r="C80" s="19"/>
      <c r="D80" s="19"/>
      <c r="E80" s="1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row>
    <row r="81">
      <c r="A81" s="28"/>
      <c r="B81" s="19"/>
      <c r="C81" s="19"/>
      <c r="D81" s="19"/>
      <c r="E81" s="1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row>
    <row r="82">
      <c r="A82" s="28"/>
      <c r="B82" s="19"/>
      <c r="C82" s="19"/>
      <c r="D82" s="19"/>
      <c r="E82" s="1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row>
    <row r="83">
      <c r="A83" s="28"/>
      <c r="B83" s="19"/>
      <c r="C83" s="19"/>
      <c r="D83" s="19"/>
      <c r="E83" s="1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row>
    <row r="84">
      <c r="A84" s="28"/>
      <c r="B84" s="19"/>
      <c r="C84" s="19"/>
      <c r="D84" s="19"/>
      <c r="E84" s="1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row>
    <row r="85">
      <c r="A85" s="28"/>
      <c r="B85" s="19"/>
      <c r="C85" s="19"/>
      <c r="D85" s="19"/>
      <c r="E85" s="1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row>
    <row r="86">
      <c r="A86" s="28"/>
      <c r="B86" s="19"/>
      <c r="C86" s="19"/>
      <c r="D86" s="19"/>
      <c r="E86" s="1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row>
    <row r="87">
      <c r="A87" s="28"/>
      <c r="B87" s="19"/>
      <c r="C87" s="19"/>
      <c r="D87" s="19"/>
      <c r="E87" s="1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c r="A88" s="28"/>
      <c r="B88" s="19"/>
      <c r="C88" s="19"/>
      <c r="D88" s="19"/>
      <c r="E88" s="1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c r="A89" s="28"/>
      <c r="B89" s="19"/>
      <c r="C89" s="19"/>
      <c r="D89" s="19"/>
      <c r="E89" s="1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c r="A90" s="28"/>
      <c r="B90" s="19"/>
      <c r="C90" s="19"/>
      <c r="D90" s="19"/>
      <c r="E90" s="1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row>
    <row r="91">
      <c r="A91" s="28"/>
      <c r="B91" s="19"/>
      <c r="C91" s="19"/>
      <c r="D91" s="19"/>
      <c r="E91" s="1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row>
    <row r="92">
      <c r="A92" s="28"/>
      <c r="B92" s="19"/>
      <c r="C92" s="19"/>
      <c r="D92" s="19"/>
      <c r="E92" s="1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row>
    <row r="93">
      <c r="A93" s="28"/>
      <c r="B93" s="19"/>
      <c r="C93" s="19"/>
      <c r="D93" s="19"/>
      <c r="E93" s="1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row>
    <row r="94">
      <c r="A94" s="28"/>
      <c r="B94" s="19"/>
      <c r="C94" s="19"/>
      <c r="D94" s="19"/>
      <c r="E94" s="1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row r="95">
      <c r="A95" s="28"/>
      <c r="B95" s="19"/>
      <c r="C95" s="19"/>
      <c r="D95" s="19"/>
      <c r="E95" s="1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row>
    <row r="96">
      <c r="A96" s="28"/>
      <c r="B96" s="19"/>
      <c r="C96" s="19"/>
      <c r="D96" s="19"/>
      <c r="E96" s="1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row>
    <row r="97">
      <c r="A97" s="28"/>
      <c r="B97" s="19"/>
      <c r="C97" s="19"/>
      <c r="D97" s="19"/>
      <c r="E97" s="1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row>
    <row r="98">
      <c r="A98" s="28"/>
      <c r="B98" s="19"/>
      <c r="C98" s="19"/>
      <c r="D98" s="19"/>
      <c r="E98" s="1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row>
    <row r="99">
      <c r="A99" s="28"/>
      <c r="B99" s="19"/>
      <c r="C99" s="19"/>
      <c r="D99" s="19"/>
      <c r="E99" s="1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row>
    <row r="100">
      <c r="A100" s="28"/>
      <c r="B100" s="19"/>
      <c r="C100" s="19"/>
      <c r="D100" s="19"/>
      <c r="E100" s="1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row>
    <row r="101">
      <c r="A101" s="28"/>
      <c r="B101" s="19"/>
      <c r="C101" s="19"/>
      <c r="D101" s="19"/>
      <c r="E101" s="1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row>
    <row r="102">
      <c r="A102" s="28"/>
      <c r="B102" s="19"/>
      <c r="C102" s="19"/>
      <c r="D102" s="19"/>
      <c r="E102" s="1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row>
    <row r="103">
      <c r="A103" s="28"/>
      <c r="B103" s="19"/>
      <c r="C103" s="19"/>
      <c r="D103" s="19"/>
      <c r="E103" s="1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row>
    <row r="104">
      <c r="A104" s="28"/>
      <c r="B104" s="19"/>
      <c r="C104" s="19"/>
      <c r="D104" s="19"/>
      <c r="E104" s="1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row>
    <row r="105">
      <c r="A105" s="28"/>
      <c r="B105" s="19"/>
      <c r="C105" s="19"/>
      <c r="D105" s="19"/>
      <c r="E105" s="1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row>
    <row r="106">
      <c r="A106" s="28"/>
      <c r="B106" s="19"/>
      <c r="C106" s="19"/>
      <c r="D106" s="19"/>
      <c r="E106" s="1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row>
    <row r="107">
      <c r="A107" s="28"/>
      <c r="B107" s="19"/>
      <c r="C107" s="19"/>
      <c r="D107" s="19"/>
      <c r="E107" s="1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row>
    <row r="108">
      <c r="A108" s="28"/>
      <c r="B108" s="19"/>
      <c r="C108" s="19"/>
      <c r="D108" s="19"/>
      <c r="E108" s="1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row>
    <row r="109">
      <c r="A109" s="28"/>
      <c r="B109" s="19"/>
      <c r="C109" s="19"/>
      <c r="D109" s="19"/>
      <c r="E109" s="1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row>
    <row r="110">
      <c r="A110" s="28"/>
      <c r="B110" s="19"/>
      <c r="C110" s="19"/>
      <c r="D110" s="19"/>
      <c r="E110" s="1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row>
    <row r="111">
      <c r="A111" s="28"/>
      <c r="B111" s="19"/>
      <c r="C111" s="19"/>
      <c r="D111" s="19"/>
      <c r="E111" s="1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row>
    <row r="112">
      <c r="A112" s="28"/>
      <c r="B112" s="19"/>
      <c r="C112" s="19"/>
      <c r="D112" s="19"/>
      <c r="E112" s="1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row>
    <row r="113">
      <c r="A113" s="28"/>
      <c r="B113" s="19"/>
      <c r="C113" s="19"/>
      <c r="D113" s="19"/>
      <c r="E113" s="1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row r="114">
      <c r="A114" s="28"/>
      <c r="B114" s="19"/>
      <c r="C114" s="19"/>
      <c r="D114" s="19"/>
      <c r="E114" s="1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row r="115">
      <c r="A115" s="28"/>
      <c r="B115" s="19"/>
      <c r="C115" s="19"/>
      <c r="D115" s="19"/>
      <c r="E115" s="1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row r="116">
      <c r="A116" s="28"/>
      <c r="B116" s="19"/>
      <c r="C116" s="19"/>
      <c r="D116" s="19"/>
      <c r="E116" s="1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row>
    <row r="117">
      <c r="A117" s="28"/>
      <c r="B117" s="19"/>
      <c r="C117" s="19"/>
      <c r="D117" s="19"/>
      <c r="E117" s="1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row>
    <row r="118">
      <c r="A118" s="28"/>
      <c r="B118" s="19"/>
      <c r="C118" s="19"/>
      <c r="D118" s="19"/>
      <c r="E118" s="1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row>
    <row r="119">
      <c r="A119" s="28"/>
      <c r="B119" s="19"/>
      <c r="C119" s="19"/>
      <c r="D119" s="19"/>
      <c r="E119" s="1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row>
    <row r="120">
      <c r="A120" s="28"/>
      <c r="B120" s="19"/>
      <c r="C120" s="19"/>
      <c r="D120" s="19"/>
      <c r="E120" s="1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row>
    <row r="121">
      <c r="A121" s="28"/>
      <c r="B121" s="19"/>
      <c r="C121" s="19"/>
      <c r="D121" s="19"/>
      <c r="E121" s="1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row>
    <row r="122">
      <c r="A122" s="28"/>
      <c r="B122" s="19"/>
      <c r="C122" s="19"/>
      <c r="D122" s="19"/>
      <c r="E122" s="1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row>
    <row r="123">
      <c r="A123" s="28"/>
      <c r="B123" s="19"/>
      <c r="C123" s="19"/>
      <c r="D123" s="19"/>
      <c r="E123" s="1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row>
    <row r="124">
      <c r="A124" s="28"/>
      <c r="B124" s="19"/>
      <c r="C124" s="19"/>
      <c r="D124" s="19"/>
      <c r="E124" s="1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row>
    <row r="125">
      <c r="A125" s="28"/>
      <c r="B125" s="19"/>
      <c r="C125" s="19"/>
      <c r="D125" s="19"/>
      <c r="E125" s="1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row>
    <row r="126">
      <c r="A126" s="28"/>
      <c r="B126" s="19"/>
      <c r="C126" s="19"/>
      <c r="D126" s="19"/>
      <c r="E126" s="1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row>
    <row r="127">
      <c r="A127" s="28"/>
      <c r="B127" s="19"/>
      <c r="C127" s="19"/>
      <c r="D127" s="19"/>
      <c r="E127" s="1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row>
    <row r="128">
      <c r="A128" s="28"/>
      <c r="B128" s="19"/>
      <c r="C128" s="19"/>
      <c r="D128" s="19"/>
      <c r="E128" s="1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row>
    <row r="129">
      <c r="A129" s="28"/>
      <c r="B129" s="19"/>
      <c r="C129" s="19"/>
      <c r="D129" s="19"/>
      <c r="E129" s="1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row>
    <row r="130">
      <c r="A130" s="28"/>
      <c r="B130" s="19"/>
      <c r="C130" s="19"/>
      <c r="D130" s="19"/>
      <c r="E130" s="1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row>
    <row r="131">
      <c r="A131" s="28"/>
      <c r="B131" s="19"/>
      <c r="C131" s="19"/>
      <c r="D131" s="19"/>
      <c r="E131" s="1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row>
    <row r="132">
      <c r="A132" s="28"/>
      <c r="B132" s="19"/>
      <c r="C132" s="19"/>
      <c r="D132" s="19"/>
      <c r="E132" s="1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row>
    <row r="133">
      <c r="A133" s="28"/>
      <c r="B133" s="19"/>
      <c r="C133" s="19"/>
      <c r="D133" s="19"/>
      <c r="E133" s="1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row>
    <row r="134">
      <c r="A134" s="28"/>
      <c r="B134" s="19"/>
      <c r="C134" s="19"/>
      <c r="D134" s="19"/>
      <c r="E134" s="1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row>
    <row r="135">
      <c r="A135" s="28"/>
      <c r="B135" s="19"/>
      <c r="C135" s="19"/>
      <c r="D135" s="19"/>
      <c r="E135" s="1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row>
    <row r="136">
      <c r="A136" s="28"/>
      <c r="B136" s="19"/>
      <c r="C136" s="19"/>
      <c r="D136" s="19"/>
      <c r="E136" s="1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row>
    <row r="137">
      <c r="A137" s="28"/>
      <c r="B137" s="19"/>
      <c r="C137" s="19"/>
      <c r="D137" s="19"/>
      <c r="E137" s="1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row>
    <row r="138">
      <c r="A138" s="28"/>
      <c r="B138" s="19"/>
      <c r="C138" s="19"/>
      <c r="D138" s="19"/>
      <c r="E138" s="1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row>
    <row r="139">
      <c r="A139" s="28"/>
      <c r="B139" s="19"/>
      <c r="C139" s="19"/>
      <c r="D139" s="19"/>
      <c r="E139" s="1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row>
    <row r="140">
      <c r="A140" s="28"/>
      <c r="B140" s="19"/>
      <c r="C140" s="19"/>
      <c r="D140" s="19"/>
      <c r="E140" s="1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row>
    <row r="141">
      <c r="A141" s="28"/>
      <c r="B141" s="19"/>
      <c r="C141" s="19"/>
      <c r="D141" s="19"/>
      <c r="E141" s="1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row>
    <row r="142">
      <c r="A142" s="28"/>
      <c r="B142" s="19"/>
      <c r="C142" s="19"/>
      <c r="D142" s="19"/>
      <c r="E142" s="1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row>
    <row r="143">
      <c r="A143" s="28"/>
      <c r="B143" s="19"/>
      <c r="C143" s="19"/>
      <c r="D143" s="19"/>
      <c r="E143" s="1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row>
    <row r="144">
      <c r="A144" s="28"/>
      <c r="B144" s="19"/>
      <c r="C144" s="19"/>
      <c r="D144" s="19"/>
      <c r="E144" s="1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row>
    <row r="145">
      <c r="A145" s="28"/>
      <c r="B145" s="19"/>
      <c r="C145" s="19"/>
      <c r="D145" s="19"/>
      <c r="E145" s="1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row>
    <row r="146">
      <c r="A146" s="28"/>
      <c r="B146" s="19"/>
      <c r="C146" s="19"/>
      <c r="D146" s="19"/>
      <c r="E146" s="1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row>
    <row r="147">
      <c r="A147" s="28"/>
      <c r="B147" s="19"/>
      <c r="C147" s="19"/>
      <c r="D147" s="19"/>
      <c r="E147" s="1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row>
    <row r="148">
      <c r="A148" s="28"/>
      <c r="B148" s="19"/>
      <c r="C148" s="19"/>
      <c r="D148" s="19"/>
      <c r="E148" s="1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row>
    <row r="149">
      <c r="A149" s="28"/>
      <c r="B149" s="19"/>
      <c r="C149" s="19"/>
      <c r="D149" s="19"/>
      <c r="E149" s="1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row>
    <row r="150">
      <c r="A150" s="28"/>
      <c r="B150" s="19"/>
      <c r="C150" s="19"/>
      <c r="D150" s="19"/>
      <c r="E150" s="1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row>
    <row r="151">
      <c r="A151" s="28"/>
      <c r="B151" s="19"/>
      <c r="C151" s="19"/>
      <c r="D151" s="19"/>
      <c r="E151" s="1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row>
    <row r="152">
      <c r="A152" s="28"/>
      <c r="B152" s="19"/>
      <c r="C152" s="19"/>
      <c r="D152" s="19"/>
      <c r="E152" s="1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row>
    <row r="153">
      <c r="A153" s="28"/>
      <c r="B153" s="19"/>
      <c r="C153" s="19"/>
      <c r="D153" s="19"/>
      <c r="E153" s="1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row>
    <row r="154">
      <c r="A154" s="28"/>
      <c r="B154" s="19"/>
      <c r="C154" s="19"/>
      <c r="D154" s="19"/>
      <c r="E154" s="1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row>
    <row r="155">
      <c r="A155" s="28"/>
      <c r="B155" s="19"/>
      <c r="C155" s="19"/>
      <c r="D155" s="19"/>
      <c r="E155" s="1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row>
    <row r="156">
      <c r="A156" s="28"/>
      <c r="B156" s="19"/>
      <c r="C156" s="19"/>
      <c r="D156" s="19"/>
      <c r="E156" s="1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row>
    <row r="157">
      <c r="A157" s="28"/>
      <c r="B157" s="19"/>
      <c r="C157" s="19"/>
      <c r="D157" s="19"/>
      <c r="E157" s="1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row>
    <row r="158">
      <c r="A158" s="28"/>
      <c r="B158" s="19"/>
      <c r="C158" s="19"/>
      <c r="D158" s="19"/>
      <c r="E158" s="1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row>
    <row r="159">
      <c r="A159" s="28"/>
      <c r="B159" s="19"/>
      <c r="C159" s="19"/>
      <c r="D159" s="19"/>
      <c r="E159" s="1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row>
    <row r="160">
      <c r="A160" s="28"/>
      <c r="B160" s="19"/>
      <c r="C160" s="19"/>
      <c r="D160" s="19"/>
      <c r="E160" s="1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row>
    <row r="161">
      <c r="A161" s="28"/>
      <c r="B161" s="19"/>
      <c r="C161" s="19"/>
      <c r="D161" s="19"/>
      <c r="E161" s="1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row>
    <row r="162">
      <c r="A162" s="28"/>
      <c r="B162" s="19"/>
      <c r="C162" s="19"/>
      <c r="D162" s="19"/>
      <c r="E162" s="1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row>
    <row r="163">
      <c r="A163" s="28"/>
      <c r="B163" s="19"/>
      <c r="C163" s="19"/>
      <c r="D163" s="19"/>
      <c r="E163" s="1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row>
    <row r="164">
      <c r="A164" s="28"/>
      <c r="B164" s="19"/>
      <c r="C164" s="19"/>
      <c r="D164" s="19"/>
      <c r="E164" s="1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row>
    <row r="165">
      <c r="A165" s="28"/>
      <c r="B165" s="19"/>
      <c r="C165" s="19"/>
      <c r="D165" s="19"/>
      <c r="E165" s="1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row>
    <row r="166">
      <c r="A166" s="28"/>
      <c r="B166" s="19"/>
      <c r="C166" s="19"/>
      <c r="D166" s="19"/>
      <c r="E166" s="1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row>
    <row r="167">
      <c r="A167" s="28"/>
      <c r="B167" s="19"/>
      <c r="C167" s="19"/>
      <c r="D167" s="19"/>
      <c r="E167" s="1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row>
    <row r="168">
      <c r="A168" s="28"/>
      <c r="B168" s="19"/>
      <c r="C168" s="19"/>
      <c r="D168" s="19"/>
      <c r="E168" s="1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row>
    <row r="169">
      <c r="A169" s="28"/>
      <c r="B169" s="19"/>
      <c r="C169" s="19"/>
      <c r="D169" s="19"/>
      <c r="E169" s="1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row>
    <row r="170">
      <c r="A170" s="28"/>
      <c r="B170" s="19"/>
      <c r="C170" s="19"/>
      <c r="D170" s="19"/>
      <c r="E170" s="1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row>
    <row r="171">
      <c r="A171" s="28"/>
      <c r="B171" s="19"/>
      <c r="C171" s="19"/>
      <c r="D171" s="19"/>
      <c r="E171" s="1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row>
    <row r="172">
      <c r="A172" s="28"/>
      <c r="B172" s="19"/>
      <c r="C172" s="19"/>
      <c r="D172" s="19"/>
      <c r="E172" s="1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row>
    <row r="173">
      <c r="A173" s="28"/>
      <c r="B173" s="19"/>
      <c r="C173" s="19"/>
      <c r="D173" s="19"/>
      <c r="E173" s="1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row>
    <row r="174">
      <c r="A174" s="28"/>
      <c r="B174" s="19"/>
      <c r="C174" s="19"/>
      <c r="D174" s="19"/>
      <c r="E174" s="1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row>
    <row r="175">
      <c r="A175" s="28"/>
      <c r="B175" s="19"/>
      <c r="C175" s="19"/>
      <c r="D175" s="19"/>
      <c r="E175" s="1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row>
    <row r="176">
      <c r="A176" s="28"/>
      <c r="B176" s="19"/>
      <c r="C176" s="19"/>
      <c r="D176" s="19"/>
      <c r="E176" s="1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row>
    <row r="177">
      <c r="A177" s="28"/>
      <c r="B177" s="19"/>
      <c r="C177" s="19"/>
      <c r="D177" s="19"/>
      <c r="E177" s="1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row>
    <row r="178">
      <c r="A178" s="28"/>
      <c r="B178" s="19"/>
      <c r="C178" s="19"/>
      <c r="D178" s="19"/>
      <c r="E178" s="1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row>
    <row r="179">
      <c r="A179" s="28"/>
      <c r="B179" s="19"/>
      <c r="C179" s="19"/>
      <c r="D179" s="19"/>
      <c r="E179" s="1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row>
    <row r="180">
      <c r="A180" s="28"/>
      <c r="B180" s="19"/>
      <c r="C180" s="19"/>
      <c r="D180" s="19"/>
      <c r="E180" s="1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row>
    <row r="181">
      <c r="A181" s="28"/>
      <c r="B181" s="19"/>
      <c r="C181" s="19"/>
      <c r="D181" s="19"/>
      <c r="E181" s="1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row>
    <row r="182">
      <c r="A182" s="28"/>
      <c r="B182" s="19"/>
      <c r="C182" s="19"/>
      <c r="D182" s="19"/>
      <c r="E182" s="1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row>
    <row r="183">
      <c r="A183" s="28"/>
      <c r="B183" s="19"/>
      <c r="C183" s="19"/>
      <c r="D183" s="19"/>
      <c r="E183" s="1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row>
    <row r="184">
      <c r="A184" s="28"/>
      <c r="B184" s="19"/>
      <c r="C184" s="19"/>
      <c r="D184" s="19"/>
      <c r="E184" s="1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row>
    <row r="185">
      <c r="A185" s="28"/>
      <c r="B185" s="19"/>
      <c r="C185" s="19"/>
      <c r="D185" s="19"/>
      <c r="E185" s="1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row>
    <row r="186">
      <c r="A186" s="28"/>
      <c r="B186" s="19"/>
      <c r="C186" s="19"/>
      <c r="D186" s="19"/>
      <c r="E186" s="1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row>
    <row r="187">
      <c r="A187" s="28"/>
      <c r="B187" s="19"/>
      <c r="C187" s="19"/>
      <c r="D187" s="19"/>
      <c r="E187" s="1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row>
    <row r="188">
      <c r="A188" s="28"/>
      <c r="B188" s="19"/>
      <c r="C188" s="19"/>
      <c r="D188" s="19"/>
      <c r="E188" s="1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row>
    <row r="189">
      <c r="A189" s="28"/>
      <c r="B189" s="19"/>
      <c r="C189" s="19"/>
      <c r="D189" s="19"/>
      <c r="E189" s="1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row>
    <row r="190">
      <c r="A190" s="28"/>
      <c r="B190" s="19"/>
      <c r="C190" s="19"/>
      <c r="D190" s="19"/>
      <c r="E190" s="1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row>
    <row r="191">
      <c r="A191" s="28"/>
      <c r="B191" s="19"/>
      <c r="C191" s="19"/>
      <c r="D191" s="19"/>
      <c r="E191" s="1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row>
    <row r="192">
      <c r="A192" s="28"/>
      <c r="B192" s="19"/>
      <c r="C192" s="19"/>
      <c r="D192" s="19"/>
      <c r="E192" s="1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row>
    <row r="193">
      <c r="A193" s="28"/>
      <c r="B193" s="19"/>
      <c r="C193" s="19"/>
      <c r="D193" s="19"/>
      <c r="E193" s="1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row>
    <row r="194">
      <c r="A194" s="28"/>
      <c r="B194" s="19"/>
      <c r="C194" s="19"/>
      <c r="D194" s="19"/>
      <c r="E194" s="1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row>
    <row r="195">
      <c r="A195" s="28"/>
      <c r="B195" s="19"/>
      <c r="C195" s="19"/>
      <c r="D195" s="19"/>
      <c r="E195" s="1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row>
    <row r="196">
      <c r="A196" s="28"/>
      <c r="B196" s="19"/>
      <c r="C196" s="19"/>
      <c r="D196" s="19"/>
      <c r="E196" s="1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row>
    <row r="197">
      <c r="A197" s="28"/>
      <c r="B197" s="19"/>
      <c r="C197" s="19"/>
      <c r="D197" s="19"/>
      <c r="E197" s="1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row>
    <row r="198">
      <c r="A198" s="28"/>
      <c r="B198" s="19"/>
      <c r="C198" s="19"/>
      <c r="D198" s="19"/>
      <c r="E198" s="1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row>
    <row r="199">
      <c r="A199" s="28"/>
      <c r="B199" s="19"/>
      <c r="C199" s="19"/>
      <c r="D199" s="19"/>
      <c r="E199" s="1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row>
    <row r="200">
      <c r="A200" s="28"/>
      <c r="B200" s="19"/>
      <c r="C200" s="19"/>
      <c r="D200" s="19"/>
      <c r="E200" s="1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row>
    <row r="201">
      <c r="A201" s="28"/>
      <c r="B201" s="19"/>
      <c r="C201" s="19"/>
      <c r="D201" s="19"/>
      <c r="E201" s="1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row>
    <row r="202">
      <c r="A202" s="28"/>
      <c r="B202" s="19"/>
      <c r="C202" s="19"/>
      <c r="D202" s="19"/>
      <c r="E202" s="1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row>
    <row r="203">
      <c r="A203" s="28"/>
      <c r="B203" s="19"/>
      <c r="C203" s="19"/>
      <c r="D203" s="19"/>
      <c r="E203" s="1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row>
    <row r="204">
      <c r="A204" s="28"/>
      <c r="B204" s="19"/>
      <c r="C204" s="19"/>
      <c r="D204" s="19"/>
      <c r="E204" s="1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row>
    <row r="205">
      <c r="A205" s="28"/>
      <c r="B205" s="19"/>
      <c r="C205" s="19"/>
      <c r="D205" s="19"/>
      <c r="E205" s="1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row>
    <row r="206">
      <c r="A206" s="28"/>
      <c r="B206" s="19"/>
      <c r="C206" s="19"/>
      <c r="D206" s="19"/>
      <c r="E206" s="1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row>
    <row r="207">
      <c r="A207" s="28"/>
      <c r="B207" s="19"/>
      <c r="C207" s="19"/>
      <c r="D207" s="19"/>
      <c r="E207" s="1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row>
    <row r="208">
      <c r="A208" s="28"/>
      <c r="B208" s="19"/>
      <c r="C208" s="19"/>
      <c r="D208" s="19"/>
      <c r="E208" s="1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row>
    <row r="209">
      <c r="A209" s="28"/>
      <c r="B209" s="19"/>
      <c r="C209" s="19"/>
      <c r="D209" s="19"/>
      <c r="E209" s="1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row>
    <row r="210">
      <c r="A210" s="28"/>
      <c r="B210" s="19"/>
      <c r="C210" s="19"/>
      <c r="D210" s="19"/>
      <c r="E210" s="1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row>
    <row r="211">
      <c r="A211" s="28"/>
      <c r="B211" s="19"/>
      <c r="C211" s="19"/>
      <c r="D211" s="19"/>
      <c r="E211" s="1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row>
    <row r="212">
      <c r="A212" s="28"/>
      <c r="B212" s="19"/>
      <c r="C212" s="19"/>
      <c r="D212" s="19"/>
      <c r="E212" s="1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row>
    <row r="213">
      <c r="A213" s="28"/>
      <c r="B213" s="19"/>
      <c r="C213" s="19"/>
      <c r="D213" s="19"/>
      <c r="E213" s="1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row>
    <row r="214">
      <c r="A214" s="28"/>
      <c r="B214" s="19"/>
      <c r="C214" s="19"/>
      <c r="D214" s="19"/>
      <c r="E214" s="1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row>
    <row r="215">
      <c r="A215" s="28"/>
      <c r="B215" s="19"/>
      <c r="C215" s="19"/>
      <c r="D215" s="19"/>
      <c r="E215" s="1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row>
    <row r="216">
      <c r="A216" s="28"/>
      <c r="B216" s="19"/>
      <c r="C216" s="19"/>
      <c r="D216" s="19"/>
      <c r="E216" s="1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row>
    <row r="217">
      <c r="A217" s="28"/>
      <c r="B217" s="19"/>
      <c r="C217" s="19"/>
      <c r="D217" s="19"/>
      <c r="E217" s="1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row>
    <row r="218">
      <c r="A218" s="28"/>
      <c r="B218" s="19"/>
      <c r="C218" s="19"/>
      <c r="D218" s="19"/>
      <c r="E218" s="1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row>
    <row r="219">
      <c r="A219" s="28"/>
      <c r="B219" s="19"/>
      <c r="C219" s="19"/>
      <c r="D219" s="19"/>
      <c r="E219" s="1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row>
    <row r="220">
      <c r="A220" s="28"/>
      <c r="B220" s="19"/>
      <c r="C220" s="19"/>
      <c r="D220" s="19"/>
      <c r="E220" s="1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row>
    <row r="221">
      <c r="A221" s="28"/>
      <c r="B221" s="19"/>
      <c r="C221" s="19"/>
      <c r="D221" s="19"/>
      <c r="E221" s="1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row>
    <row r="222">
      <c r="A222" s="28"/>
      <c r="B222" s="19"/>
      <c r="C222" s="19"/>
      <c r="D222" s="19"/>
      <c r="E222" s="1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row>
    <row r="223">
      <c r="A223" s="28"/>
      <c r="B223" s="19"/>
      <c r="C223" s="19"/>
      <c r="D223" s="19"/>
      <c r="E223" s="1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row>
    <row r="224">
      <c r="A224" s="28"/>
      <c r="B224" s="19"/>
      <c r="C224" s="19"/>
      <c r="D224" s="19"/>
      <c r="E224" s="1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row>
    <row r="225">
      <c r="A225" s="28"/>
      <c r="B225" s="19"/>
      <c r="C225" s="19"/>
      <c r="D225" s="19"/>
      <c r="E225" s="1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row>
    <row r="226">
      <c r="A226" s="28"/>
      <c r="B226" s="19"/>
      <c r="C226" s="19"/>
      <c r="D226" s="19"/>
      <c r="E226" s="1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row>
    <row r="227">
      <c r="A227" s="28"/>
      <c r="B227" s="19"/>
      <c r="C227" s="19"/>
      <c r="D227" s="19"/>
      <c r="E227" s="1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row>
    <row r="228">
      <c r="A228" s="28"/>
      <c r="B228" s="19"/>
      <c r="C228" s="19"/>
      <c r="D228" s="19"/>
      <c r="E228" s="1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row>
    <row r="229">
      <c r="A229" s="28"/>
      <c r="B229" s="19"/>
      <c r="C229" s="19"/>
      <c r="D229" s="19"/>
      <c r="E229" s="1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row>
    <row r="230">
      <c r="A230" s="28"/>
      <c r="B230" s="19"/>
      <c r="C230" s="19"/>
      <c r="D230" s="19"/>
      <c r="E230" s="1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row>
    <row r="231">
      <c r="A231" s="28"/>
      <c r="B231" s="19"/>
      <c r="C231" s="19"/>
      <c r="D231" s="19"/>
      <c r="E231" s="1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row>
    <row r="232">
      <c r="A232" s="28"/>
      <c r="B232" s="19"/>
      <c r="C232" s="19"/>
      <c r="D232" s="19"/>
      <c r="E232" s="1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row>
    <row r="233">
      <c r="A233" s="28"/>
      <c r="B233" s="19"/>
      <c r="C233" s="19"/>
      <c r="D233" s="19"/>
      <c r="E233" s="1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row>
    <row r="234">
      <c r="A234" s="28"/>
      <c r="B234" s="19"/>
      <c r="C234" s="19"/>
      <c r="D234" s="19"/>
      <c r="E234" s="1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row>
    <row r="235">
      <c r="A235" s="28"/>
      <c r="B235" s="19"/>
      <c r="C235" s="19"/>
      <c r="D235" s="19"/>
      <c r="E235" s="1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row>
    <row r="236">
      <c r="A236" s="28"/>
      <c r="B236" s="19"/>
      <c r="C236" s="19"/>
      <c r="D236" s="19"/>
      <c r="E236" s="1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row>
    <row r="237">
      <c r="A237" s="28"/>
      <c r="B237" s="19"/>
      <c r="C237" s="19"/>
      <c r="D237" s="19"/>
      <c r="E237" s="1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row>
    <row r="238">
      <c r="A238" s="28"/>
      <c r="B238" s="19"/>
      <c r="C238" s="19"/>
      <c r="D238" s="19"/>
      <c r="E238" s="1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row>
    <row r="239">
      <c r="A239" s="28"/>
      <c r="B239" s="19"/>
      <c r="C239" s="19"/>
      <c r="D239" s="19"/>
      <c r="E239" s="1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row>
    <row r="240">
      <c r="A240" s="28"/>
      <c r="B240" s="19"/>
      <c r="C240" s="19"/>
      <c r="D240" s="19"/>
      <c r="E240" s="1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row>
    <row r="241">
      <c r="A241" s="28"/>
      <c r="B241" s="19"/>
      <c r="C241" s="19"/>
      <c r="D241" s="19"/>
      <c r="E241" s="1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row>
    <row r="242">
      <c r="A242" s="28"/>
      <c r="B242" s="19"/>
      <c r="C242" s="19"/>
      <c r="D242" s="19"/>
      <c r="E242" s="1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row>
    <row r="243">
      <c r="A243" s="28"/>
      <c r="B243" s="19"/>
      <c r="C243" s="19"/>
      <c r="D243" s="19"/>
      <c r="E243" s="1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row>
    <row r="244">
      <c r="A244" s="28"/>
      <c r="B244" s="19"/>
      <c r="C244" s="19"/>
      <c r="D244" s="19"/>
      <c r="E244" s="1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row>
    <row r="245">
      <c r="A245" s="28"/>
      <c r="B245" s="19"/>
      <c r="C245" s="19"/>
      <c r="D245" s="19"/>
      <c r="E245" s="1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row>
    <row r="246">
      <c r="A246" s="28"/>
      <c r="B246" s="19"/>
      <c r="C246" s="19"/>
      <c r="D246" s="19"/>
      <c r="E246" s="1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row>
    <row r="247">
      <c r="A247" s="28"/>
      <c r="B247" s="19"/>
      <c r="C247" s="19"/>
      <c r="D247" s="19"/>
      <c r="E247" s="1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row>
    <row r="248">
      <c r="A248" s="28"/>
      <c r="B248" s="19"/>
      <c r="C248" s="19"/>
      <c r="D248" s="19"/>
      <c r="E248" s="1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row>
    <row r="249">
      <c r="A249" s="28"/>
      <c r="B249" s="19"/>
      <c r="C249" s="19"/>
      <c r="D249" s="19"/>
      <c r="E249" s="1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row>
    <row r="250">
      <c r="A250" s="28"/>
      <c r="B250" s="19"/>
      <c r="C250" s="19"/>
      <c r="D250" s="19"/>
      <c r="E250" s="1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row>
    <row r="251">
      <c r="A251" s="28"/>
      <c r="B251" s="19"/>
      <c r="C251" s="19"/>
      <c r="D251" s="19"/>
      <c r="E251" s="1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row>
    <row r="252">
      <c r="A252" s="28"/>
      <c r="B252" s="19"/>
      <c r="C252" s="19"/>
      <c r="D252" s="19"/>
      <c r="E252" s="1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row>
    <row r="253">
      <c r="A253" s="28"/>
      <c r="B253" s="19"/>
      <c r="C253" s="19"/>
      <c r="D253" s="19"/>
      <c r="E253" s="1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row>
    <row r="254">
      <c r="A254" s="28"/>
      <c r="B254" s="19"/>
      <c r="C254" s="19"/>
      <c r="D254" s="19"/>
      <c r="E254" s="1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row>
    <row r="255">
      <c r="A255" s="28"/>
      <c r="B255" s="19"/>
      <c r="C255" s="19"/>
      <c r="D255" s="19"/>
      <c r="E255" s="1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row>
    <row r="256">
      <c r="A256" s="28"/>
      <c r="B256" s="19"/>
      <c r="C256" s="19"/>
      <c r="D256" s="19"/>
      <c r="E256" s="1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row>
    <row r="257">
      <c r="A257" s="28"/>
      <c r="B257" s="19"/>
      <c r="C257" s="19"/>
      <c r="D257" s="19"/>
      <c r="E257" s="1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row>
    <row r="258">
      <c r="A258" s="28"/>
      <c r="B258" s="19"/>
      <c r="C258" s="19"/>
      <c r="D258" s="19"/>
      <c r="E258" s="1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row>
    <row r="259">
      <c r="A259" s="28"/>
      <c r="B259" s="19"/>
      <c r="C259" s="19"/>
      <c r="D259" s="19"/>
      <c r="E259" s="1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row>
    <row r="260">
      <c r="A260" s="28"/>
      <c r="B260" s="19"/>
      <c r="C260" s="19"/>
      <c r="D260" s="19"/>
      <c r="E260" s="1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row>
    <row r="261">
      <c r="A261" s="28"/>
      <c r="B261" s="19"/>
      <c r="C261" s="19"/>
      <c r="D261" s="19"/>
      <c r="E261" s="1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row>
    <row r="262">
      <c r="A262" s="28"/>
      <c r="B262" s="19"/>
      <c r="C262" s="19"/>
      <c r="D262" s="19"/>
      <c r="E262" s="1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row>
    <row r="263">
      <c r="A263" s="28"/>
      <c r="B263" s="19"/>
      <c r="C263" s="19"/>
      <c r="D263" s="19"/>
      <c r="E263" s="1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row>
    <row r="264">
      <c r="A264" s="28"/>
      <c r="B264" s="19"/>
      <c r="C264" s="19"/>
      <c r="D264" s="19"/>
      <c r="E264" s="1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row>
    <row r="265">
      <c r="A265" s="28"/>
      <c r="B265" s="19"/>
      <c r="C265" s="19"/>
      <c r="D265" s="19"/>
      <c r="E265" s="1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row>
    <row r="266">
      <c r="A266" s="28"/>
      <c r="B266" s="19"/>
      <c r="C266" s="19"/>
      <c r="D266" s="19"/>
      <c r="E266" s="1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row>
    <row r="267">
      <c r="A267" s="28"/>
      <c r="B267" s="19"/>
      <c r="C267" s="19"/>
      <c r="D267" s="19"/>
      <c r="E267" s="1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row>
    <row r="268">
      <c r="A268" s="28"/>
      <c r="B268" s="19"/>
      <c r="C268" s="19"/>
      <c r="D268" s="19"/>
      <c r="E268" s="1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row>
    <row r="269">
      <c r="A269" s="28"/>
      <c r="B269" s="19"/>
      <c r="C269" s="19"/>
      <c r="D269" s="19"/>
      <c r="E269" s="1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row>
    <row r="270">
      <c r="A270" s="28"/>
      <c r="B270" s="19"/>
      <c r="C270" s="19"/>
      <c r="D270" s="19"/>
      <c r="E270" s="1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row>
    <row r="271">
      <c r="A271" s="28"/>
      <c r="B271" s="19"/>
      <c r="C271" s="19"/>
      <c r="D271" s="19"/>
      <c r="E271" s="1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row>
    <row r="272">
      <c r="A272" s="28"/>
      <c r="B272" s="19"/>
      <c r="C272" s="19"/>
      <c r="D272" s="19"/>
      <c r="E272" s="1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row>
    <row r="273">
      <c r="A273" s="28"/>
      <c r="B273" s="19"/>
      <c r="C273" s="19"/>
      <c r="D273" s="19"/>
      <c r="E273" s="1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row>
    <row r="274">
      <c r="A274" s="28"/>
      <c r="B274" s="19"/>
      <c r="C274" s="19"/>
      <c r="D274" s="19"/>
      <c r="E274" s="1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row>
    <row r="275">
      <c r="A275" s="28"/>
      <c r="B275" s="19"/>
      <c r="C275" s="19"/>
      <c r="D275" s="19"/>
      <c r="E275" s="1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row>
    <row r="276">
      <c r="A276" s="28"/>
      <c r="B276" s="19"/>
      <c r="C276" s="19"/>
      <c r="D276" s="19"/>
      <c r="E276" s="1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row>
    <row r="277">
      <c r="A277" s="28"/>
      <c r="B277" s="19"/>
      <c r="C277" s="19"/>
      <c r="D277" s="19"/>
      <c r="E277" s="1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row>
    <row r="278">
      <c r="A278" s="28"/>
      <c r="B278" s="19"/>
      <c r="C278" s="19"/>
      <c r="D278" s="19"/>
      <c r="E278" s="1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row>
    <row r="279">
      <c r="A279" s="28"/>
      <c r="B279" s="19"/>
      <c r="C279" s="19"/>
      <c r="D279" s="19"/>
      <c r="E279" s="1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row>
    <row r="280">
      <c r="A280" s="28"/>
      <c r="B280" s="19"/>
      <c r="C280" s="19"/>
      <c r="D280" s="19"/>
      <c r="E280" s="1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row>
    <row r="281">
      <c r="A281" s="28"/>
      <c r="B281" s="19"/>
      <c r="C281" s="19"/>
      <c r="D281" s="19"/>
      <c r="E281" s="1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row>
    <row r="282">
      <c r="A282" s="28"/>
      <c r="B282" s="19"/>
      <c r="C282" s="19"/>
      <c r="D282" s="19"/>
      <c r="E282" s="1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row>
    <row r="283">
      <c r="A283" s="28"/>
      <c r="B283" s="19"/>
      <c r="C283" s="19"/>
      <c r="D283" s="19"/>
      <c r="E283" s="1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row>
    <row r="284">
      <c r="A284" s="28"/>
      <c r="B284" s="19"/>
      <c r="C284" s="19"/>
      <c r="D284" s="19"/>
      <c r="E284" s="1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row>
    <row r="285">
      <c r="A285" s="28"/>
      <c r="B285" s="19"/>
      <c r="C285" s="19"/>
      <c r="D285" s="19"/>
      <c r="E285" s="1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row>
    <row r="286">
      <c r="A286" s="28"/>
      <c r="B286" s="19"/>
      <c r="C286" s="19"/>
      <c r="D286" s="19"/>
      <c r="E286" s="1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row>
    <row r="287">
      <c r="A287" s="28"/>
      <c r="B287" s="19"/>
      <c r="C287" s="19"/>
      <c r="D287" s="19"/>
      <c r="E287" s="1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row>
    <row r="288">
      <c r="A288" s="28"/>
      <c r="B288" s="19"/>
      <c r="C288" s="19"/>
      <c r="D288" s="19"/>
      <c r="E288" s="1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row>
    <row r="289">
      <c r="A289" s="28"/>
      <c r="B289" s="19"/>
      <c r="C289" s="19"/>
      <c r="D289" s="19"/>
      <c r="E289" s="1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row>
    <row r="290">
      <c r="A290" s="28"/>
      <c r="B290" s="19"/>
      <c r="C290" s="19"/>
      <c r="D290" s="19"/>
      <c r="E290" s="1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row>
    <row r="291">
      <c r="A291" s="28"/>
      <c r="B291" s="19"/>
      <c r="C291" s="19"/>
      <c r="D291" s="19"/>
      <c r="E291" s="1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row>
    <row r="292">
      <c r="A292" s="28"/>
      <c r="B292" s="19"/>
      <c r="C292" s="19"/>
      <c r="D292" s="19"/>
      <c r="E292" s="1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row>
    <row r="293">
      <c r="A293" s="28"/>
      <c r="B293" s="19"/>
      <c r="C293" s="19"/>
      <c r="D293" s="19"/>
      <c r="E293" s="1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row>
    <row r="294">
      <c r="A294" s="28"/>
      <c r="B294" s="19"/>
      <c r="C294" s="19"/>
      <c r="D294" s="19"/>
      <c r="E294" s="1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row>
    <row r="295">
      <c r="A295" s="28"/>
      <c r="B295" s="19"/>
      <c r="C295" s="19"/>
      <c r="D295" s="19"/>
      <c r="E295" s="1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row>
    <row r="296">
      <c r="A296" s="28"/>
      <c r="B296" s="19"/>
      <c r="C296" s="19"/>
      <c r="D296" s="19"/>
      <c r="E296" s="1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row>
    <row r="297">
      <c r="A297" s="28"/>
      <c r="B297" s="19"/>
      <c r="C297" s="19"/>
      <c r="D297" s="19"/>
      <c r="E297" s="1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row>
    <row r="298">
      <c r="A298" s="28"/>
      <c r="B298" s="19"/>
      <c r="C298" s="19"/>
      <c r="D298" s="19"/>
      <c r="E298" s="1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row>
    <row r="299">
      <c r="A299" s="28"/>
      <c r="B299" s="19"/>
      <c r="C299" s="19"/>
      <c r="D299" s="19"/>
      <c r="E299" s="1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row>
    <row r="300">
      <c r="A300" s="28"/>
      <c r="B300" s="19"/>
      <c r="C300" s="19"/>
      <c r="D300" s="19"/>
      <c r="E300" s="1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row>
    <row r="301">
      <c r="A301" s="28"/>
      <c r="B301" s="19"/>
      <c r="C301" s="19"/>
      <c r="D301" s="19"/>
      <c r="E301" s="1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row>
    <row r="302">
      <c r="A302" s="28"/>
      <c r="B302" s="19"/>
      <c r="C302" s="19"/>
      <c r="D302" s="19"/>
      <c r="E302" s="1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row>
    <row r="303">
      <c r="A303" s="28"/>
      <c r="B303" s="19"/>
      <c r="C303" s="19"/>
      <c r="D303" s="19"/>
      <c r="E303" s="1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row>
    <row r="304">
      <c r="A304" s="28"/>
      <c r="B304" s="19"/>
      <c r="C304" s="19"/>
      <c r="D304" s="19"/>
      <c r="E304" s="1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row>
    <row r="305">
      <c r="A305" s="28"/>
      <c r="B305" s="19"/>
      <c r="C305" s="19"/>
      <c r="D305" s="19"/>
      <c r="E305" s="1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row>
    <row r="306">
      <c r="A306" s="28"/>
      <c r="B306" s="19"/>
      <c r="C306" s="19"/>
      <c r="D306" s="19"/>
      <c r="E306" s="1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row>
    <row r="307">
      <c r="A307" s="28"/>
      <c r="B307" s="19"/>
      <c r="C307" s="19"/>
      <c r="D307" s="19"/>
      <c r="E307" s="1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row>
    <row r="308">
      <c r="A308" s="28"/>
      <c r="B308" s="19"/>
      <c r="C308" s="19"/>
      <c r="D308" s="19"/>
      <c r="E308" s="1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row>
    <row r="309">
      <c r="A309" s="28"/>
      <c r="B309" s="19"/>
      <c r="C309" s="19"/>
      <c r="D309" s="19"/>
      <c r="E309" s="1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row>
    <row r="310">
      <c r="A310" s="28"/>
      <c r="B310" s="19"/>
      <c r="C310" s="19"/>
      <c r="D310" s="19"/>
      <c r="E310" s="1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row>
    <row r="311">
      <c r="A311" s="28"/>
      <c r="B311" s="19"/>
      <c r="C311" s="19"/>
      <c r="D311" s="19"/>
      <c r="E311" s="1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row>
    <row r="312">
      <c r="A312" s="28"/>
      <c r="B312" s="19"/>
      <c r="C312" s="19"/>
      <c r="D312" s="19"/>
      <c r="E312" s="1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row>
    <row r="313">
      <c r="A313" s="28"/>
      <c r="B313" s="19"/>
      <c r="C313" s="19"/>
      <c r="D313" s="19"/>
      <c r="E313" s="1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row>
    <row r="314">
      <c r="A314" s="28"/>
      <c r="B314" s="19"/>
      <c r="C314" s="19"/>
      <c r="D314" s="19"/>
      <c r="E314" s="1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row>
    <row r="315">
      <c r="A315" s="28"/>
      <c r="B315" s="19"/>
      <c r="C315" s="19"/>
      <c r="D315" s="19"/>
      <c r="E315" s="1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row>
    <row r="316">
      <c r="A316" s="28"/>
      <c r="B316" s="19"/>
      <c r="C316" s="19"/>
      <c r="D316" s="19"/>
      <c r="E316" s="1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row>
    <row r="317">
      <c r="A317" s="28"/>
      <c r="B317" s="19"/>
      <c r="C317" s="19"/>
      <c r="D317" s="19"/>
      <c r="E317" s="1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row>
    <row r="318">
      <c r="A318" s="28"/>
      <c r="B318" s="19"/>
      <c r="C318" s="19"/>
      <c r="D318" s="19"/>
      <c r="E318" s="1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row>
    <row r="319">
      <c r="A319" s="28"/>
      <c r="B319" s="19"/>
      <c r="C319" s="19"/>
      <c r="D319" s="19"/>
      <c r="E319" s="1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row>
    <row r="320">
      <c r="A320" s="28"/>
      <c r="B320" s="19"/>
      <c r="C320" s="19"/>
      <c r="D320" s="19"/>
      <c r="E320" s="1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row>
    <row r="321">
      <c r="A321" s="28"/>
      <c r="B321" s="19"/>
      <c r="C321" s="19"/>
      <c r="D321" s="19"/>
      <c r="E321" s="1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row>
    <row r="322">
      <c r="A322" s="28"/>
      <c r="B322" s="19"/>
      <c r="C322" s="19"/>
      <c r="D322" s="19"/>
      <c r="E322" s="1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row>
    <row r="323">
      <c r="A323" s="28"/>
      <c r="B323" s="19"/>
      <c r="C323" s="19"/>
      <c r="D323" s="19"/>
      <c r="E323" s="1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row>
    <row r="324">
      <c r="A324" s="28"/>
      <c r="B324" s="19"/>
      <c r="C324" s="19"/>
      <c r="D324" s="19"/>
      <c r="E324" s="1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row>
    <row r="325">
      <c r="A325" s="28"/>
      <c r="B325" s="19"/>
      <c r="C325" s="19"/>
      <c r="D325" s="19"/>
      <c r="E325" s="1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row>
    <row r="326">
      <c r="A326" s="28"/>
      <c r="B326" s="19"/>
      <c r="C326" s="19"/>
      <c r="D326" s="19"/>
      <c r="E326" s="1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row>
    <row r="327">
      <c r="A327" s="28"/>
      <c r="B327" s="19"/>
      <c r="C327" s="19"/>
      <c r="D327" s="19"/>
      <c r="E327" s="1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row>
    <row r="328">
      <c r="A328" s="28"/>
      <c r="B328" s="19"/>
      <c r="C328" s="19"/>
      <c r="D328" s="19"/>
      <c r="E328" s="1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row>
    <row r="329">
      <c r="A329" s="28"/>
      <c r="B329" s="19"/>
      <c r="C329" s="19"/>
      <c r="D329" s="19"/>
      <c r="E329" s="1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row>
    <row r="330">
      <c r="A330" s="28"/>
      <c r="B330" s="19"/>
      <c r="C330" s="19"/>
      <c r="D330" s="19"/>
      <c r="E330" s="1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row>
    <row r="331">
      <c r="A331" s="28"/>
      <c r="B331" s="19"/>
      <c r="C331" s="19"/>
      <c r="D331" s="19"/>
      <c r="E331" s="1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row>
    <row r="332">
      <c r="A332" s="28"/>
      <c r="B332" s="19"/>
      <c r="C332" s="19"/>
      <c r="D332" s="19"/>
      <c r="E332" s="1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row>
    <row r="333">
      <c r="A333" s="28"/>
      <c r="B333" s="19"/>
      <c r="C333" s="19"/>
      <c r="D333" s="19"/>
      <c r="E333" s="1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row>
    <row r="334">
      <c r="A334" s="28"/>
      <c r="B334" s="19"/>
      <c r="C334" s="19"/>
      <c r="D334" s="19"/>
      <c r="E334" s="1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row>
    <row r="335">
      <c r="A335" s="28"/>
      <c r="B335" s="19"/>
      <c r="C335" s="19"/>
      <c r="D335" s="19"/>
      <c r="E335" s="1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row>
    <row r="336">
      <c r="A336" s="28"/>
      <c r="B336" s="19"/>
      <c r="C336" s="19"/>
      <c r="D336" s="19"/>
      <c r="E336" s="1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row>
    <row r="337">
      <c r="A337" s="28"/>
      <c r="B337" s="19"/>
      <c r="C337" s="19"/>
      <c r="D337" s="19"/>
      <c r="E337" s="1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row>
    <row r="338">
      <c r="A338" s="28"/>
      <c r="B338" s="19"/>
      <c r="C338" s="19"/>
      <c r="D338" s="19"/>
      <c r="E338" s="1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row>
    <row r="339">
      <c r="A339" s="28"/>
      <c r="B339" s="19"/>
      <c r="C339" s="19"/>
      <c r="D339" s="19"/>
      <c r="E339" s="1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row>
    <row r="340">
      <c r="A340" s="28"/>
      <c r="B340" s="19"/>
      <c r="C340" s="19"/>
      <c r="D340" s="19"/>
      <c r="E340" s="1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row>
    <row r="341">
      <c r="A341" s="28"/>
      <c r="B341" s="19"/>
      <c r="C341" s="19"/>
      <c r="D341" s="19"/>
      <c r="E341" s="1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row>
    <row r="342">
      <c r="A342" s="28"/>
      <c r="B342" s="19"/>
      <c r="C342" s="19"/>
      <c r="D342" s="19"/>
      <c r="E342" s="1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row>
    <row r="343">
      <c r="A343" s="28"/>
      <c r="B343" s="19"/>
      <c r="C343" s="19"/>
      <c r="D343" s="19"/>
      <c r="E343" s="1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row>
    <row r="344">
      <c r="A344" s="28"/>
      <c r="B344" s="19"/>
      <c r="C344" s="19"/>
      <c r="D344" s="19"/>
      <c r="E344" s="1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row>
    <row r="345">
      <c r="A345" s="28"/>
      <c r="B345" s="19"/>
      <c r="C345" s="19"/>
      <c r="D345" s="19"/>
      <c r="E345" s="1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row>
    <row r="346">
      <c r="A346" s="28"/>
      <c r="B346" s="19"/>
      <c r="C346" s="19"/>
      <c r="D346" s="19"/>
      <c r="E346" s="1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row>
    <row r="347">
      <c r="A347" s="28"/>
      <c r="B347" s="19"/>
      <c r="C347" s="19"/>
      <c r="D347" s="19"/>
      <c r="E347" s="1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row>
    <row r="348">
      <c r="A348" s="28"/>
      <c r="B348" s="19"/>
      <c r="C348" s="19"/>
      <c r="D348" s="19"/>
      <c r="E348" s="1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row>
    <row r="349">
      <c r="A349" s="28"/>
      <c r="B349" s="19"/>
      <c r="C349" s="19"/>
      <c r="D349" s="19"/>
      <c r="E349" s="1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row>
    <row r="350">
      <c r="A350" s="28"/>
      <c r="B350" s="19"/>
      <c r="C350" s="19"/>
      <c r="D350" s="19"/>
      <c r="E350" s="1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row>
    <row r="351">
      <c r="A351" s="28"/>
      <c r="B351" s="19"/>
      <c r="C351" s="19"/>
      <c r="D351" s="19"/>
      <c r="E351" s="1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row>
    <row r="352">
      <c r="A352" s="28"/>
      <c r="B352" s="19"/>
      <c r="C352" s="19"/>
      <c r="D352" s="19"/>
      <c r="E352" s="1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row>
    <row r="353">
      <c r="A353" s="28"/>
      <c r="B353" s="19"/>
      <c r="C353" s="19"/>
      <c r="D353" s="19"/>
      <c r="E353" s="1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row>
    <row r="354">
      <c r="A354" s="28"/>
      <c r="B354" s="19"/>
      <c r="C354" s="19"/>
      <c r="D354" s="19"/>
      <c r="E354" s="1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row>
    <row r="355">
      <c r="A355" s="28"/>
      <c r="B355" s="19"/>
      <c r="C355" s="19"/>
      <c r="D355" s="19"/>
      <c r="E355" s="1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row>
    <row r="356">
      <c r="A356" s="28"/>
      <c r="B356" s="19"/>
      <c r="C356" s="19"/>
      <c r="D356" s="19"/>
      <c r="E356" s="1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row>
    <row r="357">
      <c r="A357" s="28"/>
      <c r="B357" s="19"/>
      <c r="C357" s="19"/>
      <c r="D357" s="19"/>
      <c r="E357" s="1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row>
    <row r="358">
      <c r="A358" s="28"/>
      <c r="B358" s="19"/>
      <c r="C358" s="19"/>
      <c r="D358" s="19"/>
      <c r="E358" s="1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row>
    <row r="359">
      <c r="A359" s="28"/>
      <c r="B359" s="19"/>
      <c r="C359" s="19"/>
      <c r="D359" s="19"/>
      <c r="E359" s="1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row>
    <row r="360">
      <c r="A360" s="28"/>
      <c r="B360" s="19"/>
      <c r="C360" s="19"/>
      <c r="D360" s="19"/>
      <c r="E360" s="1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row>
    <row r="361">
      <c r="A361" s="28"/>
      <c r="B361" s="19"/>
      <c r="C361" s="19"/>
      <c r="D361" s="19"/>
      <c r="E361" s="1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row>
    <row r="362">
      <c r="A362" s="28"/>
      <c r="B362" s="19"/>
      <c r="C362" s="19"/>
      <c r="D362" s="19"/>
      <c r="E362" s="1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row>
    <row r="363">
      <c r="A363" s="28"/>
      <c r="B363" s="19"/>
      <c r="C363" s="19"/>
      <c r="D363" s="19"/>
      <c r="E363" s="1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row>
    <row r="364">
      <c r="A364" s="28"/>
      <c r="B364" s="19"/>
      <c r="C364" s="19"/>
      <c r="D364" s="19"/>
      <c r="E364" s="1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row>
    <row r="365">
      <c r="A365" s="28"/>
      <c r="B365" s="19"/>
      <c r="C365" s="19"/>
      <c r="D365" s="19"/>
      <c r="E365" s="1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row>
    <row r="366">
      <c r="A366" s="28"/>
      <c r="B366" s="19"/>
      <c r="C366" s="19"/>
      <c r="D366" s="19"/>
      <c r="E366" s="1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row>
    <row r="367">
      <c r="A367" s="28"/>
      <c r="B367" s="19"/>
      <c r="C367" s="19"/>
      <c r="D367" s="19"/>
      <c r="E367" s="1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row>
    <row r="368">
      <c r="A368" s="28"/>
      <c r="B368" s="19"/>
      <c r="C368" s="19"/>
      <c r="D368" s="19"/>
      <c r="E368" s="1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row>
    <row r="369">
      <c r="A369" s="28"/>
      <c r="B369" s="19"/>
      <c r="C369" s="19"/>
      <c r="D369" s="19"/>
      <c r="E369" s="1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row>
    <row r="370">
      <c r="A370" s="28"/>
      <c r="B370" s="19"/>
      <c r="C370" s="19"/>
      <c r="D370" s="19"/>
      <c r="E370" s="1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row>
    <row r="371">
      <c r="A371" s="28"/>
      <c r="B371" s="19"/>
      <c r="C371" s="19"/>
      <c r="D371" s="19"/>
      <c r="E371" s="1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row>
    <row r="372">
      <c r="A372" s="28"/>
      <c r="B372" s="19"/>
      <c r="C372" s="19"/>
      <c r="D372" s="19"/>
      <c r="E372" s="1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row>
    <row r="373">
      <c r="A373" s="28"/>
      <c r="B373" s="19"/>
      <c r="C373" s="19"/>
      <c r="D373" s="19"/>
      <c r="E373" s="1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row>
    <row r="374">
      <c r="A374" s="28"/>
      <c r="B374" s="19"/>
      <c r="C374" s="19"/>
      <c r="D374" s="19"/>
      <c r="E374" s="1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row>
    <row r="375">
      <c r="A375" s="28"/>
      <c r="B375" s="19"/>
      <c r="C375" s="19"/>
      <c r="D375" s="19"/>
      <c r="E375" s="1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row>
    <row r="376">
      <c r="A376" s="28"/>
      <c r="B376" s="19"/>
      <c r="C376" s="19"/>
      <c r="D376" s="19"/>
      <c r="E376" s="1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row>
    <row r="377">
      <c r="A377" s="28"/>
      <c r="B377" s="19"/>
      <c r="C377" s="19"/>
      <c r="D377" s="19"/>
      <c r="E377" s="1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row>
    <row r="378">
      <c r="A378" s="28"/>
      <c r="B378" s="19"/>
      <c r="C378" s="19"/>
      <c r="D378" s="19"/>
      <c r="E378" s="1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row>
    <row r="379">
      <c r="A379" s="28"/>
      <c r="B379" s="19"/>
      <c r="C379" s="19"/>
      <c r="D379" s="19"/>
      <c r="E379" s="1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row>
    <row r="380">
      <c r="A380" s="28"/>
      <c r="B380" s="19"/>
      <c r="C380" s="19"/>
      <c r="D380" s="19"/>
      <c r="E380" s="1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row>
    <row r="381">
      <c r="A381" s="28"/>
      <c r="B381" s="19"/>
      <c r="C381" s="19"/>
      <c r="D381" s="19"/>
      <c r="E381" s="1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row>
    <row r="382">
      <c r="A382" s="28"/>
      <c r="B382" s="19"/>
      <c r="C382" s="19"/>
      <c r="D382" s="19"/>
      <c r="E382" s="1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row>
    <row r="383">
      <c r="A383" s="28"/>
      <c r="B383" s="19"/>
      <c r="C383" s="19"/>
      <c r="D383" s="19"/>
      <c r="E383" s="1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row>
    <row r="384">
      <c r="A384" s="28"/>
      <c r="B384" s="19"/>
      <c r="C384" s="19"/>
      <c r="D384" s="19"/>
      <c r="E384" s="1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row>
    <row r="385">
      <c r="A385" s="28"/>
      <c r="B385" s="19"/>
      <c r="C385" s="19"/>
      <c r="D385" s="19"/>
      <c r="E385" s="1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row>
    <row r="386">
      <c r="A386" s="28"/>
      <c r="B386" s="19"/>
      <c r="C386" s="19"/>
      <c r="D386" s="19"/>
      <c r="E386" s="1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row>
    <row r="387">
      <c r="A387" s="28"/>
      <c r="B387" s="19"/>
      <c r="C387" s="19"/>
      <c r="D387" s="19"/>
      <c r="E387" s="1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row>
    <row r="388">
      <c r="A388" s="28"/>
      <c r="B388" s="19"/>
      <c r="C388" s="19"/>
      <c r="D388" s="19"/>
      <c r="E388" s="1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row>
    <row r="389">
      <c r="A389" s="28"/>
      <c r="B389" s="19"/>
      <c r="C389" s="19"/>
      <c r="D389" s="19"/>
      <c r="E389" s="1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row>
    <row r="390">
      <c r="A390" s="28"/>
      <c r="B390" s="19"/>
      <c r="C390" s="19"/>
      <c r="D390" s="19"/>
      <c r="E390" s="1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row>
    <row r="391">
      <c r="A391" s="28"/>
      <c r="B391" s="19"/>
      <c r="C391" s="19"/>
      <c r="D391" s="19"/>
      <c r="E391" s="1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row>
    <row r="392">
      <c r="A392" s="28"/>
      <c r="B392" s="19"/>
      <c r="C392" s="19"/>
      <c r="D392" s="19"/>
      <c r="E392" s="1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row>
    <row r="393">
      <c r="A393" s="28"/>
      <c r="B393" s="19"/>
      <c r="C393" s="19"/>
      <c r="D393" s="19"/>
      <c r="E393" s="1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row>
    <row r="394">
      <c r="A394" s="28"/>
      <c r="B394" s="19"/>
      <c r="C394" s="19"/>
      <c r="D394" s="19"/>
      <c r="E394" s="1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row>
    <row r="395">
      <c r="A395" s="28"/>
      <c r="B395" s="19"/>
      <c r="C395" s="19"/>
      <c r="D395" s="19"/>
      <c r="E395" s="1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row>
    <row r="396">
      <c r="A396" s="28"/>
      <c r="B396" s="19"/>
      <c r="C396" s="19"/>
      <c r="D396" s="19"/>
      <c r="E396" s="1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row>
    <row r="397">
      <c r="A397" s="28"/>
      <c r="B397" s="19"/>
      <c r="C397" s="19"/>
      <c r="D397" s="19"/>
      <c r="E397" s="1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row>
    <row r="398">
      <c r="A398" s="28"/>
      <c r="B398" s="19"/>
      <c r="C398" s="19"/>
      <c r="D398" s="19"/>
      <c r="E398" s="1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row>
    <row r="399">
      <c r="A399" s="28"/>
      <c r="B399" s="19"/>
      <c r="C399" s="19"/>
      <c r="D399" s="19"/>
      <c r="E399" s="1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row>
    <row r="400">
      <c r="A400" s="28"/>
      <c r="B400" s="19"/>
      <c r="C400" s="19"/>
      <c r="D400" s="19"/>
      <c r="E400" s="1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row>
    <row r="401">
      <c r="A401" s="28"/>
      <c r="B401" s="19"/>
      <c r="C401" s="19"/>
      <c r="D401" s="19"/>
      <c r="E401" s="1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row>
    <row r="402">
      <c r="A402" s="28"/>
      <c r="B402" s="19"/>
      <c r="C402" s="19"/>
      <c r="D402" s="19"/>
      <c r="E402" s="1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row>
    <row r="403">
      <c r="A403" s="28"/>
      <c r="B403" s="19"/>
      <c r="C403" s="19"/>
      <c r="D403" s="19"/>
      <c r="E403" s="1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row>
    <row r="404">
      <c r="A404" s="28"/>
      <c r="B404" s="19"/>
      <c r="C404" s="19"/>
      <c r="D404" s="19"/>
      <c r="E404" s="1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row>
    <row r="405">
      <c r="A405" s="28"/>
      <c r="B405" s="19"/>
      <c r="C405" s="19"/>
      <c r="D405" s="19"/>
      <c r="E405" s="1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row>
    <row r="406">
      <c r="A406" s="28"/>
      <c r="B406" s="19"/>
      <c r="C406" s="19"/>
      <c r="D406" s="19"/>
      <c r="E406" s="1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row>
    <row r="407">
      <c r="A407" s="28"/>
      <c r="B407" s="19"/>
      <c r="C407" s="19"/>
      <c r="D407" s="19"/>
      <c r="E407" s="1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row>
    <row r="408">
      <c r="A408" s="28"/>
      <c r="B408" s="19"/>
      <c r="C408" s="19"/>
      <c r="D408" s="19"/>
      <c r="E408" s="1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row>
    <row r="409">
      <c r="A409" s="28"/>
      <c r="B409" s="19"/>
      <c r="C409" s="19"/>
      <c r="D409" s="19"/>
      <c r="E409" s="1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row>
    <row r="410">
      <c r="A410" s="28"/>
      <c r="B410" s="19"/>
      <c r="C410" s="19"/>
      <c r="D410" s="19"/>
      <c r="E410" s="1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row>
    <row r="411">
      <c r="A411" s="28"/>
      <c r="B411" s="19"/>
      <c r="C411" s="19"/>
      <c r="D411" s="19"/>
      <c r="E411" s="1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row>
    <row r="412">
      <c r="A412" s="28"/>
      <c r="B412" s="19"/>
      <c r="C412" s="19"/>
      <c r="D412" s="19"/>
      <c r="E412" s="1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row>
    <row r="413">
      <c r="A413" s="28"/>
      <c r="B413" s="19"/>
      <c r="C413" s="19"/>
      <c r="D413" s="19"/>
      <c r="E413" s="1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row>
    <row r="414">
      <c r="A414" s="28"/>
      <c r="B414" s="19"/>
      <c r="C414" s="19"/>
      <c r="D414" s="19"/>
      <c r="E414" s="1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row>
    <row r="415">
      <c r="A415" s="28"/>
      <c r="B415" s="19"/>
      <c r="C415" s="19"/>
      <c r="D415" s="19"/>
      <c r="E415" s="1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row>
    <row r="416">
      <c r="A416" s="28"/>
      <c r="B416" s="19"/>
      <c r="C416" s="19"/>
      <c r="D416" s="19"/>
      <c r="E416" s="1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row>
    <row r="417">
      <c r="A417" s="28"/>
      <c r="B417" s="19"/>
      <c r="C417" s="19"/>
      <c r="D417" s="19"/>
      <c r="E417" s="1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row>
    <row r="418">
      <c r="A418" s="28"/>
      <c r="B418" s="19"/>
      <c r="C418" s="19"/>
      <c r="D418" s="19"/>
      <c r="E418" s="1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row>
    <row r="419">
      <c r="A419" s="28"/>
      <c r="B419" s="19"/>
      <c r="C419" s="19"/>
      <c r="D419" s="19"/>
      <c r="E419" s="1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row>
    <row r="420">
      <c r="A420" s="28"/>
      <c r="B420" s="19"/>
      <c r="C420" s="19"/>
      <c r="D420" s="19"/>
      <c r="E420" s="1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row>
    <row r="421">
      <c r="A421" s="28"/>
      <c r="B421" s="19"/>
      <c r="C421" s="19"/>
      <c r="D421" s="19"/>
      <c r="E421" s="1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row>
    <row r="422">
      <c r="A422" s="28"/>
      <c r="B422" s="19"/>
      <c r="C422" s="19"/>
      <c r="D422" s="19"/>
      <c r="E422" s="1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row>
    <row r="423">
      <c r="A423" s="28"/>
      <c r="B423" s="19"/>
      <c r="C423" s="19"/>
      <c r="D423" s="19"/>
      <c r="E423" s="1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row>
    <row r="424">
      <c r="A424" s="28"/>
      <c r="B424" s="19"/>
      <c r="C424" s="19"/>
      <c r="D424" s="19"/>
      <c r="E424" s="1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row>
    <row r="425">
      <c r="A425" s="28"/>
      <c r="B425" s="19"/>
      <c r="C425" s="19"/>
      <c r="D425" s="19"/>
      <c r="E425" s="1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row>
    <row r="426">
      <c r="A426" s="28"/>
      <c r="B426" s="19"/>
      <c r="C426" s="19"/>
      <c r="D426" s="19"/>
      <c r="E426" s="1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row>
    <row r="427">
      <c r="A427" s="28"/>
      <c r="B427" s="19"/>
      <c r="C427" s="19"/>
      <c r="D427" s="19"/>
      <c r="E427" s="1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row>
    <row r="428">
      <c r="A428" s="28"/>
      <c r="B428" s="19"/>
      <c r="C428" s="19"/>
      <c r="D428" s="19"/>
      <c r="E428" s="1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row>
    <row r="429">
      <c r="A429" s="28"/>
      <c r="B429" s="19"/>
      <c r="C429" s="19"/>
      <c r="D429" s="19"/>
      <c r="E429" s="1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row>
    <row r="430">
      <c r="A430" s="28"/>
      <c r="B430" s="19"/>
      <c r="C430" s="19"/>
      <c r="D430" s="19"/>
      <c r="E430" s="1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row>
    <row r="431">
      <c r="A431" s="28"/>
      <c r="B431" s="19"/>
      <c r="C431" s="19"/>
      <c r="D431" s="19"/>
      <c r="E431" s="1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row>
    <row r="432">
      <c r="A432" s="28"/>
      <c r="B432" s="19"/>
      <c r="C432" s="19"/>
      <c r="D432" s="19"/>
      <c r="E432" s="1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row>
    <row r="433">
      <c r="A433" s="28"/>
      <c r="B433" s="19"/>
      <c r="C433" s="19"/>
      <c r="D433" s="19"/>
      <c r="E433" s="1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row>
    <row r="434">
      <c r="A434" s="28"/>
      <c r="B434" s="19"/>
      <c r="C434" s="19"/>
      <c r="D434" s="19"/>
      <c r="E434" s="1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row>
    <row r="435">
      <c r="A435" s="28"/>
      <c r="B435" s="19"/>
      <c r="C435" s="19"/>
      <c r="D435" s="19"/>
      <c r="E435" s="1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row>
    <row r="436">
      <c r="A436" s="28"/>
      <c r="B436" s="19"/>
      <c r="C436" s="19"/>
      <c r="D436" s="19"/>
      <c r="E436" s="1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row>
    <row r="437">
      <c r="A437" s="28"/>
      <c r="B437" s="19"/>
      <c r="C437" s="19"/>
      <c r="D437" s="19"/>
      <c r="E437" s="1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row>
    <row r="438">
      <c r="A438" s="28"/>
      <c r="B438" s="19"/>
      <c r="C438" s="19"/>
      <c r="D438" s="19"/>
      <c r="E438" s="1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row>
    <row r="439">
      <c r="A439" s="28"/>
      <c r="B439" s="19"/>
      <c r="C439" s="19"/>
      <c r="D439" s="19"/>
      <c r="E439" s="1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row>
    <row r="440">
      <c r="A440" s="28"/>
      <c r="B440" s="19"/>
      <c r="C440" s="19"/>
      <c r="D440" s="19"/>
      <c r="E440" s="1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row>
    <row r="441">
      <c r="A441" s="28"/>
      <c r="B441" s="19"/>
      <c r="C441" s="19"/>
      <c r="D441" s="19"/>
      <c r="E441" s="1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row>
    <row r="442">
      <c r="A442" s="28"/>
      <c r="B442" s="19"/>
      <c r="C442" s="19"/>
      <c r="D442" s="19"/>
      <c r="E442" s="1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row>
    <row r="443">
      <c r="A443" s="28"/>
      <c r="B443" s="19"/>
      <c r="C443" s="19"/>
      <c r="D443" s="19"/>
      <c r="E443" s="1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row>
    <row r="444">
      <c r="A444" s="28"/>
      <c r="B444" s="19"/>
      <c r="C444" s="19"/>
      <c r="D444" s="19"/>
      <c r="E444" s="1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row>
    <row r="445">
      <c r="A445" s="28"/>
      <c r="B445" s="19"/>
      <c r="C445" s="19"/>
      <c r="D445" s="19"/>
      <c r="E445" s="1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row>
    <row r="446">
      <c r="A446" s="28"/>
      <c r="B446" s="19"/>
      <c r="C446" s="19"/>
      <c r="D446" s="19"/>
      <c r="E446" s="1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row>
    <row r="447">
      <c r="A447" s="28"/>
      <c r="B447" s="19"/>
      <c r="C447" s="19"/>
      <c r="D447" s="19"/>
      <c r="E447" s="1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row>
    <row r="448">
      <c r="A448" s="28"/>
      <c r="B448" s="19"/>
      <c r="C448" s="19"/>
      <c r="D448" s="19"/>
      <c r="E448" s="1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row>
    <row r="449">
      <c r="A449" s="28"/>
      <c r="B449" s="19"/>
      <c r="C449" s="19"/>
      <c r="D449" s="19"/>
      <c r="E449" s="1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row>
    <row r="450">
      <c r="A450" s="28"/>
      <c r="B450" s="19"/>
      <c r="C450" s="19"/>
      <c r="D450" s="19"/>
      <c r="E450" s="1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row>
    <row r="451">
      <c r="A451" s="28"/>
      <c r="B451" s="19"/>
      <c r="C451" s="19"/>
      <c r="D451" s="19"/>
      <c r="E451" s="1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row>
    <row r="452">
      <c r="A452" s="28"/>
      <c r="B452" s="19"/>
      <c r="C452" s="19"/>
      <c r="D452" s="19"/>
      <c r="E452" s="1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row>
    <row r="453">
      <c r="A453" s="28"/>
      <c r="B453" s="19"/>
      <c r="C453" s="19"/>
      <c r="D453" s="19"/>
      <c r="E453" s="1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row>
    <row r="454">
      <c r="A454" s="28"/>
      <c r="B454" s="19"/>
      <c r="C454" s="19"/>
      <c r="D454" s="19"/>
      <c r="E454" s="1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row>
    <row r="455">
      <c r="A455" s="28"/>
      <c r="B455" s="19"/>
      <c r="C455" s="19"/>
      <c r="D455" s="19"/>
      <c r="E455" s="1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row>
    <row r="456">
      <c r="A456" s="28"/>
      <c r="B456" s="19"/>
      <c r="C456" s="19"/>
      <c r="D456" s="19"/>
      <c r="E456" s="1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row>
    <row r="457">
      <c r="A457" s="28"/>
      <c r="B457" s="19"/>
      <c r="C457" s="19"/>
      <c r="D457" s="19"/>
      <c r="E457" s="1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row>
    <row r="458">
      <c r="A458" s="28"/>
      <c r="B458" s="19"/>
      <c r="C458" s="19"/>
      <c r="D458" s="19"/>
      <c r="E458" s="1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row>
    <row r="459">
      <c r="A459" s="28"/>
      <c r="B459" s="19"/>
      <c r="C459" s="19"/>
      <c r="D459" s="19"/>
      <c r="E459" s="1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row>
    <row r="460">
      <c r="A460" s="28"/>
      <c r="B460" s="19"/>
      <c r="C460" s="19"/>
      <c r="D460" s="19"/>
      <c r="E460" s="1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row>
    <row r="461">
      <c r="A461" s="28"/>
      <c r="B461" s="19"/>
      <c r="C461" s="19"/>
      <c r="D461" s="19"/>
      <c r="E461" s="1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row>
    <row r="462">
      <c r="A462" s="28"/>
      <c r="B462" s="19"/>
      <c r="C462" s="19"/>
      <c r="D462" s="19"/>
      <c r="E462" s="1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row>
    <row r="463">
      <c r="A463" s="28"/>
      <c r="B463" s="19"/>
      <c r="C463" s="19"/>
      <c r="D463" s="19"/>
      <c r="E463" s="1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row>
    <row r="464">
      <c r="A464" s="28"/>
      <c r="B464" s="19"/>
      <c r="C464" s="19"/>
      <c r="D464" s="19"/>
      <c r="E464" s="1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row>
    <row r="465">
      <c r="A465" s="28"/>
      <c r="B465" s="19"/>
      <c r="C465" s="19"/>
      <c r="D465" s="19"/>
      <c r="E465" s="1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row>
    <row r="466">
      <c r="A466" s="28"/>
      <c r="B466" s="19"/>
      <c r="C466" s="19"/>
      <c r="D466" s="19"/>
      <c r="E466" s="1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row>
    <row r="467">
      <c r="A467" s="28"/>
      <c r="B467" s="19"/>
      <c r="C467" s="19"/>
      <c r="D467" s="19"/>
      <c r="E467" s="1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row>
    <row r="468">
      <c r="A468" s="28"/>
      <c r="B468" s="19"/>
      <c r="C468" s="19"/>
      <c r="D468" s="19"/>
      <c r="E468" s="1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row>
    <row r="469">
      <c r="A469" s="28"/>
      <c r="B469" s="19"/>
      <c r="C469" s="19"/>
      <c r="D469" s="19"/>
      <c r="E469" s="1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row>
    <row r="470">
      <c r="A470" s="28"/>
      <c r="B470" s="19"/>
      <c r="C470" s="19"/>
      <c r="D470" s="19"/>
      <c r="E470" s="1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row>
    <row r="471">
      <c r="A471" s="28"/>
      <c r="B471" s="19"/>
      <c r="C471" s="19"/>
      <c r="D471" s="19"/>
      <c r="E471" s="1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row>
    <row r="472">
      <c r="A472" s="28"/>
      <c r="B472" s="19"/>
      <c r="C472" s="19"/>
      <c r="D472" s="19"/>
      <c r="E472" s="1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row>
    <row r="473">
      <c r="A473" s="28"/>
      <c r="B473" s="19"/>
      <c r="C473" s="19"/>
      <c r="D473" s="19"/>
      <c r="E473" s="1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row>
    <row r="474">
      <c r="A474" s="28"/>
      <c r="B474" s="19"/>
      <c r="C474" s="19"/>
      <c r="D474" s="19"/>
      <c r="E474" s="1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row>
    <row r="475">
      <c r="A475" s="28"/>
      <c r="B475" s="19"/>
      <c r="C475" s="19"/>
      <c r="D475" s="19"/>
      <c r="E475" s="1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row>
    <row r="476">
      <c r="A476" s="28"/>
      <c r="B476" s="19"/>
      <c r="C476" s="19"/>
      <c r="D476" s="19"/>
      <c r="E476" s="1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row>
    <row r="477">
      <c r="A477" s="28"/>
      <c r="B477" s="19"/>
      <c r="C477" s="19"/>
      <c r="D477" s="19"/>
      <c r="E477" s="1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row>
    <row r="478">
      <c r="A478" s="28"/>
      <c r="B478" s="19"/>
      <c r="C478" s="19"/>
      <c r="D478" s="19"/>
      <c r="E478" s="1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row>
    <row r="479">
      <c r="A479" s="28"/>
      <c r="B479" s="19"/>
      <c r="C479" s="19"/>
      <c r="D479" s="19"/>
      <c r="E479" s="1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row>
    <row r="480">
      <c r="A480" s="28"/>
      <c r="B480" s="19"/>
      <c r="C480" s="19"/>
      <c r="D480" s="19"/>
      <c r="E480" s="1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row>
    <row r="481">
      <c r="A481" s="28"/>
      <c r="B481" s="19"/>
      <c r="C481" s="19"/>
      <c r="D481" s="19"/>
      <c r="E481" s="1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row>
    <row r="482">
      <c r="A482" s="28"/>
      <c r="B482" s="19"/>
      <c r="C482" s="19"/>
      <c r="D482" s="19"/>
      <c r="E482" s="1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row>
    <row r="483">
      <c r="A483" s="28"/>
      <c r="B483" s="19"/>
      <c r="C483" s="19"/>
      <c r="D483" s="19"/>
      <c r="E483" s="1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row>
    <row r="484">
      <c r="A484" s="28"/>
      <c r="B484" s="19"/>
      <c r="C484" s="19"/>
      <c r="D484" s="19"/>
      <c r="E484" s="1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row>
    <row r="485">
      <c r="A485" s="28"/>
      <c r="B485" s="19"/>
      <c r="C485" s="19"/>
      <c r="D485" s="19"/>
      <c r="E485" s="1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row>
    <row r="486">
      <c r="A486" s="28"/>
      <c r="B486" s="19"/>
      <c r="C486" s="19"/>
      <c r="D486" s="19"/>
      <c r="E486" s="1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row>
    <row r="487">
      <c r="A487" s="28"/>
      <c r="B487" s="19"/>
      <c r="C487" s="19"/>
      <c r="D487" s="19"/>
      <c r="E487" s="1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row>
    <row r="488">
      <c r="A488" s="28"/>
      <c r="B488" s="19"/>
      <c r="C488" s="19"/>
      <c r="D488" s="19"/>
      <c r="E488" s="1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row>
    <row r="489">
      <c r="A489" s="28"/>
      <c r="B489" s="19"/>
      <c r="C489" s="19"/>
      <c r="D489" s="19"/>
      <c r="E489" s="1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row>
    <row r="490">
      <c r="A490" s="28"/>
      <c r="B490" s="19"/>
      <c r="C490" s="19"/>
      <c r="D490" s="19"/>
      <c r="E490" s="1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row>
    <row r="491">
      <c r="A491" s="28"/>
      <c r="B491" s="19"/>
      <c r="C491" s="19"/>
      <c r="D491" s="19"/>
      <c r="E491" s="1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row>
    <row r="492">
      <c r="A492" s="28"/>
      <c r="B492" s="19"/>
      <c r="C492" s="19"/>
      <c r="D492" s="19"/>
      <c r="E492" s="1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row>
    <row r="493">
      <c r="A493" s="28"/>
      <c r="B493" s="19"/>
      <c r="C493" s="19"/>
      <c r="D493" s="19"/>
      <c r="E493" s="1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row>
    <row r="494">
      <c r="A494" s="28"/>
      <c r="B494" s="19"/>
      <c r="C494" s="19"/>
      <c r="D494" s="19"/>
      <c r="E494" s="1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row>
    <row r="495">
      <c r="A495" s="28"/>
      <c r="B495" s="19"/>
      <c r="C495" s="19"/>
      <c r="D495" s="19"/>
      <c r="E495" s="1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row>
    <row r="496">
      <c r="A496" s="28"/>
      <c r="B496" s="19"/>
      <c r="C496" s="19"/>
      <c r="D496" s="19"/>
      <c r="E496" s="1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row>
    <row r="497">
      <c r="A497" s="28"/>
      <c r="B497" s="19"/>
      <c r="C497" s="19"/>
      <c r="D497" s="19"/>
      <c r="E497" s="1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row>
    <row r="498">
      <c r="A498" s="28"/>
      <c r="B498" s="19"/>
      <c r="C498" s="19"/>
      <c r="D498" s="19"/>
      <c r="E498" s="1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row>
    <row r="499">
      <c r="A499" s="28"/>
      <c r="B499" s="19"/>
      <c r="C499" s="19"/>
      <c r="D499" s="19"/>
      <c r="E499" s="1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row>
    <row r="500">
      <c r="A500" s="28"/>
      <c r="B500" s="19"/>
      <c r="C500" s="19"/>
      <c r="D500" s="19"/>
      <c r="E500" s="1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row>
    <row r="501">
      <c r="A501" s="28"/>
      <c r="B501" s="19"/>
      <c r="C501" s="19"/>
      <c r="D501" s="19"/>
      <c r="E501" s="1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row>
    <row r="502">
      <c r="A502" s="28"/>
      <c r="B502" s="19"/>
      <c r="C502" s="19"/>
      <c r="D502" s="19"/>
      <c r="E502" s="1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row>
    <row r="503">
      <c r="A503" s="28"/>
      <c r="B503" s="19"/>
      <c r="C503" s="19"/>
      <c r="D503" s="19"/>
      <c r="E503" s="1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row>
    <row r="504">
      <c r="A504" s="28"/>
      <c r="B504" s="19"/>
      <c r="C504" s="19"/>
      <c r="D504" s="19"/>
      <c r="E504" s="1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row>
    <row r="505">
      <c r="A505" s="28"/>
      <c r="B505" s="19"/>
      <c r="C505" s="19"/>
      <c r="D505" s="19"/>
      <c r="E505" s="1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row>
    <row r="506">
      <c r="A506" s="28"/>
      <c r="B506" s="19"/>
      <c r="C506" s="19"/>
      <c r="D506" s="19"/>
      <c r="E506" s="1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row>
    <row r="507">
      <c r="A507" s="28"/>
      <c r="B507" s="19"/>
      <c r="C507" s="19"/>
      <c r="D507" s="19"/>
      <c r="E507" s="1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row>
    <row r="508">
      <c r="A508" s="28"/>
      <c r="B508" s="19"/>
      <c r="C508" s="19"/>
      <c r="D508" s="19"/>
      <c r="E508" s="1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row>
    <row r="509">
      <c r="A509" s="28"/>
      <c r="B509" s="19"/>
      <c r="C509" s="19"/>
      <c r="D509" s="19"/>
      <c r="E509" s="1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row>
    <row r="510">
      <c r="A510" s="28"/>
      <c r="B510" s="19"/>
      <c r="C510" s="19"/>
      <c r="D510" s="19"/>
      <c r="E510" s="1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row>
    <row r="511">
      <c r="A511" s="28"/>
      <c r="B511" s="19"/>
      <c r="C511" s="19"/>
      <c r="D511" s="19"/>
      <c r="E511" s="1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row>
    <row r="512">
      <c r="A512" s="28"/>
      <c r="B512" s="19"/>
      <c r="C512" s="19"/>
      <c r="D512" s="19"/>
      <c r="E512" s="1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row>
    <row r="513">
      <c r="A513" s="28"/>
      <c r="B513" s="19"/>
      <c r="C513" s="19"/>
      <c r="D513" s="19"/>
      <c r="E513" s="1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row>
    <row r="514">
      <c r="A514" s="28"/>
      <c r="B514" s="19"/>
      <c r="C514" s="19"/>
      <c r="D514" s="19"/>
      <c r="E514" s="1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row>
    <row r="515">
      <c r="A515" s="28"/>
      <c r="B515" s="19"/>
      <c r="C515" s="19"/>
      <c r="D515" s="19"/>
      <c r="E515" s="1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row>
    <row r="516">
      <c r="A516" s="28"/>
      <c r="B516" s="19"/>
      <c r="C516" s="19"/>
      <c r="D516" s="19"/>
      <c r="E516" s="1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row>
    <row r="517">
      <c r="A517" s="28"/>
      <c r="B517" s="19"/>
      <c r="C517" s="19"/>
      <c r="D517" s="19"/>
      <c r="E517" s="1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row>
    <row r="518">
      <c r="A518" s="28"/>
      <c r="B518" s="19"/>
      <c r="C518" s="19"/>
      <c r="D518" s="19"/>
      <c r="E518" s="1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row>
    <row r="519">
      <c r="A519" s="28"/>
      <c r="B519" s="19"/>
      <c r="C519" s="19"/>
      <c r="D519" s="19"/>
      <c r="E519" s="1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row>
    <row r="520">
      <c r="A520" s="28"/>
      <c r="B520" s="19"/>
      <c r="C520" s="19"/>
      <c r="D520" s="19"/>
      <c r="E520" s="1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row>
    <row r="521">
      <c r="A521" s="28"/>
      <c r="B521" s="19"/>
      <c r="C521" s="19"/>
      <c r="D521" s="19"/>
      <c r="E521" s="1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row>
    <row r="522">
      <c r="A522" s="28"/>
      <c r="B522" s="19"/>
      <c r="C522" s="19"/>
      <c r="D522" s="19"/>
      <c r="E522" s="1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row>
    <row r="523">
      <c r="A523" s="28"/>
      <c r="B523" s="19"/>
      <c r="C523" s="19"/>
      <c r="D523" s="19"/>
      <c r="E523" s="1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row>
    <row r="524">
      <c r="A524" s="28"/>
      <c r="B524" s="19"/>
      <c r="C524" s="19"/>
      <c r="D524" s="19"/>
      <c r="E524" s="1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row>
    <row r="525">
      <c r="A525" s="28"/>
      <c r="B525" s="19"/>
      <c r="C525" s="19"/>
      <c r="D525" s="19"/>
      <c r="E525" s="1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row>
    <row r="526">
      <c r="A526" s="28"/>
      <c r="B526" s="19"/>
      <c r="C526" s="19"/>
      <c r="D526" s="19"/>
      <c r="E526" s="1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row>
    <row r="527">
      <c r="A527" s="28"/>
      <c r="B527" s="19"/>
      <c r="C527" s="19"/>
      <c r="D527" s="19"/>
      <c r="E527" s="1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row>
    <row r="528">
      <c r="A528" s="28"/>
      <c r="B528" s="19"/>
      <c r="C528" s="19"/>
      <c r="D528" s="19"/>
      <c r="E528" s="1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row>
    <row r="529">
      <c r="A529" s="28"/>
      <c r="B529" s="19"/>
      <c r="C529" s="19"/>
      <c r="D529" s="19"/>
      <c r="E529" s="1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row>
    <row r="530">
      <c r="A530" s="28"/>
      <c r="B530" s="19"/>
      <c r="C530" s="19"/>
      <c r="D530" s="19"/>
      <c r="E530" s="1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row>
    <row r="531">
      <c r="A531" s="28"/>
      <c r="B531" s="19"/>
      <c r="C531" s="19"/>
      <c r="D531" s="19"/>
      <c r="E531" s="1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row>
    <row r="532">
      <c r="A532" s="28"/>
      <c r="B532" s="19"/>
      <c r="C532" s="19"/>
      <c r="D532" s="19"/>
      <c r="E532" s="1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row>
    <row r="533">
      <c r="A533" s="28"/>
      <c r="B533" s="19"/>
      <c r="C533" s="19"/>
      <c r="D533" s="19"/>
      <c r="E533" s="1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row>
    <row r="534">
      <c r="A534" s="28"/>
      <c r="B534" s="19"/>
      <c r="C534" s="19"/>
      <c r="D534" s="19"/>
      <c r="E534" s="1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row>
    <row r="535">
      <c r="A535" s="28"/>
      <c r="B535" s="19"/>
      <c r="C535" s="19"/>
      <c r="D535" s="19"/>
      <c r="E535" s="1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row>
    <row r="536">
      <c r="A536" s="28"/>
      <c r="B536" s="19"/>
      <c r="C536" s="19"/>
      <c r="D536" s="19"/>
      <c r="E536" s="1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row>
    <row r="537">
      <c r="A537" s="28"/>
      <c r="B537" s="19"/>
      <c r="C537" s="19"/>
      <c r="D537" s="19"/>
      <c r="E537" s="1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row>
    <row r="538">
      <c r="A538" s="28"/>
      <c r="B538" s="19"/>
      <c r="C538" s="19"/>
      <c r="D538" s="19"/>
      <c r="E538" s="1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row>
    <row r="539">
      <c r="A539" s="28"/>
      <c r="B539" s="19"/>
      <c r="C539" s="19"/>
      <c r="D539" s="19"/>
      <c r="E539" s="1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row>
    <row r="540">
      <c r="A540" s="28"/>
      <c r="B540" s="19"/>
      <c r="C540" s="19"/>
      <c r="D540" s="19"/>
      <c r="E540" s="1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row>
    <row r="541">
      <c r="A541" s="28"/>
      <c r="B541" s="19"/>
      <c r="C541" s="19"/>
      <c r="D541" s="19"/>
      <c r="E541" s="1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row>
    <row r="542">
      <c r="A542" s="28"/>
      <c r="B542" s="19"/>
      <c r="C542" s="19"/>
      <c r="D542" s="19"/>
      <c r="E542" s="1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row>
    <row r="543">
      <c r="A543" s="28"/>
      <c r="B543" s="19"/>
      <c r="C543" s="19"/>
      <c r="D543" s="19"/>
      <c r="E543" s="1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row>
    <row r="544">
      <c r="A544" s="28"/>
      <c r="B544" s="19"/>
      <c r="C544" s="19"/>
      <c r="D544" s="19"/>
      <c r="E544" s="1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row>
    <row r="545">
      <c r="A545" s="28"/>
      <c r="B545" s="19"/>
      <c r="C545" s="19"/>
      <c r="D545" s="19"/>
      <c r="E545" s="1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row>
    <row r="546">
      <c r="A546" s="28"/>
      <c r="B546" s="19"/>
      <c r="C546" s="19"/>
      <c r="D546" s="19"/>
      <c r="E546" s="1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row>
    <row r="547">
      <c r="A547" s="28"/>
      <c r="B547" s="19"/>
      <c r="C547" s="19"/>
      <c r="D547" s="19"/>
      <c r="E547" s="1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row>
    <row r="548">
      <c r="A548" s="28"/>
      <c r="B548" s="19"/>
      <c r="C548" s="19"/>
      <c r="D548" s="19"/>
      <c r="E548" s="1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row>
    <row r="549">
      <c r="A549" s="28"/>
      <c r="B549" s="19"/>
      <c r="C549" s="19"/>
      <c r="D549" s="19"/>
      <c r="E549" s="1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row>
    <row r="550">
      <c r="A550" s="28"/>
      <c r="B550" s="19"/>
      <c r="C550" s="19"/>
      <c r="D550" s="19"/>
      <c r="E550" s="1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row>
    <row r="551">
      <c r="A551" s="28"/>
      <c r="B551" s="19"/>
      <c r="C551" s="19"/>
      <c r="D551" s="19"/>
      <c r="E551" s="1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row>
    <row r="552">
      <c r="A552" s="28"/>
      <c r="B552" s="19"/>
      <c r="C552" s="19"/>
      <c r="D552" s="19"/>
      <c r="E552" s="1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row>
    <row r="553">
      <c r="A553" s="28"/>
      <c r="B553" s="19"/>
      <c r="C553" s="19"/>
      <c r="D553" s="19"/>
      <c r="E553" s="1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row>
    <row r="554">
      <c r="A554" s="28"/>
      <c r="B554" s="19"/>
      <c r="C554" s="19"/>
      <c r="D554" s="19"/>
      <c r="E554" s="1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row>
    <row r="555">
      <c r="A555" s="28"/>
      <c r="B555" s="19"/>
      <c r="C555" s="19"/>
      <c r="D555" s="19"/>
      <c r="E555" s="1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row>
    <row r="556">
      <c r="A556" s="28"/>
      <c r="B556" s="19"/>
      <c r="C556" s="19"/>
      <c r="D556" s="19"/>
      <c r="E556" s="1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row>
    <row r="557">
      <c r="A557" s="28"/>
      <c r="B557" s="19"/>
      <c r="C557" s="19"/>
      <c r="D557" s="19"/>
      <c r="E557" s="1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row>
    <row r="558">
      <c r="A558" s="28"/>
      <c r="B558" s="19"/>
      <c r="C558" s="19"/>
      <c r="D558" s="19"/>
      <c r="E558" s="1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row>
    <row r="559">
      <c r="A559" s="28"/>
      <c r="B559" s="19"/>
      <c r="C559" s="19"/>
      <c r="D559" s="19"/>
      <c r="E559" s="1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row>
    <row r="560">
      <c r="A560" s="28"/>
      <c r="B560" s="19"/>
      <c r="C560" s="19"/>
      <c r="D560" s="19"/>
      <c r="E560" s="1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row>
    <row r="561">
      <c r="A561" s="28"/>
      <c r="B561" s="19"/>
      <c r="C561" s="19"/>
      <c r="D561" s="19"/>
      <c r="E561" s="1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row>
    <row r="562">
      <c r="A562" s="28"/>
      <c r="B562" s="19"/>
      <c r="C562" s="19"/>
      <c r="D562" s="19"/>
      <c r="E562" s="1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row>
    <row r="563">
      <c r="A563" s="28"/>
      <c r="B563" s="19"/>
      <c r="C563" s="19"/>
      <c r="D563" s="19"/>
      <c r="E563" s="1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row>
    <row r="564">
      <c r="A564" s="28"/>
      <c r="B564" s="19"/>
      <c r="C564" s="19"/>
      <c r="D564" s="19"/>
      <c r="E564" s="1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row>
    <row r="565">
      <c r="A565" s="28"/>
      <c r="B565" s="19"/>
      <c r="C565" s="19"/>
      <c r="D565" s="19"/>
      <c r="E565" s="1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row>
    <row r="566">
      <c r="A566" s="28"/>
      <c r="B566" s="19"/>
      <c r="C566" s="19"/>
      <c r="D566" s="19"/>
      <c r="E566" s="1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row>
    <row r="567">
      <c r="A567" s="28"/>
      <c r="B567" s="19"/>
      <c r="C567" s="19"/>
      <c r="D567" s="19"/>
      <c r="E567" s="1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row>
    <row r="568">
      <c r="A568" s="28"/>
      <c r="B568" s="19"/>
      <c r="C568" s="19"/>
      <c r="D568" s="19"/>
      <c r="E568" s="1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row>
    <row r="569">
      <c r="A569" s="28"/>
      <c r="B569" s="19"/>
      <c r="C569" s="19"/>
      <c r="D569" s="19"/>
      <c r="E569" s="1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row>
    <row r="570">
      <c r="A570" s="28"/>
      <c r="B570" s="19"/>
      <c r="C570" s="19"/>
      <c r="D570" s="19"/>
      <c r="E570" s="1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row>
    <row r="571">
      <c r="A571" s="28"/>
      <c r="B571" s="19"/>
      <c r="C571" s="19"/>
      <c r="D571" s="19"/>
      <c r="E571" s="1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row>
    <row r="572">
      <c r="A572" s="28"/>
      <c r="B572" s="19"/>
      <c r="C572" s="19"/>
      <c r="D572" s="19"/>
      <c r="E572" s="1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row>
    <row r="573">
      <c r="A573" s="28"/>
      <c r="B573" s="19"/>
      <c r="C573" s="19"/>
      <c r="D573" s="19"/>
      <c r="E573" s="1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row>
    <row r="574">
      <c r="A574" s="28"/>
      <c r="B574" s="19"/>
      <c r="C574" s="19"/>
      <c r="D574" s="19"/>
      <c r="E574" s="1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row>
    <row r="575">
      <c r="A575" s="28"/>
      <c r="B575" s="19"/>
      <c r="C575" s="19"/>
      <c r="D575" s="19"/>
      <c r="E575" s="1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row>
    <row r="576">
      <c r="A576" s="28"/>
      <c r="B576" s="19"/>
      <c r="C576" s="19"/>
      <c r="D576" s="19"/>
      <c r="E576" s="1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row>
    <row r="577">
      <c r="A577" s="28"/>
      <c r="B577" s="19"/>
      <c r="C577" s="19"/>
      <c r="D577" s="19"/>
      <c r="E577" s="1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row>
    <row r="578">
      <c r="A578" s="28"/>
      <c r="B578" s="19"/>
      <c r="C578" s="19"/>
      <c r="D578" s="19"/>
      <c r="E578" s="1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row>
    <row r="579">
      <c r="A579" s="28"/>
      <c r="B579" s="19"/>
      <c r="C579" s="19"/>
      <c r="D579" s="19"/>
      <c r="E579" s="1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row>
    <row r="580">
      <c r="A580" s="28"/>
      <c r="B580" s="19"/>
      <c r="C580" s="19"/>
      <c r="D580" s="19"/>
      <c r="E580" s="1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row>
    <row r="581">
      <c r="A581" s="28"/>
      <c r="B581" s="19"/>
      <c r="C581" s="19"/>
      <c r="D581" s="19"/>
      <c r="E581" s="1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row>
    <row r="582">
      <c r="A582" s="28"/>
      <c r="B582" s="19"/>
      <c r="C582" s="19"/>
      <c r="D582" s="19"/>
      <c r="E582" s="1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row>
    <row r="583">
      <c r="A583" s="28"/>
      <c r="B583" s="19"/>
      <c r="C583" s="19"/>
      <c r="D583" s="19"/>
      <c r="E583" s="1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row>
    <row r="584">
      <c r="A584" s="28"/>
      <c r="B584" s="19"/>
      <c r="C584" s="19"/>
      <c r="D584" s="19"/>
      <c r="E584" s="1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row>
    <row r="585">
      <c r="A585" s="28"/>
      <c r="B585" s="19"/>
      <c r="C585" s="19"/>
      <c r="D585" s="19"/>
      <c r="E585" s="1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row>
    <row r="586">
      <c r="A586" s="28"/>
      <c r="B586" s="19"/>
      <c r="C586" s="19"/>
      <c r="D586" s="19"/>
      <c r="E586" s="1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row>
    <row r="587">
      <c r="A587" s="28"/>
      <c r="B587" s="19"/>
      <c r="C587" s="19"/>
      <c r="D587" s="19"/>
      <c r="E587" s="1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row>
    <row r="588">
      <c r="A588" s="28"/>
      <c r="B588" s="19"/>
      <c r="C588" s="19"/>
      <c r="D588" s="19"/>
      <c r="E588" s="1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row>
    <row r="589">
      <c r="A589" s="28"/>
      <c r="B589" s="19"/>
      <c r="C589" s="19"/>
      <c r="D589" s="19"/>
      <c r="E589" s="1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row>
    <row r="590">
      <c r="A590" s="28"/>
      <c r="B590" s="19"/>
      <c r="C590" s="19"/>
      <c r="D590" s="19"/>
      <c r="E590" s="1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row>
    <row r="591">
      <c r="A591" s="28"/>
      <c r="B591" s="19"/>
      <c r="C591" s="19"/>
      <c r="D591" s="19"/>
      <c r="E591" s="1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row>
    <row r="592">
      <c r="A592" s="28"/>
      <c r="B592" s="19"/>
      <c r="C592" s="19"/>
      <c r="D592" s="19"/>
      <c r="E592" s="1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row>
    <row r="593">
      <c r="A593" s="28"/>
      <c r="B593" s="19"/>
      <c r="C593" s="19"/>
      <c r="D593" s="19"/>
      <c r="E593" s="1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row>
    <row r="594">
      <c r="A594" s="28"/>
      <c r="B594" s="19"/>
      <c r="C594" s="19"/>
      <c r="D594" s="19"/>
      <c r="E594" s="1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row>
    <row r="595">
      <c r="A595" s="28"/>
      <c r="B595" s="19"/>
      <c r="C595" s="19"/>
      <c r="D595" s="19"/>
      <c r="E595" s="1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row>
    <row r="596">
      <c r="A596" s="28"/>
      <c r="B596" s="19"/>
      <c r="C596" s="19"/>
      <c r="D596" s="19"/>
      <c r="E596" s="1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row>
    <row r="597">
      <c r="A597" s="28"/>
      <c r="B597" s="19"/>
      <c r="C597" s="19"/>
      <c r="D597" s="19"/>
      <c r="E597" s="1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row>
    <row r="598">
      <c r="A598" s="28"/>
      <c r="B598" s="19"/>
      <c r="C598" s="19"/>
      <c r="D598" s="19"/>
      <c r="E598" s="1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row>
    <row r="599">
      <c r="A599" s="28"/>
      <c r="B599" s="19"/>
      <c r="C599" s="19"/>
      <c r="D599" s="19"/>
      <c r="E599" s="1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row>
    <row r="600">
      <c r="A600" s="28"/>
      <c r="B600" s="19"/>
      <c r="C600" s="19"/>
      <c r="D600" s="19"/>
      <c r="E600" s="1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row>
    <row r="601">
      <c r="A601" s="28"/>
      <c r="B601" s="19"/>
      <c r="C601" s="19"/>
      <c r="D601" s="19"/>
      <c r="E601" s="1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row>
    <row r="602">
      <c r="A602" s="28"/>
      <c r="B602" s="19"/>
      <c r="C602" s="19"/>
      <c r="D602" s="19"/>
      <c r="E602" s="1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row>
    <row r="603">
      <c r="A603" s="28"/>
      <c r="B603" s="19"/>
      <c r="C603" s="19"/>
      <c r="D603" s="19"/>
      <c r="E603" s="1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row>
    <row r="604">
      <c r="A604" s="28"/>
      <c r="B604" s="19"/>
      <c r="C604" s="19"/>
      <c r="D604" s="19"/>
      <c r="E604" s="1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row>
    <row r="605">
      <c r="A605" s="28"/>
      <c r="B605" s="19"/>
      <c r="C605" s="19"/>
      <c r="D605" s="19"/>
      <c r="E605" s="1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row>
    <row r="606">
      <c r="A606" s="28"/>
      <c r="B606" s="19"/>
      <c r="C606" s="19"/>
      <c r="D606" s="19"/>
      <c r="E606" s="1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row>
    <row r="607">
      <c r="A607" s="28"/>
      <c r="B607" s="19"/>
      <c r="C607" s="19"/>
      <c r="D607" s="19"/>
      <c r="E607" s="1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row>
    <row r="608">
      <c r="A608" s="28"/>
      <c r="B608" s="19"/>
      <c r="C608" s="19"/>
      <c r="D608" s="19"/>
      <c r="E608" s="1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row>
    <row r="609">
      <c r="A609" s="28"/>
      <c r="B609" s="19"/>
      <c r="C609" s="19"/>
      <c r="D609" s="19"/>
      <c r="E609" s="1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row>
    <row r="610">
      <c r="A610" s="28"/>
      <c r="B610" s="19"/>
      <c r="C610" s="19"/>
      <c r="D610" s="19"/>
      <c r="E610" s="1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row>
    <row r="611">
      <c r="A611" s="28"/>
      <c r="B611" s="19"/>
      <c r="C611" s="19"/>
      <c r="D611" s="19"/>
      <c r="E611" s="1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row>
    <row r="612">
      <c r="A612" s="28"/>
      <c r="B612" s="19"/>
      <c r="C612" s="19"/>
      <c r="D612" s="19"/>
      <c r="E612" s="1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row>
    <row r="613">
      <c r="A613" s="28"/>
      <c r="B613" s="19"/>
      <c r="C613" s="19"/>
      <c r="D613" s="19"/>
      <c r="E613" s="1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row>
    <row r="614">
      <c r="A614" s="28"/>
      <c r="B614" s="19"/>
      <c r="C614" s="19"/>
      <c r="D614" s="19"/>
      <c r="E614" s="1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row>
    <row r="615">
      <c r="A615" s="28"/>
      <c r="B615" s="19"/>
      <c r="C615" s="19"/>
      <c r="D615" s="19"/>
      <c r="E615" s="1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row>
    <row r="616">
      <c r="A616" s="28"/>
      <c r="B616" s="19"/>
      <c r="C616" s="19"/>
      <c r="D616" s="19"/>
      <c r="E616" s="1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row>
    <row r="617">
      <c r="A617" s="28"/>
      <c r="B617" s="19"/>
      <c r="C617" s="19"/>
      <c r="D617" s="19"/>
      <c r="E617" s="1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row>
    <row r="618">
      <c r="A618" s="28"/>
      <c r="B618" s="19"/>
      <c r="C618" s="19"/>
      <c r="D618" s="19"/>
      <c r="E618" s="1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row>
    <row r="619">
      <c r="A619" s="28"/>
      <c r="B619" s="19"/>
      <c r="C619" s="19"/>
      <c r="D619" s="19"/>
      <c r="E619" s="1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row>
    <row r="620">
      <c r="A620" s="28"/>
      <c r="B620" s="19"/>
      <c r="C620" s="19"/>
      <c r="D620" s="19"/>
      <c r="E620" s="1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row>
    <row r="621">
      <c r="A621" s="28"/>
      <c r="B621" s="19"/>
      <c r="C621" s="19"/>
      <c r="D621" s="19"/>
      <c r="E621" s="1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row>
    <row r="622">
      <c r="A622" s="28"/>
      <c r="B622" s="19"/>
      <c r="C622" s="19"/>
      <c r="D622" s="19"/>
      <c r="E622" s="1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row>
    <row r="623">
      <c r="A623" s="28"/>
      <c r="B623" s="19"/>
      <c r="C623" s="19"/>
      <c r="D623" s="19"/>
      <c r="E623" s="1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row>
    <row r="624">
      <c r="A624" s="28"/>
      <c r="B624" s="19"/>
      <c r="C624" s="19"/>
      <c r="D624" s="19"/>
      <c r="E624" s="1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row>
    <row r="625">
      <c r="A625" s="28"/>
      <c r="B625" s="19"/>
      <c r="C625" s="19"/>
      <c r="D625" s="19"/>
      <c r="E625" s="1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row>
    <row r="626">
      <c r="A626" s="28"/>
      <c r="B626" s="19"/>
      <c r="C626" s="19"/>
      <c r="D626" s="19"/>
      <c r="E626" s="1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row>
    <row r="627">
      <c r="A627" s="28"/>
      <c r="B627" s="19"/>
      <c r="C627" s="19"/>
      <c r="D627" s="19"/>
      <c r="E627" s="1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row>
    <row r="628">
      <c r="A628" s="28"/>
      <c r="B628" s="19"/>
      <c r="C628" s="19"/>
      <c r="D628" s="19"/>
      <c r="E628" s="1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row>
    <row r="629">
      <c r="A629" s="28"/>
      <c r="B629" s="19"/>
      <c r="C629" s="19"/>
      <c r="D629" s="19"/>
      <c r="E629" s="1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row>
    <row r="630">
      <c r="A630" s="28"/>
      <c r="B630" s="19"/>
      <c r="C630" s="19"/>
      <c r="D630" s="19"/>
      <c r="E630" s="1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row>
    <row r="631">
      <c r="A631" s="28"/>
      <c r="B631" s="19"/>
      <c r="C631" s="19"/>
      <c r="D631" s="19"/>
      <c r="E631" s="1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row>
    <row r="632">
      <c r="A632" s="28"/>
      <c r="B632" s="19"/>
      <c r="C632" s="19"/>
      <c r="D632" s="19"/>
      <c r="E632" s="1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row>
    <row r="633">
      <c r="A633" s="28"/>
      <c r="B633" s="19"/>
      <c r="C633" s="19"/>
      <c r="D633" s="19"/>
      <c r="E633" s="1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row>
    <row r="634">
      <c r="A634" s="28"/>
      <c r="B634" s="19"/>
      <c r="C634" s="19"/>
      <c r="D634" s="19"/>
      <c r="E634" s="1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row>
    <row r="635">
      <c r="A635" s="28"/>
      <c r="B635" s="19"/>
      <c r="C635" s="19"/>
      <c r="D635" s="19"/>
      <c r="E635" s="1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row>
    <row r="636">
      <c r="A636" s="28"/>
      <c r="B636" s="19"/>
      <c r="C636" s="19"/>
      <c r="D636" s="19"/>
      <c r="E636" s="1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row>
    <row r="637">
      <c r="A637" s="28"/>
      <c r="B637" s="19"/>
      <c r="C637" s="19"/>
      <c r="D637" s="19"/>
      <c r="E637" s="1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row>
    <row r="638">
      <c r="A638" s="28"/>
      <c r="B638" s="19"/>
      <c r="C638" s="19"/>
      <c r="D638" s="19"/>
      <c r="E638" s="1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row>
    <row r="639">
      <c r="A639" s="28"/>
      <c r="B639" s="19"/>
      <c r="C639" s="19"/>
      <c r="D639" s="19"/>
      <c r="E639" s="1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row>
    <row r="640">
      <c r="A640" s="28"/>
      <c r="B640" s="19"/>
      <c r="C640" s="19"/>
      <c r="D640" s="19"/>
      <c r="E640" s="1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row>
    <row r="641">
      <c r="A641" s="28"/>
      <c r="B641" s="19"/>
      <c r="C641" s="19"/>
      <c r="D641" s="19"/>
      <c r="E641" s="1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row>
    <row r="642">
      <c r="A642" s="28"/>
      <c r="B642" s="19"/>
      <c r="C642" s="19"/>
      <c r="D642" s="19"/>
      <c r="E642" s="1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row>
    <row r="643">
      <c r="A643" s="28"/>
      <c r="B643" s="19"/>
      <c r="C643" s="19"/>
      <c r="D643" s="19"/>
      <c r="E643" s="1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row>
    <row r="644">
      <c r="A644" s="28"/>
      <c r="B644" s="19"/>
      <c r="C644" s="19"/>
      <c r="D644" s="19"/>
      <c r="E644" s="1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row>
    <row r="645">
      <c r="A645" s="28"/>
      <c r="B645" s="19"/>
      <c r="C645" s="19"/>
      <c r="D645" s="19"/>
      <c r="E645" s="1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row>
    <row r="646">
      <c r="A646" s="28"/>
      <c r="B646" s="19"/>
      <c r="C646" s="19"/>
      <c r="D646" s="19"/>
      <c r="E646" s="1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row>
    <row r="647">
      <c r="A647" s="28"/>
      <c r="B647" s="19"/>
      <c r="C647" s="19"/>
      <c r="D647" s="19"/>
      <c r="E647" s="1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row>
    <row r="648">
      <c r="A648" s="28"/>
      <c r="B648" s="19"/>
      <c r="C648" s="19"/>
      <c r="D648" s="19"/>
      <c r="E648" s="1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row>
    <row r="649">
      <c r="A649" s="28"/>
      <c r="B649" s="19"/>
      <c r="C649" s="19"/>
      <c r="D649" s="19"/>
      <c r="E649" s="1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row>
    <row r="650">
      <c r="A650" s="28"/>
      <c r="B650" s="19"/>
      <c r="C650" s="19"/>
      <c r="D650" s="19"/>
      <c r="E650" s="1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row>
    <row r="651">
      <c r="A651" s="28"/>
      <c r="B651" s="19"/>
      <c r="C651" s="19"/>
      <c r="D651" s="19"/>
      <c r="E651" s="1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row>
    <row r="652">
      <c r="A652" s="28"/>
      <c r="B652" s="19"/>
      <c r="C652" s="19"/>
      <c r="D652" s="19"/>
      <c r="E652" s="1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row>
    <row r="653">
      <c r="A653" s="28"/>
      <c r="B653" s="19"/>
      <c r="C653" s="19"/>
      <c r="D653" s="19"/>
      <c r="E653" s="1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row>
    <row r="654">
      <c r="A654" s="28"/>
      <c r="B654" s="19"/>
      <c r="C654" s="19"/>
      <c r="D654" s="19"/>
      <c r="E654" s="1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row>
    <row r="655">
      <c r="A655" s="28"/>
      <c r="B655" s="19"/>
      <c r="C655" s="19"/>
      <c r="D655" s="19"/>
      <c r="E655" s="1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row>
    <row r="656">
      <c r="A656" s="28"/>
      <c r="B656" s="19"/>
      <c r="C656" s="19"/>
      <c r="D656" s="19"/>
      <c r="E656" s="1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row>
    <row r="657">
      <c r="A657" s="28"/>
      <c r="B657" s="19"/>
      <c r="C657" s="19"/>
      <c r="D657" s="19"/>
      <c r="E657" s="1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row>
    <row r="658">
      <c r="A658" s="28"/>
      <c r="B658" s="19"/>
      <c r="C658" s="19"/>
      <c r="D658" s="19"/>
      <c r="E658" s="1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row>
    <row r="659">
      <c r="A659" s="28"/>
      <c r="B659" s="19"/>
      <c r="C659" s="19"/>
      <c r="D659" s="19"/>
      <c r="E659" s="1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row>
    <row r="660">
      <c r="A660" s="28"/>
      <c r="B660" s="19"/>
      <c r="C660" s="19"/>
      <c r="D660" s="19"/>
      <c r="E660" s="1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row>
    <row r="661">
      <c r="A661" s="28"/>
      <c r="B661" s="19"/>
      <c r="C661" s="19"/>
      <c r="D661" s="19"/>
      <c r="E661" s="1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row>
    <row r="662">
      <c r="A662" s="28"/>
      <c r="B662" s="19"/>
      <c r="C662" s="19"/>
      <c r="D662" s="19"/>
      <c r="E662" s="1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row>
    <row r="663">
      <c r="A663" s="28"/>
      <c r="B663" s="19"/>
      <c r="C663" s="19"/>
      <c r="D663" s="19"/>
      <c r="E663" s="1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row>
    <row r="664">
      <c r="A664" s="28"/>
      <c r="B664" s="19"/>
      <c r="C664" s="19"/>
      <c r="D664" s="19"/>
      <c r="E664" s="1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row>
    <row r="665">
      <c r="A665" s="28"/>
      <c r="B665" s="19"/>
      <c r="C665" s="19"/>
      <c r="D665" s="19"/>
      <c r="E665" s="1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row>
    <row r="666">
      <c r="A666" s="28"/>
      <c r="B666" s="19"/>
      <c r="C666" s="19"/>
      <c r="D666" s="19"/>
      <c r="E666" s="1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row>
    <row r="667">
      <c r="A667" s="28"/>
      <c r="B667" s="19"/>
      <c r="C667" s="19"/>
      <c r="D667" s="19"/>
      <c r="E667" s="1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row>
    <row r="668">
      <c r="A668" s="28"/>
      <c r="B668" s="19"/>
      <c r="C668" s="19"/>
      <c r="D668" s="19"/>
      <c r="E668" s="1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row>
    <row r="669">
      <c r="A669" s="28"/>
      <c r="B669" s="19"/>
      <c r="C669" s="19"/>
      <c r="D669" s="19"/>
      <c r="E669" s="1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row>
    <row r="670">
      <c r="A670" s="28"/>
      <c r="B670" s="19"/>
      <c r="C670" s="19"/>
      <c r="D670" s="19"/>
      <c r="E670" s="1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row>
    <row r="671">
      <c r="A671" s="28"/>
      <c r="B671" s="19"/>
      <c r="C671" s="19"/>
      <c r="D671" s="19"/>
      <c r="E671" s="1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row>
    <row r="672">
      <c r="A672" s="28"/>
      <c r="B672" s="19"/>
      <c r="C672" s="19"/>
      <c r="D672" s="19"/>
      <c r="E672" s="1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row>
    <row r="673">
      <c r="A673" s="28"/>
      <c r="B673" s="19"/>
      <c r="C673" s="19"/>
      <c r="D673" s="19"/>
      <c r="E673" s="1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row>
    <row r="674">
      <c r="A674" s="28"/>
      <c r="B674" s="19"/>
      <c r="C674" s="19"/>
      <c r="D674" s="19"/>
      <c r="E674" s="1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row>
    <row r="675">
      <c r="A675" s="28"/>
      <c r="B675" s="19"/>
      <c r="C675" s="19"/>
      <c r="D675" s="19"/>
      <c r="E675" s="1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row>
    <row r="676">
      <c r="A676" s="28"/>
      <c r="B676" s="19"/>
      <c r="C676" s="19"/>
      <c r="D676" s="19"/>
      <c r="E676" s="1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row>
    <row r="677">
      <c r="A677" s="28"/>
      <c r="B677" s="19"/>
      <c r="C677" s="19"/>
      <c r="D677" s="19"/>
      <c r="E677" s="1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row>
    <row r="678">
      <c r="A678" s="28"/>
      <c r="B678" s="19"/>
      <c r="C678" s="19"/>
      <c r="D678" s="19"/>
      <c r="E678" s="1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row>
    <row r="679">
      <c r="A679" s="28"/>
      <c r="B679" s="19"/>
      <c r="C679" s="19"/>
      <c r="D679" s="19"/>
      <c r="E679" s="1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row>
    <row r="680">
      <c r="A680" s="28"/>
      <c r="B680" s="19"/>
      <c r="C680" s="19"/>
      <c r="D680" s="19"/>
      <c r="E680" s="1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row>
    <row r="681">
      <c r="A681" s="28"/>
      <c r="B681" s="19"/>
      <c r="C681" s="19"/>
      <c r="D681" s="19"/>
      <c r="E681" s="1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row>
    <row r="682">
      <c r="A682" s="28"/>
      <c r="B682" s="19"/>
      <c r="C682" s="19"/>
      <c r="D682" s="19"/>
      <c r="E682" s="1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row>
    <row r="683">
      <c r="A683" s="28"/>
      <c r="B683" s="19"/>
      <c r="C683" s="19"/>
      <c r="D683" s="19"/>
      <c r="E683" s="1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row>
    <row r="684">
      <c r="A684" s="28"/>
      <c r="B684" s="19"/>
      <c r="C684" s="19"/>
      <c r="D684" s="19"/>
      <c r="E684" s="1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row>
    <row r="685">
      <c r="A685" s="28"/>
      <c r="B685" s="19"/>
      <c r="C685" s="19"/>
      <c r="D685" s="19"/>
      <c r="E685" s="1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row>
    <row r="686">
      <c r="A686" s="28"/>
      <c r="B686" s="19"/>
      <c r="C686" s="19"/>
      <c r="D686" s="19"/>
      <c r="E686" s="1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row>
    <row r="687">
      <c r="A687" s="28"/>
      <c r="B687" s="19"/>
      <c r="C687" s="19"/>
      <c r="D687" s="19"/>
      <c r="E687" s="1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row>
    <row r="688">
      <c r="A688" s="28"/>
      <c r="B688" s="19"/>
      <c r="C688" s="19"/>
      <c r="D688" s="19"/>
      <c r="E688" s="1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row>
    <row r="689">
      <c r="A689" s="28"/>
      <c r="B689" s="19"/>
      <c r="C689" s="19"/>
      <c r="D689" s="19"/>
      <c r="E689" s="1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row>
    <row r="690">
      <c r="A690" s="28"/>
      <c r="B690" s="19"/>
      <c r="C690" s="19"/>
      <c r="D690" s="19"/>
      <c r="E690" s="1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row>
    <row r="691">
      <c r="A691" s="28"/>
      <c r="B691" s="19"/>
      <c r="C691" s="19"/>
      <c r="D691" s="19"/>
      <c r="E691" s="1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row>
    <row r="692">
      <c r="A692" s="28"/>
      <c r="B692" s="19"/>
      <c r="C692" s="19"/>
      <c r="D692" s="19"/>
      <c r="E692" s="1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row>
    <row r="693">
      <c r="A693" s="28"/>
      <c r="B693" s="19"/>
      <c r="C693" s="19"/>
      <c r="D693" s="19"/>
      <c r="E693" s="1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row>
    <row r="694">
      <c r="A694" s="28"/>
      <c r="B694" s="19"/>
      <c r="C694" s="19"/>
      <c r="D694" s="19"/>
      <c r="E694" s="1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row>
    <row r="695">
      <c r="A695" s="28"/>
      <c r="B695" s="19"/>
      <c r="C695" s="19"/>
      <c r="D695" s="19"/>
      <c r="E695" s="1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row>
    <row r="696">
      <c r="A696" s="28"/>
      <c r="B696" s="19"/>
      <c r="C696" s="19"/>
      <c r="D696" s="19"/>
      <c r="E696" s="1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row>
    <row r="697">
      <c r="A697" s="28"/>
      <c r="B697" s="19"/>
      <c r="C697" s="19"/>
      <c r="D697" s="19"/>
      <c r="E697" s="1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row>
    <row r="698">
      <c r="A698" s="28"/>
      <c r="B698" s="19"/>
      <c r="C698" s="19"/>
      <c r="D698" s="19"/>
      <c r="E698" s="1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row>
    <row r="699">
      <c r="A699" s="28"/>
      <c r="B699" s="19"/>
      <c r="C699" s="19"/>
      <c r="D699" s="19"/>
      <c r="E699" s="1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row>
    <row r="700">
      <c r="A700" s="28"/>
      <c r="B700" s="19"/>
      <c r="C700" s="19"/>
      <c r="D700" s="19"/>
      <c r="E700" s="1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row>
    <row r="701">
      <c r="A701" s="28"/>
      <c r="B701" s="19"/>
      <c r="C701" s="19"/>
      <c r="D701" s="19"/>
      <c r="E701" s="1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row>
    <row r="702">
      <c r="A702" s="28"/>
      <c r="B702" s="19"/>
      <c r="C702" s="19"/>
      <c r="D702" s="19"/>
      <c r="E702" s="1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row>
    <row r="703">
      <c r="A703" s="28"/>
      <c r="B703" s="19"/>
      <c r="C703" s="19"/>
      <c r="D703" s="19"/>
      <c r="E703" s="1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row>
    <row r="704">
      <c r="A704" s="28"/>
      <c r="B704" s="19"/>
      <c r="C704" s="19"/>
      <c r="D704" s="19"/>
      <c r="E704" s="1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row>
    <row r="705">
      <c r="A705" s="28"/>
      <c r="B705" s="19"/>
      <c r="C705" s="19"/>
      <c r="D705" s="19"/>
      <c r="E705" s="1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row>
    <row r="706">
      <c r="A706" s="28"/>
      <c r="B706" s="19"/>
      <c r="C706" s="19"/>
      <c r="D706" s="19"/>
      <c r="E706" s="1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row>
    <row r="707">
      <c r="A707" s="28"/>
      <c r="B707" s="19"/>
      <c r="C707" s="19"/>
      <c r="D707" s="19"/>
      <c r="E707" s="1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row>
    <row r="708">
      <c r="A708" s="28"/>
      <c r="B708" s="19"/>
      <c r="C708" s="19"/>
      <c r="D708" s="19"/>
      <c r="E708" s="1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row>
    <row r="709">
      <c r="A709" s="28"/>
      <c r="B709" s="19"/>
      <c r="C709" s="19"/>
      <c r="D709" s="19"/>
      <c r="E709" s="1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row>
    <row r="710">
      <c r="A710" s="28"/>
      <c r="B710" s="19"/>
      <c r="C710" s="19"/>
      <c r="D710" s="19"/>
      <c r="E710" s="1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row>
    <row r="711">
      <c r="A711" s="28"/>
      <c r="B711" s="19"/>
      <c r="C711" s="19"/>
      <c r="D711" s="19"/>
      <c r="E711" s="1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row>
    <row r="712">
      <c r="A712" s="28"/>
      <c r="B712" s="19"/>
      <c r="C712" s="19"/>
      <c r="D712" s="19"/>
      <c r="E712" s="1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row>
    <row r="713">
      <c r="A713" s="28"/>
      <c r="B713" s="19"/>
      <c r="C713" s="19"/>
      <c r="D713" s="19"/>
      <c r="E713" s="1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row>
    <row r="714">
      <c r="A714" s="28"/>
      <c r="B714" s="19"/>
      <c r="C714" s="19"/>
      <c r="D714" s="19"/>
      <c r="E714" s="1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row>
    <row r="715">
      <c r="A715" s="28"/>
      <c r="B715" s="19"/>
      <c r="C715" s="19"/>
      <c r="D715" s="19"/>
      <c r="E715" s="1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row>
    <row r="716">
      <c r="A716" s="28"/>
      <c r="B716" s="19"/>
      <c r="C716" s="19"/>
      <c r="D716" s="19"/>
      <c r="E716" s="1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row>
    <row r="717">
      <c r="A717" s="28"/>
      <c r="B717" s="19"/>
      <c r="C717" s="19"/>
      <c r="D717" s="19"/>
      <c r="E717" s="1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row>
    <row r="718">
      <c r="A718" s="28"/>
      <c r="B718" s="19"/>
      <c r="C718" s="19"/>
      <c r="D718" s="19"/>
      <c r="E718" s="1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row>
    <row r="719">
      <c r="A719" s="28"/>
      <c r="B719" s="19"/>
      <c r="C719" s="19"/>
      <c r="D719" s="19"/>
      <c r="E719" s="1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row>
    <row r="720">
      <c r="A720" s="28"/>
      <c r="B720" s="19"/>
      <c r="C720" s="19"/>
      <c r="D720" s="19"/>
      <c r="E720" s="1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row>
    <row r="721">
      <c r="A721" s="28"/>
      <c r="B721" s="19"/>
      <c r="C721" s="19"/>
      <c r="D721" s="19"/>
      <c r="E721" s="1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row>
    <row r="722">
      <c r="A722" s="28"/>
      <c r="B722" s="19"/>
      <c r="C722" s="19"/>
      <c r="D722" s="19"/>
      <c r="E722" s="1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row>
    <row r="723">
      <c r="A723" s="28"/>
      <c r="B723" s="19"/>
      <c r="C723" s="19"/>
      <c r="D723" s="19"/>
      <c r="E723" s="1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row>
    <row r="724">
      <c r="A724" s="28"/>
      <c r="B724" s="19"/>
      <c r="C724" s="19"/>
      <c r="D724" s="19"/>
      <c r="E724" s="1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row>
    <row r="725">
      <c r="A725" s="28"/>
      <c r="B725" s="19"/>
      <c r="C725" s="19"/>
      <c r="D725" s="19"/>
      <c r="E725" s="1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row>
    <row r="726">
      <c r="A726" s="28"/>
      <c r="B726" s="19"/>
      <c r="C726" s="19"/>
      <c r="D726" s="19"/>
      <c r="E726" s="1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row>
    <row r="727">
      <c r="A727" s="28"/>
      <c r="B727" s="19"/>
      <c r="C727" s="19"/>
      <c r="D727" s="19"/>
      <c r="E727" s="1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row>
    <row r="728">
      <c r="A728" s="28"/>
      <c r="B728" s="19"/>
      <c r="C728" s="19"/>
      <c r="D728" s="19"/>
      <c r="E728" s="1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row>
    <row r="729">
      <c r="A729" s="28"/>
      <c r="B729" s="19"/>
      <c r="C729" s="19"/>
      <c r="D729" s="19"/>
      <c r="E729" s="1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row>
    <row r="730">
      <c r="A730" s="28"/>
      <c r="B730" s="19"/>
      <c r="C730" s="19"/>
      <c r="D730" s="19"/>
      <c r="E730" s="1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row>
    <row r="731">
      <c r="A731" s="28"/>
      <c r="B731" s="19"/>
      <c r="C731" s="19"/>
      <c r="D731" s="19"/>
      <c r="E731" s="1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row>
    <row r="732">
      <c r="A732" s="28"/>
      <c r="B732" s="19"/>
      <c r="C732" s="19"/>
      <c r="D732" s="19"/>
      <c r="E732" s="1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row>
    <row r="733">
      <c r="A733" s="28"/>
      <c r="B733" s="19"/>
      <c r="C733" s="19"/>
      <c r="D733" s="19"/>
      <c r="E733" s="1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row>
    <row r="734">
      <c r="A734" s="28"/>
      <c r="B734" s="19"/>
      <c r="C734" s="19"/>
      <c r="D734" s="19"/>
      <c r="E734" s="1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row>
    <row r="735">
      <c r="A735" s="28"/>
      <c r="B735" s="19"/>
      <c r="C735" s="19"/>
      <c r="D735" s="19"/>
      <c r="E735" s="1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row>
    <row r="736">
      <c r="A736" s="28"/>
      <c r="B736" s="19"/>
      <c r="C736" s="19"/>
      <c r="D736" s="19"/>
      <c r="E736" s="1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row>
    <row r="737">
      <c r="A737" s="28"/>
      <c r="B737" s="19"/>
      <c r="C737" s="19"/>
      <c r="D737" s="19"/>
      <c r="E737" s="1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row>
    <row r="738">
      <c r="A738" s="28"/>
      <c r="B738" s="19"/>
      <c r="C738" s="19"/>
      <c r="D738" s="19"/>
      <c r="E738" s="1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row>
    <row r="739">
      <c r="A739" s="28"/>
      <c r="B739" s="19"/>
      <c r="C739" s="19"/>
      <c r="D739" s="19"/>
      <c r="E739" s="1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row>
    <row r="740">
      <c r="A740" s="28"/>
      <c r="B740" s="19"/>
      <c r="C740" s="19"/>
      <c r="D740" s="19"/>
      <c r="E740" s="1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row>
    <row r="741">
      <c r="A741" s="28"/>
      <c r="B741" s="19"/>
      <c r="C741" s="19"/>
      <c r="D741" s="19"/>
      <c r="E741" s="1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row>
    <row r="742">
      <c r="A742" s="28"/>
      <c r="B742" s="19"/>
      <c r="C742" s="19"/>
      <c r="D742" s="19"/>
      <c r="E742" s="1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row>
    <row r="743">
      <c r="A743" s="28"/>
      <c r="B743" s="19"/>
      <c r="C743" s="19"/>
      <c r="D743" s="19"/>
      <c r="E743" s="1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row>
    <row r="744">
      <c r="A744" s="28"/>
      <c r="B744" s="19"/>
      <c r="C744" s="19"/>
      <c r="D744" s="19"/>
      <c r="E744" s="1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row>
    <row r="745">
      <c r="A745" s="28"/>
      <c r="B745" s="19"/>
      <c r="C745" s="19"/>
      <c r="D745" s="19"/>
      <c r="E745" s="1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row>
    <row r="746">
      <c r="A746" s="28"/>
      <c r="B746" s="19"/>
      <c r="C746" s="19"/>
      <c r="D746" s="19"/>
      <c r="E746" s="1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row>
    <row r="747">
      <c r="A747" s="28"/>
      <c r="B747" s="19"/>
      <c r="C747" s="19"/>
      <c r="D747" s="19"/>
      <c r="E747" s="1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row>
    <row r="748">
      <c r="A748" s="28"/>
      <c r="B748" s="19"/>
      <c r="C748" s="19"/>
      <c r="D748" s="19"/>
      <c r="E748" s="1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row>
    <row r="749">
      <c r="A749" s="28"/>
      <c r="B749" s="19"/>
      <c r="C749" s="19"/>
      <c r="D749" s="19"/>
      <c r="E749" s="1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row>
    <row r="750">
      <c r="A750" s="28"/>
      <c r="B750" s="19"/>
      <c r="C750" s="19"/>
      <c r="D750" s="19"/>
      <c r="E750" s="1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row>
    <row r="751">
      <c r="A751" s="28"/>
      <c r="B751" s="19"/>
      <c r="C751" s="19"/>
      <c r="D751" s="19"/>
      <c r="E751" s="1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row>
    <row r="752">
      <c r="A752" s="28"/>
      <c r="B752" s="19"/>
      <c r="C752" s="19"/>
      <c r="D752" s="19"/>
      <c r="E752" s="1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row>
    <row r="753">
      <c r="A753" s="28"/>
      <c r="B753" s="19"/>
      <c r="C753" s="19"/>
      <c r="D753" s="19"/>
      <c r="E753" s="1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row>
    <row r="754">
      <c r="A754" s="28"/>
      <c r="B754" s="19"/>
      <c r="C754" s="19"/>
      <c r="D754" s="19"/>
      <c r="E754" s="1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row>
    <row r="755">
      <c r="A755" s="28"/>
      <c r="B755" s="19"/>
      <c r="C755" s="19"/>
      <c r="D755" s="19"/>
      <c r="E755" s="1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row>
    <row r="756">
      <c r="A756" s="28"/>
      <c r="B756" s="19"/>
      <c r="C756" s="19"/>
      <c r="D756" s="19"/>
      <c r="E756" s="1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row>
    <row r="757">
      <c r="A757" s="28"/>
      <c r="B757" s="19"/>
      <c r="C757" s="19"/>
      <c r="D757" s="19"/>
      <c r="E757" s="1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row>
    <row r="758">
      <c r="A758" s="28"/>
      <c r="B758" s="19"/>
      <c r="C758" s="19"/>
      <c r="D758" s="19"/>
      <c r="E758" s="1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row>
    <row r="759">
      <c r="A759" s="28"/>
      <c r="B759" s="19"/>
      <c r="C759" s="19"/>
      <c r="D759" s="19"/>
      <c r="E759" s="1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row>
    <row r="760">
      <c r="A760" s="28"/>
      <c r="B760" s="19"/>
      <c r="C760" s="19"/>
      <c r="D760" s="19"/>
      <c r="E760" s="1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row>
    <row r="761">
      <c r="A761" s="28"/>
      <c r="B761" s="19"/>
      <c r="C761" s="19"/>
      <c r="D761" s="19"/>
      <c r="E761" s="1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row>
    <row r="762">
      <c r="A762" s="28"/>
      <c r="B762" s="19"/>
      <c r="C762" s="19"/>
      <c r="D762" s="19"/>
      <c r="E762" s="1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row>
    <row r="763">
      <c r="A763" s="28"/>
      <c r="B763" s="19"/>
      <c r="C763" s="19"/>
      <c r="D763" s="19"/>
      <c r="E763" s="1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row>
    <row r="764">
      <c r="A764" s="28"/>
      <c r="B764" s="19"/>
      <c r="C764" s="19"/>
      <c r="D764" s="19"/>
      <c r="E764" s="1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row>
    <row r="765">
      <c r="A765" s="28"/>
      <c r="B765" s="19"/>
      <c r="C765" s="19"/>
      <c r="D765" s="19"/>
      <c r="E765" s="1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row>
    <row r="766">
      <c r="A766" s="28"/>
      <c r="B766" s="19"/>
      <c r="C766" s="19"/>
      <c r="D766" s="19"/>
      <c r="E766" s="1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row>
    <row r="767">
      <c r="A767" s="28"/>
      <c r="B767" s="19"/>
      <c r="C767" s="19"/>
      <c r="D767" s="19"/>
      <c r="E767" s="1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row>
    <row r="768">
      <c r="A768" s="28"/>
      <c r="B768" s="19"/>
      <c r="C768" s="19"/>
      <c r="D768" s="19"/>
      <c r="E768" s="1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row>
    <row r="769">
      <c r="A769" s="28"/>
      <c r="B769" s="19"/>
      <c r="C769" s="19"/>
      <c r="D769" s="19"/>
      <c r="E769" s="1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row>
    <row r="770">
      <c r="A770" s="28"/>
      <c r="B770" s="19"/>
      <c r="C770" s="19"/>
      <c r="D770" s="19"/>
      <c r="E770" s="1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row>
    <row r="771">
      <c r="A771" s="28"/>
      <c r="B771" s="19"/>
      <c r="C771" s="19"/>
      <c r="D771" s="19"/>
      <c r="E771" s="1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row>
    <row r="772">
      <c r="A772" s="28"/>
      <c r="B772" s="19"/>
      <c r="C772" s="19"/>
      <c r="D772" s="19"/>
      <c r="E772" s="1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row>
    <row r="773">
      <c r="A773" s="28"/>
      <c r="B773" s="19"/>
      <c r="C773" s="19"/>
      <c r="D773" s="19"/>
      <c r="E773" s="1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row>
    <row r="774">
      <c r="A774" s="28"/>
      <c r="B774" s="19"/>
      <c r="C774" s="19"/>
      <c r="D774" s="19"/>
      <c r="E774" s="1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row>
    <row r="775">
      <c r="A775" s="28"/>
      <c r="B775" s="19"/>
      <c r="C775" s="19"/>
      <c r="D775" s="19"/>
      <c r="E775" s="1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row>
    <row r="776">
      <c r="A776" s="28"/>
      <c r="B776" s="19"/>
      <c r="C776" s="19"/>
      <c r="D776" s="19"/>
      <c r="E776" s="1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row>
    <row r="777">
      <c r="A777" s="28"/>
      <c r="B777" s="19"/>
      <c r="C777" s="19"/>
      <c r="D777" s="19"/>
      <c r="E777" s="1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row>
    <row r="778">
      <c r="A778" s="28"/>
      <c r="B778" s="19"/>
      <c r="C778" s="19"/>
      <c r="D778" s="19"/>
      <c r="E778" s="1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row>
    <row r="779">
      <c r="A779" s="28"/>
      <c r="B779" s="19"/>
      <c r="C779" s="19"/>
      <c r="D779" s="19"/>
      <c r="E779" s="1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row>
    <row r="780">
      <c r="A780" s="28"/>
      <c r="B780" s="19"/>
      <c r="C780" s="19"/>
      <c r="D780" s="19"/>
      <c r="E780" s="1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row>
    <row r="781">
      <c r="A781" s="28"/>
      <c r="B781" s="19"/>
      <c r="C781" s="19"/>
      <c r="D781" s="19"/>
      <c r="E781" s="1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row>
    <row r="782">
      <c r="A782" s="28"/>
      <c r="B782" s="19"/>
      <c r="C782" s="19"/>
      <c r="D782" s="19"/>
      <c r="E782" s="1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row>
    <row r="783">
      <c r="A783" s="28"/>
      <c r="B783" s="19"/>
      <c r="C783" s="19"/>
      <c r="D783" s="19"/>
      <c r="E783" s="1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row>
    <row r="784">
      <c r="A784" s="28"/>
      <c r="B784" s="19"/>
      <c r="C784" s="19"/>
      <c r="D784" s="19"/>
      <c r="E784" s="1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row>
    <row r="785">
      <c r="A785" s="28"/>
      <c r="B785" s="19"/>
      <c r="C785" s="19"/>
      <c r="D785" s="19"/>
      <c r="E785" s="1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row>
    <row r="786">
      <c r="A786" s="28"/>
      <c r="B786" s="19"/>
      <c r="C786" s="19"/>
      <c r="D786" s="19"/>
      <c r="E786" s="1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row>
    <row r="787">
      <c r="A787" s="28"/>
      <c r="B787" s="19"/>
      <c r="C787" s="19"/>
      <c r="D787" s="19"/>
      <c r="E787" s="1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row>
    <row r="788">
      <c r="A788" s="28"/>
      <c r="B788" s="19"/>
      <c r="C788" s="19"/>
      <c r="D788" s="19"/>
      <c r="E788" s="1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row>
    <row r="789">
      <c r="A789" s="28"/>
      <c r="B789" s="19"/>
      <c r="C789" s="19"/>
      <c r="D789" s="19"/>
      <c r="E789" s="1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row>
    <row r="790">
      <c r="A790" s="28"/>
      <c r="B790" s="19"/>
      <c r="C790" s="19"/>
      <c r="D790" s="19"/>
      <c r="E790" s="1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row>
    <row r="791">
      <c r="A791" s="28"/>
      <c r="B791" s="19"/>
      <c r="C791" s="19"/>
      <c r="D791" s="19"/>
      <c r="E791" s="1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row>
    <row r="792">
      <c r="A792" s="28"/>
      <c r="B792" s="19"/>
      <c r="C792" s="19"/>
      <c r="D792" s="19"/>
      <c r="E792" s="1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row>
    <row r="793">
      <c r="A793" s="28"/>
      <c r="B793" s="19"/>
      <c r="C793" s="19"/>
      <c r="D793" s="19"/>
      <c r="E793" s="1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row>
    <row r="794">
      <c r="A794" s="28"/>
      <c r="B794" s="19"/>
      <c r="C794" s="19"/>
      <c r="D794" s="19"/>
      <c r="E794" s="1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row>
    <row r="795">
      <c r="A795" s="28"/>
      <c r="B795" s="19"/>
      <c r="C795" s="19"/>
      <c r="D795" s="19"/>
      <c r="E795" s="1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row>
    <row r="796">
      <c r="A796" s="28"/>
      <c r="B796" s="19"/>
      <c r="C796" s="19"/>
      <c r="D796" s="19"/>
      <c r="E796" s="1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row>
    <row r="797">
      <c r="A797" s="28"/>
      <c r="B797" s="19"/>
      <c r="C797" s="19"/>
      <c r="D797" s="19"/>
      <c r="E797" s="1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row>
    <row r="798">
      <c r="A798" s="28"/>
      <c r="B798" s="19"/>
      <c r="C798" s="19"/>
      <c r="D798" s="19"/>
      <c r="E798" s="1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row>
    <row r="799">
      <c r="A799" s="28"/>
      <c r="B799" s="19"/>
      <c r="C799" s="19"/>
      <c r="D799" s="19"/>
      <c r="E799" s="1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row>
    <row r="800">
      <c r="A800" s="28"/>
      <c r="B800" s="19"/>
      <c r="C800" s="19"/>
      <c r="D800" s="19"/>
      <c r="E800" s="1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row>
    <row r="801">
      <c r="A801" s="28"/>
      <c r="B801" s="19"/>
      <c r="C801" s="19"/>
      <c r="D801" s="19"/>
      <c r="E801" s="1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row>
    <row r="802">
      <c r="A802" s="28"/>
      <c r="B802" s="19"/>
      <c r="C802" s="19"/>
      <c r="D802" s="19"/>
      <c r="E802" s="1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row>
    <row r="803">
      <c r="A803" s="28"/>
      <c r="B803" s="19"/>
      <c r="C803" s="19"/>
      <c r="D803" s="19"/>
      <c r="E803" s="1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row>
    <row r="804">
      <c r="A804" s="28"/>
      <c r="B804" s="19"/>
      <c r="C804" s="19"/>
      <c r="D804" s="19"/>
      <c r="E804" s="1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row>
    <row r="805">
      <c r="A805" s="28"/>
      <c r="B805" s="19"/>
      <c r="C805" s="19"/>
      <c r="D805" s="19"/>
      <c r="E805" s="1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row>
    <row r="806">
      <c r="A806" s="28"/>
      <c r="B806" s="19"/>
      <c r="C806" s="19"/>
      <c r="D806" s="19"/>
      <c r="E806" s="1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row>
    <row r="807">
      <c r="A807" s="28"/>
      <c r="B807" s="19"/>
      <c r="C807" s="19"/>
      <c r="D807" s="19"/>
      <c r="E807" s="1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row>
    <row r="808">
      <c r="A808" s="28"/>
      <c r="B808" s="19"/>
      <c r="C808" s="19"/>
      <c r="D808" s="19"/>
      <c r="E808" s="1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row>
    <row r="809">
      <c r="A809" s="28"/>
      <c r="B809" s="19"/>
      <c r="C809" s="19"/>
      <c r="D809" s="19"/>
      <c r="E809" s="1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row>
    <row r="810">
      <c r="A810" s="28"/>
      <c r="B810" s="19"/>
      <c r="C810" s="19"/>
      <c r="D810" s="19"/>
      <c r="E810" s="1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row>
    <row r="811">
      <c r="A811" s="28"/>
      <c r="B811" s="19"/>
      <c r="C811" s="19"/>
      <c r="D811" s="19"/>
      <c r="E811" s="1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row>
    <row r="812">
      <c r="A812" s="28"/>
      <c r="B812" s="19"/>
      <c r="C812" s="19"/>
      <c r="D812" s="19"/>
      <c r="E812" s="1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row>
    <row r="813">
      <c r="A813" s="28"/>
      <c r="B813" s="19"/>
      <c r="C813" s="19"/>
      <c r="D813" s="19"/>
      <c r="E813" s="1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row>
    <row r="814">
      <c r="A814" s="28"/>
      <c r="B814" s="19"/>
      <c r="C814" s="19"/>
      <c r="D814" s="19"/>
      <c r="E814" s="1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row>
    <row r="815">
      <c r="A815" s="28"/>
      <c r="B815" s="19"/>
      <c r="C815" s="19"/>
      <c r="D815" s="19"/>
      <c r="E815" s="1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row>
    <row r="816">
      <c r="A816" s="28"/>
      <c r="B816" s="19"/>
      <c r="C816" s="19"/>
      <c r="D816" s="19"/>
      <c r="E816" s="1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row>
    <row r="817">
      <c r="A817" s="28"/>
      <c r="B817" s="19"/>
      <c r="C817" s="19"/>
      <c r="D817" s="19"/>
      <c r="E817" s="1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row>
    <row r="818">
      <c r="A818" s="28"/>
      <c r="B818" s="19"/>
      <c r="C818" s="19"/>
      <c r="D818" s="19"/>
      <c r="E818" s="1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row>
    <row r="819">
      <c r="A819" s="28"/>
      <c r="B819" s="19"/>
      <c r="C819" s="19"/>
      <c r="D819" s="19"/>
      <c r="E819" s="1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row>
    <row r="820">
      <c r="A820" s="28"/>
      <c r="B820" s="19"/>
      <c r="C820" s="19"/>
      <c r="D820" s="19"/>
      <c r="E820" s="1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row>
    <row r="821">
      <c r="A821" s="28"/>
      <c r="B821" s="19"/>
      <c r="C821" s="19"/>
      <c r="D821" s="19"/>
      <c r="E821" s="1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row>
    <row r="822">
      <c r="A822" s="28"/>
      <c r="B822" s="19"/>
      <c r="C822" s="19"/>
      <c r="D822" s="19"/>
      <c r="E822" s="1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row>
    <row r="823">
      <c r="A823" s="28"/>
      <c r="B823" s="19"/>
      <c r="C823" s="19"/>
      <c r="D823" s="19"/>
      <c r="E823" s="1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row>
    <row r="824">
      <c r="A824" s="28"/>
      <c r="B824" s="19"/>
      <c r="C824" s="19"/>
      <c r="D824" s="19"/>
      <c r="E824" s="1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row>
    <row r="825">
      <c r="A825" s="28"/>
      <c r="B825" s="19"/>
      <c r="C825" s="19"/>
      <c r="D825" s="19"/>
      <c r="E825" s="1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row>
    <row r="826">
      <c r="A826" s="28"/>
      <c r="B826" s="19"/>
      <c r="C826" s="19"/>
      <c r="D826" s="19"/>
      <c r="E826" s="1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row>
    <row r="827">
      <c r="A827" s="28"/>
      <c r="B827" s="19"/>
      <c r="C827" s="19"/>
      <c r="D827" s="19"/>
      <c r="E827" s="1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row>
    <row r="828">
      <c r="A828" s="28"/>
      <c r="B828" s="19"/>
      <c r="C828" s="19"/>
      <c r="D828" s="19"/>
      <c r="E828" s="1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row>
    <row r="829">
      <c r="A829" s="28"/>
      <c r="B829" s="19"/>
      <c r="C829" s="19"/>
      <c r="D829" s="19"/>
      <c r="E829" s="1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row>
    <row r="830">
      <c r="A830" s="28"/>
      <c r="B830" s="19"/>
      <c r="C830" s="19"/>
      <c r="D830" s="19"/>
      <c r="E830" s="1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row>
    <row r="831">
      <c r="A831" s="28"/>
      <c r="B831" s="19"/>
      <c r="C831" s="19"/>
      <c r="D831" s="19"/>
      <c r="E831" s="1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row>
    <row r="832">
      <c r="A832" s="28"/>
      <c r="B832" s="19"/>
      <c r="C832" s="19"/>
      <c r="D832" s="19"/>
      <c r="E832" s="1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row>
    <row r="833">
      <c r="A833" s="28"/>
      <c r="B833" s="19"/>
      <c r="C833" s="19"/>
      <c r="D833" s="19"/>
      <c r="E833" s="1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row>
    <row r="834">
      <c r="A834" s="28"/>
      <c r="B834" s="19"/>
      <c r="C834" s="19"/>
      <c r="D834" s="19"/>
      <c r="E834" s="1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row>
    <row r="835">
      <c r="A835" s="28"/>
      <c r="B835" s="19"/>
      <c r="C835" s="19"/>
      <c r="D835" s="19"/>
      <c r="E835" s="1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row>
    <row r="836">
      <c r="A836" s="28"/>
      <c r="B836" s="19"/>
      <c r="C836" s="19"/>
      <c r="D836" s="19"/>
      <c r="E836" s="1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row>
    <row r="837">
      <c r="A837" s="28"/>
      <c r="B837" s="19"/>
      <c r="C837" s="19"/>
      <c r="D837" s="19"/>
      <c r="E837" s="1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row>
    <row r="838">
      <c r="A838" s="28"/>
      <c r="B838" s="19"/>
      <c r="C838" s="19"/>
      <c r="D838" s="19"/>
      <c r="E838" s="1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row>
    <row r="839">
      <c r="A839" s="28"/>
      <c r="B839" s="19"/>
      <c r="C839" s="19"/>
      <c r="D839" s="19"/>
      <c r="E839" s="1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row>
    <row r="840">
      <c r="A840" s="28"/>
      <c r="B840" s="19"/>
      <c r="C840" s="19"/>
      <c r="D840" s="19"/>
      <c r="E840" s="1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row>
    <row r="841">
      <c r="A841" s="28"/>
      <c r="B841" s="19"/>
      <c r="C841" s="19"/>
      <c r="D841" s="19"/>
      <c r="E841" s="1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row>
    <row r="842">
      <c r="A842" s="28"/>
      <c r="B842" s="19"/>
      <c r="C842" s="19"/>
      <c r="D842" s="19"/>
      <c r="E842" s="1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row>
    <row r="843">
      <c r="A843" s="28"/>
      <c r="B843" s="19"/>
      <c r="C843" s="19"/>
      <c r="D843" s="19"/>
      <c r="E843" s="1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row>
    <row r="844">
      <c r="A844" s="28"/>
      <c r="B844" s="19"/>
      <c r="C844" s="19"/>
      <c r="D844" s="19"/>
      <c r="E844" s="1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row>
    <row r="845">
      <c r="A845" s="28"/>
      <c r="B845" s="19"/>
      <c r="C845" s="19"/>
      <c r="D845" s="19"/>
      <c r="E845" s="1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row>
    <row r="846">
      <c r="A846" s="28"/>
      <c r="B846" s="19"/>
      <c r="C846" s="19"/>
      <c r="D846" s="19"/>
      <c r="E846" s="1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row>
    <row r="847">
      <c r="A847" s="28"/>
      <c r="B847" s="19"/>
      <c r="C847" s="19"/>
      <c r="D847" s="19"/>
      <c r="E847" s="1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row>
    <row r="848">
      <c r="A848" s="28"/>
      <c r="B848" s="19"/>
      <c r="C848" s="19"/>
      <c r="D848" s="19"/>
      <c r="E848" s="1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row>
    <row r="849">
      <c r="A849" s="28"/>
      <c r="B849" s="19"/>
      <c r="C849" s="19"/>
      <c r="D849" s="19"/>
      <c r="E849" s="1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row>
    <row r="850">
      <c r="A850" s="28"/>
      <c r="B850" s="19"/>
      <c r="C850" s="19"/>
      <c r="D850" s="19"/>
      <c r="E850" s="1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row>
    <row r="851">
      <c r="A851" s="28"/>
      <c r="B851" s="19"/>
      <c r="C851" s="19"/>
      <c r="D851" s="19"/>
      <c r="E851" s="1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row>
    <row r="852">
      <c r="A852" s="28"/>
      <c r="B852" s="19"/>
      <c r="C852" s="19"/>
      <c r="D852" s="19"/>
      <c r="E852" s="1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row>
    <row r="853">
      <c r="A853" s="28"/>
      <c r="B853" s="19"/>
      <c r="C853" s="19"/>
      <c r="D853" s="19"/>
      <c r="E853" s="1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row>
    <row r="854">
      <c r="A854" s="28"/>
      <c r="B854" s="19"/>
      <c r="C854" s="19"/>
      <c r="D854" s="19"/>
      <c r="E854" s="1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row>
    <row r="855">
      <c r="A855" s="28"/>
      <c r="B855" s="19"/>
      <c r="C855" s="19"/>
      <c r="D855" s="19"/>
      <c r="E855" s="1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row>
    <row r="856">
      <c r="A856" s="28"/>
      <c r="B856" s="19"/>
      <c r="C856" s="19"/>
      <c r="D856" s="19"/>
      <c r="E856" s="1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row>
    <row r="857">
      <c r="A857" s="28"/>
      <c r="B857" s="19"/>
      <c r="C857" s="19"/>
      <c r="D857" s="19"/>
      <c r="E857" s="1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row>
    <row r="858">
      <c r="A858" s="28"/>
      <c r="B858" s="19"/>
      <c r="C858" s="19"/>
      <c r="D858" s="19"/>
      <c r="E858" s="1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row>
    <row r="859">
      <c r="A859" s="28"/>
      <c r="B859" s="19"/>
      <c r="C859" s="19"/>
      <c r="D859" s="19"/>
      <c r="E859" s="1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row>
    <row r="860">
      <c r="A860" s="28"/>
      <c r="B860" s="19"/>
      <c r="C860" s="19"/>
      <c r="D860" s="19"/>
      <c r="E860" s="1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row>
    <row r="861">
      <c r="A861" s="28"/>
      <c r="B861" s="19"/>
      <c r="C861" s="19"/>
      <c r="D861" s="19"/>
      <c r="E861" s="1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row>
    <row r="862">
      <c r="A862" s="28"/>
      <c r="B862" s="19"/>
      <c r="C862" s="19"/>
      <c r="D862" s="19"/>
      <c r="E862" s="1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row>
    <row r="863">
      <c r="A863" s="28"/>
      <c r="B863" s="19"/>
      <c r="C863" s="19"/>
      <c r="D863" s="19"/>
      <c r="E863" s="1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row>
    <row r="864">
      <c r="A864" s="28"/>
      <c r="B864" s="19"/>
      <c r="C864" s="19"/>
      <c r="D864" s="19"/>
      <c r="E864" s="1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row>
    <row r="865">
      <c r="A865" s="28"/>
      <c r="B865" s="19"/>
      <c r="C865" s="19"/>
      <c r="D865" s="19"/>
      <c r="E865" s="1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row>
    <row r="866">
      <c r="A866" s="28"/>
      <c r="B866" s="19"/>
      <c r="C866" s="19"/>
      <c r="D866" s="19"/>
      <c r="E866" s="1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row>
    <row r="867">
      <c r="A867" s="28"/>
      <c r="B867" s="19"/>
      <c r="C867" s="19"/>
      <c r="D867" s="19"/>
      <c r="E867" s="1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row>
    <row r="868">
      <c r="A868" s="28"/>
      <c r="B868" s="19"/>
      <c r="C868" s="19"/>
      <c r="D868" s="19"/>
      <c r="E868" s="1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row>
    <row r="869">
      <c r="A869" s="28"/>
      <c r="B869" s="19"/>
      <c r="C869" s="19"/>
      <c r="D869" s="19"/>
      <c r="E869" s="1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row>
    <row r="870">
      <c r="A870" s="28"/>
      <c r="B870" s="19"/>
      <c r="C870" s="19"/>
      <c r="D870" s="19"/>
      <c r="E870" s="1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row>
    <row r="871">
      <c r="A871" s="28"/>
      <c r="B871" s="19"/>
      <c r="C871" s="19"/>
      <c r="D871" s="19"/>
      <c r="E871" s="1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row>
    <row r="872">
      <c r="A872" s="28"/>
      <c r="B872" s="19"/>
      <c r="C872" s="19"/>
      <c r="D872" s="19"/>
      <c r="E872" s="1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row>
    <row r="873">
      <c r="A873" s="28"/>
      <c r="B873" s="19"/>
      <c r="C873" s="19"/>
      <c r="D873" s="19"/>
      <c r="E873" s="1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row>
    <row r="874">
      <c r="A874" s="28"/>
      <c r="B874" s="19"/>
      <c r="C874" s="19"/>
      <c r="D874" s="19"/>
      <c r="E874" s="1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row>
    <row r="875">
      <c r="A875" s="28"/>
      <c r="B875" s="19"/>
      <c r="C875" s="19"/>
      <c r="D875" s="19"/>
      <c r="E875" s="1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row>
    <row r="876">
      <c r="A876" s="28"/>
      <c r="B876" s="19"/>
      <c r="C876" s="19"/>
      <c r="D876" s="19"/>
      <c r="E876" s="1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row>
    <row r="877">
      <c r="A877" s="28"/>
      <c r="B877" s="19"/>
      <c r="C877" s="19"/>
      <c r="D877" s="19"/>
      <c r="E877" s="1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row>
    <row r="878">
      <c r="A878" s="28"/>
      <c r="B878" s="19"/>
      <c r="C878" s="19"/>
      <c r="D878" s="19"/>
      <c r="E878" s="1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row>
    <row r="879">
      <c r="A879" s="28"/>
      <c r="B879" s="19"/>
      <c r="C879" s="19"/>
      <c r="D879" s="19"/>
      <c r="E879" s="1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row>
    <row r="880">
      <c r="A880" s="28"/>
      <c r="B880" s="19"/>
      <c r="C880" s="19"/>
      <c r="D880" s="19"/>
      <c r="E880" s="1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row>
    <row r="881">
      <c r="A881" s="28"/>
      <c r="B881" s="19"/>
      <c r="C881" s="19"/>
      <c r="D881" s="19"/>
      <c r="E881" s="1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row>
    <row r="882">
      <c r="A882" s="28"/>
      <c r="B882" s="19"/>
      <c r="C882" s="19"/>
      <c r="D882" s="19"/>
      <c r="E882" s="1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row>
    <row r="883">
      <c r="A883" s="28"/>
      <c r="B883" s="19"/>
      <c r="C883" s="19"/>
      <c r="D883" s="19"/>
      <c r="E883" s="1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row>
    <row r="884">
      <c r="A884" s="28"/>
      <c r="B884" s="19"/>
      <c r="C884" s="19"/>
      <c r="D884" s="19"/>
      <c r="E884" s="1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row>
    <row r="885">
      <c r="A885" s="28"/>
      <c r="B885" s="19"/>
      <c r="C885" s="19"/>
      <c r="D885" s="19"/>
      <c r="E885" s="1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row>
    <row r="886">
      <c r="A886" s="28"/>
      <c r="B886" s="19"/>
      <c r="C886" s="19"/>
      <c r="D886" s="19"/>
      <c r="E886" s="1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row>
    <row r="887">
      <c r="A887" s="28"/>
      <c r="B887" s="19"/>
      <c r="C887" s="19"/>
      <c r="D887" s="19"/>
      <c r="E887" s="1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row>
    <row r="888">
      <c r="A888" s="28"/>
      <c r="B888" s="19"/>
      <c r="C888" s="19"/>
      <c r="D888" s="19"/>
      <c r="E888" s="1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row>
    <row r="889">
      <c r="A889" s="28"/>
      <c r="B889" s="19"/>
      <c r="C889" s="19"/>
      <c r="D889" s="19"/>
      <c r="E889" s="1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row>
    <row r="890">
      <c r="A890" s="28"/>
      <c r="B890" s="19"/>
      <c r="C890" s="19"/>
      <c r="D890" s="19"/>
      <c r="E890" s="1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row>
    <row r="891">
      <c r="A891" s="28"/>
      <c r="B891" s="19"/>
      <c r="C891" s="19"/>
      <c r="D891" s="19"/>
      <c r="E891" s="1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row>
    <row r="892">
      <c r="A892" s="28"/>
      <c r="B892" s="19"/>
      <c r="C892" s="19"/>
      <c r="D892" s="19"/>
      <c r="E892" s="1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row>
    <row r="893">
      <c r="A893" s="28"/>
      <c r="B893" s="19"/>
      <c r="C893" s="19"/>
      <c r="D893" s="19"/>
      <c r="E893" s="1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row>
    <row r="894">
      <c r="A894" s="28"/>
      <c r="B894" s="19"/>
      <c r="C894" s="19"/>
      <c r="D894" s="19"/>
      <c r="E894" s="1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row>
    <row r="895">
      <c r="A895" s="28"/>
      <c r="B895" s="19"/>
      <c r="C895" s="19"/>
      <c r="D895" s="19"/>
      <c r="E895" s="1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row>
    <row r="896">
      <c r="A896" s="28"/>
      <c r="B896" s="19"/>
      <c r="C896" s="19"/>
      <c r="D896" s="19"/>
      <c r="E896" s="1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row>
    <row r="897">
      <c r="A897" s="28"/>
      <c r="B897" s="19"/>
      <c r="C897" s="19"/>
      <c r="D897" s="19"/>
      <c r="E897" s="1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row>
    <row r="898">
      <c r="A898" s="28"/>
      <c r="B898" s="19"/>
      <c r="C898" s="19"/>
      <c r="D898" s="19"/>
      <c r="E898" s="1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row>
    <row r="899">
      <c r="A899" s="28"/>
      <c r="B899" s="19"/>
      <c r="C899" s="19"/>
      <c r="D899" s="19"/>
      <c r="E899" s="1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row>
    <row r="900">
      <c r="A900" s="28"/>
      <c r="B900" s="19"/>
      <c r="C900" s="19"/>
      <c r="D900" s="19"/>
      <c r="E900" s="1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row>
    <row r="901">
      <c r="A901" s="28"/>
      <c r="B901" s="19"/>
      <c r="C901" s="19"/>
      <c r="D901" s="19"/>
      <c r="E901" s="1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row>
    <row r="902">
      <c r="A902" s="28"/>
      <c r="B902" s="19"/>
      <c r="C902" s="19"/>
      <c r="D902" s="19"/>
      <c r="E902" s="1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row>
    <row r="903">
      <c r="A903" s="28"/>
      <c r="B903" s="19"/>
      <c r="C903" s="19"/>
      <c r="D903" s="19"/>
      <c r="E903" s="1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row>
    <row r="904">
      <c r="A904" s="28"/>
      <c r="B904" s="19"/>
      <c r="C904" s="19"/>
      <c r="D904" s="19"/>
      <c r="E904" s="1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row>
    <row r="905">
      <c r="A905" s="28"/>
      <c r="B905" s="19"/>
      <c r="C905" s="19"/>
      <c r="D905" s="19"/>
      <c r="E905" s="1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row>
    <row r="906">
      <c r="A906" s="28"/>
      <c r="B906" s="19"/>
      <c r="C906" s="19"/>
      <c r="D906" s="19"/>
      <c r="E906" s="1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row>
    <row r="907">
      <c r="A907" s="28"/>
      <c r="B907" s="19"/>
      <c r="C907" s="19"/>
      <c r="D907" s="19"/>
      <c r="E907" s="1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row>
    <row r="908">
      <c r="A908" s="28"/>
      <c r="B908" s="19"/>
      <c r="C908" s="19"/>
      <c r="D908" s="19"/>
      <c r="E908" s="1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row>
    <row r="909">
      <c r="A909" s="28"/>
      <c r="B909" s="19"/>
      <c r="C909" s="19"/>
      <c r="D909" s="19"/>
      <c r="E909" s="1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row>
    <row r="910">
      <c r="A910" s="28"/>
      <c r="B910" s="19"/>
      <c r="C910" s="19"/>
      <c r="D910" s="19"/>
      <c r="E910" s="1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row>
    <row r="911">
      <c r="A911" s="28"/>
      <c r="B911" s="19"/>
      <c r="C911" s="19"/>
      <c r="D911" s="19"/>
      <c r="E911" s="1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row>
    <row r="912">
      <c r="A912" s="28"/>
      <c r="B912" s="19"/>
      <c r="C912" s="19"/>
      <c r="D912" s="19"/>
      <c r="E912" s="1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row>
    <row r="913">
      <c r="A913" s="28"/>
      <c r="B913" s="19"/>
      <c r="C913" s="19"/>
      <c r="D913" s="19"/>
      <c r="E913" s="1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row>
    <row r="914">
      <c r="A914" s="28"/>
      <c r="B914" s="19"/>
      <c r="C914" s="19"/>
      <c r="D914" s="19"/>
      <c r="E914" s="1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row>
    <row r="915">
      <c r="A915" s="28"/>
      <c r="B915" s="19"/>
      <c r="C915" s="19"/>
      <c r="D915" s="19"/>
      <c r="E915" s="1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row>
    <row r="916">
      <c r="A916" s="28"/>
      <c r="B916" s="19"/>
      <c r="C916" s="19"/>
      <c r="D916" s="19"/>
      <c r="E916" s="1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row>
    <row r="917">
      <c r="A917" s="28"/>
      <c r="B917" s="19"/>
      <c r="C917" s="19"/>
      <c r="D917" s="19"/>
      <c r="E917" s="1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row>
    <row r="918">
      <c r="A918" s="28"/>
      <c r="B918" s="19"/>
      <c r="C918" s="19"/>
      <c r="D918" s="19"/>
      <c r="E918" s="1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row>
    <row r="919">
      <c r="A919" s="28"/>
      <c r="B919" s="19"/>
      <c r="C919" s="19"/>
      <c r="D919" s="19"/>
      <c r="E919" s="1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row>
    <row r="920">
      <c r="A920" s="28"/>
      <c r="B920" s="19"/>
      <c r="C920" s="19"/>
      <c r="D920" s="19"/>
      <c r="E920" s="1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row>
    <row r="921">
      <c r="A921" s="28"/>
      <c r="B921" s="19"/>
      <c r="C921" s="19"/>
      <c r="D921" s="19"/>
      <c r="E921" s="1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row>
    <row r="922">
      <c r="A922" s="28"/>
      <c r="B922" s="19"/>
      <c r="C922" s="19"/>
      <c r="D922" s="19"/>
      <c r="E922" s="1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row>
    <row r="923">
      <c r="A923" s="28"/>
      <c r="B923" s="19"/>
      <c r="C923" s="19"/>
      <c r="D923" s="19"/>
      <c r="E923" s="1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row>
    <row r="924">
      <c r="A924" s="28"/>
      <c r="B924" s="19"/>
      <c r="C924" s="19"/>
      <c r="D924" s="19"/>
      <c r="E924" s="1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row>
    <row r="925">
      <c r="A925" s="28"/>
      <c r="B925" s="19"/>
      <c r="C925" s="19"/>
      <c r="D925" s="19"/>
      <c r="E925" s="1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row>
    <row r="926">
      <c r="A926" s="28"/>
      <c r="B926" s="19"/>
      <c r="C926" s="19"/>
      <c r="D926" s="19"/>
      <c r="E926" s="1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row>
    <row r="927">
      <c r="A927" s="28"/>
      <c r="B927" s="19"/>
      <c r="C927" s="19"/>
      <c r="D927" s="19"/>
      <c r="E927" s="1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row>
    <row r="928">
      <c r="A928" s="28"/>
      <c r="B928" s="19"/>
      <c r="C928" s="19"/>
      <c r="D928" s="19"/>
      <c r="E928" s="1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row>
    <row r="929">
      <c r="A929" s="28"/>
      <c r="B929" s="19"/>
      <c r="C929" s="19"/>
      <c r="D929" s="19"/>
      <c r="E929" s="1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row>
    <row r="930">
      <c r="A930" s="28"/>
      <c r="B930" s="19"/>
      <c r="C930" s="19"/>
      <c r="D930" s="19"/>
      <c r="E930" s="1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row>
    <row r="931">
      <c r="A931" s="28"/>
      <c r="B931" s="19"/>
      <c r="C931" s="19"/>
      <c r="D931" s="19"/>
      <c r="E931" s="1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row>
    <row r="932">
      <c r="A932" s="28"/>
      <c r="B932" s="19"/>
      <c r="C932" s="19"/>
      <c r="D932" s="19"/>
      <c r="E932" s="1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row>
    <row r="933">
      <c r="A933" s="28"/>
      <c r="B933" s="19"/>
      <c r="C933" s="19"/>
      <c r="D933" s="19"/>
      <c r="E933" s="1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row>
    <row r="934">
      <c r="A934" s="28"/>
      <c r="B934" s="19"/>
      <c r="C934" s="19"/>
      <c r="D934" s="19"/>
      <c r="E934" s="1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row>
    <row r="935">
      <c r="A935" s="28"/>
      <c r="B935" s="19"/>
      <c r="C935" s="19"/>
      <c r="D935" s="19"/>
      <c r="E935" s="1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row>
    <row r="936">
      <c r="A936" s="28"/>
      <c r="B936" s="19"/>
      <c r="C936" s="19"/>
      <c r="D936" s="19"/>
      <c r="E936" s="1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row>
    <row r="937">
      <c r="A937" s="28"/>
      <c r="B937" s="19"/>
      <c r="C937" s="19"/>
      <c r="D937" s="19"/>
      <c r="E937" s="1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row>
    <row r="938">
      <c r="A938" s="28"/>
      <c r="B938" s="19"/>
      <c r="C938" s="19"/>
      <c r="D938" s="19"/>
      <c r="E938" s="1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row>
    <row r="939">
      <c r="A939" s="28"/>
      <c r="B939" s="19"/>
      <c r="C939" s="19"/>
      <c r="D939" s="19"/>
      <c r="E939" s="1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row>
    <row r="940">
      <c r="A940" s="28"/>
      <c r="B940" s="19"/>
      <c r="C940" s="19"/>
      <c r="D940" s="19"/>
      <c r="E940" s="1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row>
    <row r="941">
      <c r="A941" s="28"/>
      <c r="B941" s="19"/>
      <c r="C941" s="19"/>
      <c r="D941" s="19"/>
      <c r="E941" s="1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row>
    <row r="942">
      <c r="A942" s="28"/>
      <c r="B942" s="19"/>
      <c r="C942" s="19"/>
      <c r="D942" s="19"/>
      <c r="E942" s="1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row>
    <row r="943">
      <c r="A943" s="28"/>
      <c r="B943" s="19"/>
      <c r="C943" s="19"/>
      <c r="D943" s="19"/>
      <c r="E943" s="1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row>
    <row r="944">
      <c r="A944" s="28"/>
      <c r="B944" s="19"/>
      <c r="C944" s="19"/>
      <c r="D944" s="19"/>
      <c r="E944" s="1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row>
    <row r="945">
      <c r="A945" s="28"/>
      <c r="B945" s="19"/>
      <c r="C945" s="19"/>
      <c r="D945" s="19"/>
      <c r="E945" s="1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row>
    <row r="946">
      <c r="A946" s="28"/>
      <c r="B946" s="19"/>
      <c r="C946" s="19"/>
      <c r="D946" s="19"/>
      <c r="E946" s="1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row>
    <row r="947">
      <c r="A947" s="28"/>
      <c r="B947" s="19"/>
      <c r="C947" s="19"/>
      <c r="D947" s="19"/>
      <c r="E947" s="1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row>
    <row r="948">
      <c r="A948" s="28"/>
      <c r="B948" s="19"/>
      <c r="C948" s="19"/>
      <c r="D948" s="19"/>
      <c r="E948" s="1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row>
    <row r="949">
      <c r="A949" s="28"/>
      <c r="B949" s="19"/>
      <c r="C949" s="19"/>
      <c r="D949" s="19"/>
      <c r="E949" s="1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row>
    <row r="950">
      <c r="A950" s="28"/>
      <c r="B950" s="19"/>
      <c r="C950" s="19"/>
      <c r="D950" s="19"/>
      <c r="E950" s="1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row>
    <row r="951">
      <c r="A951" s="28"/>
      <c r="B951" s="19"/>
      <c r="C951" s="19"/>
      <c r="D951" s="19"/>
      <c r="E951" s="1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row>
    <row r="952">
      <c r="A952" s="28"/>
      <c r="B952" s="19"/>
      <c r="C952" s="19"/>
      <c r="D952" s="19"/>
      <c r="E952" s="1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row>
    <row r="953">
      <c r="A953" s="28"/>
      <c r="B953" s="19"/>
      <c r="C953" s="19"/>
      <c r="D953" s="19"/>
      <c r="E953" s="1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row>
    <row r="954">
      <c r="A954" s="28"/>
      <c r="B954" s="19"/>
      <c r="C954" s="19"/>
      <c r="D954" s="19"/>
      <c r="E954" s="1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row>
    <row r="955">
      <c r="A955" s="28"/>
      <c r="B955" s="19"/>
      <c r="C955" s="19"/>
      <c r="D955" s="19"/>
      <c r="E955" s="1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row>
    <row r="956">
      <c r="A956" s="28"/>
      <c r="B956" s="19"/>
      <c r="C956" s="19"/>
      <c r="D956" s="19"/>
      <c r="E956" s="1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row>
    <row r="957">
      <c r="A957" s="28"/>
      <c r="B957" s="19"/>
      <c r="C957" s="19"/>
      <c r="D957" s="19"/>
      <c r="E957" s="1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row>
    <row r="958">
      <c r="A958" s="28"/>
      <c r="B958" s="19"/>
      <c r="C958" s="19"/>
      <c r="D958" s="19"/>
      <c r="E958" s="1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row>
    <row r="959">
      <c r="A959" s="28"/>
      <c r="B959" s="19"/>
      <c r="C959" s="19"/>
      <c r="D959" s="19"/>
      <c r="E959" s="1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row>
    <row r="960">
      <c r="A960" s="28"/>
      <c r="B960" s="19"/>
      <c r="C960" s="19"/>
      <c r="D960" s="19"/>
      <c r="E960" s="1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row>
    <row r="961">
      <c r="A961" s="28"/>
      <c r="B961" s="19"/>
      <c r="C961" s="19"/>
      <c r="D961" s="19"/>
      <c r="E961" s="1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row>
    <row r="962">
      <c r="A962" s="28"/>
      <c r="B962" s="19"/>
      <c r="C962" s="19"/>
      <c r="D962" s="19"/>
      <c r="E962" s="1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row>
    <row r="963">
      <c r="A963" s="28"/>
      <c r="B963" s="19"/>
      <c r="C963" s="19"/>
      <c r="D963" s="19"/>
      <c r="E963" s="1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row>
    <row r="964">
      <c r="A964" s="28"/>
      <c r="B964" s="19"/>
      <c r="C964" s="19"/>
      <c r="D964" s="19"/>
      <c r="E964" s="1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row>
    <row r="965">
      <c r="A965" s="28"/>
      <c r="B965" s="19"/>
      <c r="C965" s="19"/>
      <c r="D965" s="19"/>
      <c r="E965" s="1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row>
    <row r="966">
      <c r="A966" s="28"/>
      <c r="B966" s="19"/>
      <c r="C966" s="19"/>
      <c r="D966" s="19"/>
      <c r="E966" s="1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row>
    <row r="967">
      <c r="A967" s="28"/>
      <c r="B967" s="19"/>
      <c r="C967" s="19"/>
      <c r="D967" s="19"/>
      <c r="E967" s="1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row>
    <row r="968">
      <c r="A968" s="28"/>
      <c r="B968" s="19"/>
      <c r="C968" s="19"/>
      <c r="D968" s="19"/>
      <c r="E968" s="1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row>
    <row r="969">
      <c r="A969" s="28"/>
      <c r="B969" s="19"/>
      <c r="C969" s="19"/>
      <c r="D969" s="19"/>
      <c r="E969" s="1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row>
    <row r="970">
      <c r="A970" s="28"/>
      <c r="B970" s="19"/>
      <c r="C970" s="19"/>
      <c r="D970" s="19"/>
      <c r="E970" s="1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row>
    <row r="971">
      <c r="A971" s="28"/>
      <c r="B971" s="19"/>
      <c r="C971" s="19"/>
      <c r="D971" s="19"/>
      <c r="E971" s="1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row>
    <row r="972">
      <c r="A972" s="28"/>
      <c r="B972" s="19"/>
      <c r="C972" s="19"/>
      <c r="D972" s="19"/>
      <c r="E972" s="1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row>
    <row r="973">
      <c r="A973" s="28"/>
      <c r="B973" s="19"/>
      <c r="C973" s="19"/>
      <c r="D973" s="19"/>
      <c r="E973" s="1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row>
    <row r="974">
      <c r="A974" s="28"/>
      <c r="B974" s="19"/>
      <c r="C974" s="19"/>
      <c r="D974" s="19"/>
      <c r="E974" s="1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row>
    <row r="975">
      <c r="A975" s="28"/>
      <c r="B975" s="19"/>
      <c r="C975" s="19"/>
      <c r="D975" s="19"/>
      <c r="E975" s="1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row>
    <row r="976">
      <c r="A976" s="28"/>
      <c r="B976" s="19"/>
      <c r="C976" s="19"/>
      <c r="D976" s="19"/>
      <c r="E976" s="1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row>
    <row r="977">
      <c r="A977" s="28"/>
      <c r="B977" s="19"/>
      <c r="C977" s="19"/>
      <c r="D977" s="19"/>
      <c r="E977" s="1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row>
    <row r="978">
      <c r="A978" s="28"/>
      <c r="B978" s="19"/>
      <c r="C978" s="19"/>
      <c r="D978" s="19"/>
      <c r="E978" s="1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row>
    <row r="979">
      <c r="A979" s="28"/>
      <c r="B979" s="19"/>
      <c r="C979" s="19"/>
      <c r="D979" s="19"/>
      <c r="E979" s="1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row>
    <row r="980">
      <c r="A980" s="28"/>
      <c r="B980" s="19"/>
      <c r="C980" s="19"/>
      <c r="D980" s="19"/>
      <c r="E980" s="1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row>
    <row r="981">
      <c r="A981" s="28"/>
      <c r="B981" s="19"/>
      <c r="C981" s="19"/>
      <c r="D981" s="19"/>
      <c r="E981" s="1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row>
    <row r="982">
      <c r="A982" s="28"/>
      <c r="B982" s="19"/>
      <c r="C982" s="19"/>
      <c r="D982" s="19"/>
      <c r="E982" s="1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row>
    <row r="983">
      <c r="A983" s="28"/>
      <c r="B983" s="19"/>
      <c r="C983" s="19"/>
      <c r="D983" s="19"/>
      <c r="E983" s="1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row>
    <row r="984">
      <c r="A984" s="28"/>
      <c r="B984" s="19"/>
      <c r="C984" s="19"/>
      <c r="D984" s="19"/>
      <c r="E984" s="1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row>
    <row r="985">
      <c r="A985" s="28"/>
      <c r="B985" s="19"/>
      <c r="C985" s="19"/>
      <c r="D985" s="19"/>
      <c r="E985" s="1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row>
    <row r="986">
      <c r="A986" s="28"/>
      <c r="B986" s="19"/>
      <c r="C986" s="19"/>
      <c r="D986" s="19"/>
      <c r="E986" s="1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row>
    <row r="987">
      <c r="A987" s="28"/>
      <c r="B987" s="19"/>
      <c r="C987" s="19"/>
      <c r="D987" s="19"/>
      <c r="E987" s="1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row>
    <row r="988">
      <c r="A988" s="28"/>
      <c r="B988" s="19"/>
      <c r="C988" s="19"/>
      <c r="D988" s="19"/>
      <c r="E988" s="1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row>
    <row r="989">
      <c r="A989" s="28"/>
      <c r="B989" s="19"/>
      <c r="C989" s="19"/>
      <c r="D989" s="19"/>
      <c r="E989" s="1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row>
    <row r="990">
      <c r="A990" s="28"/>
      <c r="B990" s="19"/>
      <c r="C990" s="19"/>
      <c r="D990" s="19"/>
      <c r="E990" s="1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row>
    <row r="991">
      <c r="A991" s="28"/>
      <c r="B991" s="19"/>
      <c r="C991" s="19"/>
      <c r="D991" s="19"/>
      <c r="E991" s="1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row>
    <row r="992">
      <c r="A992" s="28"/>
      <c r="B992" s="19"/>
      <c r="C992" s="19"/>
      <c r="D992" s="19"/>
      <c r="E992" s="1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row>
    <row r="993">
      <c r="A993" s="28"/>
      <c r="B993" s="19"/>
      <c r="C993" s="19"/>
      <c r="D993" s="19"/>
      <c r="E993" s="1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row>
    <row r="994">
      <c r="A994" s="28"/>
      <c r="B994" s="19"/>
      <c r="C994" s="19"/>
      <c r="D994" s="19"/>
      <c r="E994" s="1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row>
    <row r="995">
      <c r="A995" s="28"/>
      <c r="B995" s="19"/>
      <c r="C995" s="19"/>
      <c r="D995" s="19"/>
      <c r="E995" s="1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row>
    <row r="996">
      <c r="A996" s="28"/>
      <c r="B996" s="19"/>
      <c r="C996" s="19"/>
      <c r="D996" s="19"/>
      <c r="E996" s="1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row>
    <row r="997">
      <c r="A997" s="28"/>
      <c r="B997" s="19"/>
      <c r="C997" s="19"/>
      <c r="D997" s="19"/>
      <c r="E997" s="1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row>
    <row r="998">
      <c r="A998" s="28"/>
      <c r="B998" s="19"/>
      <c r="C998" s="19"/>
      <c r="D998" s="19"/>
      <c r="E998" s="1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row>
    <row r="999">
      <c r="A999" s="28"/>
      <c r="B999" s="19"/>
      <c r="C999" s="19"/>
      <c r="D999" s="19"/>
      <c r="E999" s="1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row>
    <row r="1000">
      <c r="A1000" s="28"/>
      <c r="B1000" s="19"/>
      <c r="C1000" s="19"/>
      <c r="D1000" s="19"/>
      <c r="E1000" s="1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row>
    <row r="1001">
      <c r="A1001" s="28"/>
      <c r="B1001" s="19"/>
      <c r="C1001" s="19"/>
      <c r="D1001" s="19"/>
      <c r="E1001" s="1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row>
  </sheetData>
  <customSheetViews>
    <customSheetView guid="{7D8B0C30-7593-4216-9483-837978B089D2}" filter="1" showAutoFilter="1">
      <autoFilter ref="$A$1:$S$55">
        <filterColumn colId="3">
          <filters>
            <filter val="include"/>
          </filters>
        </filterColumn>
      </autoFilter>
    </customSheetView>
  </customSheetViews>
  <hyperlinks>
    <hyperlink r:id="rId1" ref="F2"/>
    <hyperlink r:id="rId2" ref="G2"/>
    <hyperlink r:id="rId3" ref="F3"/>
    <hyperlink r:id="rId4" ref="G3"/>
    <hyperlink r:id="rId5" ref="F4"/>
    <hyperlink r:id="rId6" ref="G4"/>
    <hyperlink r:id="rId7" ref="R4"/>
    <hyperlink r:id="rId8" ref="F5"/>
    <hyperlink r:id="rId9" ref="G5"/>
    <hyperlink r:id="rId10" ref="F6"/>
    <hyperlink r:id="rId11" ref="F7"/>
    <hyperlink r:id="rId12" ref="G7"/>
    <hyperlink r:id="rId13" ref="F8"/>
    <hyperlink r:id="rId14" ref="G8"/>
    <hyperlink r:id="rId15" ref="G9"/>
    <hyperlink r:id="rId16" ref="R9"/>
    <hyperlink r:id="rId17" ref="F10"/>
    <hyperlink r:id="rId18" ref="G10"/>
    <hyperlink r:id="rId19" ref="G11"/>
    <hyperlink r:id="rId20" ref="G12"/>
    <hyperlink r:id="rId21" ref="G13"/>
    <hyperlink r:id="rId22" ref="F14"/>
    <hyperlink r:id="rId23" ref="G14"/>
    <hyperlink r:id="rId24" ref="F15"/>
    <hyperlink r:id="rId25" ref="G15"/>
    <hyperlink r:id="rId26" ref="R15"/>
    <hyperlink r:id="rId27" ref="S15"/>
    <hyperlink r:id="rId28" ref="G16"/>
    <hyperlink r:id="rId29" ref="R16"/>
    <hyperlink r:id="rId30" ref="F17"/>
    <hyperlink r:id="rId31" ref="G17"/>
    <hyperlink r:id="rId32" ref="F18"/>
    <hyperlink r:id="rId33" ref="G18"/>
    <hyperlink r:id="rId34" ref="G19"/>
    <hyperlink r:id="rId35" ref="G20"/>
    <hyperlink r:id="rId36" ref="F21"/>
    <hyperlink r:id="rId37" ref="G21"/>
    <hyperlink r:id="rId38" ref="F22"/>
    <hyperlink r:id="rId39" ref="G22"/>
    <hyperlink r:id="rId40" ref="G23"/>
    <hyperlink r:id="rId41" ref="G24"/>
    <hyperlink r:id="rId42" ref="G25"/>
    <hyperlink r:id="rId43" ref="F26"/>
    <hyperlink r:id="rId44" ref="G26"/>
    <hyperlink r:id="rId45" ref="G27"/>
    <hyperlink r:id="rId46" ref="F28"/>
    <hyperlink r:id="rId47" ref="G28"/>
    <hyperlink r:id="rId48" ref="G29"/>
    <hyperlink r:id="rId49" ref="G30"/>
    <hyperlink r:id="rId50" ref="G31"/>
    <hyperlink r:id="rId51" ref="R31"/>
    <hyperlink r:id="rId52" ref="F32"/>
    <hyperlink r:id="rId53" ref="G32"/>
    <hyperlink r:id="rId54" ref="G33"/>
    <hyperlink r:id="rId55" ref="G34"/>
    <hyperlink r:id="rId56" ref="G35"/>
    <hyperlink r:id="rId57" ref="G36"/>
    <hyperlink r:id="rId58" ref="R36"/>
    <hyperlink r:id="rId59" ref="G37"/>
    <hyperlink r:id="rId60" ref="R37"/>
    <hyperlink r:id="rId61" ref="G38"/>
    <hyperlink r:id="rId62" ref="G39"/>
    <hyperlink r:id="rId63" ref="F40"/>
    <hyperlink r:id="rId64" ref="R40"/>
    <hyperlink r:id="rId65" ref="G41"/>
    <hyperlink r:id="rId66" ref="G42"/>
    <hyperlink r:id="rId67" ref="G43"/>
    <hyperlink r:id="rId68" ref="G44"/>
    <hyperlink r:id="rId69" ref="G45"/>
    <hyperlink r:id="rId70" ref="G46"/>
    <hyperlink r:id="rId71" ref="F47"/>
    <hyperlink r:id="rId72" ref="G47"/>
    <hyperlink r:id="rId73" ref="R47"/>
    <hyperlink r:id="rId74" ref="S47"/>
    <hyperlink r:id="rId75" ref="F48"/>
    <hyperlink r:id="rId76" ref="G48"/>
    <hyperlink r:id="rId77" ref="F49"/>
    <hyperlink r:id="rId78" ref="F50"/>
    <hyperlink r:id="rId79" ref="G50"/>
    <hyperlink r:id="rId80" ref="R50"/>
    <hyperlink r:id="rId81" ref="G51"/>
    <hyperlink r:id="rId82" ref="R51"/>
    <hyperlink r:id="rId83" ref="F52"/>
    <hyperlink r:id="rId84" ref="R52"/>
    <hyperlink r:id="rId85" ref="G53"/>
    <hyperlink r:id="rId86" ref="G54"/>
    <hyperlink r:id="rId87" ref="F55"/>
    <hyperlink r:id="rId88" ref="G55"/>
    <hyperlink r:id="rId89" ref="R55"/>
  </hyperlinks>
  <drawing r:id="rId90"/>
  <tableParts count="1">
    <tablePart r:id="rId92"/>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10.57"/>
    <col customWidth="1" min="3" max="3" width="23.86"/>
    <col customWidth="1" min="4" max="4" width="76.57"/>
  </cols>
  <sheetData>
    <row r="1">
      <c r="A1" s="29" t="s">
        <v>281</v>
      </c>
      <c r="B1" s="30" t="s">
        <v>282</v>
      </c>
      <c r="C1" s="29" t="s">
        <v>283</v>
      </c>
      <c r="D1" s="29" t="s">
        <v>284</v>
      </c>
      <c r="E1" s="31"/>
      <c r="F1" s="31"/>
      <c r="G1" s="31"/>
      <c r="H1" s="31"/>
      <c r="I1" s="31"/>
      <c r="J1" s="31"/>
      <c r="K1" s="31"/>
      <c r="L1" s="31"/>
      <c r="M1" s="31"/>
      <c r="N1" s="31"/>
      <c r="O1" s="31"/>
      <c r="P1" s="31"/>
      <c r="Q1" s="31"/>
      <c r="R1" s="31"/>
      <c r="S1" s="31"/>
      <c r="T1" s="31"/>
      <c r="U1" s="31"/>
      <c r="V1" s="31"/>
      <c r="W1" s="31"/>
      <c r="X1" s="31"/>
      <c r="Y1" s="31"/>
      <c r="Z1" s="31"/>
      <c r="AA1" s="31"/>
      <c r="AB1" s="31"/>
    </row>
    <row r="2">
      <c r="A2" s="32" t="str">
        <f t="array" ref="A2:A20">TRANSPOSE(Comparison!A1:S1)</f>
        <v>Package Name</v>
      </c>
      <c r="B2" s="33" t="s">
        <v>285</v>
      </c>
      <c r="C2" s="34" t="s">
        <v>286</v>
      </c>
      <c r="D2" s="34" t="s">
        <v>287</v>
      </c>
      <c r="E2" s="32"/>
      <c r="F2" s="32"/>
      <c r="G2" s="32"/>
      <c r="H2" s="35"/>
      <c r="I2" s="35"/>
      <c r="J2" s="35"/>
      <c r="K2" s="35"/>
      <c r="L2" s="35"/>
      <c r="M2" s="35"/>
      <c r="N2" s="35"/>
      <c r="O2" s="35"/>
      <c r="P2" s="35"/>
      <c r="Q2" s="35"/>
      <c r="R2" s="36"/>
      <c r="S2" s="36"/>
      <c r="T2" s="36"/>
      <c r="U2" s="36"/>
      <c r="V2" s="36"/>
      <c r="W2" s="36"/>
      <c r="X2" s="36"/>
      <c r="Y2" s="36"/>
      <c r="Z2" s="36"/>
      <c r="AA2" s="36"/>
      <c r="AB2" s="36"/>
    </row>
    <row r="3">
      <c r="A3" s="37" t="s">
        <v>1</v>
      </c>
      <c r="B3" s="18" t="s">
        <v>288</v>
      </c>
      <c r="C3" s="18" t="s">
        <v>289</v>
      </c>
      <c r="D3" s="18" t="s">
        <v>290</v>
      </c>
      <c r="E3" s="38"/>
      <c r="F3" s="38"/>
      <c r="G3" s="38"/>
      <c r="H3" s="36"/>
      <c r="I3" s="36"/>
      <c r="J3" s="36"/>
      <c r="K3" s="36"/>
      <c r="L3" s="36"/>
      <c r="M3" s="36"/>
      <c r="N3" s="36"/>
      <c r="O3" s="36"/>
      <c r="P3" s="36"/>
      <c r="Q3" s="36"/>
      <c r="R3" s="36"/>
      <c r="S3" s="36"/>
      <c r="T3" s="36"/>
      <c r="U3" s="36"/>
      <c r="V3" s="36"/>
      <c r="W3" s="36"/>
      <c r="X3" s="36"/>
      <c r="Y3" s="36"/>
      <c r="Z3" s="36"/>
      <c r="AA3" s="36"/>
      <c r="AB3" s="36"/>
    </row>
    <row r="4">
      <c r="A4" s="37" t="s">
        <v>2</v>
      </c>
      <c r="B4" s="39" t="s">
        <v>285</v>
      </c>
      <c r="C4" s="40" t="s">
        <v>291</v>
      </c>
      <c r="D4" s="41"/>
      <c r="E4" s="38"/>
      <c r="F4" s="38"/>
      <c r="G4" s="38"/>
      <c r="H4" s="36"/>
      <c r="I4" s="36"/>
      <c r="J4" s="36"/>
      <c r="K4" s="36"/>
      <c r="L4" s="36"/>
      <c r="M4" s="36"/>
      <c r="N4" s="36"/>
      <c r="O4" s="36"/>
      <c r="P4" s="36"/>
      <c r="Q4" s="36"/>
      <c r="R4" s="36"/>
      <c r="S4" s="36"/>
      <c r="T4" s="36"/>
      <c r="U4" s="36"/>
      <c r="V4" s="36"/>
      <c r="W4" s="36"/>
      <c r="X4" s="36"/>
      <c r="Y4" s="36"/>
      <c r="Z4" s="36"/>
      <c r="AA4" s="36"/>
      <c r="AB4" s="36"/>
    </row>
    <row r="5">
      <c r="A5" s="37" t="s">
        <v>3</v>
      </c>
      <c r="B5" s="39" t="s">
        <v>288</v>
      </c>
      <c r="C5" s="42" t="s">
        <v>292</v>
      </c>
      <c r="D5" s="42" t="s">
        <v>293</v>
      </c>
      <c r="E5" s="38"/>
      <c r="F5" s="38"/>
      <c r="G5" s="38"/>
      <c r="H5" s="36"/>
      <c r="I5" s="36"/>
      <c r="J5" s="36"/>
      <c r="K5" s="36"/>
      <c r="L5" s="36"/>
      <c r="M5" s="36"/>
      <c r="N5" s="36"/>
      <c r="O5" s="36"/>
      <c r="P5" s="36"/>
      <c r="Q5" s="36"/>
      <c r="R5" s="36"/>
      <c r="S5" s="36"/>
      <c r="T5" s="36"/>
      <c r="U5" s="36"/>
      <c r="V5" s="36"/>
      <c r="W5" s="36"/>
      <c r="X5" s="36"/>
      <c r="Y5" s="36"/>
      <c r="Z5" s="36"/>
      <c r="AA5" s="36"/>
      <c r="AB5" s="36"/>
    </row>
    <row r="6">
      <c r="A6" s="37" t="s">
        <v>4</v>
      </c>
      <c r="B6" s="39" t="s">
        <v>288</v>
      </c>
      <c r="C6" s="42" t="s">
        <v>294</v>
      </c>
      <c r="D6" s="42" t="s">
        <v>295</v>
      </c>
      <c r="E6" s="38"/>
      <c r="F6" s="38"/>
      <c r="G6" s="38"/>
      <c r="H6" s="36"/>
      <c r="I6" s="36"/>
      <c r="J6" s="36"/>
      <c r="K6" s="36"/>
      <c r="L6" s="36"/>
      <c r="M6" s="36"/>
      <c r="N6" s="36"/>
      <c r="O6" s="36"/>
      <c r="P6" s="36"/>
      <c r="Q6" s="36"/>
      <c r="R6" s="36"/>
      <c r="S6" s="36"/>
      <c r="T6" s="36"/>
      <c r="U6" s="36"/>
      <c r="V6" s="36"/>
      <c r="W6" s="36"/>
      <c r="X6" s="36"/>
      <c r="Y6" s="36"/>
      <c r="Z6" s="36"/>
      <c r="AA6" s="36"/>
      <c r="AB6" s="36"/>
    </row>
    <row r="7">
      <c r="A7" s="37" t="s">
        <v>5</v>
      </c>
      <c r="B7" s="43" t="s">
        <v>285</v>
      </c>
      <c r="C7" s="34" t="s">
        <v>296</v>
      </c>
      <c r="D7" s="34" t="s">
        <v>297</v>
      </c>
      <c r="E7" s="38"/>
      <c r="F7" s="38"/>
      <c r="G7" s="38"/>
      <c r="H7" s="36"/>
      <c r="I7" s="36"/>
      <c r="J7" s="36"/>
      <c r="K7" s="36"/>
      <c r="L7" s="36"/>
      <c r="M7" s="36"/>
      <c r="N7" s="36"/>
      <c r="O7" s="36"/>
      <c r="P7" s="36"/>
      <c r="Q7" s="36"/>
      <c r="R7" s="36"/>
      <c r="S7" s="36"/>
      <c r="T7" s="36"/>
      <c r="U7" s="36"/>
      <c r="V7" s="36"/>
      <c r="W7" s="36"/>
      <c r="X7" s="36"/>
      <c r="Y7" s="36"/>
      <c r="Z7" s="36"/>
      <c r="AA7" s="36"/>
      <c r="AB7" s="36"/>
    </row>
    <row r="8">
      <c r="A8" s="37" t="s">
        <v>6</v>
      </c>
      <c r="B8" s="43" t="s">
        <v>285</v>
      </c>
      <c r="C8" s="34" t="s">
        <v>296</v>
      </c>
      <c r="D8" s="34" t="s">
        <v>298</v>
      </c>
      <c r="E8" s="38"/>
      <c r="F8" s="38"/>
      <c r="G8" s="38"/>
      <c r="H8" s="36"/>
      <c r="I8" s="36"/>
      <c r="J8" s="36"/>
      <c r="K8" s="36"/>
      <c r="L8" s="36"/>
      <c r="M8" s="36"/>
      <c r="N8" s="36"/>
      <c r="O8" s="36"/>
      <c r="P8" s="36"/>
      <c r="Q8" s="36"/>
      <c r="R8" s="36"/>
      <c r="S8" s="36"/>
      <c r="T8" s="36"/>
      <c r="U8" s="36"/>
      <c r="V8" s="36"/>
      <c r="W8" s="36"/>
      <c r="X8" s="36"/>
      <c r="Y8" s="36"/>
      <c r="Z8" s="36"/>
      <c r="AA8" s="36"/>
      <c r="AB8" s="36"/>
    </row>
    <row r="9">
      <c r="A9" s="37" t="s">
        <v>7</v>
      </c>
      <c r="B9" s="43" t="s">
        <v>299</v>
      </c>
      <c r="C9" s="34" t="s">
        <v>300</v>
      </c>
      <c r="D9" s="34" t="s">
        <v>301</v>
      </c>
      <c r="E9" s="38"/>
      <c r="F9" s="38"/>
      <c r="G9" s="38"/>
      <c r="H9" s="36"/>
      <c r="I9" s="36"/>
      <c r="J9" s="36"/>
      <c r="K9" s="36"/>
      <c r="L9" s="36"/>
      <c r="M9" s="36"/>
      <c r="N9" s="36"/>
      <c r="O9" s="36"/>
      <c r="P9" s="36"/>
      <c r="Q9" s="36"/>
      <c r="R9" s="36"/>
      <c r="S9" s="36"/>
      <c r="T9" s="36"/>
      <c r="U9" s="36"/>
      <c r="V9" s="36"/>
      <c r="W9" s="36"/>
      <c r="X9" s="36"/>
      <c r="Y9" s="36"/>
      <c r="Z9" s="36"/>
      <c r="AA9" s="36"/>
      <c r="AB9" s="36"/>
    </row>
    <row r="10">
      <c r="A10" s="37" t="s">
        <v>8</v>
      </c>
      <c r="B10" s="43" t="s">
        <v>288</v>
      </c>
      <c r="C10" s="34" t="s">
        <v>289</v>
      </c>
      <c r="D10" s="34" t="s">
        <v>302</v>
      </c>
      <c r="E10" s="38"/>
      <c r="F10" s="38"/>
      <c r="G10" s="38"/>
      <c r="H10" s="36"/>
      <c r="I10" s="36"/>
      <c r="J10" s="36"/>
      <c r="K10" s="36"/>
      <c r="L10" s="36"/>
      <c r="M10" s="36"/>
      <c r="N10" s="36"/>
      <c r="O10" s="36"/>
      <c r="P10" s="36"/>
      <c r="Q10" s="36"/>
      <c r="R10" s="36"/>
      <c r="S10" s="36"/>
      <c r="T10" s="36"/>
      <c r="U10" s="36"/>
      <c r="V10" s="36"/>
      <c r="W10" s="36"/>
      <c r="X10" s="36"/>
      <c r="Y10" s="36"/>
      <c r="Z10" s="36"/>
      <c r="AA10" s="36"/>
      <c r="AB10" s="36"/>
    </row>
    <row r="11">
      <c r="A11" s="37" t="s">
        <v>9</v>
      </c>
      <c r="B11" s="43" t="s">
        <v>285</v>
      </c>
      <c r="C11" s="34" t="s">
        <v>303</v>
      </c>
      <c r="D11" s="34" t="s">
        <v>304</v>
      </c>
      <c r="E11" s="38"/>
      <c r="F11" s="38"/>
      <c r="G11" s="38"/>
      <c r="H11" s="36"/>
      <c r="I11" s="36"/>
      <c r="J11" s="36"/>
      <c r="K11" s="36"/>
      <c r="L11" s="36"/>
      <c r="M11" s="36"/>
      <c r="N11" s="36"/>
      <c r="O11" s="36"/>
      <c r="P11" s="36"/>
      <c r="Q11" s="36"/>
      <c r="R11" s="36"/>
      <c r="S11" s="36"/>
      <c r="T11" s="36"/>
      <c r="U11" s="36"/>
      <c r="V11" s="36"/>
      <c r="W11" s="36"/>
      <c r="X11" s="36"/>
      <c r="Y11" s="36"/>
      <c r="Z11" s="36"/>
      <c r="AA11" s="36"/>
      <c r="AB11" s="36"/>
    </row>
    <row r="12">
      <c r="A12" s="37" t="s">
        <v>10</v>
      </c>
      <c r="B12" s="43" t="s">
        <v>285</v>
      </c>
      <c r="C12" s="34" t="s">
        <v>305</v>
      </c>
      <c r="D12" s="34" t="s">
        <v>306</v>
      </c>
      <c r="E12" s="38"/>
      <c r="F12" s="38"/>
      <c r="G12" s="38"/>
      <c r="H12" s="36"/>
      <c r="I12" s="36"/>
      <c r="J12" s="36"/>
      <c r="K12" s="36"/>
      <c r="L12" s="36"/>
      <c r="M12" s="36"/>
      <c r="N12" s="36"/>
      <c r="O12" s="36"/>
      <c r="P12" s="36"/>
      <c r="Q12" s="36"/>
      <c r="R12" s="36"/>
      <c r="S12" s="36"/>
      <c r="T12" s="36"/>
      <c r="U12" s="36"/>
      <c r="V12" s="36"/>
      <c r="W12" s="36"/>
      <c r="X12" s="36"/>
      <c r="Y12" s="36"/>
      <c r="Z12" s="36"/>
      <c r="AA12" s="36"/>
      <c r="AB12" s="36"/>
    </row>
    <row r="13">
      <c r="A13" s="37" t="s">
        <v>11</v>
      </c>
      <c r="B13" s="43" t="s">
        <v>288</v>
      </c>
      <c r="C13" s="34" t="s">
        <v>289</v>
      </c>
      <c r="D13" s="34" t="s">
        <v>307</v>
      </c>
      <c r="E13" s="38"/>
      <c r="F13" s="38"/>
      <c r="G13" s="38"/>
      <c r="H13" s="36"/>
      <c r="I13" s="36"/>
      <c r="J13" s="36"/>
      <c r="K13" s="36"/>
      <c r="L13" s="36"/>
      <c r="M13" s="36"/>
      <c r="N13" s="36"/>
      <c r="O13" s="36"/>
      <c r="P13" s="36"/>
      <c r="Q13" s="36"/>
      <c r="R13" s="36"/>
      <c r="S13" s="36"/>
      <c r="T13" s="36"/>
      <c r="U13" s="36"/>
      <c r="V13" s="36"/>
      <c r="W13" s="36"/>
      <c r="X13" s="36"/>
      <c r="Y13" s="36"/>
      <c r="Z13" s="36"/>
      <c r="AA13" s="36"/>
      <c r="AB13" s="36"/>
    </row>
    <row r="14">
      <c r="A14" s="37" t="s">
        <v>12</v>
      </c>
      <c r="B14" s="43" t="s">
        <v>285</v>
      </c>
      <c r="C14" s="34" t="s">
        <v>308</v>
      </c>
      <c r="D14" s="34" t="s">
        <v>309</v>
      </c>
      <c r="E14" s="38"/>
      <c r="F14" s="38"/>
      <c r="G14" s="38"/>
      <c r="H14" s="36"/>
      <c r="I14" s="36"/>
      <c r="J14" s="36"/>
      <c r="K14" s="36"/>
      <c r="L14" s="36"/>
      <c r="M14" s="36"/>
      <c r="N14" s="36"/>
      <c r="O14" s="36"/>
      <c r="P14" s="36"/>
      <c r="Q14" s="36"/>
      <c r="R14" s="36"/>
      <c r="S14" s="36"/>
      <c r="T14" s="36"/>
      <c r="U14" s="36"/>
      <c r="V14" s="36"/>
      <c r="W14" s="36"/>
      <c r="X14" s="36"/>
      <c r="Y14" s="36"/>
      <c r="Z14" s="36"/>
      <c r="AA14" s="36"/>
      <c r="AB14" s="36"/>
    </row>
    <row r="15">
      <c r="A15" s="37" t="s">
        <v>13</v>
      </c>
      <c r="B15" s="43" t="s">
        <v>285</v>
      </c>
      <c r="C15" s="34" t="s">
        <v>310</v>
      </c>
      <c r="D15" s="34" t="s">
        <v>311</v>
      </c>
      <c r="E15" s="38"/>
      <c r="F15" s="38"/>
      <c r="G15" s="38"/>
      <c r="H15" s="36"/>
      <c r="I15" s="36"/>
      <c r="J15" s="36"/>
      <c r="K15" s="36"/>
      <c r="L15" s="36"/>
      <c r="M15" s="36"/>
      <c r="N15" s="36"/>
      <c r="O15" s="36"/>
      <c r="P15" s="36"/>
      <c r="Q15" s="36"/>
      <c r="R15" s="36"/>
      <c r="S15" s="36"/>
      <c r="T15" s="36"/>
      <c r="U15" s="36"/>
      <c r="V15" s="36"/>
      <c r="W15" s="36"/>
      <c r="X15" s="36"/>
      <c r="Y15" s="36"/>
      <c r="Z15" s="36"/>
      <c r="AA15" s="36"/>
      <c r="AB15" s="36"/>
    </row>
    <row r="16">
      <c r="A16" s="37" t="s">
        <v>14</v>
      </c>
      <c r="B16" s="43" t="s">
        <v>285</v>
      </c>
      <c r="C16" s="34" t="s">
        <v>312</v>
      </c>
      <c r="D16" s="34" t="s">
        <v>313</v>
      </c>
      <c r="E16" s="38"/>
      <c r="F16" s="38"/>
      <c r="G16" s="38"/>
      <c r="H16" s="36"/>
      <c r="I16" s="36"/>
      <c r="J16" s="36"/>
      <c r="K16" s="36"/>
      <c r="L16" s="36"/>
      <c r="M16" s="36"/>
      <c r="N16" s="36"/>
      <c r="O16" s="36"/>
      <c r="P16" s="36"/>
      <c r="Q16" s="36"/>
      <c r="R16" s="36"/>
      <c r="S16" s="36"/>
      <c r="T16" s="36"/>
      <c r="U16" s="36"/>
      <c r="V16" s="36"/>
      <c r="W16" s="36"/>
      <c r="X16" s="36"/>
      <c r="Y16" s="36"/>
      <c r="Z16" s="36"/>
      <c r="AA16" s="36"/>
      <c r="AB16" s="36"/>
    </row>
    <row r="17">
      <c r="A17" s="37" t="s">
        <v>15</v>
      </c>
      <c r="B17" s="43" t="s">
        <v>285</v>
      </c>
      <c r="C17" s="34" t="s">
        <v>314</v>
      </c>
      <c r="D17" s="34" t="s">
        <v>315</v>
      </c>
      <c r="E17" s="38"/>
      <c r="F17" s="38"/>
      <c r="G17" s="38"/>
      <c r="H17" s="36"/>
      <c r="I17" s="36"/>
      <c r="J17" s="36"/>
      <c r="K17" s="36"/>
      <c r="L17" s="36"/>
      <c r="M17" s="36"/>
      <c r="N17" s="36"/>
      <c r="O17" s="36"/>
      <c r="P17" s="36"/>
      <c r="Q17" s="36"/>
      <c r="R17" s="36"/>
      <c r="S17" s="36"/>
      <c r="T17" s="36"/>
      <c r="U17" s="36"/>
      <c r="V17" s="36"/>
      <c r="W17" s="36"/>
      <c r="X17" s="36"/>
      <c r="Y17" s="36"/>
      <c r="Z17" s="36"/>
      <c r="AA17" s="36"/>
      <c r="AB17" s="36"/>
    </row>
    <row r="18">
      <c r="A18" s="44" t="s">
        <v>16</v>
      </c>
      <c r="B18" s="43" t="s">
        <v>288</v>
      </c>
      <c r="C18" s="34" t="s">
        <v>289</v>
      </c>
      <c r="D18" s="34" t="s">
        <v>316</v>
      </c>
      <c r="E18" s="36"/>
      <c r="F18" s="36"/>
      <c r="G18" s="36"/>
      <c r="H18" s="36"/>
      <c r="I18" s="36"/>
      <c r="J18" s="36"/>
      <c r="K18" s="36"/>
      <c r="L18" s="36"/>
      <c r="M18" s="36"/>
      <c r="N18" s="36"/>
      <c r="O18" s="36"/>
      <c r="P18" s="36"/>
      <c r="Q18" s="36"/>
      <c r="R18" s="36"/>
      <c r="S18" s="36"/>
      <c r="T18" s="36"/>
      <c r="U18" s="36"/>
      <c r="V18" s="36"/>
      <c r="W18" s="36"/>
      <c r="X18" s="36"/>
      <c r="Y18" s="36"/>
      <c r="Z18" s="36"/>
      <c r="AA18" s="36"/>
      <c r="AB18" s="36"/>
    </row>
    <row r="19">
      <c r="A19" s="44" t="s">
        <v>17</v>
      </c>
      <c r="B19" s="43" t="s">
        <v>285</v>
      </c>
      <c r="C19" s="34" t="s">
        <v>317</v>
      </c>
      <c r="D19" s="34" t="s">
        <v>318</v>
      </c>
      <c r="E19" s="36"/>
      <c r="F19" s="36"/>
      <c r="G19" s="36"/>
      <c r="H19" s="36"/>
      <c r="I19" s="36"/>
      <c r="J19" s="36"/>
      <c r="K19" s="36"/>
      <c r="L19" s="36"/>
      <c r="M19" s="36"/>
      <c r="N19" s="36"/>
      <c r="O19" s="36"/>
      <c r="P19" s="36"/>
      <c r="Q19" s="36"/>
      <c r="R19" s="36"/>
      <c r="S19" s="36"/>
      <c r="T19" s="36"/>
      <c r="U19" s="36"/>
      <c r="V19" s="36"/>
      <c r="W19" s="36"/>
      <c r="X19" s="36"/>
      <c r="Y19" s="36"/>
      <c r="Z19" s="36"/>
      <c r="AA19" s="36"/>
      <c r="AB19" s="36"/>
    </row>
    <row r="20">
      <c r="A20" s="44" t="s">
        <v>18</v>
      </c>
      <c r="B20" s="43" t="s">
        <v>285</v>
      </c>
      <c r="C20" s="34" t="s">
        <v>319</v>
      </c>
      <c r="D20" s="34" t="s">
        <v>320</v>
      </c>
      <c r="E20" s="36"/>
      <c r="F20" s="36"/>
      <c r="G20" s="36"/>
      <c r="H20" s="36"/>
      <c r="I20" s="36"/>
      <c r="J20" s="36"/>
      <c r="K20" s="36"/>
      <c r="L20" s="36"/>
      <c r="M20" s="36"/>
      <c r="N20" s="36"/>
      <c r="O20" s="36"/>
      <c r="P20" s="36"/>
      <c r="Q20" s="36"/>
      <c r="R20" s="36"/>
      <c r="S20" s="36"/>
      <c r="T20" s="36"/>
      <c r="U20" s="36"/>
      <c r="V20" s="36"/>
      <c r="W20" s="36"/>
      <c r="X20" s="36"/>
      <c r="Y20" s="36"/>
      <c r="Z20" s="36"/>
      <c r="AA20" s="36"/>
      <c r="AB20" s="36"/>
    </row>
    <row r="21">
      <c r="A21" s="44"/>
      <c r="B21" s="45"/>
      <c r="C21" s="46"/>
      <c r="D21" s="46"/>
      <c r="E21" s="36"/>
      <c r="F21" s="36"/>
      <c r="G21" s="36"/>
      <c r="H21" s="36"/>
      <c r="I21" s="36"/>
      <c r="J21" s="36"/>
      <c r="K21" s="36"/>
      <c r="L21" s="36"/>
      <c r="M21" s="36"/>
      <c r="N21" s="36"/>
      <c r="O21" s="36"/>
      <c r="P21" s="36"/>
      <c r="Q21" s="36"/>
      <c r="R21" s="36"/>
      <c r="S21" s="36"/>
      <c r="T21" s="36"/>
      <c r="U21" s="36"/>
      <c r="V21" s="36"/>
      <c r="W21" s="36"/>
      <c r="X21" s="36"/>
      <c r="Y21" s="36"/>
      <c r="Z21" s="36"/>
      <c r="AA21" s="36"/>
      <c r="AB21" s="36"/>
    </row>
    <row r="22">
      <c r="A22" s="44"/>
      <c r="B22" s="45"/>
      <c r="C22" s="46"/>
      <c r="D22" s="46"/>
      <c r="E22" s="36"/>
      <c r="F22" s="36"/>
      <c r="G22" s="36"/>
      <c r="H22" s="36"/>
      <c r="I22" s="36"/>
      <c r="J22" s="36"/>
      <c r="K22" s="36"/>
      <c r="L22" s="36"/>
      <c r="M22" s="36"/>
      <c r="N22" s="36"/>
      <c r="O22" s="36"/>
      <c r="P22" s="36"/>
      <c r="Q22" s="36"/>
      <c r="R22" s="36"/>
      <c r="S22" s="36"/>
      <c r="T22" s="36"/>
      <c r="U22" s="36"/>
      <c r="V22" s="36"/>
      <c r="W22" s="36"/>
      <c r="X22" s="36"/>
      <c r="Y22" s="36"/>
      <c r="Z22" s="36"/>
      <c r="AA22" s="36"/>
      <c r="AB22" s="36"/>
    </row>
    <row r="23">
      <c r="A23" s="44"/>
      <c r="B23" s="45"/>
      <c r="C23" s="46"/>
      <c r="D23" s="46"/>
      <c r="E23" s="36"/>
      <c r="F23" s="36"/>
      <c r="G23" s="36"/>
      <c r="H23" s="36"/>
      <c r="I23" s="36"/>
      <c r="J23" s="36"/>
      <c r="K23" s="36"/>
      <c r="L23" s="36"/>
      <c r="M23" s="36"/>
      <c r="N23" s="36"/>
      <c r="O23" s="36"/>
      <c r="P23" s="36"/>
      <c r="Q23" s="36"/>
      <c r="R23" s="36"/>
      <c r="S23" s="36"/>
      <c r="T23" s="36"/>
      <c r="U23" s="36"/>
      <c r="V23" s="36"/>
      <c r="W23" s="36"/>
      <c r="X23" s="36"/>
      <c r="Y23" s="36"/>
      <c r="Z23" s="36"/>
      <c r="AA23" s="36"/>
      <c r="AB23" s="36"/>
    </row>
    <row r="24">
      <c r="A24" s="44"/>
      <c r="B24" s="45"/>
      <c r="C24" s="46"/>
      <c r="D24" s="46"/>
      <c r="E24" s="36"/>
      <c r="F24" s="36"/>
      <c r="G24" s="36"/>
      <c r="H24" s="36"/>
      <c r="I24" s="36"/>
      <c r="J24" s="36"/>
      <c r="K24" s="36"/>
      <c r="L24" s="36"/>
      <c r="M24" s="36"/>
      <c r="N24" s="36"/>
      <c r="O24" s="36"/>
      <c r="P24" s="36"/>
      <c r="Q24" s="36"/>
      <c r="R24" s="36"/>
      <c r="S24" s="36"/>
      <c r="T24" s="36"/>
      <c r="U24" s="36"/>
      <c r="V24" s="36"/>
      <c r="W24" s="36"/>
      <c r="X24" s="36"/>
      <c r="Y24" s="36"/>
      <c r="Z24" s="36"/>
      <c r="AA24" s="36"/>
      <c r="AB24" s="36"/>
    </row>
    <row r="25">
      <c r="A25" s="44"/>
      <c r="B25" s="45"/>
      <c r="C25" s="46"/>
      <c r="D25" s="46"/>
      <c r="E25" s="36"/>
      <c r="F25" s="36"/>
      <c r="G25" s="36"/>
      <c r="H25" s="36"/>
      <c r="I25" s="36"/>
      <c r="J25" s="36"/>
      <c r="K25" s="36"/>
      <c r="L25" s="36"/>
      <c r="M25" s="36"/>
      <c r="N25" s="36"/>
      <c r="O25" s="36"/>
      <c r="P25" s="36"/>
      <c r="Q25" s="36"/>
      <c r="R25" s="36"/>
      <c r="S25" s="36"/>
      <c r="T25" s="36"/>
      <c r="U25" s="36"/>
      <c r="V25" s="36"/>
      <c r="W25" s="36"/>
      <c r="X25" s="36"/>
      <c r="Y25" s="36"/>
      <c r="Z25" s="36"/>
      <c r="AA25" s="36"/>
      <c r="AB25" s="36"/>
    </row>
    <row r="26">
      <c r="A26" s="44"/>
      <c r="B26" s="45"/>
      <c r="C26" s="46"/>
      <c r="D26" s="46"/>
      <c r="E26" s="36"/>
      <c r="F26" s="36"/>
      <c r="G26" s="36"/>
      <c r="H26" s="36"/>
      <c r="I26" s="36"/>
      <c r="J26" s="36"/>
      <c r="K26" s="36"/>
      <c r="L26" s="36"/>
      <c r="M26" s="36"/>
      <c r="N26" s="36"/>
      <c r="O26" s="36"/>
      <c r="P26" s="36"/>
      <c r="Q26" s="36"/>
      <c r="R26" s="36"/>
      <c r="S26" s="36"/>
      <c r="T26" s="36"/>
      <c r="U26" s="36"/>
      <c r="V26" s="36"/>
      <c r="W26" s="36"/>
      <c r="X26" s="36"/>
      <c r="Y26" s="36"/>
      <c r="Z26" s="36"/>
      <c r="AA26" s="36"/>
      <c r="AB26" s="36"/>
    </row>
    <row r="27">
      <c r="A27" s="44"/>
      <c r="B27" s="45"/>
      <c r="C27" s="46"/>
      <c r="D27" s="46"/>
      <c r="E27" s="36"/>
      <c r="F27" s="36"/>
      <c r="G27" s="36"/>
      <c r="H27" s="36"/>
      <c r="I27" s="36"/>
      <c r="J27" s="36"/>
      <c r="K27" s="36"/>
      <c r="L27" s="36"/>
      <c r="M27" s="36"/>
      <c r="N27" s="36"/>
      <c r="O27" s="36"/>
      <c r="P27" s="36"/>
      <c r="Q27" s="36"/>
      <c r="R27" s="36"/>
      <c r="S27" s="36"/>
      <c r="T27" s="36"/>
      <c r="U27" s="36"/>
      <c r="V27" s="36"/>
      <c r="W27" s="36"/>
      <c r="X27" s="36"/>
      <c r="Y27" s="36"/>
      <c r="Z27" s="36"/>
      <c r="AA27" s="36"/>
      <c r="AB27" s="36"/>
    </row>
    <row r="28">
      <c r="A28" s="44"/>
      <c r="B28" s="45"/>
      <c r="C28" s="46"/>
      <c r="D28" s="46"/>
      <c r="E28" s="36"/>
      <c r="F28" s="36"/>
      <c r="G28" s="36"/>
      <c r="H28" s="36"/>
      <c r="I28" s="36"/>
      <c r="J28" s="36"/>
      <c r="K28" s="36"/>
      <c r="L28" s="36"/>
      <c r="M28" s="36"/>
      <c r="N28" s="36"/>
      <c r="O28" s="36"/>
      <c r="P28" s="36"/>
      <c r="Q28" s="36"/>
      <c r="R28" s="36"/>
      <c r="S28" s="36"/>
      <c r="T28" s="36"/>
      <c r="U28" s="36"/>
      <c r="V28" s="36"/>
      <c r="W28" s="36"/>
      <c r="X28" s="36"/>
      <c r="Y28" s="36"/>
      <c r="Z28" s="36"/>
      <c r="AA28" s="36"/>
      <c r="AB28" s="36"/>
    </row>
    <row r="29">
      <c r="A29" s="44"/>
      <c r="B29" s="45"/>
      <c r="C29" s="46"/>
      <c r="D29" s="46"/>
      <c r="E29" s="36"/>
      <c r="F29" s="36"/>
      <c r="G29" s="36"/>
      <c r="H29" s="36"/>
      <c r="I29" s="36"/>
      <c r="J29" s="36"/>
      <c r="K29" s="36"/>
      <c r="L29" s="36"/>
      <c r="M29" s="36"/>
      <c r="N29" s="36"/>
      <c r="O29" s="36"/>
      <c r="P29" s="36"/>
      <c r="Q29" s="36"/>
      <c r="R29" s="36"/>
      <c r="S29" s="36"/>
      <c r="T29" s="36"/>
      <c r="U29" s="36"/>
      <c r="V29" s="36"/>
      <c r="W29" s="36"/>
      <c r="X29" s="36"/>
      <c r="Y29" s="36"/>
      <c r="Z29" s="36"/>
      <c r="AA29" s="36"/>
      <c r="AB29" s="36"/>
    </row>
    <row r="30">
      <c r="A30" s="44"/>
      <c r="B30" s="45"/>
      <c r="C30" s="46"/>
      <c r="D30" s="46"/>
      <c r="E30" s="36"/>
      <c r="F30" s="36"/>
      <c r="G30" s="36"/>
      <c r="H30" s="36"/>
      <c r="I30" s="36"/>
      <c r="J30" s="36"/>
      <c r="K30" s="36"/>
      <c r="L30" s="36"/>
      <c r="M30" s="36"/>
      <c r="N30" s="36"/>
      <c r="O30" s="36"/>
      <c r="P30" s="36"/>
      <c r="Q30" s="36"/>
      <c r="R30" s="36"/>
      <c r="S30" s="36"/>
      <c r="T30" s="36"/>
      <c r="U30" s="36"/>
      <c r="V30" s="36"/>
      <c r="W30" s="36"/>
      <c r="X30" s="36"/>
      <c r="Y30" s="36"/>
      <c r="Z30" s="36"/>
      <c r="AA30" s="36"/>
      <c r="AB30" s="36"/>
    </row>
    <row r="31">
      <c r="A31" s="44"/>
      <c r="B31" s="45"/>
      <c r="C31" s="46"/>
      <c r="D31" s="46"/>
      <c r="E31" s="36"/>
      <c r="F31" s="36"/>
      <c r="G31" s="36"/>
      <c r="H31" s="36"/>
      <c r="I31" s="36"/>
      <c r="J31" s="36"/>
      <c r="K31" s="36"/>
      <c r="L31" s="36"/>
      <c r="M31" s="36"/>
      <c r="N31" s="36"/>
      <c r="O31" s="36"/>
      <c r="P31" s="36"/>
      <c r="Q31" s="36"/>
      <c r="R31" s="36"/>
      <c r="S31" s="36"/>
      <c r="T31" s="36"/>
      <c r="U31" s="36"/>
      <c r="V31" s="36"/>
      <c r="W31" s="36"/>
      <c r="X31" s="36"/>
      <c r="Y31" s="36"/>
      <c r="Z31" s="36"/>
      <c r="AA31" s="36"/>
      <c r="AB31" s="36"/>
    </row>
    <row r="32">
      <c r="A32" s="44"/>
      <c r="B32" s="45"/>
      <c r="C32" s="46"/>
      <c r="D32" s="46"/>
      <c r="E32" s="36"/>
      <c r="F32" s="36"/>
      <c r="G32" s="36"/>
      <c r="H32" s="36"/>
      <c r="I32" s="36"/>
      <c r="J32" s="36"/>
      <c r="K32" s="36"/>
      <c r="L32" s="36"/>
      <c r="M32" s="36"/>
      <c r="N32" s="36"/>
      <c r="O32" s="36"/>
      <c r="P32" s="36"/>
      <c r="Q32" s="36"/>
      <c r="R32" s="36"/>
      <c r="S32" s="36"/>
      <c r="T32" s="36"/>
      <c r="U32" s="36"/>
      <c r="V32" s="36"/>
      <c r="W32" s="36"/>
      <c r="X32" s="36"/>
      <c r="Y32" s="36"/>
      <c r="Z32" s="36"/>
      <c r="AA32" s="36"/>
      <c r="AB32" s="36"/>
    </row>
    <row r="33">
      <c r="A33" s="44"/>
      <c r="B33" s="45"/>
      <c r="C33" s="46"/>
      <c r="D33" s="46"/>
      <c r="E33" s="36"/>
      <c r="F33" s="36"/>
      <c r="G33" s="36"/>
      <c r="H33" s="36"/>
      <c r="I33" s="36"/>
      <c r="J33" s="36"/>
      <c r="K33" s="36"/>
      <c r="L33" s="36"/>
      <c r="M33" s="36"/>
      <c r="N33" s="36"/>
      <c r="O33" s="36"/>
      <c r="P33" s="36"/>
      <c r="Q33" s="36"/>
      <c r="R33" s="36"/>
      <c r="S33" s="36"/>
      <c r="T33" s="36"/>
      <c r="U33" s="36"/>
      <c r="V33" s="36"/>
      <c r="W33" s="36"/>
      <c r="X33" s="36"/>
      <c r="Y33" s="36"/>
      <c r="Z33" s="36"/>
      <c r="AA33" s="36"/>
      <c r="AB33" s="36"/>
    </row>
    <row r="34">
      <c r="A34" s="44"/>
      <c r="B34" s="45"/>
      <c r="C34" s="46"/>
      <c r="D34" s="46"/>
      <c r="E34" s="36"/>
      <c r="F34" s="36"/>
      <c r="G34" s="36"/>
      <c r="H34" s="36"/>
      <c r="I34" s="36"/>
      <c r="J34" s="36"/>
      <c r="K34" s="36"/>
      <c r="L34" s="36"/>
      <c r="M34" s="36"/>
      <c r="N34" s="36"/>
      <c r="O34" s="36"/>
      <c r="P34" s="36"/>
      <c r="Q34" s="36"/>
      <c r="R34" s="36"/>
      <c r="S34" s="36"/>
      <c r="T34" s="36"/>
      <c r="U34" s="36"/>
      <c r="V34" s="36"/>
      <c r="W34" s="36"/>
      <c r="X34" s="36"/>
      <c r="Y34" s="36"/>
      <c r="Z34" s="36"/>
      <c r="AA34" s="36"/>
      <c r="AB34" s="36"/>
    </row>
    <row r="35">
      <c r="A35" s="44"/>
      <c r="B35" s="45"/>
      <c r="C35" s="46"/>
      <c r="D35" s="46"/>
      <c r="E35" s="36"/>
      <c r="F35" s="36"/>
      <c r="G35" s="36"/>
      <c r="H35" s="36"/>
      <c r="I35" s="36"/>
      <c r="J35" s="36"/>
      <c r="K35" s="36"/>
      <c r="L35" s="36"/>
      <c r="M35" s="36"/>
      <c r="N35" s="36"/>
      <c r="O35" s="36"/>
      <c r="P35" s="36"/>
      <c r="Q35" s="36"/>
      <c r="R35" s="36"/>
      <c r="S35" s="36"/>
      <c r="T35" s="36"/>
      <c r="U35" s="36"/>
      <c r="V35" s="36"/>
      <c r="W35" s="36"/>
      <c r="X35" s="36"/>
      <c r="Y35" s="36"/>
      <c r="Z35" s="36"/>
      <c r="AA35" s="36"/>
      <c r="AB35" s="36"/>
    </row>
    <row r="36">
      <c r="A36" s="44"/>
      <c r="B36" s="45"/>
      <c r="C36" s="46"/>
      <c r="D36" s="46"/>
      <c r="E36" s="36"/>
      <c r="F36" s="36"/>
      <c r="G36" s="36"/>
      <c r="H36" s="36"/>
      <c r="I36" s="36"/>
      <c r="J36" s="36"/>
      <c r="K36" s="36"/>
      <c r="L36" s="36"/>
      <c r="M36" s="36"/>
      <c r="N36" s="36"/>
      <c r="O36" s="36"/>
      <c r="P36" s="36"/>
      <c r="Q36" s="36"/>
      <c r="R36" s="36"/>
      <c r="S36" s="36"/>
      <c r="T36" s="36"/>
      <c r="U36" s="36"/>
      <c r="V36" s="36"/>
      <c r="W36" s="36"/>
      <c r="X36" s="36"/>
      <c r="Y36" s="36"/>
      <c r="Z36" s="36"/>
      <c r="AA36" s="36"/>
      <c r="AB36" s="36"/>
    </row>
    <row r="37">
      <c r="A37" s="44"/>
      <c r="B37" s="45"/>
      <c r="C37" s="46"/>
      <c r="D37" s="46"/>
      <c r="E37" s="36"/>
      <c r="F37" s="36"/>
      <c r="G37" s="36"/>
      <c r="H37" s="36"/>
      <c r="I37" s="36"/>
      <c r="J37" s="36"/>
      <c r="K37" s="36"/>
      <c r="L37" s="36"/>
      <c r="M37" s="36"/>
      <c r="N37" s="36"/>
      <c r="O37" s="36"/>
      <c r="P37" s="36"/>
      <c r="Q37" s="36"/>
      <c r="R37" s="36"/>
      <c r="S37" s="36"/>
      <c r="T37" s="36"/>
      <c r="U37" s="36"/>
      <c r="V37" s="36"/>
      <c r="W37" s="36"/>
      <c r="X37" s="36"/>
      <c r="Y37" s="36"/>
      <c r="Z37" s="36"/>
      <c r="AA37" s="36"/>
      <c r="AB37" s="36"/>
    </row>
    <row r="38">
      <c r="A38" s="44"/>
      <c r="B38" s="45"/>
      <c r="C38" s="46"/>
      <c r="D38" s="46"/>
      <c r="E38" s="36"/>
      <c r="F38" s="36"/>
      <c r="G38" s="36"/>
      <c r="H38" s="36"/>
      <c r="I38" s="36"/>
      <c r="J38" s="36"/>
      <c r="K38" s="36"/>
      <c r="L38" s="36"/>
      <c r="M38" s="36"/>
      <c r="N38" s="36"/>
      <c r="O38" s="36"/>
      <c r="P38" s="36"/>
      <c r="Q38" s="36"/>
      <c r="R38" s="36"/>
      <c r="S38" s="36"/>
      <c r="T38" s="36"/>
      <c r="U38" s="36"/>
      <c r="V38" s="36"/>
      <c r="W38" s="36"/>
      <c r="X38" s="36"/>
      <c r="Y38" s="36"/>
      <c r="Z38" s="36"/>
      <c r="AA38" s="36"/>
      <c r="AB38" s="36"/>
    </row>
    <row r="39">
      <c r="A39" s="44"/>
      <c r="B39" s="45"/>
      <c r="C39" s="46"/>
      <c r="D39" s="46"/>
      <c r="E39" s="36"/>
      <c r="F39" s="36"/>
      <c r="G39" s="36"/>
      <c r="H39" s="36"/>
      <c r="I39" s="36"/>
      <c r="J39" s="36"/>
      <c r="K39" s="36"/>
      <c r="L39" s="36"/>
      <c r="M39" s="36"/>
      <c r="N39" s="36"/>
      <c r="O39" s="36"/>
      <c r="P39" s="36"/>
      <c r="Q39" s="36"/>
      <c r="R39" s="36"/>
      <c r="S39" s="36"/>
      <c r="T39" s="36"/>
      <c r="U39" s="36"/>
      <c r="V39" s="36"/>
      <c r="W39" s="36"/>
      <c r="X39" s="36"/>
      <c r="Y39" s="36"/>
      <c r="Z39" s="36"/>
      <c r="AA39" s="36"/>
      <c r="AB39" s="36"/>
    </row>
    <row r="40">
      <c r="A40" s="44"/>
      <c r="B40" s="45"/>
      <c r="C40" s="46"/>
      <c r="D40" s="46"/>
      <c r="E40" s="36"/>
      <c r="F40" s="36"/>
      <c r="G40" s="36"/>
      <c r="H40" s="36"/>
      <c r="I40" s="36"/>
      <c r="J40" s="36"/>
      <c r="K40" s="36"/>
      <c r="L40" s="36"/>
      <c r="M40" s="36"/>
      <c r="N40" s="36"/>
      <c r="O40" s="36"/>
      <c r="P40" s="36"/>
      <c r="Q40" s="36"/>
      <c r="R40" s="36"/>
      <c r="S40" s="36"/>
      <c r="T40" s="36"/>
      <c r="U40" s="36"/>
      <c r="V40" s="36"/>
      <c r="W40" s="36"/>
      <c r="X40" s="36"/>
      <c r="Y40" s="36"/>
      <c r="Z40" s="36"/>
      <c r="AA40" s="36"/>
      <c r="AB40" s="36"/>
    </row>
    <row r="41">
      <c r="A41" s="44"/>
      <c r="B41" s="45"/>
      <c r="C41" s="46"/>
      <c r="D41" s="46"/>
      <c r="E41" s="36"/>
      <c r="F41" s="36"/>
      <c r="G41" s="36"/>
      <c r="H41" s="36"/>
      <c r="I41" s="36"/>
      <c r="J41" s="36"/>
      <c r="K41" s="36"/>
      <c r="L41" s="36"/>
      <c r="M41" s="36"/>
      <c r="N41" s="36"/>
      <c r="O41" s="36"/>
      <c r="P41" s="36"/>
      <c r="Q41" s="36"/>
      <c r="R41" s="36"/>
      <c r="S41" s="36"/>
      <c r="T41" s="36"/>
      <c r="U41" s="36"/>
      <c r="V41" s="36"/>
      <c r="W41" s="36"/>
      <c r="X41" s="36"/>
      <c r="Y41" s="36"/>
      <c r="Z41" s="36"/>
      <c r="AA41" s="36"/>
      <c r="AB41" s="36"/>
    </row>
    <row r="42">
      <c r="A42" s="44"/>
      <c r="B42" s="45"/>
      <c r="C42" s="46"/>
      <c r="D42" s="46"/>
      <c r="E42" s="36"/>
      <c r="F42" s="36"/>
      <c r="G42" s="36"/>
      <c r="H42" s="36"/>
      <c r="I42" s="36"/>
      <c r="J42" s="36"/>
      <c r="K42" s="36"/>
      <c r="L42" s="36"/>
      <c r="M42" s="36"/>
      <c r="N42" s="36"/>
      <c r="O42" s="36"/>
      <c r="P42" s="36"/>
      <c r="Q42" s="36"/>
      <c r="R42" s="36"/>
      <c r="S42" s="36"/>
      <c r="T42" s="36"/>
      <c r="U42" s="36"/>
      <c r="V42" s="36"/>
      <c r="W42" s="36"/>
      <c r="X42" s="36"/>
      <c r="Y42" s="36"/>
      <c r="Z42" s="36"/>
      <c r="AA42" s="36"/>
      <c r="AB42" s="36"/>
    </row>
    <row r="43">
      <c r="A43" s="44"/>
      <c r="B43" s="45"/>
      <c r="C43" s="46"/>
      <c r="D43" s="46"/>
      <c r="E43" s="36"/>
      <c r="F43" s="36"/>
      <c r="G43" s="36"/>
      <c r="H43" s="36"/>
      <c r="I43" s="36"/>
      <c r="J43" s="36"/>
      <c r="K43" s="36"/>
      <c r="L43" s="36"/>
      <c r="M43" s="36"/>
      <c r="N43" s="36"/>
      <c r="O43" s="36"/>
      <c r="P43" s="36"/>
      <c r="Q43" s="36"/>
      <c r="R43" s="36"/>
      <c r="S43" s="36"/>
      <c r="T43" s="36"/>
      <c r="U43" s="36"/>
      <c r="V43" s="36"/>
      <c r="W43" s="36"/>
      <c r="X43" s="36"/>
      <c r="Y43" s="36"/>
      <c r="Z43" s="36"/>
      <c r="AA43" s="36"/>
      <c r="AB43" s="36"/>
    </row>
    <row r="44">
      <c r="A44" s="44"/>
      <c r="B44" s="45"/>
      <c r="C44" s="46"/>
      <c r="D44" s="46"/>
      <c r="E44" s="36"/>
      <c r="F44" s="36"/>
      <c r="G44" s="36"/>
      <c r="H44" s="36"/>
      <c r="I44" s="36"/>
      <c r="J44" s="36"/>
      <c r="K44" s="36"/>
      <c r="L44" s="36"/>
      <c r="M44" s="36"/>
      <c r="N44" s="36"/>
      <c r="O44" s="36"/>
      <c r="P44" s="36"/>
      <c r="Q44" s="36"/>
      <c r="R44" s="36"/>
      <c r="S44" s="36"/>
      <c r="T44" s="36"/>
      <c r="U44" s="36"/>
      <c r="V44" s="36"/>
      <c r="W44" s="36"/>
      <c r="X44" s="36"/>
      <c r="Y44" s="36"/>
      <c r="Z44" s="36"/>
      <c r="AA44" s="36"/>
      <c r="AB44" s="36"/>
    </row>
    <row r="45">
      <c r="A45" s="44"/>
      <c r="B45" s="45"/>
      <c r="C45" s="46"/>
      <c r="D45" s="46"/>
      <c r="E45" s="36"/>
      <c r="F45" s="36"/>
      <c r="G45" s="36"/>
      <c r="H45" s="36"/>
      <c r="I45" s="36"/>
      <c r="J45" s="36"/>
      <c r="K45" s="36"/>
      <c r="L45" s="36"/>
      <c r="M45" s="36"/>
      <c r="N45" s="36"/>
      <c r="O45" s="36"/>
      <c r="P45" s="36"/>
      <c r="Q45" s="36"/>
      <c r="R45" s="36"/>
      <c r="S45" s="36"/>
      <c r="T45" s="36"/>
      <c r="U45" s="36"/>
      <c r="V45" s="36"/>
      <c r="W45" s="36"/>
      <c r="X45" s="36"/>
      <c r="Y45" s="36"/>
      <c r="Z45" s="36"/>
      <c r="AA45" s="36"/>
      <c r="AB45" s="36"/>
    </row>
    <row r="46">
      <c r="A46" s="44"/>
      <c r="B46" s="45"/>
      <c r="C46" s="46"/>
      <c r="D46" s="46"/>
      <c r="E46" s="36"/>
      <c r="F46" s="36"/>
      <c r="G46" s="36"/>
      <c r="H46" s="36"/>
      <c r="I46" s="36"/>
      <c r="J46" s="36"/>
      <c r="K46" s="36"/>
      <c r="L46" s="36"/>
      <c r="M46" s="36"/>
      <c r="N46" s="36"/>
      <c r="O46" s="36"/>
      <c r="P46" s="36"/>
      <c r="Q46" s="36"/>
      <c r="R46" s="36"/>
      <c r="S46" s="36"/>
      <c r="T46" s="36"/>
      <c r="U46" s="36"/>
      <c r="V46" s="36"/>
      <c r="W46" s="36"/>
      <c r="X46" s="36"/>
      <c r="Y46" s="36"/>
      <c r="Z46" s="36"/>
      <c r="AA46" s="36"/>
      <c r="AB46" s="36"/>
    </row>
    <row r="47">
      <c r="A47" s="44"/>
      <c r="B47" s="45"/>
      <c r="C47" s="46"/>
      <c r="D47" s="46"/>
      <c r="E47" s="36"/>
      <c r="F47" s="36"/>
      <c r="G47" s="36"/>
      <c r="H47" s="36"/>
      <c r="I47" s="36"/>
      <c r="J47" s="36"/>
      <c r="K47" s="36"/>
      <c r="L47" s="36"/>
      <c r="M47" s="36"/>
      <c r="N47" s="36"/>
      <c r="O47" s="36"/>
      <c r="P47" s="36"/>
      <c r="Q47" s="36"/>
      <c r="R47" s="36"/>
      <c r="S47" s="36"/>
      <c r="T47" s="36"/>
      <c r="U47" s="36"/>
      <c r="V47" s="36"/>
      <c r="W47" s="36"/>
      <c r="X47" s="36"/>
      <c r="Y47" s="36"/>
      <c r="Z47" s="36"/>
      <c r="AA47" s="36"/>
      <c r="AB47" s="36"/>
    </row>
    <row r="48">
      <c r="A48" s="44"/>
      <c r="B48" s="45"/>
      <c r="C48" s="46"/>
      <c r="D48" s="46"/>
      <c r="E48" s="36"/>
      <c r="F48" s="36"/>
      <c r="G48" s="36"/>
      <c r="H48" s="36"/>
      <c r="I48" s="36"/>
      <c r="J48" s="36"/>
      <c r="K48" s="36"/>
      <c r="L48" s="36"/>
      <c r="M48" s="36"/>
      <c r="N48" s="36"/>
      <c r="O48" s="36"/>
      <c r="P48" s="36"/>
      <c r="Q48" s="36"/>
      <c r="R48" s="36"/>
      <c r="S48" s="36"/>
      <c r="T48" s="36"/>
      <c r="U48" s="36"/>
      <c r="V48" s="36"/>
      <c r="W48" s="36"/>
      <c r="X48" s="36"/>
      <c r="Y48" s="36"/>
      <c r="Z48" s="36"/>
      <c r="AA48" s="36"/>
      <c r="AB48" s="36"/>
    </row>
    <row r="49">
      <c r="A49" s="44"/>
      <c r="B49" s="45"/>
      <c r="C49" s="46"/>
      <c r="D49" s="46"/>
      <c r="E49" s="36"/>
      <c r="F49" s="36"/>
      <c r="G49" s="36"/>
      <c r="H49" s="36"/>
      <c r="I49" s="36"/>
      <c r="J49" s="36"/>
      <c r="K49" s="36"/>
      <c r="L49" s="36"/>
      <c r="M49" s="36"/>
      <c r="N49" s="36"/>
      <c r="O49" s="36"/>
      <c r="P49" s="36"/>
      <c r="Q49" s="36"/>
      <c r="R49" s="36"/>
      <c r="S49" s="36"/>
      <c r="T49" s="36"/>
      <c r="U49" s="36"/>
      <c r="V49" s="36"/>
      <c r="W49" s="36"/>
      <c r="X49" s="36"/>
      <c r="Y49" s="36"/>
      <c r="Z49" s="36"/>
      <c r="AA49" s="36"/>
      <c r="AB49" s="36"/>
    </row>
    <row r="50">
      <c r="A50" s="44"/>
      <c r="B50" s="45"/>
      <c r="C50" s="46"/>
      <c r="D50" s="46"/>
      <c r="E50" s="36"/>
      <c r="F50" s="36"/>
      <c r="G50" s="36"/>
      <c r="H50" s="36"/>
      <c r="I50" s="36"/>
      <c r="J50" s="36"/>
      <c r="K50" s="36"/>
      <c r="L50" s="36"/>
      <c r="M50" s="36"/>
      <c r="N50" s="36"/>
      <c r="O50" s="36"/>
      <c r="P50" s="36"/>
      <c r="Q50" s="36"/>
      <c r="R50" s="36"/>
      <c r="S50" s="36"/>
      <c r="T50" s="36"/>
      <c r="U50" s="36"/>
      <c r="V50" s="36"/>
      <c r="W50" s="36"/>
      <c r="X50" s="36"/>
      <c r="Y50" s="36"/>
      <c r="Z50" s="36"/>
      <c r="AA50" s="36"/>
      <c r="AB50" s="36"/>
    </row>
    <row r="51">
      <c r="A51" s="44"/>
      <c r="B51" s="45"/>
      <c r="C51" s="46"/>
      <c r="D51" s="46"/>
      <c r="E51" s="36"/>
      <c r="F51" s="36"/>
      <c r="G51" s="36"/>
      <c r="H51" s="36"/>
      <c r="I51" s="36"/>
      <c r="J51" s="36"/>
      <c r="K51" s="36"/>
      <c r="L51" s="36"/>
      <c r="M51" s="36"/>
      <c r="N51" s="36"/>
      <c r="O51" s="36"/>
      <c r="P51" s="36"/>
      <c r="Q51" s="36"/>
      <c r="R51" s="36"/>
      <c r="S51" s="36"/>
      <c r="T51" s="36"/>
      <c r="U51" s="36"/>
      <c r="V51" s="36"/>
      <c r="W51" s="36"/>
      <c r="X51" s="36"/>
      <c r="Y51" s="36"/>
      <c r="Z51" s="36"/>
      <c r="AA51" s="36"/>
      <c r="AB51" s="36"/>
    </row>
    <row r="52">
      <c r="A52" s="44"/>
      <c r="B52" s="45"/>
      <c r="C52" s="46"/>
      <c r="D52" s="46"/>
      <c r="E52" s="36"/>
      <c r="F52" s="36"/>
      <c r="G52" s="36"/>
      <c r="H52" s="36"/>
      <c r="I52" s="36"/>
      <c r="J52" s="36"/>
      <c r="K52" s="36"/>
      <c r="L52" s="36"/>
      <c r="M52" s="36"/>
      <c r="N52" s="36"/>
      <c r="O52" s="36"/>
      <c r="P52" s="36"/>
      <c r="Q52" s="36"/>
      <c r="R52" s="36"/>
      <c r="S52" s="36"/>
      <c r="T52" s="36"/>
      <c r="U52" s="36"/>
      <c r="V52" s="36"/>
      <c r="W52" s="36"/>
      <c r="X52" s="36"/>
      <c r="Y52" s="36"/>
      <c r="Z52" s="36"/>
      <c r="AA52" s="36"/>
      <c r="AB52" s="36"/>
    </row>
    <row r="53">
      <c r="A53" s="44"/>
      <c r="B53" s="45"/>
      <c r="C53" s="46"/>
      <c r="D53" s="46"/>
      <c r="E53" s="36"/>
      <c r="F53" s="36"/>
      <c r="G53" s="36"/>
      <c r="H53" s="36"/>
      <c r="I53" s="36"/>
      <c r="J53" s="36"/>
      <c r="K53" s="36"/>
      <c r="L53" s="36"/>
      <c r="M53" s="36"/>
      <c r="N53" s="36"/>
      <c r="O53" s="36"/>
      <c r="P53" s="36"/>
      <c r="Q53" s="36"/>
      <c r="R53" s="36"/>
      <c r="S53" s="36"/>
      <c r="T53" s="36"/>
      <c r="U53" s="36"/>
      <c r="V53" s="36"/>
      <c r="W53" s="36"/>
      <c r="X53" s="36"/>
      <c r="Y53" s="36"/>
      <c r="Z53" s="36"/>
      <c r="AA53" s="36"/>
      <c r="AB53" s="36"/>
    </row>
    <row r="54">
      <c r="A54" s="44"/>
      <c r="B54" s="45"/>
      <c r="C54" s="46"/>
      <c r="D54" s="46"/>
      <c r="E54" s="36"/>
      <c r="F54" s="36"/>
      <c r="G54" s="36"/>
      <c r="H54" s="36"/>
      <c r="I54" s="36"/>
      <c r="J54" s="36"/>
      <c r="K54" s="36"/>
      <c r="L54" s="36"/>
      <c r="M54" s="36"/>
      <c r="N54" s="36"/>
      <c r="O54" s="36"/>
      <c r="P54" s="36"/>
      <c r="Q54" s="36"/>
      <c r="R54" s="36"/>
      <c r="S54" s="36"/>
      <c r="T54" s="36"/>
      <c r="U54" s="36"/>
      <c r="V54" s="36"/>
      <c r="W54" s="36"/>
      <c r="X54" s="36"/>
      <c r="Y54" s="36"/>
      <c r="Z54" s="36"/>
      <c r="AA54" s="36"/>
      <c r="AB54" s="36"/>
    </row>
    <row r="55">
      <c r="A55" s="44"/>
      <c r="B55" s="45"/>
      <c r="C55" s="46"/>
      <c r="D55" s="46"/>
      <c r="E55" s="36"/>
      <c r="F55" s="36"/>
      <c r="G55" s="36"/>
      <c r="H55" s="36"/>
      <c r="I55" s="36"/>
      <c r="J55" s="36"/>
      <c r="K55" s="36"/>
      <c r="L55" s="36"/>
      <c r="M55" s="36"/>
      <c r="N55" s="36"/>
      <c r="O55" s="36"/>
      <c r="P55" s="36"/>
      <c r="Q55" s="36"/>
      <c r="R55" s="36"/>
      <c r="S55" s="36"/>
      <c r="T55" s="36"/>
      <c r="U55" s="36"/>
      <c r="V55" s="36"/>
      <c r="W55" s="36"/>
      <c r="X55" s="36"/>
      <c r="Y55" s="36"/>
      <c r="Z55" s="36"/>
      <c r="AA55" s="36"/>
      <c r="AB55" s="36"/>
    </row>
    <row r="56">
      <c r="A56" s="44"/>
      <c r="B56" s="45"/>
      <c r="C56" s="46"/>
      <c r="D56" s="46"/>
      <c r="E56" s="36"/>
      <c r="F56" s="36"/>
      <c r="G56" s="36"/>
      <c r="H56" s="36"/>
      <c r="I56" s="36"/>
      <c r="J56" s="36"/>
      <c r="K56" s="36"/>
      <c r="L56" s="36"/>
      <c r="M56" s="36"/>
      <c r="N56" s="36"/>
      <c r="O56" s="36"/>
      <c r="P56" s="36"/>
      <c r="Q56" s="36"/>
      <c r="R56" s="36"/>
      <c r="S56" s="36"/>
      <c r="T56" s="36"/>
      <c r="U56" s="36"/>
      <c r="V56" s="36"/>
      <c r="W56" s="36"/>
      <c r="X56" s="36"/>
      <c r="Y56" s="36"/>
      <c r="Z56" s="36"/>
      <c r="AA56" s="36"/>
      <c r="AB56" s="36"/>
    </row>
    <row r="57">
      <c r="A57" s="44"/>
      <c r="B57" s="45"/>
      <c r="C57" s="46"/>
      <c r="D57" s="46"/>
      <c r="E57" s="36"/>
      <c r="F57" s="36"/>
      <c r="G57" s="36"/>
      <c r="H57" s="36"/>
      <c r="I57" s="36"/>
      <c r="J57" s="36"/>
      <c r="K57" s="36"/>
      <c r="L57" s="36"/>
      <c r="M57" s="36"/>
      <c r="N57" s="36"/>
      <c r="O57" s="36"/>
      <c r="P57" s="36"/>
      <c r="Q57" s="36"/>
      <c r="R57" s="36"/>
      <c r="S57" s="36"/>
      <c r="T57" s="36"/>
      <c r="U57" s="36"/>
      <c r="V57" s="36"/>
      <c r="W57" s="36"/>
      <c r="X57" s="36"/>
      <c r="Y57" s="36"/>
      <c r="Z57" s="36"/>
      <c r="AA57" s="36"/>
      <c r="AB57" s="36"/>
    </row>
    <row r="58">
      <c r="A58" s="44"/>
      <c r="B58" s="45"/>
      <c r="C58" s="46"/>
      <c r="D58" s="46"/>
      <c r="E58" s="36"/>
      <c r="F58" s="36"/>
      <c r="G58" s="36"/>
      <c r="H58" s="36"/>
      <c r="I58" s="36"/>
      <c r="J58" s="36"/>
      <c r="K58" s="36"/>
      <c r="L58" s="36"/>
      <c r="M58" s="36"/>
      <c r="N58" s="36"/>
      <c r="O58" s="36"/>
      <c r="P58" s="36"/>
      <c r="Q58" s="36"/>
      <c r="R58" s="36"/>
      <c r="S58" s="36"/>
      <c r="T58" s="36"/>
      <c r="U58" s="36"/>
      <c r="V58" s="36"/>
      <c r="W58" s="36"/>
      <c r="X58" s="36"/>
      <c r="Y58" s="36"/>
      <c r="Z58" s="36"/>
      <c r="AA58" s="36"/>
      <c r="AB58" s="36"/>
    </row>
    <row r="59">
      <c r="A59" s="44"/>
      <c r="B59" s="45"/>
      <c r="C59" s="46"/>
      <c r="D59" s="46"/>
      <c r="E59" s="36"/>
      <c r="F59" s="36"/>
      <c r="G59" s="36"/>
      <c r="H59" s="36"/>
      <c r="I59" s="36"/>
      <c r="J59" s="36"/>
      <c r="K59" s="36"/>
      <c r="L59" s="36"/>
      <c r="M59" s="36"/>
      <c r="N59" s="36"/>
      <c r="O59" s="36"/>
      <c r="P59" s="36"/>
      <c r="Q59" s="36"/>
      <c r="R59" s="36"/>
      <c r="S59" s="36"/>
      <c r="T59" s="36"/>
      <c r="U59" s="36"/>
      <c r="V59" s="36"/>
      <c r="W59" s="36"/>
      <c r="X59" s="36"/>
      <c r="Y59" s="36"/>
      <c r="Z59" s="36"/>
      <c r="AA59" s="36"/>
      <c r="AB59" s="36"/>
    </row>
    <row r="60">
      <c r="A60" s="44"/>
      <c r="B60" s="45"/>
      <c r="C60" s="46"/>
      <c r="D60" s="46"/>
      <c r="E60" s="36"/>
      <c r="F60" s="36"/>
      <c r="G60" s="36"/>
      <c r="H60" s="36"/>
      <c r="I60" s="36"/>
      <c r="J60" s="36"/>
      <c r="K60" s="36"/>
      <c r="L60" s="36"/>
      <c r="M60" s="36"/>
      <c r="N60" s="36"/>
      <c r="O60" s="36"/>
      <c r="P60" s="36"/>
      <c r="Q60" s="36"/>
      <c r="R60" s="36"/>
      <c r="S60" s="36"/>
      <c r="T60" s="36"/>
      <c r="U60" s="36"/>
      <c r="V60" s="36"/>
      <c r="W60" s="36"/>
      <c r="X60" s="36"/>
      <c r="Y60" s="36"/>
      <c r="Z60" s="36"/>
      <c r="AA60" s="36"/>
      <c r="AB60" s="36"/>
    </row>
    <row r="61">
      <c r="A61" s="44"/>
      <c r="B61" s="45"/>
      <c r="C61" s="46"/>
      <c r="D61" s="46"/>
      <c r="E61" s="36"/>
      <c r="F61" s="36"/>
      <c r="G61" s="36"/>
      <c r="H61" s="36"/>
      <c r="I61" s="36"/>
      <c r="J61" s="36"/>
      <c r="K61" s="36"/>
      <c r="L61" s="36"/>
      <c r="M61" s="36"/>
      <c r="N61" s="36"/>
      <c r="O61" s="36"/>
      <c r="P61" s="36"/>
      <c r="Q61" s="36"/>
      <c r="R61" s="36"/>
      <c r="S61" s="36"/>
      <c r="T61" s="36"/>
      <c r="U61" s="36"/>
      <c r="V61" s="36"/>
      <c r="W61" s="36"/>
      <c r="X61" s="36"/>
      <c r="Y61" s="36"/>
      <c r="Z61" s="36"/>
      <c r="AA61" s="36"/>
      <c r="AB61" s="36"/>
    </row>
    <row r="62">
      <c r="A62" s="44"/>
      <c r="B62" s="45"/>
      <c r="C62" s="46"/>
      <c r="D62" s="46"/>
      <c r="E62" s="36"/>
      <c r="F62" s="36"/>
      <c r="G62" s="36"/>
      <c r="H62" s="36"/>
      <c r="I62" s="36"/>
      <c r="J62" s="36"/>
      <c r="K62" s="36"/>
      <c r="L62" s="36"/>
      <c r="M62" s="36"/>
      <c r="N62" s="36"/>
      <c r="O62" s="36"/>
      <c r="P62" s="36"/>
      <c r="Q62" s="36"/>
      <c r="R62" s="36"/>
      <c r="S62" s="36"/>
      <c r="T62" s="36"/>
      <c r="U62" s="36"/>
      <c r="V62" s="36"/>
      <c r="W62" s="36"/>
      <c r="X62" s="36"/>
      <c r="Y62" s="36"/>
      <c r="Z62" s="36"/>
      <c r="AA62" s="36"/>
      <c r="AB62" s="36"/>
    </row>
    <row r="63">
      <c r="A63" s="44"/>
      <c r="B63" s="45"/>
      <c r="C63" s="46"/>
      <c r="D63" s="46"/>
      <c r="E63" s="36"/>
      <c r="F63" s="36"/>
      <c r="G63" s="36"/>
      <c r="H63" s="36"/>
      <c r="I63" s="36"/>
      <c r="J63" s="36"/>
      <c r="K63" s="36"/>
      <c r="L63" s="36"/>
      <c r="M63" s="36"/>
      <c r="N63" s="36"/>
      <c r="O63" s="36"/>
      <c r="P63" s="36"/>
      <c r="Q63" s="36"/>
      <c r="R63" s="36"/>
      <c r="S63" s="36"/>
      <c r="T63" s="36"/>
      <c r="U63" s="36"/>
      <c r="V63" s="36"/>
      <c r="W63" s="36"/>
      <c r="X63" s="36"/>
      <c r="Y63" s="36"/>
      <c r="Z63" s="36"/>
      <c r="AA63" s="36"/>
      <c r="AB63" s="36"/>
    </row>
    <row r="64">
      <c r="A64" s="44"/>
      <c r="B64" s="45"/>
      <c r="C64" s="46"/>
      <c r="D64" s="46"/>
      <c r="E64" s="36"/>
      <c r="F64" s="36"/>
      <c r="G64" s="36"/>
      <c r="H64" s="36"/>
      <c r="I64" s="36"/>
      <c r="J64" s="36"/>
      <c r="K64" s="36"/>
      <c r="L64" s="36"/>
      <c r="M64" s="36"/>
      <c r="N64" s="36"/>
      <c r="O64" s="36"/>
      <c r="P64" s="36"/>
      <c r="Q64" s="36"/>
      <c r="R64" s="36"/>
      <c r="S64" s="36"/>
      <c r="T64" s="36"/>
      <c r="U64" s="36"/>
      <c r="V64" s="36"/>
      <c r="W64" s="36"/>
      <c r="X64" s="36"/>
      <c r="Y64" s="36"/>
      <c r="Z64" s="36"/>
      <c r="AA64" s="36"/>
      <c r="AB64" s="36"/>
    </row>
    <row r="65">
      <c r="A65" s="44"/>
      <c r="B65" s="45"/>
      <c r="C65" s="46"/>
      <c r="D65" s="46"/>
      <c r="E65" s="36"/>
      <c r="F65" s="36"/>
      <c r="G65" s="36"/>
      <c r="H65" s="36"/>
      <c r="I65" s="36"/>
      <c r="J65" s="36"/>
      <c r="K65" s="36"/>
      <c r="L65" s="36"/>
      <c r="M65" s="36"/>
      <c r="N65" s="36"/>
      <c r="O65" s="36"/>
      <c r="P65" s="36"/>
      <c r="Q65" s="36"/>
      <c r="R65" s="36"/>
      <c r="S65" s="36"/>
      <c r="T65" s="36"/>
      <c r="U65" s="36"/>
      <c r="V65" s="36"/>
      <c r="W65" s="36"/>
      <c r="X65" s="36"/>
      <c r="Y65" s="36"/>
      <c r="Z65" s="36"/>
      <c r="AA65" s="36"/>
      <c r="AB65" s="36"/>
    </row>
    <row r="66">
      <c r="A66" s="44"/>
      <c r="B66" s="45"/>
      <c r="C66" s="46"/>
      <c r="D66" s="46"/>
      <c r="E66" s="36"/>
      <c r="F66" s="36"/>
      <c r="G66" s="36"/>
      <c r="H66" s="36"/>
      <c r="I66" s="36"/>
      <c r="J66" s="36"/>
      <c r="K66" s="36"/>
      <c r="L66" s="36"/>
      <c r="M66" s="36"/>
      <c r="N66" s="36"/>
      <c r="O66" s="36"/>
      <c r="P66" s="36"/>
      <c r="Q66" s="36"/>
      <c r="R66" s="36"/>
      <c r="S66" s="36"/>
      <c r="T66" s="36"/>
      <c r="U66" s="36"/>
      <c r="V66" s="36"/>
      <c r="W66" s="36"/>
      <c r="X66" s="36"/>
      <c r="Y66" s="36"/>
      <c r="Z66" s="36"/>
      <c r="AA66" s="36"/>
      <c r="AB66" s="36"/>
    </row>
    <row r="67">
      <c r="A67" s="44"/>
      <c r="B67" s="45"/>
      <c r="C67" s="46"/>
      <c r="D67" s="46"/>
      <c r="E67" s="36"/>
      <c r="F67" s="36"/>
      <c r="G67" s="36"/>
      <c r="H67" s="36"/>
      <c r="I67" s="36"/>
      <c r="J67" s="36"/>
      <c r="K67" s="36"/>
      <c r="L67" s="36"/>
      <c r="M67" s="36"/>
      <c r="N67" s="36"/>
      <c r="O67" s="36"/>
      <c r="P67" s="36"/>
      <c r="Q67" s="36"/>
      <c r="R67" s="36"/>
      <c r="S67" s="36"/>
      <c r="T67" s="36"/>
      <c r="U67" s="36"/>
      <c r="V67" s="36"/>
      <c r="W67" s="36"/>
      <c r="X67" s="36"/>
      <c r="Y67" s="36"/>
      <c r="Z67" s="36"/>
      <c r="AA67" s="36"/>
      <c r="AB67" s="36"/>
    </row>
    <row r="68">
      <c r="A68" s="44"/>
      <c r="B68" s="45"/>
      <c r="C68" s="46"/>
      <c r="D68" s="46"/>
      <c r="E68" s="36"/>
      <c r="F68" s="36"/>
      <c r="G68" s="36"/>
      <c r="H68" s="36"/>
      <c r="I68" s="36"/>
      <c r="J68" s="36"/>
      <c r="K68" s="36"/>
      <c r="L68" s="36"/>
      <c r="M68" s="36"/>
      <c r="N68" s="36"/>
      <c r="O68" s="36"/>
      <c r="P68" s="36"/>
      <c r="Q68" s="36"/>
      <c r="R68" s="36"/>
      <c r="S68" s="36"/>
      <c r="T68" s="36"/>
      <c r="U68" s="36"/>
      <c r="V68" s="36"/>
      <c r="W68" s="36"/>
      <c r="X68" s="36"/>
      <c r="Y68" s="36"/>
      <c r="Z68" s="36"/>
      <c r="AA68" s="36"/>
      <c r="AB68" s="36"/>
    </row>
    <row r="69">
      <c r="A69" s="44"/>
      <c r="B69" s="45"/>
      <c r="C69" s="46"/>
      <c r="D69" s="46"/>
      <c r="E69" s="36"/>
      <c r="F69" s="36"/>
      <c r="G69" s="36"/>
      <c r="H69" s="36"/>
      <c r="I69" s="36"/>
      <c r="J69" s="36"/>
      <c r="K69" s="36"/>
      <c r="L69" s="36"/>
      <c r="M69" s="36"/>
      <c r="N69" s="36"/>
      <c r="O69" s="36"/>
      <c r="P69" s="36"/>
      <c r="Q69" s="36"/>
      <c r="R69" s="36"/>
      <c r="S69" s="36"/>
      <c r="T69" s="36"/>
      <c r="U69" s="36"/>
      <c r="V69" s="36"/>
      <c r="W69" s="36"/>
      <c r="X69" s="36"/>
      <c r="Y69" s="36"/>
      <c r="Z69" s="36"/>
      <c r="AA69" s="36"/>
      <c r="AB69" s="36"/>
    </row>
    <row r="70">
      <c r="A70" s="44"/>
      <c r="B70" s="45"/>
      <c r="C70" s="46"/>
      <c r="D70" s="46"/>
      <c r="E70" s="36"/>
      <c r="F70" s="36"/>
      <c r="G70" s="36"/>
      <c r="H70" s="36"/>
      <c r="I70" s="36"/>
      <c r="J70" s="36"/>
      <c r="K70" s="36"/>
      <c r="L70" s="36"/>
      <c r="M70" s="36"/>
      <c r="N70" s="36"/>
      <c r="O70" s="36"/>
      <c r="P70" s="36"/>
      <c r="Q70" s="36"/>
      <c r="R70" s="36"/>
      <c r="S70" s="36"/>
      <c r="T70" s="36"/>
      <c r="U70" s="36"/>
      <c r="V70" s="36"/>
      <c r="W70" s="36"/>
      <c r="X70" s="36"/>
      <c r="Y70" s="36"/>
      <c r="Z70" s="36"/>
      <c r="AA70" s="36"/>
      <c r="AB70" s="36"/>
    </row>
    <row r="71">
      <c r="A71" s="44"/>
      <c r="B71" s="45"/>
      <c r="C71" s="46"/>
      <c r="D71" s="46"/>
      <c r="E71" s="36"/>
      <c r="F71" s="36"/>
      <c r="G71" s="36"/>
      <c r="H71" s="36"/>
      <c r="I71" s="36"/>
      <c r="J71" s="36"/>
      <c r="K71" s="36"/>
      <c r="L71" s="36"/>
      <c r="M71" s="36"/>
      <c r="N71" s="36"/>
      <c r="O71" s="36"/>
      <c r="P71" s="36"/>
      <c r="Q71" s="36"/>
      <c r="R71" s="36"/>
      <c r="S71" s="36"/>
      <c r="T71" s="36"/>
      <c r="U71" s="36"/>
      <c r="V71" s="36"/>
      <c r="W71" s="36"/>
      <c r="X71" s="36"/>
      <c r="Y71" s="36"/>
      <c r="Z71" s="36"/>
      <c r="AA71" s="36"/>
      <c r="AB71" s="36"/>
    </row>
    <row r="72">
      <c r="A72" s="44"/>
      <c r="B72" s="45"/>
      <c r="C72" s="46"/>
      <c r="D72" s="46"/>
      <c r="E72" s="36"/>
      <c r="F72" s="36"/>
      <c r="G72" s="36"/>
      <c r="H72" s="36"/>
      <c r="I72" s="36"/>
      <c r="J72" s="36"/>
      <c r="K72" s="36"/>
      <c r="L72" s="36"/>
      <c r="M72" s="36"/>
      <c r="N72" s="36"/>
      <c r="O72" s="36"/>
      <c r="P72" s="36"/>
      <c r="Q72" s="36"/>
      <c r="R72" s="36"/>
      <c r="S72" s="36"/>
      <c r="T72" s="36"/>
      <c r="U72" s="36"/>
      <c r="V72" s="36"/>
      <c r="W72" s="36"/>
      <c r="X72" s="36"/>
      <c r="Y72" s="36"/>
      <c r="Z72" s="36"/>
      <c r="AA72" s="36"/>
      <c r="AB72" s="36"/>
    </row>
    <row r="73">
      <c r="A73" s="44"/>
      <c r="B73" s="45"/>
      <c r="C73" s="46"/>
      <c r="D73" s="46"/>
      <c r="E73" s="36"/>
      <c r="F73" s="36"/>
      <c r="G73" s="36"/>
      <c r="H73" s="36"/>
      <c r="I73" s="36"/>
      <c r="J73" s="36"/>
      <c r="K73" s="36"/>
      <c r="L73" s="36"/>
      <c r="M73" s="36"/>
      <c r="N73" s="36"/>
      <c r="O73" s="36"/>
      <c r="P73" s="36"/>
      <c r="Q73" s="36"/>
      <c r="R73" s="36"/>
      <c r="S73" s="36"/>
      <c r="T73" s="36"/>
      <c r="U73" s="36"/>
      <c r="V73" s="36"/>
      <c r="W73" s="36"/>
      <c r="X73" s="36"/>
      <c r="Y73" s="36"/>
      <c r="Z73" s="36"/>
      <c r="AA73" s="36"/>
      <c r="AB73" s="36"/>
    </row>
    <row r="74">
      <c r="A74" s="44"/>
      <c r="B74" s="45"/>
      <c r="C74" s="46"/>
      <c r="D74" s="46"/>
      <c r="E74" s="36"/>
      <c r="F74" s="36"/>
      <c r="G74" s="36"/>
      <c r="H74" s="36"/>
      <c r="I74" s="36"/>
      <c r="J74" s="36"/>
      <c r="K74" s="36"/>
      <c r="L74" s="36"/>
      <c r="M74" s="36"/>
      <c r="N74" s="36"/>
      <c r="O74" s="36"/>
      <c r="P74" s="36"/>
      <c r="Q74" s="36"/>
      <c r="R74" s="36"/>
      <c r="S74" s="36"/>
      <c r="T74" s="36"/>
      <c r="U74" s="36"/>
      <c r="V74" s="36"/>
      <c r="W74" s="36"/>
      <c r="X74" s="36"/>
      <c r="Y74" s="36"/>
      <c r="Z74" s="36"/>
      <c r="AA74" s="36"/>
      <c r="AB74" s="36"/>
    </row>
    <row r="75">
      <c r="A75" s="44"/>
      <c r="B75" s="45"/>
      <c r="C75" s="46"/>
      <c r="D75" s="46"/>
      <c r="E75" s="36"/>
      <c r="F75" s="36"/>
      <c r="G75" s="36"/>
      <c r="H75" s="36"/>
      <c r="I75" s="36"/>
      <c r="J75" s="36"/>
      <c r="K75" s="36"/>
      <c r="L75" s="36"/>
      <c r="M75" s="36"/>
      <c r="N75" s="36"/>
      <c r="O75" s="36"/>
      <c r="P75" s="36"/>
      <c r="Q75" s="36"/>
      <c r="R75" s="36"/>
      <c r="S75" s="36"/>
      <c r="T75" s="36"/>
      <c r="U75" s="36"/>
      <c r="V75" s="36"/>
      <c r="W75" s="36"/>
      <c r="X75" s="36"/>
      <c r="Y75" s="36"/>
      <c r="Z75" s="36"/>
      <c r="AA75" s="36"/>
      <c r="AB75" s="36"/>
    </row>
    <row r="76">
      <c r="A76" s="44"/>
      <c r="B76" s="45"/>
      <c r="C76" s="46"/>
      <c r="D76" s="46"/>
      <c r="E76" s="36"/>
      <c r="F76" s="36"/>
      <c r="G76" s="36"/>
      <c r="H76" s="36"/>
      <c r="I76" s="36"/>
      <c r="J76" s="36"/>
      <c r="K76" s="36"/>
      <c r="L76" s="36"/>
      <c r="M76" s="36"/>
      <c r="N76" s="36"/>
      <c r="O76" s="36"/>
      <c r="P76" s="36"/>
      <c r="Q76" s="36"/>
      <c r="R76" s="36"/>
      <c r="S76" s="36"/>
      <c r="T76" s="36"/>
      <c r="U76" s="36"/>
      <c r="V76" s="36"/>
      <c r="W76" s="36"/>
      <c r="X76" s="36"/>
      <c r="Y76" s="36"/>
      <c r="Z76" s="36"/>
      <c r="AA76" s="36"/>
      <c r="AB76" s="36"/>
    </row>
    <row r="77">
      <c r="A77" s="44"/>
      <c r="B77" s="45"/>
      <c r="C77" s="46"/>
      <c r="D77" s="46"/>
      <c r="E77" s="36"/>
      <c r="F77" s="36"/>
      <c r="G77" s="36"/>
      <c r="H77" s="36"/>
      <c r="I77" s="36"/>
      <c r="J77" s="36"/>
      <c r="K77" s="36"/>
      <c r="L77" s="36"/>
      <c r="M77" s="36"/>
      <c r="N77" s="36"/>
      <c r="O77" s="36"/>
      <c r="P77" s="36"/>
      <c r="Q77" s="36"/>
      <c r="R77" s="36"/>
      <c r="S77" s="36"/>
      <c r="T77" s="36"/>
      <c r="U77" s="36"/>
      <c r="V77" s="36"/>
      <c r="W77" s="36"/>
      <c r="X77" s="36"/>
      <c r="Y77" s="36"/>
      <c r="Z77" s="36"/>
      <c r="AA77" s="36"/>
      <c r="AB77" s="36"/>
    </row>
    <row r="78">
      <c r="A78" s="44"/>
      <c r="B78" s="45"/>
      <c r="C78" s="46"/>
      <c r="D78" s="46"/>
      <c r="E78" s="36"/>
      <c r="F78" s="36"/>
      <c r="G78" s="36"/>
      <c r="H78" s="36"/>
      <c r="I78" s="36"/>
      <c r="J78" s="36"/>
      <c r="K78" s="36"/>
      <c r="L78" s="36"/>
      <c r="M78" s="36"/>
      <c r="N78" s="36"/>
      <c r="O78" s="36"/>
      <c r="P78" s="36"/>
      <c r="Q78" s="36"/>
      <c r="R78" s="36"/>
      <c r="S78" s="36"/>
      <c r="T78" s="36"/>
      <c r="U78" s="36"/>
      <c r="V78" s="36"/>
      <c r="W78" s="36"/>
      <c r="X78" s="36"/>
      <c r="Y78" s="36"/>
      <c r="Z78" s="36"/>
      <c r="AA78" s="36"/>
      <c r="AB78" s="36"/>
    </row>
    <row r="79">
      <c r="A79" s="44"/>
      <c r="B79" s="45"/>
      <c r="C79" s="46"/>
      <c r="D79" s="46"/>
      <c r="E79" s="36"/>
      <c r="F79" s="36"/>
      <c r="G79" s="36"/>
      <c r="H79" s="36"/>
      <c r="I79" s="36"/>
      <c r="J79" s="36"/>
      <c r="K79" s="36"/>
      <c r="L79" s="36"/>
      <c r="M79" s="36"/>
      <c r="N79" s="36"/>
      <c r="O79" s="36"/>
      <c r="P79" s="36"/>
      <c r="Q79" s="36"/>
      <c r="R79" s="36"/>
      <c r="S79" s="36"/>
      <c r="T79" s="36"/>
      <c r="U79" s="36"/>
      <c r="V79" s="36"/>
      <c r="W79" s="36"/>
      <c r="X79" s="36"/>
      <c r="Y79" s="36"/>
      <c r="Z79" s="36"/>
      <c r="AA79" s="36"/>
      <c r="AB79" s="36"/>
    </row>
    <row r="80">
      <c r="A80" s="44"/>
      <c r="B80" s="45"/>
      <c r="C80" s="46"/>
      <c r="D80" s="46"/>
      <c r="E80" s="36"/>
      <c r="F80" s="36"/>
      <c r="G80" s="36"/>
      <c r="H80" s="36"/>
      <c r="I80" s="36"/>
      <c r="J80" s="36"/>
      <c r="K80" s="36"/>
      <c r="L80" s="36"/>
      <c r="M80" s="36"/>
      <c r="N80" s="36"/>
      <c r="O80" s="36"/>
      <c r="P80" s="36"/>
      <c r="Q80" s="36"/>
      <c r="R80" s="36"/>
      <c r="S80" s="36"/>
      <c r="T80" s="36"/>
      <c r="U80" s="36"/>
      <c r="V80" s="36"/>
      <c r="W80" s="36"/>
      <c r="X80" s="36"/>
      <c r="Y80" s="36"/>
      <c r="Z80" s="36"/>
      <c r="AA80" s="36"/>
      <c r="AB80" s="36"/>
    </row>
    <row r="81">
      <c r="A81" s="44"/>
      <c r="B81" s="45"/>
      <c r="C81" s="46"/>
      <c r="D81" s="46"/>
      <c r="E81" s="36"/>
      <c r="F81" s="36"/>
      <c r="G81" s="36"/>
      <c r="H81" s="36"/>
      <c r="I81" s="36"/>
      <c r="J81" s="36"/>
      <c r="K81" s="36"/>
      <c r="L81" s="36"/>
      <c r="M81" s="36"/>
      <c r="N81" s="36"/>
      <c r="O81" s="36"/>
      <c r="P81" s="36"/>
      <c r="Q81" s="36"/>
      <c r="R81" s="36"/>
      <c r="S81" s="36"/>
      <c r="T81" s="36"/>
      <c r="U81" s="36"/>
      <c r="V81" s="36"/>
      <c r="W81" s="36"/>
      <c r="X81" s="36"/>
      <c r="Y81" s="36"/>
      <c r="Z81" s="36"/>
      <c r="AA81" s="36"/>
      <c r="AB81" s="36"/>
    </row>
    <row r="82">
      <c r="A82" s="44"/>
      <c r="B82" s="45"/>
      <c r="C82" s="46"/>
      <c r="D82" s="46"/>
      <c r="E82" s="36"/>
      <c r="F82" s="36"/>
      <c r="G82" s="36"/>
      <c r="H82" s="36"/>
      <c r="I82" s="36"/>
      <c r="J82" s="36"/>
      <c r="K82" s="36"/>
      <c r="L82" s="36"/>
      <c r="M82" s="36"/>
      <c r="N82" s="36"/>
      <c r="O82" s="36"/>
      <c r="P82" s="36"/>
      <c r="Q82" s="36"/>
      <c r="R82" s="36"/>
      <c r="S82" s="36"/>
      <c r="T82" s="36"/>
      <c r="U82" s="36"/>
      <c r="V82" s="36"/>
      <c r="W82" s="36"/>
      <c r="X82" s="36"/>
      <c r="Y82" s="36"/>
      <c r="Z82" s="36"/>
      <c r="AA82" s="36"/>
      <c r="AB82" s="36"/>
    </row>
    <row r="83">
      <c r="A83" s="44"/>
      <c r="B83" s="45"/>
      <c r="C83" s="46"/>
      <c r="D83" s="46"/>
      <c r="E83" s="36"/>
      <c r="F83" s="36"/>
      <c r="G83" s="36"/>
      <c r="H83" s="36"/>
      <c r="I83" s="36"/>
      <c r="J83" s="36"/>
      <c r="K83" s="36"/>
      <c r="L83" s="36"/>
      <c r="M83" s="36"/>
      <c r="N83" s="36"/>
      <c r="O83" s="36"/>
      <c r="P83" s="36"/>
      <c r="Q83" s="36"/>
      <c r="R83" s="36"/>
      <c r="S83" s="36"/>
      <c r="T83" s="36"/>
      <c r="U83" s="36"/>
      <c r="V83" s="36"/>
      <c r="W83" s="36"/>
      <c r="X83" s="36"/>
      <c r="Y83" s="36"/>
      <c r="Z83" s="36"/>
      <c r="AA83" s="36"/>
      <c r="AB83" s="36"/>
    </row>
    <row r="84">
      <c r="A84" s="44"/>
      <c r="B84" s="45"/>
      <c r="C84" s="46"/>
      <c r="D84" s="46"/>
      <c r="E84" s="36"/>
      <c r="F84" s="36"/>
      <c r="G84" s="36"/>
      <c r="H84" s="36"/>
      <c r="I84" s="36"/>
      <c r="J84" s="36"/>
      <c r="K84" s="36"/>
      <c r="L84" s="36"/>
      <c r="M84" s="36"/>
      <c r="N84" s="36"/>
      <c r="O84" s="36"/>
      <c r="P84" s="36"/>
      <c r="Q84" s="36"/>
      <c r="R84" s="36"/>
      <c r="S84" s="36"/>
      <c r="T84" s="36"/>
      <c r="U84" s="36"/>
      <c r="V84" s="36"/>
      <c r="W84" s="36"/>
      <c r="X84" s="36"/>
      <c r="Y84" s="36"/>
      <c r="Z84" s="36"/>
      <c r="AA84" s="36"/>
      <c r="AB84" s="36"/>
    </row>
    <row r="85">
      <c r="A85" s="44"/>
      <c r="B85" s="45"/>
      <c r="C85" s="46"/>
      <c r="D85" s="46"/>
      <c r="E85" s="36"/>
      <c r="F85" s="36"/>
      <c r="G85" s="36"/>
      <c r="H85" s="36"/>
      <c r="I85" s="36"/>
      <c r="J85" s="36"/>
      <c r="K85" s="36"/>
      <c r="L85" s="36"/>
      <c r="M85" s="36"/>
      <c r="N85" s="36"/>
      <c r="O85" s="36"/>
      <c r="P85" s="36"/>
      <c r="Q85" s="36"/>
      <c r="R85" s="36"/>
      <c r="S85" s="36"/>
      <c r="T85" s="36"/>
      <c r="U85" s="36"/>
      <c r="V85" s="36"/>
      <c r="W85" s="36"/>
      <c r="X85" s="36"/>
      <c r="Y85" s="36"/>
      <c r="Z85" s="36"/>
      <c r="AA85" s="36"/>
      <c r="AB85" s="36"/>
    </row>
    <row r="86">
      <c r="A86" s="44"/>
      <c r="B86" s="45"/>
      <c r="C86" s="46"/>
      <c r="D86" s="46"/>
      <c r="E86" s="36"/>
      <c r="F86" s="36"/>
      <c r="G86" s="36"/>
      <c r="H86" s="36"/>
      <c r="I86" s="36"/>
      <c r="J86" s="36"/>
      <c r="K86" s="36"/>
      <c r="L86" s="36"/>
      <c r="M86" s="36"/>
      <c r="N86" s="36"/>
      <c r="O86" s="36"/>
      <c r="P86" s="36"/>
      <c r="Q86" s="36"/>
      <c r="R86" s="36"/>
      <c r="S86" s="36"/>
      <c r="T86" s="36"/>
      <c r="U86" s="36"/>
      <c r="V86" s="36"/>
      <c r="W86" s="36"/>
      <c r="X86" s="36"/>
      <c r="Y86" s="36"/>
      <c r="Z86" s="36"/>
      <c r="AA86" s="36"/>
      <c r="AB86" s="36"/>
    </row>
    <row r="87">
      <c r="A87" s="44"/>
      <c r="B87" s="45"/>
      <c r="C87" s="46"/>
      <c r="D87" s="46"/>
      <c r="E87" s="36"/>
      <c r="F87" s="36"/>
      <c r="G87" s="36"/>
      <c r="H87" s="36"/>
      <c r="I87" s="36"/>
      <c r="J87" s="36"/>
      <c r="K87" s="36"/>
      <c r="L87" s="36"/>
      <c r="M87" s="36"/>
      <c r="N87" s="36"/>
      <c r="O87" s="36"/>
      <c r="P87" s="36"/>
      <c r="Q87" s="36"/>
      <c r="R87" s="36"/>
      <c r="S87" s="36"/>
      <c r="T87" s="36"/>
      <c r="U87" s="36"/>
      <c r="V87" s="36"/>
      <c r="W87" s="36"/>
      <c r="X87" s="36"/>
      <c r="Y87" s="36"/>
      <c r="Z87" s="36"/>
      <c r="AA87" s="36"/>
      <c r="AB87" s="36"/>
    </row>
    <row r="88">
      <c r="A88" s="44"/>
      <c r="B88" s="45"/>
      <c r="C88" s="46"/>
      <c r="D88" s="46"/>
      <c r="E88" s="36"/>
      <c r="F88" s="36"/>
      <c r="G88" s="36"/>
      <c r="H88" s="36"/>
      <c r="I88" s="36"/>
      <c r="J88" s="36"/>
      <c r="K88" s="36"/>
      <c r="L88" s="36"/>
      <c r="M88" s="36"/>
      <c r="N88" s="36"/>
      <c r="O88" s="36"/>
      <c r="P88" s="36"/>
      <c r="Q88" s="36"/>
      <c r="R88" s="36"/>
      <c r="S88" s="36"/>
      <c r="T88" s="36"/>
      <c r="U88" s="36"/>
      <c r="V88" s="36"/>
      <c r="W88" s="36"/>
      <c r="X88" s="36"/>
      <c r="Y88" s="36"/>
      <c r="Z88" s="36"/>
      <c r="AA88" s="36"/>
      <c r="AB88" s="36"/>
    </row>
    <row r="89">
      <c r="A89" s="44"/>
      <c r="B89" s="45"/>
      <c r="C89" s="46"/>
      <c r="D89" s="46"/>
      <c r="E89" s="36"/>
      <c r="F89" s="36"/>
      <c r="G89" s="36"/>
      <c r="H89" s="36"/>
      <c r="I89" s="36"/>
      <c r="J89" s="36"/>
      <c r="K89" s="36"/>
      <c r="L89" s="36"/>
      <c r="M89" s="36"/>
      <c r="N89" s="36"/>
      <c r="O89" s="36"/>
      <c r="P89" s="36"/>
      <c r="Q89" s="36"/>
      <c r="R89" s="36"/>
      <c r="S89" s="36"/>
      <c r="T89" s="36"/>
      <c r="U89" s="36"/>
      <c r="V89" s="36"/>
      <c r="W89" s="36"/>
      <c r="X89" s="36"/>
      <c r="Y89" s="36"/>
      <c r="Z89" s="36"/>
      <c r="AA89" s="36"/>
      <c r="AB89" s="36"/>
    </row>
    <row r="90">
      <c r="A90" s="44"/>
      <c r="B90" s="45"/>
      <c r="C90" s="46"/>
      <c r="D90" s="46"/>
      <c r="E90" s="36"/>
      <c r="F90" s="36"/>
      <c r="G90" s="36"/>
      <c r="H90" s="36"/>
      <c r="I90" s="36"/>
      <c r="J90" s="36"/>
      <c r="K90" s="36"/>
      <c r="L90" s="36"/>
      <c r="M90" s="36"/>
      <c r="N90" s="36"/>
      <c r="O90" s="36"/>
      <c r="P90" s="36"/>
      <c r="Q90" s="36"/>
      <c r="R90" s="36"/>
      <c r="S90" s="36"/>
      <c r="T90" s="36"/>
      <c r="U90" s="36"/>
      <c r="V90" s="36"/>
      <c r="W90" s="36"/>
      <c r="X90" s="36"/>
      <c r="Y90" s="36"/>
      <c r="Z90" s="36"/>
      <c r="AA90" s="36"/>
      <c r="AB90" s="36"/>
    </row>
    <row r="91">
      <c r="A91" s="44"/>
      <c r="B91" s="45"/>
      <c r="C91" s="46"/>
      <c r="D91" s="46"/>
      <c r="E91" s="36"/>
      <c r="F91" s="36"/>
      <c r="G91" s="36"/>
      <c r="H91" s="36"/>
      <c r="I91" s="36"/>
      <c r="J91" s="36"/>
      <c r="K91" s="36"/>
      <c r="L91" s="36"/>
      <c r="M91" s="36"/>
      <c r="N91" s="36"/>
      <c r="O91" s="36"/>
      <c r="P91" s="36"/>
      <c r="Q91" s="36"/>
      <c r="R91" s="36"/>
      <c r="S91" s="36"/>
      <c r="T91" s="36"/>
      <c r="U91" s="36"/>
      <c r="V91" s="36"/>
      <c r="W91" s="36"/>
      <c r="X91" s="36"/>
      <c r="Y91" s="36"/>
      <c r="Z91" s="36"/>
      <c r="AA91" s="36"/>
      <c r="AB91" s="36"/>
    </row>
    <row r="92">
      <c r="A92" s="44"/>
      <c r="B92" s="45"/>
      <c r="C92" s="46"/>
      <c r="D92" s="46"/>
      <c r="E92" s="36"/>
      <c r="F92" s="36"/>
      <c r="G92" s="36"/>
      <c r="H92" s="36"/>
      <c r="I92" s="36"/>
      <c r="J92" s="36"/>
      <c r="K92" s="36"/>
      <c r="L92" s="36"/>
      <c r="M92" s="36"/>
      <c r="N92" s="36"/>
      <c r="O92" s="36"/>
      <c r="P92" s="36"/>
      <c r="Q92" s="36"/>
      <c r="R92" s="36"/>
      <c r="S92" s="36"/>
      <c r="T92" s="36"/>
      <c r="U92" s="36"/>
      <c r="V92" s="36"/>
      <c r="W92" s="36"/>
      <c r="X92" s="36"/>
      <c r="Y92" s="36"/>
      <c r="Z92" s="36"/>
      <c r="AA92" s="36"/>
      <c r="AB92" s="36"/>
    </row>
    <row r="93">
      <c r="A93" s="44"/>
      <c r="B93" s="45"/>
      <c r="C93" s="46"/>
      <c r="D93" s="46"/>
      <c r="E93" s="36"/>
      <c r="F93" s="36"/>
      <c r="G93" s="36"/>
      <c r="H93" s="36"/>
      <c r="I93" s="36"/>
      <c r="J93" s="36"/>
      <c r="K93" s="36"/>
      <c r="L93" s="36"/>
      <c r="M93" s="36"/>
      <c r="N93" s="36"/>
      <c r="O93" s="36"/>
      <c r="P93" s="36"/>
      <c r="Q93" s="36"/>
      <c r="R93" s="36"/>
      <c r="S93" s="36"/>
      <c r="T93" s="36"/>
      <c r="U93" s="36"/>
      <c r="V93" s="36"/>
      <c r="W93" s="36"/>
      <c r="X93" s="36"/>
      <c r="Y93" s="36"/>
      <c r="Z93" s="36"/>
      <c r="AA93" s="36"/>
      <c r="AB93" s="36"/>
    </row>
    <row r="94">
      <c r="A94" s="44"/>
      <c r="B94" s="45"/>
      <c r="C94" s="46"/>
      <c r="D94" s="46"/>
      <c r="E94" s="36"/>
      <c r="F94" s="36"/>
      <c r="G94" s="36"/>
      <c r="H94" s="36"/>
      <c r="I94" s="36"/>
      <c r="J94" s="36"/>
      <c r="K94" s="36"/>
      <c r="L94" s="36"/>
      <c r="M94" s="36"/>
      <c r="N94" s="36"/>
      <c r="O94" s="36"/>
      <c r="P94" s="36"/>
      <c r="Q94" s="36"/>
      <c r="R94" s="36"/>
      <c r="S94" s="36"/>
      <c r="T94" s="36"/>
      <c r="U94" s="36"/>
      <c r="V94" s="36"/>
      <c r="W94" s="36"/>
      <c r="X94" s="36"/>
      <c r="Y94" s="36"/>
      <c r="Z94" s="36"/>
      <c r="AA94" s="36"/>
      <c r="AB94" s="36"/>
    </row>
    <row r="95">
      <c r="A95" s="44"/>
      <c r="B95" s="45"/>
      <c r="C95" s="46"/>
      <c r="D95" s="46"/>
      <c r="E95" s="36"/>
      <c r="F95" s="36"/>
      <c r="G95" s="36"/>
      <c r="H95" s="36"/>
      <c r="I95" s="36"/>
      <c r="J95" s="36"/>
      <c r="K95" s="36"/>
      <c r="L95" s="36"/>
      <c r="M95" s="36"/>
      <c r="N95" s="36"/>
      <c r="O95" s="36"/>
      <c r="P95" s="36"/>
      <c r="Q95" s="36"/>
      <c r="R95" s="36"/>
      <c r="S95" s="36"/>
      <c r="T95" s="36"/>
      <c r="U95" s="36"/>
      <c r="V95" s="36"/>
      <c r="W95" s="36"/>
      <c r="X95" s="36"/>
      <c r="Y95" s="36"/>
      <c r="Z95" s="36"/>
      <c r="AA95" s="36"/>
      <c r="AB95" s="36"/>
    </row>
    <row r="96">
      <c r="A96" s="44"/>
      <c r="B96" s="45"/>
      <c r="C96" s="46"/>
      <c r="D96" s="46"/>
      <c r="E96" s="36"/>
      <c r="F96" s="36"/>
      <c r="G96" s="36"/>
      <c r="H96" s="36"/>
      <c r="I96" s="36"/>
      <c r="J96" s="36"/>
      <c r="K96" s="36"/>
      <c r="L96" s="36"/>
      <c r="M96" s="36"/>
      <c r="N96" s="36"/>
      <c r="O96" s="36"/>
      <c r="P96" s="36"/>
      <c r="Q96" s="36"/>
      <c r="R96" s="36"/>
      <c r="S96" s="36"/>
      <c r="T96" s="36"/>
      <c r="U96" s="36"/>
      <c r="V96" s="36"/>
      <c r="W96" s="36"/>
      <c r="X96" s="36"/>
      <c r="Y96" s="36"/>
      <c r="Z96" s="36"/>
      <c r="AA96" s="36"/>
      <c r="AB96" s="36"/>
    </row>
    <row r="97">
      <c r="A97" s="44"/>
      <c r="B97" s="45"/>
      <c r="C97" s="46"/>
      <c r="D97" s="46"/>
      <c r="E97" s="36"/>
      <c r="F97" s="36"/>
      <c r="G97" s="36"/>
      <c r="H97" s="36"/>
      <c r="I97" s="36"/>
      <c r="J97" s="36"/>
      <c r="K97" s="36"/>
      <c r="L97" s="36"/>
      <c r="M97" s="36"/>
      <c r="N97" s="36"/>
      <c r="O97" s="36"/>
      <c r="P97" s="36"/>
      <c r="Q97" s="36"/>
      <c r="R97" s="36"/>
      <c r="S97" s="36"/>
      <c r="T97" s="36"/>
      <c r="U97" s="36"/>
      <c r="V97" s="36"/>
      <c r="W97" s="36"/>
      <c r="X97" s="36"/>
      <c r="Y97" s="36"/>
      <c r="Z97" s="36"/>
      <c r="AA97" s="36"/>
      <c r="AB97" s="36"/>
    </row>
    <row r="98">
      <c r="A98" s="44"/>
      <c r="B98" s="45"/>
      <c r="C98" s="46"/>
      <c r="D98" s="46"/>
      <c r="E98" s="36"/>
      <c r="F98" s="36"/>
      <c r="G98" s="36"/>
      <c r="H98" s="36"/>
      <c r="I98" s="36"/>
      <c r="J98" s="36"/>
      <c r="K98" s="36"/>
      <c r="L98" s="36"/>
      <c r="M98" s="36"/>
      <c r="N98" s="36"/>
      <c r="O98" s="36"/>
      <c r="P98" s="36"/>
      <c r="Q98" s="36"/>
      <c r="R98" s="36"/>
      <c r="S98" s="36"/>
      <c r="T98" s="36"/>
      <c r="U98" s="36"/>
      <c r="V98" s="36"/>
      <c r="W98" s="36"/>
      <c r="X98" s="36"/>
      <c r="Y98" s="36"/>
      <c r="Z98" s="36"/>
      <c r="AA98" s="36"/>
      <c r="AB98" s="36"/>
    </row>
    <row r="99">
      <c r="A99" s="44"/>
      <c r="B99" s="45"/>
      <c r="C99" s="46"/>
      <c r="D99" s="46"/>
      <c r="E99" s="36"/>
      <c r="F99" s="36"/>
      <c r="G99" s="36"/>
      <c r="H99" s="36"/>
      <c r="I99" s="36"/>
      <c r="J99" s="36"/>
      <c r="K99" s="36"/>
      <c r="L99" s="36"/>
      <c r="M99" s="36"/>
      <c r="N99" s="36"/>
      <c r="O99" s="36"/>
      <c r="P99" s="36"/>
      <c r="Q99" s="36"/>
      <c r="R99" s="36"/>
      <c r="S99" s="36"/>
      <c r="T99" s="36"/>
      <c r="U99" s="36"/>
      <c r="V99" s="36"/>
      <c r="W99" s="36"/>
      <c r="X99" s="36"/>
      <c r="Y99" s="36"/>
      <c r="Z99" s="36"/>
      <c r="AA99" s="36"/>
      <c r="AB99" s="36"/>
    </row>
    <row r="100">
      <c r="A100" s="44"/>
      <c r="B100" s="45"/>
      <c r="C100" s="46"/>
      <c r="D100" s="4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row>
    <row r="101">
      <c r="A101" s="44"/>
      <c r="B101" s="45"/>
      <c r="C101" s="46"/>
      <c r="D101" s="4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row>
    <row r="102">
      <c r="A102" s="44"/>
      <c r="B102" s="45"/>
      <c r="C102" s="46"/>
      <c r="D102" s="4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row>
    <row r="103">
      <c r="A103" s="44"/>
      <c r="B103" s="45"/>
      <c r="C103" s="46"/>
      <c r="D103" s="4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row>
    <row r="104">
      <c r="A104" s="44"/>
      <c r="B104" s="45"/>
      <c r="C104" s="46"/>
      <c r="D104" s="4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row>
    <row r="105">
      <c r="A105" s="44"/>
      <c r="B105" s="45"/>
      <c r="C105" s="46"/>
      <c r="D105" s="4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row>
    <row r="106">
      <c r="A106" s="44"/>
      <c r="B106" s="45"/>
      <c r="C106" s="46"/>
      <c r="D106" s="4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row>
    <row r="107">
      <c r="A107" s="44"/>
      <c r="B107" s="45"/>
      <c r="C107" s="46"/>
      <c r="D107" s="4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row>
    <row r="108">
      <c r="A108" s="44"/>
      <c r="B108" s="45"/>
      <c r="C108" s="46"/>
      <c r="D108" s="4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row>
    <row r="109">
      <c r="A109" s="44"/>
      <c r="B109" s="45"/>
      <c r="C109" s="46"/>
      <c r="D109" s="4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row>
    <row r="110">
      <c r="A110" s="44"/>
      <c r="B110" s="45"/>
      <c r="C110" s="46"/>
      <c r="D110" s="4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row>
    <row r="111">
      <c r="A111" s="44"/>
      <c r="B111" s="45"/>
      <c r="C111" s="46"/>
      <c r="D111" s="4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row>
    <row r="112">
      <c r="A112" s="44"/>
      <c r="B112" s="45"/>
      <c r="C112" s="46"/>
      <c r="D112" s="4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row>
    <row r="113">
      <c r="A113" s="44"/>
      <c r="B113" s="45"/>
      <c r="C113" s="46"/>
      <c r="D113" s="4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row>
    <row r="114">
      <c r="A114" s="44"/>
      <c r="B114" s="45"/>
      <c r="C114" s="46"/>
      <c r="D114" s="4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row>
    <row r="115">
      <c r="A115" s="44"/>
      <c r="B115" s="45"/>
      <c r="C115" s="46"/>
      <c r="D115" s="4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row>
    <row r="116">
      <c r="A116" s="44"/>
      <c r="B116" s="45"/>
      <c r="C116" s="46"/>
      <c r="D116" s="4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row>
    <row r="117">
      <c r="A117" s="44"/>
      <c r="B117" s="45"/>
      <c r="C117" s="46"/>
      <c r="D117" s="4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row>
    <row r="118">
      <c r="A118" s="44"/>
      <c r="B118" s="45"/>
      <c r="C118" s="46"/>
      <c r="D118" s="4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row>
    <row r="119">
      <c r="A119" s="44"/>
      <c r="B119" s="45"/>
      <c r="C119" s="46"/>
      <c r="D119" s="4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row>
    <row r="120">
      <c r="A120" s="44"/>
      <c r="B120" s="45"/>
      <c r="C120" s="46"/>
      <c r="D120" s="4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row>
    <row r="121">
      <c r="A121" s="44"/>
      <c r="B121" s="45"/>
      <c r="C121" s="46"/>
      <c r="D121" s="4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row>
    <row r="122">
      <c r="A122" s="44"/>
      <c r="B122" s="45"/>
      <c r="C122" s="46"/>
      <c r="D122" s="4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row>
    <row r="123">
      <c r="A123" s="44"/>
      <c r="B123" s="45"/>
      <c r="C123" s="46"/>
      <c r="D123" s="4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row>
    <row r="124">
      <c r="A124" s="44"/>
      <c r="B124" s="45"/>
      <c r="C124" s="46"/>
      <c r="D124" s="4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row>
    <row r="125">
      <c r="A125" s="44"/>
      <c r="B125" s="45"/>
      <c r="C125" s="46"/>
      <c r="D125" s="4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row>
    <row r="126">
      <c r="A126" s="44"/>
      <c r="B126" s="45"/>
      <c r="C126" s="46"/>
      <c r="D126" s="4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row>
    <row r="127">
      <c r="A127" s="44"/>
      <c r="B127" s="45"/>
      <c r="C127" s="46"/>
      <c r="D127" s="4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row>
    <row r="128">
      <c r="A128" s="44"/>
      <c r="B128" s="45"/>
      <c r="C128" s="46"/>
      <c r="D128" s="4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row>
    <row r="129">
      <c r="A129" s="44"/>
      <c r="B129" s="45"/>
      <c r="C129" s="46"/>
      <c r="D129" s="4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row>
    <row r="130">
      <c r="A130" s="44"/>
      <c r="B130" s="45"/>
      <c r="C130" s="46"/>
      <c r="D130" s="4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row>
    <row r="131">
      <c r="A131" s="44"/>
      <c r="B131" s="45"/>
      <c r="C131" s="46"/>
      <c r="D131" s="4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row>
    <row r="132">
      <c r="A132" s="44"/>
      <c r="B132" s="45"/>
      <c r="C132" s="46"/>
      <c r="D132" s="4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row>
    <row r="133">
      <c r="A133" s="44"/>
      <c r="B133" s="45"/>
      <c r="C133" s="46"/>
      <c r="D133" s="4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row>
    <row r="134">
      <c r="A134" s="44"/>
      <c r="B134" s="45"/>
      <c r="C134" s="46"/>
      <c r="D134" s="4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row>
    <row r="135">
      <c r="A135" s="44"/>
      <c r="B135" s="45"/>
      <c r="C135" s="46"/>
      <c r="D135" s="4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row>
    <row r="136">
      <c r="A136" s="44"/>
      <c r="B136" s="45"/>
      <c r="C136" s="46"/>
      <c r="D136" s="4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row>
    <row r="137">
      <c r="A137" s="44"/>
      <c r="B137" s="45"/>
      <c r="C137" s="46"/>
      <c r="D137" s="4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row>
    <row r="138">
      <c r="A138" s="44"/>
      <c r="B138" s="45"/>
      <c r="C138" s="46"/>
      <c r="D138" s="4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row>
    <row r="139">
      <c r="A139" s="44"/>
      <c r="B139" s="45"/>
      <c r="C139" s="46"/>
      <c r="D139" s="4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row>
    <row r="140">
      <c r="A140" s="44"/>
      <c r="B140" s="45"/>
      <c r="C140" s="46"/>
      <c r="D140" s="4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row>
    <row r="141">
      <c r="A141" s="44"/>
      <c r="B141" s="45"/>
      <c r="C141" s="46"/>
      <c r="D141" s="4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row>
    <row r="142">
      <c r="A142" s="44"/>
      <c r="B142" s="45"/>
      <c r="C142" s="46"/>
      <c r="D142" s="4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row>
    <row r="143">
      <c r="A143" s="44"/>
      <c r="B143" s="45"/>
      <c r="C143" s="46"/>
      <c r="D143" s="4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row>
    <row r="144">
      <c r="A144" s="44"/>
      <c r="B144" s="45"/>
      <c r="C144" s="46"/>
      <c r="D144" s="4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row>
    <row r="145">
      <c r="A145" s="44"/>
      <c r="B145" s="45"/>
      <c r="C145" s="46"/>
      <c r="D145" s="4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row>
    <row r="146">
      <c r="A146" s="44"/>
      <c r="B146" s="45"/>
      <c r="C146" s="46"/>
      <c r="D146" s="4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row>
    <row r="147">
      <c r="A147" s="44"/>
      <c r="B147" s="45"/>
      <c r="C147" s="46"/>
      <c r="D147" s="4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row>
    <row r="148">
      <c r="A148" s="44"/>
      <c r="B148" s="45"/>
      <c r="C148" s="46"/>
      <c r="D148" s="4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row>
    <row r="149">
      <c r="A149" s="44"/>
      <c r="B149" s="45"/>
      <c r="C149" s="46"/>
      <c r="D149" s="4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row>
    <row r="150">
      <c r="A150" s="44"/>
      <c r="B150" s="45"/>
      <c r="C150" s="46"/>
      <c r="D150" s="4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row>
    <row r="151">
      <c r="A151" s="44"/>
      <c r="B151" s="45"/>
      <c r="C151" s="46"/>
      <c r="D151" s="4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row>
    <row r="152">
      <c r="A152" s="44"/>
      <c r="B152" s="45"/>
      <c r="C152" s="46"/>
      <c r="D152" s="4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row>
    <row r="153">
      <c r="A153" s="44"/>
      <c r="B153" s="45"/>
      <c r="C153" s="46"/>
      <c r="D153" s="4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row>
    <row r="154">
      <c r="A154" s="44"/>
      <c r="B154" s="45"/>
      <c r="C154" s="46"/>
      <c r="D154" s="4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row>
    <row r="155">
      <c r="A155" s="44"/>
      <c r="B155" s="45"/>
      <c r="C155" s="46"/>
      <c r="D155" s="4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row>
    <row r="156">
      <c r="A156" s="44"/>
      <c r="B156" s="45"/>
      <c r="C156" s="46"/>
      <c r="D156" s="4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row>
    <row r="157">
      <c r="A157" s="44"/>
      <c r="B157" s="45"/>
      <c r="C157" s="46"/>
      <c r="D157" s="4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row>
    <row r="158">
      <c r="A158" s="44"/>
      <c r="B158" s="45"/>
      <c r="C158" s="46"/>
      <c r="D158" s="4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row>
    <row r="159">
      <c r="A159" s="44"/>
      <c r="B159" s="45"/>
      <c r="C159" s="46"/>
      <c r="D159" s="46"/>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row>
    <row r="160">
      <c r="A160" s="44"/>
      <c r="B160" s="45"/>
      <c r="C160" s="46"/>
      <c r="D160" s="4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row>
    <row r="161">
      <c r="A161" s="44"/>
      <c r="B161" s="45"/>
      <c r="C161" s="46"/>
      <c r="D161" s="4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row>
    <row r="162">
      <c r="A162" s="44"/>
      <c r="B162" s="45"/>
      <c r="C162" s="46"/>
      <c r="D162" s="4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row>
    <row r="163">
      <c r="A163" s="44"/>
      <c r="B163" s="45"/>
      <c r="C163" s="46"/>
      <c r="D163" s="4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row>
    <row r="164">
      <c r="A164" s="44"/>
      <c r="B164" s="45"/>
      <c r="C164" s="46"/>
      <c r="D164" s="4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row>
    <row r="165">
      <c r="A165" s="44"/>
      <c r="B165" s="45"/>
      <c r="C165" s="46"/>
      <c r="D165" s="4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row>
    <row r="166">
      <c r="A166" s="44"/>
      <c r="B166" s="45"/>
      <c r="C166" s="46"/>
      <c r="D166" s="46"/>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row>
    <row r="167">
      <c r="A167" s="44"/>
      <c r="B167" s="45"/>
      <c r="C167" s="46"/>
      <c r="D167" s="4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row>
    <row r="168">
      <c r="A168" s="44"/>
      <c r="B168" s="45"/>
      <c r="C168" s="46"/>
      <c r="D168" s="4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row>
    <row r="169">
      <c r="A169" s="44"/>
      <c r="B169" s="45"/>
      <c r="C169" s="46"/>
      <c r="D169" s="4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row>
    <row r="170">
      <c r="A170" s="44"/>
      <c r="B170" s="45"/>
      <c r="C170" s="46"/>
      <c r="D170" s="4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row>
    <row r="171">
      <c r="A171" s="44"/>
      <c r="B171" s="45"/>
      <c r="C171" s="46"/>
      <c r="D171" s="4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row>
    <row r="172">
      <c r="A172" s="44"/>
      <c r="B172" s="45"/>
      <c r="C172" s="46"/>
      <c r="D172" s="4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row>
    <row r="173">
      <c r="A173" s="44"/>
      <c r="B173" s="45"/>
      <c r="C173" s="46"/>
      <c r="D173" s="4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row>
    <row r="174">
      <c r="A174" s="44"/>
      <c r="B174" s="45"/>
      <c r="C174" s="46"/>
      <c r="D174" s="4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row>
    <row r="175">
      <c r="A175" s="44"/>
      <c r="B175" s="45"/>
      <c r="C175" s="46"/>
      <c r="D175" s="4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row>
    <row r="176">
      <c r="A176" s="44"/>
      <c r="B176" s="45"/>
      <c r="C176" s="46"/>
      <c r="D176" s="4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row>
    <row r="177">
      <c r="A177" s="44"/>
      <c r="B177" s="45"/>
      <c r="C177" s="46"/>
      <c r="D177" s="4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row>
    <row r="178">
      <c r="A178" s="44"/>
      <c r="B178" s="45"/>
      <c r="C178" s="46"/>
      <c r="D178" s="4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row>
    <row r="179">
      <c r="A179" s="44"/>
      <c r="B179" s="45"/>
      <c r="C179" s="46"/>
      <c r="D179" s="4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row>
    <row r="180">
      <c r="A180" s="44"/>
      <c r="B180" s="45"/>
      <c r="C180" s="46"/>
      <c r="D180" s="4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row>
    <row r="181">
      <c r="A181" s="44"/>
      <c r="B181" s="45"/>
      <c r="C181" s="46"/>
      <c r="D181" s="4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row>
    <row r="182">
      <c r="A182" s="44"/>
      <c r="B182" s="45"/>
      <c r="C182" s="46"/>
      <c r="D182" s="4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row>
    <row r="183">
      <c r="A183" s="44"/>
      <c r="B183" s="45"/>
      <c r="C183" s="46"/>
      <c r="D183" s="4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row>
    <row r="184">
      <c r="A184" s="44"/>
      <c r="B184" s="45"/>
      <c r="C184" s="46"/>
      <c r="D184" s="4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row>
    <row r="185">
      <c r="A185" s="44"/>
      <c r="B185" s="45"/>
      <c r="C185" s="46"/>
      <c r="D185" s="4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row>
    <row r="186">
      <c r="A186" s="44"/>
      <c r="B186" s="45"/>
      <c r="C186" s="46"/>
      <c r="D186" s="4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row>
    <row r="187">
      <c r="A187" s="44"/>
      <c r="B187" s="45"/>
      <c r="C187" s="46"/>
      <c r="D187" s="4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row>
    <row r="188">
      <c r="A188" s="44"/>
      <c r="B188" s="45"/>
      <c r="C188" s="46"/>
      <c r="D188" s="4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row>
    <row r="189">
      <c r="A189" s="44"/>
      <c r="B189" s="45"/>
      <c r="C189" s="46"/>
      <c r="D189" s="4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row>
    <row r="190">
      <c r="A190" s="44"/>
      <c r="B190" s="45"/>
      <c r="C190" s="46"/>
      <c r="D190" s="4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row>
    <row r="191">
      <c r="A191" s="44"/>
      <c r="B191" s="45"/>
      <c r="C191" s="46"/>
      <c r="D191" s="4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row>
    <row r="192">
      <c r="A192" s="44"/>
      <c r="B192" s="45"/>
      <c r="C192" s="46"/>
      <c r="D192" s="4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row>
    <row r="193">
      <c r="A193" s="44"/>
      <c r="B193" s="45"/>
      <c r="C193" s="46"/>
      <c r="D193" s="4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row>
    <row r="194">
      <c r="A194" s="44"/>
      <c r="B194" s="45"/>
      <c r="C194" s="46"/>
      <c r="D194" s="4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row>
    <row r="195">
      <c r="A195" s="44"/>
      <c r="B195" s="45"/>
      <c r="C195" s="46"/>
      <c r="D195" s="4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row>
    <row r="196">
      <c r="A196" s="44"/>
      <c r="B196" s="45"/>
      <c r="C196" s="46"/>
      <c r="D196" s="4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row>
    <row r="197">
      <c r="A197" s="44"/>
      <c r="B197" s="45"/>
      <c r="C197" s="46"/>
      <c r="D197" s="4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row>
    <row r="198">
      <c r="A198" s="44"/>
      <c r="B198" s="45"/>
      <c r="C198" s="46"/>
      <c r="D198" s="4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row>
    <row r="199">
      <c r="A199" s="44"/>
      <c r="B199" s="45"/>
      <c r="C199" s="46"/>
      <c r="D199" s="4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row>
    <row r="200">
      <c r="A200" s="44"/>
      <c r="B200" s="45"/>
      <c r="C200" s="46"/>
      <c r="D200" s="46"/>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row>
    <row r="201">
      <c r="A201" s="44"/>
      <c r="B201" s="45"/>
      <c r="C201" s="46"/>
      <c r="D201" s="4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row>
    <row r="202">
      <c r="A202" s="44"/>
      <c r="B202" s="45"/>
      <c r="C202" s="46"/>
      <c r="D202" s="4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row>
    <row r="203">
      <c r="A203" s="44"/>
      <c r="B203" s="45"/>
      <c r="C203" s="46"/>
      <c r="D203" s="46"/>
      <c r="E203" s="36"/>
      <c r="F203" s="36"/>
      <c r="G203" s="36"/>
      <c r="H203" s="36"/>
      <c r="I203" s="36"/>
      <c r="J203" s="36"/>
      <c r="K203" s="36"/>
      <c r="L203" s="36"/>
      <c r="M203" s="36"/>
      <c r="N203" s="36"/>
      <c r="O203" s="36"/>
      <c r="P203" s="36"/>
      <c r="Q203" s="36"/>
      <c r="R203" s="36"/>
      <c r="S203" s="36"/>
      <c r="T203" s="36"/>
      <c r="U203" s="36"/>
      <c r="V203" s="36"/>
      <c r="W203" s="36"/>
      <c r="X203" s="36"/>
      <c r="Y203" s="36"/>
      <c r="Z203" s="36"/>
      <c r="AA203" s="36"/>
      <c r="AB203" s="36"/>
    </row>
    <row r="204">
      <c r="A204" s="44"/>
      <c r="B204" s="45"/>
      <c r="C204" s="46"/>
      <c r="D204" s="4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row>
    <row r="205">
      <c r="A205" s="44"/>
      <c r="B205" s="45"/>
      <c r="C205" s="46"/>
      <c r="D205" s="4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row>
    <row r="206">
      <c r="A206" s="44"/>
      <c r="B206" s="45"/>
      <c r="C206" s="46"/>
      <c r="D206" s="4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row>
    <row r="207">
      <c r="A207" s="44"/>
      <c r="B207" s="45"/>
      <c r="C207" s="46"/>
      <c r="D207" s="4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row>
    <row r="208">
      <c r="A208" s="44"/>
      <c r="B208" s="45"/>
      <c r="C208" s="46"/>
      <c r="D208" s="4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row>
    <row r="209">
      <c r="A209" s="44"/>
      <c r="B209" s="45"/>
      <c r="C209" s="46"/>
      <c r="D209" s="4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row>
    <row r="210">
      <c r="A210" s="44"/>
      <c r="B210" s="45"/>
      <c r="C210" s="46"/>
      <c r="D210" s="4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row>
    <row r="211">
      <c r="A211" s="44"/>
      <c r="B211" s="45"/>
      <c r="C211" s="46"/>
      <c r="D211" s="4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row>
    <row r="212">
      <c r="A212" s="44"/>
      <c r="B212" s="45"/>
      <c r="C212" s="46"/>
      <c r="D212" s="4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row>
    <row r="213">
      <c r="A213" s="44"/>
      <c r="B213" s="45"/>
      <c r="C213" s="46"/>
      <c r="D213" s="4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row>
    <row r="214">
      <c r="A214" s="44"/>
      <c r="B214" s="45"/>
      <c r="C214" s="46"/>
      <c r="D214" s="4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row>
    <row r="215">
      <c r="A215" s="44"/>
      <c r="B215" s="45"/>
      <c r="C215" s="46"/>
      <c r="D215" s="4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row>
    <row r="216">
      <c r="A216" s="44"/>
      <c r="B216" s="45"/>
      <c r="C216" s="46"/>
      <c r="D216" s="4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row>
    <row r="217">
      <c r="A217" s="44"/>
      <c r="B217" s="45"/>
      <c r="C217" s="46"/>
      <c r="D217" s="4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row>
    <row r="218">
      <c r="A218" s="44"/>
      <c r="B218" s="45"/>
      <c r="C218" s="46"/>
      <c r="D218" s="4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row>
    <row r="219">
      <c r="A219" s="44"/>
      <c r="B219" s="45"/>
      <c r="C219" s="46"/>
      <c r="D219" s="4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row>
    <row r="220">
      <c r="A220" s="44"/>
      <c r="B220" s="45"/>
      <c r="C220" s="46"/>
      <c r="D220" s="4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row>
    <row r="221">
      <c r="A221" s="44"/>
      <c r="B221" s="45"/>
      <c r="C221" s="46"/>
      <c r="D221" s="4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row>
    <row r="222">
      <c r="A222" s="44"/>
      <c r="B222" s="45"/>
      <c r="C222" s="46"/>
      <c r="D222" s="4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row>
    <row r="223">
      <c r="A223" s="44"/>
      <c r="B223" s="45"/>
      <c r="C223" s="46"/>
      <c r="D223" s="4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row>
    <row r="224">
      <c r="A224" s="44"/>
      <c r="B224" s="45"/>
      <c r="C224" s="46"/>
      <c r="D224" s="46"/>
      <c r="E224" s="36"/>
      <c r="F224" s="36"/>
      <c r="G224" s="36"/>
      <c r="H224" s="36"/>
      <c r="I224" s="36"/>
      <c r="J224" s="36"/>
      <c r="K224" s="36"/>
      <c r="L224" s="36"/>
      <c r="M224" s="36"/>
      <c r="N224" s="36"/>
      <c r="O224" s="36"/>
      <c r="P224" s="36"/>
      <c r="Q224" s="36"/>
      <c r="R224" s="36"/>
      <c r="S224" s="36"/>
      <c r="T224" s="36"/>
      <c r="U224" s="36"/>
      <c r="V224" s="36"/>
      <c r="W224" s="36"/>
      <c r="X224" s="36"/>
      <c r="Y224" s="36"/>
      <c r="Z224" s="36"/>
      <c r="AA224" s="36"/>
      <c r="AB224" s="36"/>
    </row>
    <row r="225">
      <c r="A225" s="44"/>
      <c r="B225" s="45"/>
      <c r="C225" s="46"/>
      <c r="D225" s="4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row>
    <row r="226">
      <c r="A226" s="44"/>
      <c r="B226" s="45"/>
      <c r="C226" s="46"/>
      <c r="D226" s="46"/>
      <c r="E226" s="36"/>
      <c r="F226" s="36"/>
      <c r="G226" s="36"/>
      <c r="H226" s="36"/>
      <c r="I226" s="36"/>
      <c r="J226" s="36"/>
      <c r="K226" s="36"/>
      <c r="L226" s="36"/>
      <c r="M226" s="36"/>
      <c r="N226" s="36"/>
      <c r="O226" s="36"/>
      <c r="P226" s="36"/>
      <c r="Q226" s="36"/>
      <c r="R226" s="36"/>
      <c r="S226" s="36"/>
      <c r="T226" s="36"/>
      <c r="U226" s="36"/>
      <c r="V226" s="36"/>
      <c r="W226" s="36"/>
      <c r="X226" s="36"/>
      <c r="Y226" s="36"/>
      <c r="Z226" s="36"/>
      <c r="AA226" s="36"/>
      <c r="AB226" s="36"/>
    </row>
    <row r="227">
      <c r="A227" s="44"/>
      <c r="B227" s="45"/>
      <c r="C227" s="46"/>
      <c r="D227" s="4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row>
    <row r="228">
      <c r="A228" s="44"/>
      <c r="B228" s="45"/>
      <c r="C228" s="46"/>
      <c r="D228" s="4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row>
    <row r="229">
      <c r="A229" s="44"/>
      <c r="B229" s="45"/>
      <c r="C229" s="46"/>
      <c r="D229" s="4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row>
    <row r="230">
      <c r="A230" s="44"/>
      <c r="B230" s="45"/>
      <c r="C230" s="46"/>
      <c r="D230" s="4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row>
    <row r="231">
      <c r="A231" s="44"/>
      <c r="B231" s="45"/>
      <c r="C231" s="46"/>
      <c r="D231" s="4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row>
    <row r="232">
      <c r="A232" s="44"/>
      <c r="B232" s="45"/>
      <c r="C232" s="46"/>
      <c r="D232" s="4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row>
    <row r="233">
      <c r="A233" s="44"/>
      <c r="B233" s="45"/>
      <c r="C233" s="46"/>
      <c r="D233" s="4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row>
    <row r="234">
      <c r="A234" s="44"/>
      <c r="B234" s="45"/>
      <c r="C234" s="46"/>
      <c r="D234" s="4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row>
    <row r="235">
      <c r="A235" s="44"/>
      <c r="B235" s="45"/>
      <c r="C235" s="46"/>
      <c r="D235" s="4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row>
    <row r="236">
      <c r="A236" s="44"/>
      <c r="B236" s="45"/>
      <c r="C236" s="46"/>
      <c r="D236" s="4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row>
    <row r="237">
      <c r="A237" s="44"/>
      <c r="B237" s="45"/>
      <c r="C237" s="46"/>
      <c r="D237" s="4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row>
    <row r="238">
      <c r="A238" s="44"/>
      <c r="B238" s="45"/>
      <c r="C238" s="46"/>
      <c r="D238" s="4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row>
    <row r="239">
      <c r="A239" s="44"/>
      <c r="B239" s="45"/>
      <c r="C239" s="46"/>
      <c r="D239" s="4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row>
    <row r="240">
      <c r="A240" s="44"/>
      <c r="B240" s="45"/>
      <c r="C240" s="46"/>
      <c r="D240" s="4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row>
    <row r="241">
      <c r="A241" s="44"/>
      <c r="B241" s="45"/>
      <c r="C241" s="46"/>
      <c r="D241" s="4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row>
    <row r="242">
      <c r="A242" s="44"/>
      <c r="B242" s="45"/>
      <c r="C242" s="46"/>
      <c r="D242" s="46"/>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row>
    <row r="243">
      <c r="A243" s="44"/>
      <c r="B243" s="45"/>
      <c r="C243" s="46"/>
      <c r="D243" s="4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row>
    <row r="244">
      <c r="A244" s="44"/>
      <c r="B244" s="45"/>
      <c r="C244" s="46"/>
      <c r="D244" s="4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row>
    <row r="245">
      <c r="A245" s="44"/>
      <c r="B245" s="45"/>
      <c r="C245" s="46"/>
      <c r="D245" s="4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row>
    <row r="246">
      <c r="A246" s="44"/>
      <c r="B246" s="45"/>
      <c r="C246" s="46"/>
      <c r="D246" s="46"/>
      <c r="E246" s="36"/>
      <c r="F246" s="36"/>
      <c r="G246" s="36"/>
      <c r="H246" s="36"/>
      <c r="I246" s="36"/>
      <c r="J246" s="36"/>
      <c r="K246" s="36"/>
      <c r="L246" s="36"/>
      <c r="M246" s="36"/>
      <c r="N246" s="36"/>
      <c r="O246" s="36"/>
      <c r="P246" s="36"/>
      <c r="Q246" s="36"/>
      <c r="R246" s="36"/>
      <c r="S246" s="36"/>
      <c r="T246" s="36"/>
      <c r="U246" s="36"/>
      <c r="V246" s="36"/>
      <c r="W246" s="36"/>
      <c r="X246" s="36"/>
      <c r="Y246" s="36"/>
      <c r="Z246" s="36"/>
      <c r="AA246" s="36"/>
      <c r="AB246" s="36"/>
    </row>
    <row r="247">
      <c r="A247" s="44"/>
      <c r="B247" s="45"/>
      <c r="C247" s="46"/>
      <c r="D247" s="4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row>
    <row r="248">
      <c r="A248" s="44"/>
      <c r="B248" s="45"/>
      <c r="C248" s="46"/>
      <c r="D248" s="4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row>
    <row r="249">
      <c r="A249" s="44"/>
      <c r="B249" s="45"/>
      <c r="C249" s="46"/>
      <c r="D249" s="46"/>
      <c r="E249" s="36"/>
      <c r="F249" s="36"/>
      <c r="G249" s="36"/>
      <c r="H249" s="36"/>
      <c r="I249" s="36"/>
      <c r="J249" s="36"/>
      <c r="K249" s="36"/>
      <c r="L249" s="36"/>
      <c r="M249" s="36"/>
      <c r="N249" s="36"/>
      <c r="O249" s="36"/>
      <c r="P249" s="36"/>
      <c r="Q249" s="36"/>
      <c r="R249" s="36"/>
      <c r="S249" s="36"/>
      <c r="T249" s="36"/>
      <c r="U249" s="36"/>
      <c r="V249" s="36"/>
      <c r="W249" s="36"/>
      <c r="X249" s="36"/>
      <c r="Y249" s="36"/>
      <c r="Z249" s="36"/>
      <c r="AA249" s="36"/>
      <c r="AB249" s="36"/>
    </row>
    <row r="250">
      <c r="A250" s="44"/>
      <c r="B250" s="45"/>
      <c r="C250" s="46"/>
      <c r="D250" s="46"/>
      <c r="E250" s="36"/>
      <c r="F250" s="36"/>
      <c r="G250" s="36"/>
      <c r="H250" s="36"/>
      <c r="I250" s="36"/>
      <c r="J250" s="36"/>
      <c r="K250" s="36"/>
      <c r="L250" s="36"/>
      <c r="M250" s="36"/>
      <c r="N250" s="36"/>
      <c r="O250" s="36"/>
      <c r="P250" s="36"/>
      <c r="Q250" s="36"/>
      <c r="R250" s="36"/>
      <c r="S250" s="36"/>
      <c r="T250" s="36"/>
      <c r="U250" s="36"/>
      <c r="V250" s="36"/>
      <c r="W250" s="36"/>
      <c r="X250" s="36"/>
      <c r="Y250" s="36"/>
      <c r="Z250" s="36"/>
      <c r="AA250" s="36"/>
      <c r="AB250" s="36"/>
    </row>
    <row r="251">
      <c r="A251" s="44"/>
      <c r="B251" s="45"/>
      <c r="C251" s="46"/>
      <c r="D251" s="4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row>
    <row r="252">
      <c r="A252" s="44"/>
      <c r="B252" s="45"/>
      <c r="C252" s="46"/>
      <c r="D252" s="4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row>
    <row r="253">
      <c r="A253" s="44"/>
      <c r="B253" s="45"/>
      <c r="C253" s="46"/>
      <c r="D253" s="46"/>
      <c r="E253" s="36"/>
      <c r="F253" s="36"/>
      <c r="G253" s="36"/>
      <c r="H253" s="36"/>
      <c r="I253" s="36"/>
      <c r="J253" s="36"/>
      <c r="K253" s="36"/>
      <c r="L253" s="36"/>
      <c r="M253" s="36"/>
      <c r="N253" s="36"/>
      <c r="O253" s="36"/>
      <c r="P253" s="36"/>
      <c r="Q253" s="36"/>
      <c r="R253" s="36"/>
      <c r="S253" s="36"/>
      <c r="T253" s="36"/>
      <c r="U253" s="36"/>
      <c r="V253" s="36"/>
      <c r="W253" s="36"/>
      <c r="X253" s="36"/>
      <c r="Y253" s="36"/>
      <c r="Z253" s="36"/>
      <c r="AA253" s="36"/>
      <c r="AB253" s="36"/>
    </row>
    <row r="254">
      <c r="A254" s="44"/>
      <c r="B254" s="45"/>
      <c r="C254" s="46"/>
      <c r="D254" s="46"/>
      <c r="E254" s="36"/>
      <c r="F254" s="36"/>
      <c r="G254" s="36"/>
      <c r="H254" s="36"/>
      <c r="I254" s="36"/>
      <c r="J254" s="36"/>
      <c r="K254" s="36"/>
      <c r="L254" s="36"/>
      <c r="M254" s="36"/>
      <c r="N254" s="36"/>
      <c r="O254" s="36"/>
      <c r="P254" s="36"/>
      <c r="Q254" s="36"/>
      <c r="R254" s="36"/>
      <c r="S254" s="36"/>
      <c r="T254" s="36"/>
      <c r="U254" s="36"/>
      <c r="V254" s="36"/>
      <c r="W254" s="36"/>
      <c r="X254" s="36"/>
      <c r="Y254" s="36"/>
      <c r="Z254" s="36"/>
      <c r="AA254" s="36"/>
      <c r="AB254" s="36"/>
    </row>
    <row r="255">
      <c r="A255" s="44"/>
      <c r="B255" s="45"/>
      <c r="C255" s="46"/>
      <c r="D255" s="4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row>
    <row r="256">
      <c r="A256" s="44"/>
      <c r="B256" s="45"/>
      <c r="C256" s="46"/>
      <c r="D256" s="4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row>
    <row r="257">
      <c r="A257" s="44"/>
      <c r="B257" s="45"/>
      <c r="C257" s="46"/>
      <c r="D257" s="4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row>
    <row r="258">
      <c r="A258" s="44"/>
      <c r="B258" s="45"/>
      <c r="C258" s="46"/>
      <c r="D258" s="4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row>
    <row r="259">
      <c r="A259" s="44"/>
      <c r="B259" s="45"/>
      <c r="C259" s="46"/>
      <c r="D259" s="4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row>
    <row r="260">
      <c r="A260" s="44"/>
      <c r="B260" s="45"/>
      <c r="C260" s="46"/>
      <c r="D260" s="4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row>
    <row r="261">
      <c r="A261" s="44"/>
      <c r="B261" s="45"/>
      <c r="C261" s="46"/>
      <c r="D261" s="4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row>
    <row r="262">
      <c r="A262" s="44"/>
      <c r="B262" s="45"/>
      <c r="C262" s="46"/>
      <c r="D262" s="4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row>
    <row r="263">
      <c r="A263" s="44"/>
      <c r="B263" s="45"/>
      <c r="C263" s="46"/>
      <c r="D263" s="4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row>
    <row r="264">
      <c r="A264" s="44"/>
      <c r="B264" s="45"/>
      <c r="C264" s="46"/>
      <c r="D264" s="46"/>
      <c r="E264" s="36"/>
      <c r="F264" s="36"/>
      <c r="G264" s="36"/>
      <c r="H264" s="36"/>
      <c r="I264" s="36"/>
      <c r="J264" s="36"/>
      <c r="K264" s="36"/>
      <c r="L264" s="36"/>
      <c r="M264" s="36"/>
      <c r="N264" s="36"/>
      <c r="O264" s="36"/>
      <c r="P264" s="36"/>
      <c r="Q264" s="36"/>
      <c r="R264" s="36"/>
      <c r="S264" s="36"/>
      <c r="T264" s="36"/>
      <c r="U264" s="36"/>
      <c r="V264" s="36"/>
      <c r="W264" s="36"/>
      <c r="X264" s="36"/>
      <c r="Y264" s="36"/>
      <c r="Z264" s="36"/>
      <c r="AA264" s="36"/>
      <c r="AB264" s="36"/>
    </row>
    <row r="265">
      <c r="A265" s="44"/>
      <c r="B265" s="45"/>
      <c r="C265" s="46"/>
      <c r="D265" s="46"/>
      <c r="E265" s="36"/>
      <c r="F265" s="36"/>
      <c r="G265" s="36"/>
      <c r="H265" s="36"/>
      <c r="I265" s="36"/>
      <c r="J265" s="36"/>
      <c r="K265" s="36"/>
      <c r="L265" s="36"/>
      <c r="M265" s="36"/>
      <c r="N265" s="36"/>
      <c r="O265" s="36"/>
      <c r="P265" s="36"/>
      <c r="Q265" s="36"/>
      <c r="R265" s="36"/>
      <c r="S265" s="36"/>
      <c r="T265" s="36"/>
      <c r="U265" s="36"/>
      <c r="V265" s="36"/>
      <c r="W265" s="36"/>
      <c r="X265" s="36"/>
      <c r="Y265" s="36"/>
      <c r="Z265" s="36"/>
      <c r="AA265" s="36"/>
      <c r="AB265" s="36"/>
    </row>
    <row r="266">
      <c r="A266" s="44"/>
      <c r="B266" s="45"/>
      <c r="C266" s="46"/>
      <c r="D266" s="4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row>
    <row r="267">
      <c r="A267" s="44"/>
      <c r="B267" s="45"/>
      <c r="C267" s="46"/>
      <c r="D267" s="4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row>
    <row r="268">
      <c r="A268" s="44"/>
      <c r="B268" s="45"/>
      <c r="C268" s="46"/>
      <c r="D268" s="4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row>
    <row r="269">
      <c r="A269" s="44"/>
      <c r="B269" s="45"/>
      <c r="C269" s="46"/>
      <c r="D269" s="4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row>
    <row r="270">
      <c r="A270" s="44"/>
      <c r="B270" s="45"/>
      <c r="C270" s="46"/>
      <c r="D270" s="46"/>
      <c r="E270" s="36"/>
      <c r="F270" s="36"/>
      <c r="G270" s="36"/>
      <c r="H270" s="36"/>
      <c r="I270" s="36"/>
      <c r="J270" s="36"/>
      <c r="K270" s="36"/>
      <c r="L270" s="36"/>
      <c r="M270" s="36"/>
      <c r="N270" s="36"/>
      <c r="O270" s="36"/>
      <c r="P270" s="36"/>
      <c r="Q270" s="36"/>
      <c r="R270" s="36"/>
      <c r="S270" s="36"/>
      <c r="T270" s="36"/>
      <c r="U270" s="36"/>
      <c r="V270" s="36"/>
      <c r="W270" s="36"/>
      <c r="X270" s="36"/>
      <c r="Y270" s="36"/>
      <c r="Z270" s="36"/>
      <c r="AA270" s="36"/>
      <c r="AB270" s="36"/>
    </row>
    <row r="271">
      <c r="A271" s="44"/>
      <c r="B271" s="45"/>
      <c r="C271" s="46"/>
      <c r="D271" s="4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row>
    <row r="272">
      <c r="A272" s="44"/>
      <c r="B272" s="45"/>
      <c r="C272" s="46"/>
      <c r="D272" s="4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row>
    <row r="273">
      <c r="A273" s="44"/>
      <c r="B273" s="45"/>
      <c r="C273" s="46"/>
      <c r="D273" s="4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row>
    <row r="274">
      <c r="A274" s="44"/>
      <c r="B274" s="45"/>
      <c r="C274" s="46"/>
      <c r="D274" s="4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row>
    <row r="275">
      <c r="A275" s="44"/>
      <c r="B275" s="45"/>
      <c r="C275" s="46"/>
      <c r="D275" s="4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row>
    <row r="276">
      <c r="A276" s="44"/>
      <c r="B276" s="45"/>
      <c r="C276" s="46"/>
      <c r="D276" s="4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row>
    <row r="277">
      <c r="A277" s="44"/>
      <c r="B277" s="45"/>
      <c r="C277" s="46"/>
      <c r="D277" s="4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row>
    <row r="278">
      <c r="A278" s="44"/>
      <c r="B278" s="45"/>
      <c r="C278" s="46"/>
      <c r="D278" s="4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row>
    <row r="279">
      <c r="A279" s="44"/>
      <c r="B279" s="45"/>
      <c r="C279" s="46"/>
      <c r="D279" s="4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row>
    <row r="280">
      <c r="A280" s="44"/>
      <c r="B280" s="45"/>
      <c r="C280" s="46"/>
      <c r="D280" s="4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row>
    <row r="281">
      <c r="A281" s="44"/>
      <c r="B281" s="45"/>
      <c r="C281" s="46"/>
      <c r="D281" s="4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row>
    <row r="282">
      <c r="A282" s="44"/>
      <c r="B282" s="45"/>
      <c r="C282" s="46"/>
      <c r="D282" s="4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row>
    <row r="283">
      <c r="A283" s="44"/>
      <c r="B283" s="45"/>
      <c r="C283" s="46"/>
      <c r="D283" s="4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row>
    <row r="284">
      <c r="A284" s="44"/>
      <c r="B284" s="45"/>
      <c r="C284" s="46"/>
      <c r="D284" s="46"/>
      <c r="E284" s="36"/>
      <c r="F284" s="36"/>
      <c r="G284" s="36"/>
      <c r="H284" s="36"/>
      <c r="I284" s="36"/>
      <c r="J284" s="36"/>
      <c r="K284" s="36"/>
      <c r="L284" s="36"/>
      <c r="M284" s="36"/>
      <c r="N284" s="36"/>
      <c r="O284" s="36"/>
      <c r="P284" s="36"/>
      <c r="Q284" s="36"/>
      <c r="R284" s="36"/>
      <c r="S284" s="36"/>
      <c r="T284" s="36"/>
      <c r="U284" s="36"/>
      <c r="V284" s="36"/>
      <c r="W284" s="36"/>
      <c r="X284" s="36"/>
      <c r="Y284" s="36"/>
      <c r="Z284" s="36"/>
      <c r="AA284" s="36"/>
      <c r="AB284" s="36"/>
    </row>
    <row r="285">
      <c r="A285" s="44"/>
      <c r="B285" s="45"/>
      <c r="C285" s="46"/>
      <c r="D285" s="4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row>
    <row r="286">
      <c r="A286" s="44"/>
      <c r="B286" s="45"/>
      <c r="C286" s="46"/>
      <c r="D286" s="4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row>
    <row r="287">
      <c r="A287" s="44"/>
      <c r="B287" s="45"/>
      <c r="C287" s="46"/>
      <c r="D287" s="4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row>
    <row r="288">
      <c r="A288" s="44"/>
      <c r="B288" s="45"/>
      <c r="C288" s="46"/>
      <c r="D288" s="4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row>
    <row r="289">
      <c r="A289" s="44"/>
      <c r="B289" s="45"/>
      <c r="C289" s="46"/>
      <c r="D289" s="4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row>
    <row r="290">
      <c r="A290" s="44"/>
      <c r="B290" s="45"/>
      <c r="C290" s="46"/>
      <c r="D290" s="4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row>
    <row r="291">
      <c r="A291" s="44"/>
      <c r="B291" s="45"/>
      <c r="C291" s="46"/>
      <c r="D291" s="4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row>
    <row r="292">
      <c r="A292" s="44"/>
      <c r="B292" s="45"/>
      <c r="C292" s="46"/>
      <c r="D292" s="4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row>
    <row r="293">
      <c r="A293" s="44"/>
      <c r="B293" s="45"/>
      <c r="C293" s="46"/>
      <c r="D293" s="4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row>
    <row r="294">
      <c r="A294" s="44"/>
      <c r="B294" s="45"/>
      <c r="C294" s="46"/>
      <c r="D294" s="4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row>
    <row r="295">
      <c r="A295" s="44"/>
      <c r="B295" s="45"/>
      <c r="C295" s="46"/>
      <c r="D295" s="4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row>
    <row r="296">
      <c r="A296" s="44"/>
      <c r="B296" s="45"/>
      <c r="C296" s="46"/>
      <c r="D296" s="4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row>
    <row r="297">
      <c r="A297" s="44"/>
      <c r="B297" s="45"/>
      <c r="C297" s="46"/>
      <c r="D297" s="4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row>
    <row r="298">
      <c r="A298" s="44"/>
      <c r="B298" s="45"/>
      <c r="C298" s="46"/>
      <c r="D298" s="4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row>
    <row r="299">
      <c r="A299" s="44"/>
      <c r="B299" s="45"/>
      <c r="C299" s="46"/>
      <c r="D299" s="4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row>
    <row r="300">
      <c r="A300" s="44"/>
      <c r="B300" s="45"/>
      <c r="C300" s="46"/>
      <c r="D300" s="4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row>
    <row r="301">
      <c r="A301" s="44"/>
      <c r="B301" s="45"/>
      <c r="C301" s="46"/>
      <c r="D301" s="4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row>
    <row r="302">
      <c r="A302" s="44"/>
      <c r="B302" s="45"/>
      <c r="C302" s="46"/>
      <c r="D302" s="4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row>
    <row r="303">
      <c r="A303" s="44"/>
      <c r="B303" s="45"/>
      <c r="C303" s="46"/>
      <c r="D303" s="4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row>
    <row r="304">
      <c r="A304" s="44"/>
      <c r="B304" s="45"/>
      <c r="C304" s="46"/>
      <c r="D304" s="4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row>
    <row r="305">
      <c r="A305" s="44"/>
      <c r="B305" s="45"/>
      <c r="C305" s="46"/>
      <c r="D305" s="46"/>
      <c r="E305" s="36"/>
      <c r="F305" s="36"/>
      <c r="G305" s="36"/>
      <c r="H305" s="36"/>
      <c r="I305" s="36"/>
      <c r="J305" s="36"/>
      <c r="K305" s="36"/>
      <c r="L305" s="36"/>
      <c r="M305" s="36"/>
      <c r="N305" s="36"/>
      <c r="O305" s="36"/>
      <c r="P305" s="36"/>
      <c r="Q305" s="36"/>
      <c r="R305" s="36"/>
      <c r="S305" s="36"/>
      <c r="T305" s="36"/>
      <c r="U305" s="36"/>
      <c r="V305" s="36"/>
      <c r="W305" s="36"/>
      <c r="X305" s="36"/>
      <c r="Y305" s="36"/>
      <c r="Z305" s="36"/>
      <c r="AA305" s="36"/>
      <c r="AB305" s="36"/>
    </row>
    <row r="306">
      <c r="A306" s="44"/>
      <c r="B306" s="45"/>
      <c r="C306" s="46"/>
      <c r="D306" s="46"/>
      <c r="E306" s="36"/>
      <c r="F306" s="36"/>
      <c r="G306" s="36"/>
      <c r="H306" s="36"/>
      <c r="I306" s="36"/>
      <c r="J306" s="36"/>
      <c r="K306" s="36"/>
      <c r="L306" s="36"/>
      <c r="M306" s="36"/>
      <c r="N306" s="36"/>
      <c r="O306" s="36"/>
      <c r="P306" s="36"/>
      <c r="Q306" s="36"/>
      <c r="R306" s="36"/>
      <c r="S306" s="36"/>
      <c r="T306" s="36"/>
      <c r="U306" s="36"/>
      <c r="V306" s="36"/>
      <c r="W306" s="36"/>
      <c r="X306" s="36"/>
      <c r="Y306" s="36"/>
      <c r="Z306" s="36"/>
      <c r="AA306" s="36"/>
      <c r="AB306" s="36"/>
    </row>
    <row r="307">
      <c r="A307" s="44"/>
      <c r="B307" s="45"/>
      <c r="C307" s="46"/>
      <c r="D307" s="4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row>
    <row r="308">
      <c r="A308" s="44"/>
      <c r="B308" s="45"/>
      <c r="C308" s="46"/>
      <c r="D308" s="4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row>
    <row r="309">
      <c r="A309" s="44"/>
      <c r="B309" s="45"/>
      <c r="C309" s="46"/>
      <c r="D309" s="4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row>
    <row r="310">
      <c r="A310" s="44"/>
      <c r="B310" s="45"/>
      <c r="C310" s="46"/>
      <c r="D310" s="4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row>
    <row r="311">
      <c r="A311" s="44"/>
      <c r="B311" s="45"/>
      <c r="C311" s="46"/>
      <c r="D311" s="4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row>
    <row r="312">
      <c r="A312" s="44"/>
      <c r="B312" s="45"/>
      <c r="C312" s="46"/>
      <c r="D312" s="4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row>
    <row r="313">
      <c r="A313" s="44"/>
      <c r="B313" s="45"/>
      <c r="C313" s="46"/>
      <c r="D313" s="4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row>
    <row r="314">
      <c r="A314" s="44"/>
      <c r="B314" s="45"/>
      <c r="C314" s="46"/>
      <c r="D314" s="4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row>
    <row r="315">
      <c r="A315" s="44"/>
      <c r="B315" s="45"/>
      <c r="C315" s="46"/>
      <c r="D315" s="4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row>
    <row r="316">
      <c r="A316" s="44"/>
      <c r="B316" s="45"/>
      <c r="C316" s="46"/>
      <c r="D316" s="4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row>
    <row r="317">
      <c r="A317" s="44"/>
      <c r="B317" s="45"/>
      <c r="C317" s="46"/>
      <c r="D317" s="4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row>
    <row r="318">
      <c r="A318" s="44"/>
      <c r="B318" s="45"/>
      <c r="C318" s="46"/>
      <c r="D318" s="4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row>
    <row r="319">
      <c r="A319" s="44"/>
      <c r="B319" s="45"/>
      <c r="C319" s="46"/>
      <c r="D319" s="4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row>
    <row r="320">
      <c r="A320" s="44"/>
      <c r="B320" s="45"/>
      <c r="C320" s="46"/>
      <c r="D320" s="4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row>
    <row r="321">
      <c r="A321" s="44"/>
      <c r="B321" s="45"/>
      <c r="C321" s="46"/>
      <c r="D321" s="4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row>
    <row r="322">
      <c r="A322" s="44"/>
      <c r="B322" s="45"/>
      <c r="C322" s="46"/>
      <c r="D322" s="4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row>
    <row r="323">
      <c r="A323" s="44"/>
      <c r="B323" s="45"/>
      <c r="C323" s="46"/>
      <c r="D323" s="4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row>
    <row r="324">
      <c r="A324" s="44"/>
      <c r="B324" s="45"/>
      <c r="C324" s="46"/>
      <c r="D324" s="4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row>
    <row r="325">
      <c r="A325" s="44"/>
      <c r="B325" s="45"/>
      <c r="C325" s="46"/>
      <c r="D325" s="4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row>
    <row r="326">
      <c r="A326" s="44"/>
      <c r="B326" s="45"/>
      <c r="C326" s="46"/>
      <c r="D326" s="4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row>
    <row r="327">
      <c r="A327" s="44"/>
      <c r="B327" s="45"/>
      <c r="C327" s="46"/>
      <c r="D327" s="4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row>
    <row r="328">
      <c r="A328" s="44"/>
      <c r="B328" s="45"/>
      <c r="C328" s="46"/>
      <c r="D328" s="4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row>
    <row r="329">
      <c r="A329" s="44"/>
      <c r="B329" s="45"/>
      <c r="C329" s="46"/>
      <c r="D329" s="4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row>
    <row r="330">
      <c r="A330" s="44"/>
      <c r="B330" s="45"/>
      <c r="C330" s="46"/>
      <c r="D330" s="4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row>
    <row r="331">
      <c r="A331" s="44"/>
      <c r="B331" s="45"/>
      <c r="C331" s="46"/>
      <c r="D331" s="4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row>
    <row r="332">
      <c r="A332" s="44"/>
      <c r="B332" s="45"/>
      <c r="C332" s="46"/>
      <c r="D332" s="4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row>
    <row r="333">
      <c r="A333" s="44"/>
      <c r="B333" s="45"/>
      <c r="C333" s="46"/>
      <c r="D333" s="4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row>
    <row r="334">
      <c r="A334" s="44"/>
      <c r="B334" s="45"/>
      <c r="C334" s="46"/>
      <c r="D334" s="4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row>
    <row r="335">
      <c r="A335" s="44"/>
      <c r="B335" s="45"/>
      <c r="C335" s="46"/>
      <c r="D335" s="4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row>
    <row r="336">
      <c r="A336" s="44"/>
      <c r="B336" s="45"/>
      <c r="C336" s="46"/>
      <c r="D336" s="4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row>
    <row r="337">
      <c r="A337" s="44"/>
      <c r="B337" s="45"/>
      <c r="C337" s="46"/>
      <c r="D337" s="4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row>
    <row r="338">
      <c r="A338" s="44"/>
      <c r="B338" s="45"/>
      <c r="C338" s="46"/>
      <c r="D338" s="4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row>
    <row r="339">
      <c r="A339" s="44"/>
      <c r="B339" s="45"/>
      <c r="C339" s="46"/>
      <c r="D339" s="4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row>
    <row r="340">
      <c r="A340" s="44"/>
      <c r="B340" s="45"/>
      <c r="C340" s="46"/>
      <c r="D340" s="4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row>
    <row r="341">
      <c r="A341" s="44"/>
      <c r="B341" s="45"/>
      <c r="C341" s="46"/>
      <c r="D341" s="4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row>
    <row r="342">
      <c r="A342" s="44"/>
      <c r="B342" s="45"/>
      <c r="C342" s="46"/>
      <c r="D342" s="4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row>
    <row r="343">
      <c r="A343" s="44"/>
      <c r="B343" s="45"/>
      <c r="C343" s="46"/>
      <c r="D343" s="4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row>
    <row r="344">
      <c r="A344" s="44"/>
      <c r="B344" s="45"/>
      <c r="C344" s="46"/>
      <c r="D344" s="4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row>
    <row r="345">
      <c r="A345" s="44"/>
      <c r="B345" s="45"/>
      <c r="C345" s="46"/>
      <c r="D345" s="4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row>
    <row r="346">
      <c r="A346" s="44"/>
      <c r="B346" s="45"/>
      <c r="C346" s="46"/>
      <c r="D346" s="4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row>
    <row r="347">
      <c r="A347" s="44"/>
      <c r="B347" s="45"/>
      <c r="C347" s="46"/>
      <c r="D347" s="4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row>
    <row r="348">
      <c r="A348" s="44"/>
      <c r="B348" s="45"/>
      <c r="C348" s="46"/>
      <c r="D348" s="4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row>
    <row r="349">
      <c r="A349" s="44"/>
      <c r="B349" s="45"/>
      <c r="C349" s="46"/>
      <c r="D349" s="4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row>
    <row r="350">
      <c r="A350" s="44"/>
      <c r="B350" s="45"/>
      <c r="C350" s="46"/>
      <c r="D350" s="4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row>
    <row r="351">
      <c r="A351" s="44"/>
      <c r="B351" s="45"/>
      <c r="C351" s="46"/>
      <c r="D351" s="4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row>
    <row r="352">
      <c r="A352" s="44"/>
      <c r="B352" s="45"/>
      <c r="C352" s="46"/>
      <c r="D352" s="4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row>
    <row r="353">
      <c r="A353" s="44"/>
      <c r="B353" s="45"/>
      <c r="C353" s="46"/>
      <c r="D353" s="4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row>
    <row r="354">
      <c r="A354" s="44"/>
      <c r="B354" s="45"/>
      <c r="C354" s="46"/>
      <c r="D354" s="4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row>
    <row r="355">
      <c r="A355" s="44"/>
      <c r="B355" s="45"/>
      <c r="C355" s="46"/>
      <c r="D355" s="4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row>
    <row r="356">
      <c r="A356" s="44"/>
      <c r="B356" s="45"/>
      <c r="C356" s="46"/>
      <c r="D356" s="4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row>
    <row r="357">
      <c r="A357" s="44"/>
      <c r="B357" s="45"/>
      <c r="C357" s="46"/>
      <c r="D357" s="4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row>
    <row r="358">
      <c r="A358" s="44"/>
      <c r="B358" s="45"/>
      <c r="C358" s="46"/>
      <c r="D358" s="4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row>
    <row r="359">
      <c r="A359" s="44"/>
      <c r="B359" s="45"/>
      <c r="C359" s="46"/>
      <c r="D359" s="4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row>
    <row r="360">
      <c r="A360" s="44"/>
      <c r="B360" s="45"/>
      <c r="C360" s="46"/>
      <c r="D360" s="4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row>
    <row r="361">
      <c r="A361" s="44"/>
      <c r="B361" s="45"/>
      <c r="C361" s="46"/>
      <c r="D361" s="4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row>
    <row r="362">
      <c r="A362" s="44"/>
      <c r="B362" s="45"/>
      <c r="C362" s="46"/>
      <c r="D362" s="4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row>
    <row r="363">
      <c r="A363" s="44"/>
      <c r="B363" s="45"/>
      <c r="C363" s="46"/>
      <c r="D363" s="4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row>
    <row r="364">
      <c r="A364" s="44"/>
      <c r="B364" s="45"/>
      <c r="C364" s="46"/>
      <c r="D364" s="4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row>
    <row r="365">
      <c r="A365" s="44"/>
      <c r="B365" s="45"/>
      <c r="C365" s="46"/>
      <c r="D365" s="4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row>
    <row r="366">
      <c r="A366" s="44"/>
      <c r="B366" s="45"/>
      <c r="C366" s="46"/>
      <c r="D366" s="4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row>
    <row r="367">
      <c r="A367" s="44"/>
      <c r="B367" s="45"/>
      <c r="C367" s="46"/>
      <c r="D367" s="4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row>
    <row r="368">
      <c r="A368" s="44"/>
      <c r="B368" s="45"/>
      <c r="C368" s="46"/>
      <c r="D368" s="4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row>
    <row r="369">
      <c r="A369" s="44"/>
      <c r="B369" s="45"/>
      <c r="C369" s="46"/>
      <c r="D369" s="4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row>
    <row r="370">
      <c r="A370" s="44"/>
      <c r="B370" s="45"/>
      <c r="C370" s="46"/>
      <c r="D370" s="4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row>
    <row r="371">
      <c r="A371" s="44"/>
      <c r="B371" s="45"/>
      <c r="C371" s="46"/>
      <c r="D371" s="4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row>
    <row r="372">
      <c r="A372" s="44"/>
      <c r="B372" s="45"/>
      <c r="C372" s="46"/>
      <c r="D372" s="4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row>
    <row r="373">
      <c r="A373" s="44"/>
      <c r="B373" s="45"/>
      <c r="C373" s="46"/>
      <c r="D373" s="4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row>
    <row r="374">
      <c r="A374" s="44"/>
      <c r="B374" s="45"/>
      <c r="C374" s="46"/>
      <c r="D374" s="4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row>
    <row r="375">
      <c r="A375" s="44"/>
      <c r="B375" s="45"/>
      <c r="C375" s="46"/>
      <c r="D375" s="4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row>
    <row r="376">
      <c r="A376" s="44"/>
      <c r="B376" s="45"/>
      <c r="C376" s="46"/>
      <c r="D376" s="4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row>
    <row r="377">
      <c r="A377" s="44"/>
      <c r="B377" s="45"/>
      <c r="C377" s="46"/>
      <c r="D377" s="4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row>
    <row r="378">
      <c r="A378" s="44"/>
      <c r="B378" s="45"/>
      <c r="C378" s="46"/>
      <c r="D378" s="4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row>
    <row r="379">
      <c r="A379" s="44"/>
      <c r="B379" s="45"/>
      <c r="C379" s="46"/>
      <c r="D379" s="4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row>
    <row r="380">
      <c r="A380" s="44"/>
      <c r="B380" s="45"/>
      <c r="C380" s="46"/>
      <c r="D380" s="4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row>
    <row r="381">
      <c r="A381" s="44"/>
      <c r="B381" s="45"/>
      <c r="C381" s="46"/>
      <c r="D381" s="4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row>
    <row r="382">
      <c r="A382" s="44"/>
      <c r="B382" s="45"/>
      <c r="C382" s="46"/>
      <c r="D382" s="4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row>
    <row r="383">
      <c r="A383" s="44"/>
      <c r="B383" s="45"/>
      <c r="C383" s="46"/>
      <c r="D383" s="4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row>
    <row r="384">
      <c r="A384" s="44"/>
      <c r="B384" s="45"/>
      <c r="C384" s="46"/>
      <c r="D384" s="4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row>
    <row r="385">
      <c r="A385" s="44"/>
      <c r="B385" s="45"/>
      <c r="C385" s="46"/>
      <c r="D385" s="4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row>
    <row r="386">
      <c r="A386" s="44"/>
      <c r="B386" s="45"/>
      <c r="C386" s="46"/>
      <c r="D386" s="4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row>
    <row r="387">
      <c r="A387" s="44"/>
      <c r="B387" s="45"/>
      <c r="C387" s="46"/>
      <c r="D387" s="4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row>
    <row r="388">
      <c r="A388" s="44"/>
      <c r="B388" s="45"/>
      <c r="C388" s="46"/>
      <c r="D388" s="4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row>
    <row r="389">
      <c r="A389" s="44"/>
      <c r="B389" s="45"/>
      <c r="C389" s="46"/>
      <c r="D389" s="4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row>
    <row r="390">
      <c r="A390" s="44"/>
      <c r="B390" s="45"/>
      <c r="C390" s="46"/>
      <c r="D390" s="4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row>
    <row r="391">
      <c r="A391" s="44"/>
      <c r="B391" s="45"/>
      <c r="C391" s="46"/>
      <c r="D391" s="4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row>
    <row r="392">
      <c r="A392" s="44"/>
      <c r="B392" s="45"/>
      <c r="C392" s="46"/>
      <c r="D392" s="4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row>
    <row r="393">
      <c r="A393" s="44"/>
      <c r="B393" s="45"/>
      <c r="C393" s="46"/>
      <c r="D393" s="4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row>
    <row r="394">
      <c r="A394" s="44"/>
      <c r="B394" s="45"/>
      <c r="C394" s="46"/>
      <c r="D394" s="4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row>
    <row r="395">
      <c r="A395" s="44"/>
      <c r="B395" s="45"/>
      <c r="C395" s="46"/>
      <c r="D395" s="4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row>
    <row r="396">
      <c r="A396" s="44"/>
      <c r="B396" s="45"/>
      <c r="C396" s="46"/>
      <c r="D396" s="4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row>
    <row r="397">
      <c r="A397" s="44"/>
      <c r="B397" s="45"/>
      <c r="C397" s="46"/>
      <c r="D397" s="4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row>
    <row r="398">
      <c r="A398" s="44"/>
      <c r="B398" s="45"/>
      <c r="C398" s="46"/>
      <c r="D398" s="4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row>
    <row r="399">
      <c r="A399" s="44"/>
      <c r="B399" s="45"/>
      <c r="C399" s="46"/>
      <c r="D399" s="4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row>
    <row r="400">
      <c r="A400" s="44"/>
      <c r="B400" s="45"/>
      <c r="C400" s="46"/>
      <c r="D400" s="4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row>
    <row r="401">
      <c r="A401" s="44"/>
      <c r="B401" s="45"/>
      <c r="C401" s="46"/>
      <c r="D401" s="4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row>
    <row r="402">
      <c r="A402" s="44"/>
      <c r="B402" s="45"/>
      <c r="C402" s="46"/>
      <c r="D402" s="4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row>
    <row r="403">
      <c r="A403" s="44"/>
      <c r="B403" s="45"/>
      <c r="C403" s="46"/>
      <c r="D403" s="4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row>
    <row r="404">
      <c r="A404" s="44"/>
      <c r="B404" s="45"/>
      <c r="C404" s="46"/>
      <c r="D404" s="4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row>
    <row r="405">
      <c r="A405" s="44"/>
      <c r="B405" s="45"/>
      <c r="C405" s="46"/>
      <c r="D405" s="4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row>
    <row r="406">
      <c r="A406" s="44"/>
      <c r="B406" s="45"/>
      <c r="C406" s="46"/>
      <c r="D406" s="4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row>
    <row r="407">
      <c r="A407" s="44"/>
      <c r="B407" s="45"/>
      <c r="C407" s="46"/>
      <c r="D407" s="4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row>
    <row r="408">
      <c r="A408" s="44"/>
      <c r="B408" s="45"/>
      <c r="C408" s="46"/>
      <c r="D408" s="4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row>
    <row r="409">
      <c r="A409" s="44"/>
      <c r="B409" s="45"/>
      <c r="C409" s="46"/>
      <c r="D409" s="4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row>
    <row r="410">
      <c r="A410" s="44"/>
      <c r="B410" s="45"/>
      <c r="C410" s="46"/>
      <c r="D410" s="4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row>
    <row r="411">
      <c r="A411" s="44"/>
      <c r="B411" s="45"/>
      <c r="C411" s="46"/>
      <c r="D411" s="4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row>
    <row r="412">
      <c r="A412" s="44"/>
      <c r="B412" s="45"/>
      <c r="C412" s="46"/>
      <c r="D412" s="4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row>
    <row r="413">
      <c r="A413" s="44"/>
      <c r="B413" s="45"/>
      <c r="C413" s="46"/>
      <c r="D413" s="4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row>
    <row r="414">
      <c r="A414" s="44"/>
      <c r="B414" s="45"/>
      <c r="C414" s="46"/>
      <c r="D414" s="4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row>
    <row r="415">
      <c r="A415" s="44"/>
      <c r="B415" s="45"/>
      <c r="C415" s="46"/>
      <c r="D415" s="4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row>
    <row r="416">
      <c r="A416" s="44"/>
      <c r="B416" s="45"/>
      <c r="C416" s="46"/>
      <c r="D416" s="4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row>
    <row r="417">
      <c r="A417" s="44"/>
      <c r="B417" s="45"/>
      <c r="C417" s="46"/>
      <c r="D417" s="4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row>
    <row r="418">
      <c r="A418" s="44"/>
      <c r="B418" s="45"/>
      <c r="C418" s="46"/>
      <c r="D418" s="4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row>
    <row r="419">
      <c r="A419" s="44"/>
      <c r="B419" s="45"/>
      <c r="C419" s="46"/>
      <c r="D419" s="4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row>
    <row r="420">
      <c r="A420" s="44"/>
      <c r="B420" s="45"/>
      <c r="C420" s="46"/>
      <c r="D420" s="4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row>
    <row r="421">
      <c r="A421" s="44"/>
      <c r="B421" s="45"/>
      <c r="C421" s="46"/>
      <c r="D421" s="4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row>
    <row r="422">
      <c r="A422" s="44"/>
      <c r="B422" s="45"/>
      <c r="C422" s="46"/>
      <c r="D422" s="4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row>
    <row r="423">
      <c r="A423" s="44"/>
      <c r="B423" s="45"/>
      <c r="C423" s="46"/>
      <c r="D423" s="4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row>
    <row r="424">
      <c r="A424" s="44"/>
      <c r="B424" s="45"/>
      <c r="C424" s="46"/>
      <c r="D424" s="4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row>
    <row r="425">
      <c r="A425" s="44"/>
      <c r="B425" s="45"/>
      <c r="C425" s="46"/>
      <c r="D425" s="4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row>
    <row r="426">
      <c r="A426" s="44"/>
      <c r="B426" s="45"/>
      <c r="C426" s="46"/>
      <c r="D426" s="4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row>
    <row r="427">
      <c r="A427" s="44"/>
      <c r="B427" s="45"/>
      <c r="C427" s="46"/>
      <c r="D427" s="4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row>
    <row r="428">
      <c r="A428" s="44"/>
      <c r="B428" s="45"/>
      <c r="C428" s="46"/>
      <c r="D428" s="4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row>
    <row r="429">
      <c r="A429" s="44"/>
      <c r="B429" s="45"/>
      <c r="C429" s="46"/>
      <c r="D429" s="4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row>
    <row r="430">
      <c r="A430" s="44"/>
      <c r="B430" s="45"/>
      <c r="C430" s="46"/>
      <c r="D430" s="4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row>
    <row r="431">
      <c r="A431" s="44"/>
      <c r="B431" s="45"/>
      <c r="C431" s="46"/>
      <c r="D431" s="4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row>
    <row r="432">
      <c r="A432" s="44"/>
      <c r="B432" s="45"/>
      <c r="C432" s="46"/>
      <c r="D432" s="4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row>
    <row r="433">
      <c r="A433" s="44"/>
      <c r="B433" s="45"/>
      <c r="C433" s="46"/>
      <c r="D433" s="4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row>
    <row r="434">
      <c r="A434" s="44"/>
      <c r="B434" s="45"/>
      <c r="C434" s="46"/>
      <c r="D434" s="4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row>
    <row r="435">
      <c r="A435" s="44"/>
      <c r="B435" s="45"/>
      <c r="C435" s="46"/>
      <c r="D435" s="4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row>
    <row r="436">
      <c r="A436" s="44"/>
      <c r="B436" s="45"/>
      <c r="C436" s="46"/>
      <c r="D436" s="4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row>
    <row r="437">
      <c r="A437" s="44"/>
      <c r="B437" s="45"/>
      <c r="C437" s="46"/>
      <c r="D437" s="4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row>
    <row r="438">
      <c r="A438" s="44"/>
      <c r="B438" s="45"/>
      <c r="C438" s="46"/>
      <c r="D438" s="4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row>
    <row r="439">
      <c r="A439" s="44"/>
      <c r="B439" s="45"/>
      <c r="C439" s="46"/>
      <c r="D439" s="4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row>
    <row r="440">
      <c r="A440" s="44"/>
      <c r="B440" s="45"/>
      <c r="C440" s="46"/>
      <c r="D440" s="4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row>
    <row r="441">
      <c r="A441" s="44"/>
      <c r="B441" s="45"/>
      <c r="C441" s="46"/>
      <c r="D441" s="4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row>
    <row r="442">
      <c r="A442" s="44"/>
      <c r="B442" s="45"/>
      <c r="C442" s="46"/>
      <c r="D442" s="4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row>
    <row r="443">
      <c r="A443" s="44"/>
      <c r="B443" s="45"/>
      <c r="C443" s="46"/>
      <c r="D443" s="4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row>
    <row r="444">
      <c r="A444" s="44"/>
      <c r="B444" s="45"/>
      <c r="C444" s="46"/>
      <c r="D444" s="4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row>
    <row r="445">
      <c r="A445" s="44"/>
      <c r="B445" s="45"/>
      <c r="C445" s="46"/>
      <c r="D445" s="4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row>
    <row r="446">
      <c r="A446" s="44"/>
      <c r="B446" s="45"/>
      <c r="C446" s="46"/>
      <c r="D446" s="4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row>
    <row r="447">
      <c r="A447" s="44"/>
      <c r="B447" s="45"/>
      <c r="C447" s="46"/>
      <c r="D447" s="4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row>
    <row r="448">
      <c r="A448" s="44"/>
      <c r="B448" s="45"/>
      <c r="C448" s="46"/>
      <c r="D448" s="4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row>
    <row r="449">
      <c r="A449" s="44"/>
      <c r="B449" s="45"/>
      <c r="C449" s="46"/>
      <c r="D449" s="4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row>
    <row r="450">
      <c r="A450" s="44"/>
      <c r="B450" s="45"/>
      <c r="C450" s="46"/>
      <c r="D450" s="4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row>
    <row r="451">
      <c r="A451" s="44"/>
      <c r="B451" s="45"/>
      <c r="C451" s="46"/>
      <c r="D451" s="4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row>
    <row r="452">
      <c r="A452" s="44"/>
      <c r="B452" s="45"/>
      <c r="C452" s="46"/>
      <c r="D452" s="4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row>
    <row r="453">
      <c r="A453" s="44"/>
      <c r="B453" s="45"/>
      <c r="C453" s="46"/>
      <c r="D453" s="4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row>
    <row r="454">
      <c r="A454" s="44"/>
      <c r="B454" s="45"/>
      <c r="C454" s="46"/>
      <c r="D454" s="4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row>
    <row r="455">
      <c r="A455" s="44"/>
      <c r="B455" s="45"/>
      <c r="C455" s="46"/>
      <c r="D455" s="4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row>
    <row r="456">
      <c r="A456" s="44"/>
      <c r="B456" s="45"/>
      <c r="C456" s="46"/>
      <c r="D456" s="4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row>
    <row r="457">
      <c r="A457" s="44"/>
      <c r="B457" s="45"/>
      <c r="C457" s="46"/>
      <c r="D457" s="4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row>
    <row r="458">
      <c r="A458" s="44"/>
      <c r="B458" s="45"/>
      <c r="C458" s="46"/>
      <c r="D458" s="4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row>
    <row r="459">
      <c r="A459" s="44"/>
      <c r="B459" s="45"/>
      <c r="C459" s="46"/>
      <c r="D459" s="4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row>
    <row r="460">
      <c r="A460" s="44"/>
      <c r="B460" s="45"/>
      <c r="C460" s="46"/>
      <c r="D460" s="4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row>
    <row r="461">
      <c r="A461" s="44"/>
      <c r="B461" s="45"/>
      <c r="C461" s="46"/>
      <c r="D461" s="4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row>
    <row r="462">
      <c r="A462" s="44"/>
      <c r="B462" s="45"/>
      <c r="C462" s="46"/>
      <c r="D462" s="4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row>
    <row r="463">
      <c r="A463" s="44"/>
      <c r="B463" s="45"/>
      <c r="C463" s="46"/>
      <c r="D463" s="4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row>
    <row r="464">
      <c r="A464" s="44"/>
      <c r="B464" s="45"/>
      <c r="C464" s="46"/>
      <c r="D464" s="4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row>
    <row r="465">
      <c r="A465" s="44"/>
      <c r="B465" s="45"/>
      <c r="C465" s="46"/>
      <c r="D465" s="4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row>
    <row r="466">
      <c r="A466" s="44"/>
      <c r="B466" s="45"/>
      <c r="C466" s="46"/>
      <c r="D466" s="4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row>
    <row r="467">
      <c r="A467" s="44"/>
      <c r="B467" s="45"/>
      <c r="C467" s="46"/>
      <c r="D467" s="4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row>
    <row r="468">
      <c r="A468" s="44"/>
      <c r="B468" s="45"/>
      <c r="C468" s="46"/>
      <c r="D468" s="4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row>
    <row r="469">
      <c r="A469" s="44"/>
      <c r="B469" s="45"/>
      <c r="C469" s="46"/>
      <c r="D469" s="4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row>
    <row r="470">
      <c r="A470" s="44"/>
      <c r="B470" s="45"/>
      <c r="C470" s="46"/>
      <c r="D470" s="4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row>
    <row r="471">
      <c r="A471" s="44"/>
      <c r="B471" s="45"/>
      <c r="C471" s="46"/>
      <c r="D471" s="4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row>
    <row r="472">
      <c r="A472" s="44"/>
      <c r="B472" s="45"/>
      <c r="C472" s="46"/>
      <c r="D472" s="4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row>
    <row r="473">
      <c r="A473" s="44"/>
      <c r="B473" s="45"/>
      <c r="C473" s="46"/>
      <c r="D473" s="4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row>
    <row r="474">
      <c r="A474" s="44"/>
      <c r="B474" s="45"/>
      <c r="C474" s="46"/>
      <c r="D474" s="4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row>
    <row r="475">
      <c r="A475" s="44"/>
      <c r="B475" s="45"/>
      <c r="C475" s="46"/>
      <c r="D475" s="4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row>
    <row r="476">
      <c r="A476" s="44"/>
      <c r="B476" s="45"/>
      <c r="C476" s="46"/>
      <c r="D476" s="4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row>
    <row r="477">
      <c r="A477" s="44"/>
      <c r="B477" s="45"/>
      <c r="C477" s="46"/>
      <c r="D477" s="4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row>
    <row r="478">
      <c r="A478" s="44"/>
      <c r="B478" s="45"/>
      <c r="C478" s="46"/>
      <c r="D478" s="4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row>
    <row r="479">
      <c r="A479" s="44"/>
      <c r="B479" s="45"/>
      <c r="C479" s="46"/>
      <c r="D479" s="4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row>
    <row r="480">
      <c r="A480" s="44"/>
      <c r="B480" s="45"/>
      <c r="C480" s="46"/>
      <c r="D480" s="4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row>
    <row r="481">
      <c r="A481" s="44"/>
      <c r="B481" s="45"/>
      <c r="C481" s="46"/>
      <c r="D481" s="4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row>
    <row r="482">
      <c r="A482" s="44"/>
      <c r="B482" s="45"/>
      <c r="C482" s="46"/>
      <c r="D482" s="4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row>
    <row r="483">
      <c r="A483" s="44"/>
      <c r="B483" s="45"/>
      <c r="C483" s="46"/>
      <c r="D483" s="4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row>
    <row r="484">
      <c r="A484" s="44"/>
      <c r="B484" s="45"/>
      <c r="C484" s="46"/>
      <c r="D484" s="4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row>
    <row r="485">
      <c r="A485" s="44"/>
      <c r="B485" s="45"/>
      <c r="C485" s="46"/>
      <c r="D485" s="4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row>
    <row r="486">
      <c r="A486" s="44"/>
      <c r="B486" s="45"/>
      <c r="C486" s="46"/>
      <c r="D486" s="4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row>
    <row r="487">
      <c r="A487" s="44"/>
      <c r="B487" s="45"/>
      <c r="C487" s="46"/>
      <c r="D487" s="4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row>
    <row r="488">
      <c r="A488" s="44"/>
      <c r="B488" s="45"/>
      <c r="C488" s="46"/>
      <c r="D488" s="4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row>
    <row r="489">
      <c r="A489" s="44"/>
      <c r="B489" s="45"/>
      <c r="C489" s="46"/>
      <c r="D489" s="4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row>
    <row r="490">
      <c r="A490" s="44"/>
      <c r="B490" s="45"/>
      <c r="C490" s="46"/>
      <c r="D490" s="4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row>
    <row r="491">
      <c r="A491" s="44"/>
      <c r="B491" s="45"/>
      <c r="C491" s="46"/>
      <c r="D491" s="4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row>
    <row r="492">
      <c r="A492" s="44"/>
      <c r="B492" s="45"/>
      <c r="C492" s="46"/>
      <c r="D492" s="4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row>
    <row r="493">
      <c r="A493" s="44"/>
      <c r="B493" s="45"/>
      <c r="C493" s="46"/>
      <c r="D493" s="4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row>
    <row r="494">
      <c r="A494" s="44"/>
      <c r="B494" s="45"/>
      <c r="C494" s="46"/>
      <c r="D494" s="4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row>
    <row r="495">
      <c r="A495" s="44"/>
      <c r="B495" s="45"/>
      <c r="C495" s="46"/>
      <c r="D495" s="4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row>
    <row r="496">
      <c r="A496" s="44"/>
      <c r="B496" s="45"/>
      <c r="C496" s="46"/>
      <c r="D496" s="4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row>
    <row r="497">
      <c r="A497" s="44"/>
      <c r="B497" s="45"/>
      <c r="C497" s="46"/>
      <c r="D497" s="4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row>
    <row r="498">
      <c r="A498" s="44"/>
      <c r="B498" s="45"/>
      <c r="C498" s="46"/>
      <c r="D498" s="4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row>
    <row r="499">
      <c r="A499" s="44"/>
      <c r="B499" s="45"/>
      <c r="C499" s="46"/>
      <c r="D499" s="4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row>
    <row r="500">
      <c r="A500" s="44"/>
      <c r="B500" s="45"/>
      <c r="C500" s="46"/>
      <c r="D500" s="4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row>
    <row r="501">
      <c r="A501" s="44"/>
      <c r="B501" s="45"/>
      <c r="C501" s="46"/>
      <c r="D501" s="4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row>
    <row r="502">
      <c r="A502" s="44"/>
      <c r="B502" s="45"/>
      <c r="C502" s="46"/>
      <c r="D502" s="4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row>
    <row r="503">
      <c r="A503" s="44"/>
      <c r="B503" s="45"/>
      <c r="C503" s="46"/>
      <c r="D503" s="4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row>
    <row r="504">
      <c r="A504" s="44"/>
      <c r="B504" s="45"/>
      <c r="C504" s="46"/>
      <c r="D504" s="4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row>
    <row r="505">
      <c r="A505" s="44"/>
      <c r="B505" s="45"/>
      <c r="C505" s="46"/>
      <c r="D505" s="4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row>
    <row r="506">
      <c r="A506" s="44"/>
      <c r="B506" s="45"/>
      <c r="C506" s="46"/>
      <c r="D506" s="4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row>
    <row r="507">
      <c r="A507" s="44"/>
      <c r="B507" s="45"/>
      <c r="C507" s="46"/>
      <c r="D507" s="4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row>
    <row r="508">
      <c r="A508" s="44"/>
      <c r="B508" s="45"/>
      <c r="C508" s="46"/>
      <c r="D508" s="4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row>
    <row r="509">
      <c r="A509" s="44"/>
      <c r="B509" s="45"/>
      <c r="C509" s="46"/>
      <c r="D509" s="4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row>
    <row r="510">
      <c r="A510" s="44"/>
      <c r="B510" s="45"/>
      <c r="C510" s="46"/>
      <c r="D510" s="4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row>
    <row r="511">
      <c r="A511" s="44"/>
      <c r="B511" s="45"/>
      <c r="C511" s="46"/>
      <c r="D511" s="4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row>
    <row r="512">
      <c r="A512" s="44"/>
      <c r="B512" s="45"/>
      <c r="C512" s="46"/>
      <c r="D512" s="4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row>
    <row r="513">
      <c r="A513" s="44"/>
      <c r="B513" s="45"/>
      <c r="C513" s="46"/>
      <c r="D513" s="4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row>
    <row r="514">
      <c r="A514" s="44"/>
      <c r="B514" s="45"/>
      <c r="C514" s="46"/>
      <c r="D514" s="4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row>
    <row r="515">
      <c r="A515" s="44"/>
      <c r="B515" s="45"/>
      <c r="C515" s="46"/>
      <c r="D515" s="4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row>
    <row r="516">
      <c r="A516" s="44"/>
      <c r="B516" s="45"/>
      <c r="C516" s="46"/>
      <c r="D516" s="4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row>
    <row r="517">
      <c r="A517" s="44"/>
      <c r="B517" s="45"/>
      <c r="C517" s="46"/>
      <c r="D517" s="4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row>
    <row r="518">
      <c r="A518" s="44"/>
      <c r="B518" s="45"/>
      <c r="C518" s="46"/>
      <c r="D518" s="4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row>
    <row r="519">
      <c r="A519" s="44"/>
      <c r="B519" s="45"/>
      <c r="C519" s="46"/>
      <c r="D519" s="4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row>
    <row r="520">
      <c r="A520" s="44"/>
      <c r="B520" s="45"/>
      <c r="C520" s="46"/>
      <c r="D520" s="4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row>
    <row r="521">
      <c r="A521" s="44"/>
      <c r="B521" s="45"/>
      <c r="C521" s="46"/>
      <c r="D521" s="4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row>
    <row r="522">
      <c r="A522" s="44"/>
      <c r="B522" s="45"/>
      <c r="C522" s="46"/>
      <c r="D522" s="4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row>
    <row r="523">
      <c r="A523" s="44"/>
      <c r="B523" s="45"/>
      <c r="C523" s="46"/>
      <c r="D523" s="4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row>
    <row r="524">
      <c r="A524" s="44"/>
      <c r="B524" s="45"/>
      <c r="C524" s="46"/>
      <c r="D524" s="4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row>
    <row r="525">
      <c r="A525" s="44"/>
      <c r="B525" s="45"/>
      <c r="C525" s="46"/>
      <c r="D525" s="4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row>
    <row r="526">
      <c r="A526" s="44"/>
      <c r="B526" s="45"/>
      <c r="C526" s="46"/>
      <c r="D526" s="4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row>
    <row r="527">
      <c r="A527" s="44"/>
      <c r="B527" s="45"/>
      <c r="C527" s="46"/>
      <c r="D527" s="4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row>
    <row r="528">
      <c r="A528" s="44"/>
      <c r="B528" s="45"/>
      <c r="C528" s="46"/>
      <c r="D528" s="4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row>
    <row r="529">
      <c r="A529" s="44"/>
      <c r="B529" s="45"/>
      <c r="C529" s="46"/>
      <c r="D529" s="4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row>
    <row r="530">
      <c r="A530" s="44"/>
      <c r="B530" s="45"/>
      <c r="C530" s="46"/>
      <c r="D530" s="4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row>
    <row r="531">
      <c r="A531" s="44"/>
      <c r="B531" s="45"/>
      <c r="C531" s="46"/>
      <c r="D531" s="4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row>
    <row r="532">
      <c r="A532" s="44"/>
      <c r="B532" s="45"/>
      <c r="C532" s="46"/>
      <c r="D532" s="4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row>
    <row r="533">
      <c r="A533" s="44"/>
      <c r="B533" s="45"/>
      <c r="C533" s="46"/>
      <c r="D533" s="4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row>
    <row r="534">
      <c r="A534" s="44"/>
      <c r="B534" s="45"/>
      <c r="C534" s="46"/>
      <c r="D534" s="4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row>
    <row r="535">
      <c r="A535" s="44"/>
      <c r="B535" s="45"/>
      <c r="C535" s="46"/>
      <c r="D535" s="4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row>
    <row r="536">
      <c r="A536" s="44"/>
      <c r="B536" s="45"/>
      <c r="C536" s="46"/>
      <c r="D536" s="4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row>
    <row r="537">
      <c r="A537" s="44"/>
      <c r="B537" s="45"/>
      <c r="C537" s="46"/>
      <c r="D537" s="46"/>
      <c r="E537" s="36"/>
      <c r="F537" s="36"/>
      <c r="G537" s="36"/>
      <c r="H537" s="36"/>
      <c r="I537" s="36"/>
      <c r="J537" s="36"/>
      <c r="K537" s="36"/>
      <c r="L537" s="36"/>
      <c r="M537" s="36"/>
      <c r="N537" s="36"/>
      <c r="O537" s="36"/>
      <c r="P537" s="36"/>
      <c r="Q537" s="36"/>
      <c r="R537" s="36"/>
      <c r="S537" s="36"/>
      <c r="T537" s="36"/>
      <c r="U537" s="36"/>
      <c r="V537" s="36"/>
      <c r="W537" s="36"/>
      <c r="X537" s="36"/>
      <c r="Y537" s="36"/>
      <c r="Z537" s="36"/>
      <c r="AA537" s="36"/>
      <c r="AB537" s="36"/>
    </row>
    <row r="538">
      <c r="A538" s="44"/>
      <c r="B538" s="45"/>
      <c r="C538" s="46"/>
      <c r="D538" s="46"/>
      <c r="E538" s="36"/>
      <c r="F538" s="36"/>
      <c r="G538" s="36"/>
      <c r="H538" s="36"/>
      <c r="I538" s="36"/>
      <c r="J538" s="36"/>
      <c r="K538" s="36"/>
      <c r="L538" s="36"/>
      <c r="M538" s="36"/>
      <c r="N538" s="36"/>
      <c r="O538" s="36"/>
      <c r="P538" s="36"/>
      <c r="Q538" s="36"/>
      <c r="R538" s="36"/>
      <c r="S538" s="36"/>
      <c r="T538" s="36"/>
      <c r="U538" s="36"/>
      <c r="V538" s="36"/>
      <c r="W538" s="36"/>
      <c r="X538" s="36"/>
      <c r="Y538" s="36"/>
      <c r="Z538" s="36"/>
      <c r="AA538" s="36"/>
      <c r="AB538" s="36"/>
    </row>
    <row r="539">
      <c r="A539" s="44"/>
      <c r="B539" s="45"/>
      <c r="C539" s="46"/>
      <c r="D539" s="46"/>
      <c r="E539" s="36"/>
      <c r="F539" s="36"/>
      <c r="G539" s="36"/>
      <c r="H539" s="36"/>
      <c r="I539" s="36"/>
      <c r="J539" s="36"/>
      <c r="K539" s="36"/>
      <c r="L539" s="36"/>
      <c r="M539" s="36"/>
      <c r="N539" s="36"/>
      <c r="O539" s="36"/>
      <c r="P539" s="36"/>
      <c r="Q539" s="36"/>
      <c r="R539" s="36"/>
      <c r="S539" s="36"/>
      <c r="T539" s="36"/>
      <c r="U539" s="36"/>
      <c r="V539" s="36"/>
      <c r="W539" s="36"/>
      <c r="X539" s="36"/>
      <c r="Y539" s="36"/>
      <c r="Z539" s="36"/>
      <c r="AA539" s="36"/>
      <c r="AB539" s="36"/>
    </row>
    <row r="540">
      <c r="A540" s="44"/>
      <c r="B540" s="45"/>
      <c r="C540" s="46"/>
      <c r="D540" s="4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row>
    <row r="541">
      <c r="A541" s="44"/>
      <c r="B541" s="45"/>
      <c r="C541" s="46"/>
      <c r="D541" s="4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row>
    <row r="542">
      <c r="A542" s="44"/>
      <c r="B542" s="45"/>
      <c r="C542" s="46"/>
      <c r="D542" s="46"/>
      <c r="E542" s="36"/>
      <c r="F542" s="36"/>
      <c r="G542" s="36"/>
      <c r="H542" s="36"/>
      <c r="I542" s="36"/>
      <c r="J542" s="36"/>
      <c r="K542" s="36"/>
      <c r="L542" s="36"/>
      <c r="M542" s="36"/>
      <c r="N542" s="36"/>
      <c r="O542" s="36"/>
      <c r="P542" s="36"/>
      <c r="Q542" s="36"/>
      <c r="R542" s="36"/>
      <c r="S542" s="36"/>
      <c r="T542" s="36"/>
      <c r="U542" s="36"/>
      <c r="V542" s="36"/>
      <c r="W542" s="36"/>
      <c r="X542" s="36"/>
      <c r="Y542" s="36"/>
      <c r="Z542" s="36"/>
      <c r="AA542" s="36"/>
      <c r="AB542" s="36"/>
    </row>
    <row r="543">
      <c r="A543" s="44"/>
      <c r="B543" s="45"/>
      <c r="C543" s="46"/>
      <c r="D543" s="46"/>
      <c r="E543" s="36"/>
      <c r="F543" s="36"/>
      <c r="G543" s="36"/>
      <c r="H543" s="36"/>
      <c r="I543" s="36"/>
      <c r="J543" s="36"/>
      <c r="K543" s="36"/>
      <c r="L543" s="36"/>
      <c r="M543" s="36"/>
      <c r="N543" s="36"/>
      <c r="O543" s="36"/>
      <c r="P543" s="36"/>
      <c r="Q543" s="36"/>
      <c r="R543" s="36"/>
      <c r="S543" s="36"/>
      <c r="T543" s="36"/>
      <c r="U543" s="36"/>
      <c r="V543" s="36"/>
      <c r="W543" s="36"/>
      <c r="X543" s="36"/>
      <c r="Y543" s="36"/>
      <c r="Z543" s="36"/>
      <c r="AA543" s="36"/>
      <c r="AB543" s="36"/>
    </row>
    <row r="544">
      <c r="A544" s="44"/>
      <c r="B544" s="45"/>
      <c r="C544" s="46"/>
      <c r="D544" s="46"/>
      <c r="E544" s="36"/>
      <c r="F544" s="36"/>
      <c r="G544" s="36"/>
      <c r="H544" s="36"/>
      <c r="I544" s="36"/>
      <c r="J544" s="36"/>
      <c r="K544" s="36"/>
      <c r="L544" s="36"/>
      <c r="M544" s="36"/>
      <c r="N544" s="36"/>
      <c r="O544" s="36"/>
      <c r="P544" s="36"/>
      <c r="Q544" s="36"/>
      <c r="R544" s="36"/>
      <c r="S544" s="36"/>
      <c r="T544" s="36"/>
      <c r="U544" s="36"/>
      <c r="V544" s="36"/>
      <c r="W544" s="36"/>
      <c r="X544" s="36"/>
      <c r="Y544" s="36"/>
      <c r="Z544" s="36"/>
      <c r="AA544" s="36"/>
      <c r="AB544" s="36"/>
    </row>
    <row r="545">
      <c r="A545" s="44"/>
      <c r="B545" s="45"/>
      <c r="C545" s="46"/>
      <c r="D545" s="46"/>
      <c r="E545" s="36"/>
      <c r="F545" s="36"/>
      <c r="G545" s="36"/>
      <c r="H545" s="36"/>
      <c r="I545" s="36"/>
      <c r="J545" s="36"/>
      <c r="K545" s="36"/>
      <c r="L545" s="36"/>
      <c r="M545" s="36"/>
      <c r="N545" s="36"/>
      <c r="O545" s="36"/>
      <c r="P545" s="36"/>
      <c r="Q545" s="36"/>
      <c r="R545" s="36"/>
      <c r="S545" s="36"/>
      <c r="T545" s="36"/>
      <c r="U545" s="36"/>
      <c r="V545" s="36"/>
      <c r="W545" s="36"/>
      <c r="X545" s="36"/>
      <c r="Y545" s="36"/>
      <c r="Z545" s="36"/>
      <c r="AA545" s="36"/>
      <c r="AB545" s="36"/>
    </row>
    <row r="546">
      <c r="A546" s="44"/>
      <c r="B546" s="45"/>
      <c r="C546" s="46"/>
      <c r="D546" s="46"/>
      <c r="E546" s="36"/>
      <c r="F546" s="36"/>
      <c r="G546" s="36"/>
      <c r="H546" s="36"/>
      <c r="I546" s="36"/>
      <c r="J546" s="36"/>
      <c r="K546" s="36"/>
      <c r="L546" s="36"/>
      <c r="M546" s="36"/>
      <c r="N546" s="36"/>
      <c r="O546" s="36"/>
      <c r="P546" s="36"/>
      <c r="Q546" s="36"/>
      <c r="R546" s="36"/>
      <c r="S546" s="36"/>
      <c r="T546" s="36"/>
      <c r="U546" s="36"/>
      <c r="V546" s="36"/>
      <c r="W546" s="36"/>
      <c r="X546" s="36"/>
      <c r="Y546" s="36"/>
      <c r="Z546" s="36"/>
      <c r="AA546" s="36"/>
      <c r="AB546" s="36"/>
    </row>
    <row r="547">
      <c r="A547" s="44"/>
      <c r="B547" s="45"/>
      <c r="C547" s="46"/>
      <c r="D547" s="46"/>
      <c r="E547" s="36"/>
      <c r="F547" s="36"/>
      <c r="G547" s="36"/>
      <c r="H547" s="36"/>
      <c r="I547" s="36"/>
      <c r="J547" s="36"/>
      <c r="K547" s="36"/>
      <c r="L547" s="36"/>
      <c r="M547" s="36"/>
      <c r="N547" s="36"/>
      <c r="O547" s="36"/>
      <c r="P547" s="36"/>
      <c r="Q547" s="36"/>
      <c r="R547" s="36"/>
      <c r="S547" s="36"/>
      <c r="T547" s="36"/>
      <c r="U547" s="36"/>
      <c r="V547" s="36"/>
      <c r="W547" s="36"/>
      <c r="X547" s="36"/>
      <c r="Y547" s="36"/>
      <c r="Z547" s="36"/>
      <c r="AA547" s="36"/>
      <c r="AB547" s="36"/>
    </row>
    <row r="548">
      <c r="A548" s="44"/>
      <c r="B548" s="45"/>
      <c r="C548" s="46"/>
      <c r="D548" s="46"/>
      <c r="E548" s="36"/>
      <c r="F548" s="36"/>
      <c r="G548" s="36"/>
      <c r="H548" s="36"/>
      <c r="I548" s="36"/>
      <c r="J548" s="36"/>
      <c r="K548" s="36"/>
      <c r="L548" s="36"/>
      <c r="M548" s="36"/>
      <c r="N548" s="36"/>
      <c r="O548" s="36"/>
      <c r="P548" s="36"/>
      <c r="Q548" s="36"/>
      <c r="R548" s="36"/>
      <c r="S548" s="36"/>
      <c r="T548" s="36"/>
      <c r="U548" s="36"/>
      <c r="V548" s="36"/>
      <c r="W548" s="36"/>
      <c r="X548" s="36"/>
      <c r="Y548" s="36"/>
      <c r="Z548" s="36"/>
      <c r="AA548" s="36"/>
      <c r="AB548" s="36"/>
    </row>
    <row r="549">
      <c r="A549" s="44"/>
      <c r="B549" s="45"/>
      <c r="C549" s="46"/>
      <c r="D549" s="46"/>
      <c r="E549" s="36"/>
      <c r="F549" s="36"/>
      <c r="G549" s="36"/>
      <c r="H549" s="36"/>
      <c r="I549" s="36"/>
      <c r="J549" s="36"/>
      <c r="K549" s="36"/>
      <c r="L549" s="36"/>
      <c r="M549" s="36"/>
      <c r="N549" s="36"/>
      <c r="O549" s="36"/>
      <c r="P549" s="36"/>
      <c r="Q549" s="36"/>
      <c r="R549" s="36"/>
      <c r="S549" s="36"/>
      <c r="T549" s="36"/>
      <c r="U549" s="36"/>
      <c r="V549" s="36"/>
      <c r="W549" s="36"/>
      <c r="X549" s="36"/>
      <c r="Y549" s="36"/>
      <c r="Z549" s="36"/>
      <c r="AA549" s="36"/>
      <c r="AB549" s="36"/>
    </row>
    <row r="550">
      <c r="A550" s="44"/>
      <c r="B550" s="45"/>
      <c r="C550" s="46"/>
      <c r="D550" s="46"/>
      <c r="E550" s="36"/>
      <c r="F550" s="36"/>
      <c r="G550" s="36"/>
      <c r="H550" s="36"/>
      <c r="I550" s="36"/>
      <c r="J550" s="36"/>
      <c r="K550" s="36"/>
      <c r="L550" s="36"/>
      <c r="M550" s="36"/>
      <c r="N550" s="36"/>
      <c r="O550" s="36"/>
      <c r="P550" s="36"/>
      <c r="Q550" s="36"/>
      <c r="R550" s="36"/>
      <c r="S550" s="36"/>
      <c r="T550" s="36"/>
      <c r="U550" s="36"/>
      <c r="V550" s="36"/>
      <c r="W550" s="36"/>
      <c r="X550" s="36"/>
      <c r="Y550" s="36"/>
      <c r="Z550" s="36"/>
      <c r="AA550" s="36"/>
      <c r="AB550" s="36"/>
    </row>
    <row r="551">
      <c r="A551" s="44"/>
      <c r="B551" s="45"/>
      <c r="C551" s="46"/>
      <c r="D551" s="46"/>
      <c r="E551" s="36"/>
      <c r="F551" s="36"/>
      <c r="G551" s="36"/>
      <c r="H551" s="36"/>
      <c r="I551" s="36"/>
      <c r="J551" s="36"/>
      <c r="K551" s="36"/>
      <c r="L551" s="36"/>
      <c r="M551" s="36"/>
      <c r="N551" s="36"/>
      <c r="O551" s="36"/>
      <c r="P551" s="36"/>
      <c r="Q551" s="36"/>
      <c r="R551" s="36"/>
      <c r="S551" s="36"/>
      <c r="T551" s="36"/>
      <c r="U551" s="36"/>
      <c r="V551" s="36"/>
      <c r="W551" s="36"/>
      <c r="X551" s="36"/>
      <c r="Y551" s="36"/>
      <c r="Z551" s="36"/>
      <c r="AA551" s="36"/>
      <c r="AB551" s="36"/>
    </row>
    <row r="552">
      <c r="A552" s="44"/>
      <c r="B552" s="45"/>
      <c r="C552" s="46"/>
      <c r="D552" s="4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row>
    <row r="553">
      <c r="A553" s="44"/>
      <c r="B553" s="45"/>
      <c r="C553" s="46"/>
      <c r="D553" s="46"/>
      <c r="E553" s="36"/>
      <c r="F553" s="36"/>
      <c r="G553" s="36"/>
      <c r="H553" s="36"/>
      <c r="I553" s="36"/>
      <c r="J553" s="36"/>
      <c r="K553" s="36"/>
      <c r="L553" s="36"/>
      <c r="M553" s="36"/>
      <c r="N553" s="36"/>
      <c r="O553" s="36"/>
      <c r="P553" s="36"/>
      <c r="Q553" s="36"/>
      <c r="R553" s="36"/>
      <c r="S553" s="36"/>
      <c r="T553" s="36"/>
      <c r="U553" s="36"/>
      <c r="V553" s="36"/>
      <c r="W553" s="36"/>
      <c r="X553" s="36"/>
      <c r="Y553" s="36"/>
      <c r="Z553" s="36"/>
      <c r="AA553" s="36"/>
      <c r="AB553" s="36"/>
    </row>
    <row r="554">
      <c r="A554" s="44"/>
      <c r="B554" s="45"/>
      <c r="C554" s="46"/>
      <c r="D554" s="46"/>
      <c r="E554" s="36"/>
      <c r="F554" s="36"/>
      <c r="G554" s="36"/>
      <c r="H554" s="36"/>
      <c r="I554" s="36"/>
      <c r="J554" s="36"/>
      <c r="K554" s="36"/>
      <c r="L554" s="36"/>
      <c r="M554" s="36"/>
      <c r="N554" s="36"/>
      <c r="O554" s="36"/>
      <c r="P554" s="36"/>
      <c r="Q554" s="36"/>
      <c r="R554" s="36"/>
      <c r="S554" s="36"/>
      <c r="T554" s="36"/>
      <c r="U554" s="36"/>
      <c r="V554" s="36"/>
      <c r="W554" s="36"/>
      <c r="X554" s="36"/>
      <c r="Y554" s="36"/>
      <c r="Z554" s="36"/>
      <c r="AA554" s="36"/>
      <c r="AB554" s="36"/>
    </row>
    <row r="555">
      <c r="A555" s="44"/>
      <c r="B555" s="45"/>
      <c r="C555" s="46"/>
      <c r="D555" s="46"/>
      <c r="E555" s="36"/>
      <c r="F555" s="36"/>
      <c r="G555" s="36"/>
      <c r="H555" s="36"/>
      <c r="I555" s="36"/>
      <c r="J555" s="36"/>
      <c r="K555" s="36"/>
      <c r="L555" s="36"/>
      <c r="M555" s="36"/>
      <c r="N555" s="36"/>
      <c r="O555" s="36"/>
      <c r="P555" s="36"/>
      <c r="Q555" s="36"/>
      <c r="R555" s="36"/>
      <c r="S555" s="36"/>
      <c r="T555" s="36"/>
      <c r="U555" s="36"/>
      <c r="V555" s="36"/>
      <c r="W555" s="36"/>
      <c r="X555" s="36"/>
      <c r="Y555" s="36"/>
      <c r="Z555" s="36"/>
      <c r="AA555" s="36"/>
      <c r="AB555" s="36"/>
    </row>
    <row r="556">
      <c r="A556" s="44"/>
      <c r="B556" s="45"/>
      <c r="C556" s="46"/>
      <c r="D556" s="46"/>
      <c r="E556" s="36"/>
      <c r="F556" s="36"/>
      <c r="G556" s="36"/>
      <c r="H556" s="36"/>
      <c r="I556" s="36"/>
      <c r="J556" s="36"/>
      <c r="K556" s="36"/>
      <c r="L556" s="36"/>
      <c r="M556" s="36"/>
      <c r="N556" s="36"/>
      <c r="O556" s="36"/>
      <c r="P556" s="36"/>
      <c r="Q556" s="36"/>
      <c r="R556" s="36"/>
      <c r="S556" s="36"/>
      <c r="T556" s="36"/>
      <c r="U556" s="36"/>
      <c r="V556" s="36"/>
      <c r="W556" s="36"/>
      <c r="X556" s="36"/>
      <c r="Y556" s="36"/>
      <c r="Z556" s="36"/>
      <c r="AA556" s="36"/>
      <c r="AB556" s="36"/>
    </row>
    <row r="557">
      <c r="A557" s="44"/>
      <c r="B557" s="45"/>
      <c r="C557" s="46"/>
      <c r="D557" s="46"/>
      <c r="E557" s="36"/>
      <c r="F557" s="36"/>
      <c r="G557" s="36"/>
      <c r="H557" s="36"/>
      <c r="I557" s="36"/>
      <c r="J557" s="36"/>
      <c r="K557" s="36"/>
      <c r="L557" s="36"/>
      <c r="M557" s="36"/>
      <c r="N557" s="36"/>
      <c r="O557" s="36"/>
      <c r="P557" s="36"/>
      <c r="Q557" s="36"/>
      <c r="R557" s="36"/>
      <c r="S557" s="36"/>
      <c r="T557" s="36"/>
      <c r="U557" s="36"/>
      <c r="V557" s="36"/>
      <c r="W557" s="36"/>
      <c r="X557" s="36"/>
      <c r="Y557" s="36"/>
      <c r="Z557" s="36"/>
      <c r="AA557" s="36"/>
      <c r="AB557" s="36"/>
    </row>
    <row r="558">
      <c r="A558" s="44"/>
      <c r="B558" s="45"/>
      <c r="C558" s="46"/>
      <c r="D558" s="46"/>
      <c r="E558" s="36"/>
      <c r="F558" s="36"/>
      <c r="G558" s="36"/>
      <c r="H558" s="36"/>
      <c r="I558" s="36"/>
      <c r="J558" s="36"/>
      <c r="K558" s="36"/>
      <c r="L558" s="36"/>
      <c r="M558" s="36"/>
      <c r="N558" s="36"/>
      <c r="O558" s="36"/>
      <c r="P558" s="36"/>
      <c r="Q558" s="36"/>
      <c r="R558" s="36"/>
      <c r="S558" s="36"/>
      <c r="T558" s="36"/>
      <c r="U558" s="36"/>
      <c r="V558" s="36"/>
      <c r="W558" s="36"/>
      <c r="X558" s="36"/>
      <c r="Y558" s="36"/>
      <c r="Z558" s="36"/>
      <c r="AA558" s="36"/>
      <c r="AB558" s="36"/>
    </row>
    <row r="559">
      <c r="A559" s="44"/>
      <c r="B559" s="45"/>
      <c r="C559" s="46"/>
      <c r="D559" s="46"/>
      <c r="E559" s="36"/>
      <c r="F559" s="36"/>
      <c r="G559" s="36"/>
      <c r="H559" s="36"/>
      <c r="I559" s="36"/>
      <c r="J559" s="36"/>
      <c r="K559" s="36"/>
      <c r="L559" s="36"/>
      <c r="M559" s="36"/>
      <c r="N559" s="36"/>
      <c r="O559" s="36"/>
      <c r="P559" s="36"/>
      <c r="Q559" s="36"/>
      <c r="R559" s="36"/>
      <c r="S559" s="36"/>
      <c r="T559" s="36"/>
      <c r="U559" s="36"/>
      <c r="V559" s="36"/>
      <c r="W559" s="36"/>
      <c r="X559" s="36"/>
      <c r="Y559" s="36"/>
      <c r="Z559" s="36"/>
      <c r="AA559" s="36"/>
      <c r="AB559" s="36"/>
    </row>
    <row r="560">
      <c r="A560" s="44"/>
      <c r="B560" s="45"/>
      <c r="C560" s="46"/>
      <c r="D560" s="46"/>
      <c r="E560" s="36"/>
      <c r="F560" s="36"/>
      <c r="G560" s="36"/>
      <c r="H560" s="36"/>
      <c r="I560" s="36"/>
      <c r="J560" s="36"/>
      <c r="K560" s="36"/>
      <c r="L560" s="36"/>
      <c r="M560" s="36"/>
      <c r="N560" s="36"/>
      <c r="O560" s="36"/>
      <c r="P560" s="36"/>
      <c r="Q560" s="36"/>
      <c r="R560" s="36"/>
      <c r="S560" s="36"/>
      <c r="T560" s="36"/>
      <c r="U560" s="36"/>
      <c r="V560" s="36"/>
      <c r="W560" s="36"/>
      <c r="X560" s="36"/>
      <c r="Y560" s="36"/>
      <c r="Z560" s="36"/>
      <c r="AA560" s="36"/>
      <c r="AB560" s="36"/>
    </row>
    <row r="561">
      <c r="A561" s="44"/>
      <c r="B561" s="45"/>
      <c r="C561" s="46"/>
      <c r="D561" s="46"/>
      <c r="E561" s="36"/>
      <c r="F561" s="36"/>
      <c r="G561" s="36"/>
      <c r="H561" s="36"/>
      <c r="I561" s="36"/>
      <c r="J561" s="36"/>
      <c r="K561" s="36"/>
      <c r="L561" s="36"/>
      <c r="M561" s="36"/>
      <c r="N561" s="36"/>
      <c r="O561" s="36"/>
      <c r="P561" s="36"/>
      <c r="Q561" s="36"/>
      <c r="R561" s="36"/>
      <c r="S561" s="36"/>
      <c r="T561" s="36"/>
      <c r="U561" s="36"/>
      <c r="V561" s="36"/>
      <c r="W561" s="36"/>
      <c r="X561" s="36"/>
      <c r="Y561" s="36"/>
      <c r="Z561" s="36"/>
      <c r="AA561" s="36"/>
      <c r="AB561" s="36"/>
    </row>
    <row r="562">
      <c r="A562" s="44"/>
      <c r="B562" s="45"/>
      <c r="C562" s="46"/>
      <c r="D562" s="46"/>
      <c r="E562" s="36"/>
      <c r="F562" s="36"/>
      <c r="G562" s="36"/>
      <c r="H562" s="36"/>
      <c r="I562" s="36"/>
      <c r="J562" s="36"/>
      <c r="K562" s="36"/>
      <c r="L562" s="36"/>
      <c r="M562" s="36"/>
      <c r="N562" s="36"/>
      <c r="O562" s="36"/>
      <c r="P562" s="36"/>
      <c r="Q562" s="36"/>
      <c r="R562" s="36"/>
      <c r="S562" s="36"/>
      <c r="T562" s="36"/>
      <c r="U562" s="36"/>
      <c r="V562" s="36"/>
      <c r="W562" s="36"/>
      <c r="X562" s="36"/>
      <c r="Y562" s="36"/>
      <c r="Z562" s="36"/>
      <c r="AA562" s="36"/>
      <c r="AB562" s="36"/>
    </row>
    <row r="563">
      <c r="A563" s="44"/>
      <c r="B563" s="45"/>
      <c r="C563" s="46"/>
      <c r="D563" s="46"/>
      <c r="E563" s="36"/>
      <c r="F563" s="36"/>
      <c r="G563" s="36"/>
      <c r="H563" s="36"/>
      <c r="I563" s="36"/>
      <c r="J563" s="36"/>
      <c r="K563" s="36"/>
      <c r="L563" s="36"/>
      <c r="M563" s="36"/>
      <c r="N563" s="36"/>
      <c r="O563" s="36"/>
      <c r="P563" s="36"/>
      <c r="Q563" s="36"/>
      <c r="R563" s="36"/>
      <c r="S563" s="36"/>
      <c r="T563" s="36"/>
      <c r="U563" s="36"/>
      <c r="V563" s="36"/>
      <c r="W563" s="36"/>
      <c r="X563" s="36"/>
      <c r="Y563" s="36"/>
      <c r="Z563" s="36"/>
      <c r="AA563" s="36"/>
      <c r="AB563" s="36"/>
    </row>
    <row r="564">
      <c r="A564" s="44"/>
      <c r="B564" s="45"/>
      <c r="C564" s="46"/>
      <c r="D564" s="46"/>
      <c r="E564" s="36"/>
      <c r="F564" s="36"/>
      <c r="G564" s="36"/>
      <c r="H564" s="36"/>
      <c r="I564" s="36"/>
      <c r="J564" s="36"/>
      <c r="K564" s="36"/>
      <c r="L564" s="36"/>
      <c r="M564" s="36"/>
      <c r="N564" s="36"/>
      <c r="O564" s="36"/>
      <c r="P564" s="36"/>
      <c r="Q564" s="36"/>
      <c r="R564" s="36"/>
      <c r="S564" s="36"/>
      <c r="T564" s="36"/>
      <c r="U564" s="36"/>
      <c r="V564" s="36"/>
      <c r="W564" s="36"/>
      <c r="X564" s="36"/>
      <c r="Y564" s="36"/>
      <c r="Z564" s="36"/>
      <c r="AA564" s="36"/>
      <c r="AB564" s="36"/>
    </row>
    <row r="565">
      <c r="A565" s="44"/>
      <c r="B565" s="45"/>
      <c r="C565" s="46"/>
      <c r="D565" s="46"/>
      <c r="E565" s="36"/>
      <c r="F565" s="36"/>
      <c r="G565" s="36"/>
      <c r="H565" s="36"/>
      <c r="I565" s="36"/>
      <c r="J565" s="36"/>
      <c r="K565" s="36"/>
      <c r="L565" s="36"/>
      <c r="M565" s="36"/>
      <c r="N565" s="36"/>
      <c r="O565" s="36"/>
      <c r="P565" s="36"/>
      <c r="Q565" s="36"/>
      <c r="R565" s="36"/>
      <c r="S565" s="36"/>
      <c r="T565" s="36"/>
      <c r="U565" s="36"/>
      <c r="V565" s="36"/>
      <c r="W565" s="36"/>
      <c r="X565" s="36"/>
      <c r="Y565" s="36"/>
      <c r="Z565" s="36"/>
      <c r="AA565" s="36"/>
      <c r="AB565" s="36"/>
    </row>
    <row r="566">
      <c r="A566" s="44"/>
      <c r="B566" s="45"/>
      <c r="C566" s="46"/>
      <c r="D566" s="46"/>
      <c r="E566" s="36"/>
      <c r="F566" s="36"/>
      <c r="G566" s="36"/>
      <c r="H566" s="36"/>
      <c r="I566" s="36"/>
      <c r="J566" s="36"/>
      <c r="K566" s="36"/>
      <c r="L566" s="36"/>
      <c r="M566" s="36"/>
      <c r="N566" s="36"/>
      <c r="O566" s="36"/>
      <c r="P566" s="36"/>
      <c r="Q566" s="36"/>
      <c r="R566" s="36"/>
      <c r="S566" s="36"/>
      <c r="T566" s="36"/>
      <c r="U566" s="36"/>
      <c r="V566" s="36"/>
      <c r="W566" s="36"/>
      <c r="X566" s="36"/>
      <c r="Y566" s="36"/>
      <c r="Z566" s="36"/>
      <c r="AA566" s="36"/>
      <c r="AB566" s="36"/>
    </row>
    <row r="567">
      <c r="A567" s="44"/>
      <c r="B567" s="45"/>
      <c r="C567" s="46"/>
      <c r="D567" s="46"/>
      <c r="E567" s="36"/>
      <c r="F567" s="36"/>
      <c r="G567" s="36"/>
      <c r="H567" s="36"/>
      <c r="I567" s="36"/>
      <c r="J567" s="36"/>
      <c r="K567" s="36"/>
      <c r="L567" s="36"/>
      <c r="M567" s="36"/>
      <c r="N567" s="36"/>
      <c r="O567" s="36"/>
      <c r="P567" s="36"/>
      <c r="Q567" s="36"/>
      <c r="R567" s="36"/>
      <c r="S567" s="36"/>
      <c r="T567" s="36"/>
      <c r="U567" s="36"/>
      <c r="V567" s="36"/>
      <c r="W567" s="36"/>
      <c r="X567" s="36"/>
      <c r="Y567" s="36"/>
      <c r="Z567" s="36"/>
      <c r="AA567" s="36"/>
      <c r="AB567" s="36"/>
    </row>
    <row r="568">
      <c r="A568" s="44"/>
      <c r="B568" s="45"/>
      <c r="C568" s="46"/>
      <c r="D568" s="46"/>
      <c r="E568" s="36"/>
      <c r="F568" s="36"/>
      <c r="G568" s="36"/>
      <c r="H568" s="36"/>
      <c r="I568" s="36"/>
      <c r="J568" s="36"/>
      <c r="K568" s="36"/>
      <c r="L568" s="36"/>
      <c r="M568" s="36"/>
      <c r="N568" s="36"/>
      <c r="O568" s="36"/>
      <c r="P568" s="36"/>
      <c r="Q568" s="36"/>
      <c r="R568" s="36"/>
      <c r="S568" s="36"/>
      <c r="T568" s="36"/>
      <c r="U568" s="36"/>
      <c r="V568" s="36"/>
      <c r="W568" s="36"/>
      <c r="X568" s="36"/>
      <c r="Y568" s="36"/>
      <c r="Z568" s="36"/>
      <c r="AA568" s="36"/>
      <c r="AB568" s="36"/>
    </row>
    <row r="569">
      <c r="A569" s="44"/>
      <c r="B569" s="45"/>
      <c r="C569" s="46"/>
      <c r="D569" s="46"/>
      <c r="E569" s="36"/>
      <c r="F569" s="36"/>
      <c r="G569" s="36"/>
      <c r="H569" s="36"/>
      <c r="I569" s="36"/>
      <c r="J569" s="36"/>
      <c r="K569" s="36"/>
      <c r="L569" s="36"/>
      <c r="M569" s="36"/>
      <c r="N569" s="36"/>
      <c r="O569" s="36"/>
      <c r="P569" s="36"/>
      <c r="Q569" s="36"/>
      <c r="R569" s="36"/>
      <c r="S569" s="36"/>
      <c r="T569" s="36"/>
      <c r="U569" s="36"/>
      <c r="V569" s="36"/>
      <c r="W569" s="36"/>
      <c r="X569" s="36"/>
      <c r="Y569" s="36"/>
      <c r="Z569" s="36"/>
      <c r="AA569" s="36"/>
      <c r="AB569" s="36"/>
    </row>
    <row r="570">
      <c r="A570" s="44"/>
      <c r="B570" s="45"/>
      <c r="C570" s="46"/>
      <c r="D570" s="46"/>
      <c r="E570" s="36"/>
      <c r="F570" s="36"/>
      <c r="G570" s="36"/>
      <c r="H570" s="36"/>
      <c r="I570" s="36"/>
      <c r="J570" s="36"/>
      <c r="K570" s="36"/>
      <c r="L570" s="36"/>
      <c r="M570" s="36"/>
      <c r="N570" s="36"/>
      <c r="O570" s="36"/>
      <c r="P570" s="36"/>
      <c r="Q570" s="36"/>
      <c r="R570" s="36"/>
      <c r="S570" s="36"/>
      <c r="T570" s="36"/>
      <c r="U570" s="36"/>
      <c r="V570" s="36"/>
      <c r="W570" s="36"/>
      <c r="X570" s="36"/>
      <c r="Y570" s="36"/>
      <c r="Z570" s="36"/>
      <c r="AA570" s="36"/>
      <c r="AB570" s="36"/>
    </row>
    <row r="571">
      <c r="A571" s="44"/>
      <c r="B571" s="45"/>
      <c r="C571" s="46"/>
      <c r="D571" s="46"/>
      <c r="E571" s="36"/>
      <c r="F571" s="36"/>
      <c r="G571" s="36"/>
      <c r="H571" s="36"/>
      <c r="I571" s="36"/>
      <c r="J571" s="36"/>
      <c r="K571" s="36"/>
      <c r="L571" s="36"/>
      <c r="M571" s="36"/>
      <c r="N571" s="36"/>
      <c r="O571" s="36"/>
      <c r="P571" s="36"/>
      <c r="Q571" s="36"/>
      <c r="R571" s="36"/>
      <c r="S571" s="36"/>
      <c r="T571" s="36"/>
      <c r="U571" s="36"/>
      <c r="V571" s="36"/>
      <c r="W571" s="36"/>
      <c r="X571" s="36"/>
      <c r="Y571" s="36"/>
      <c r="Z571" s="36"/>
      <c r="AA571" s="36"/>
      <c r="AB571" s="36"/>
    </row>
    <row r="572">
      <c r="A572" s="44"/>
      <c r="B572" s="45"/>
      <c r="C572" s="46"/>
      <c r="D572" s="46"/>
      <c r="E572" s="36"/>
      <c r="F572" s="36"/>
      <c r="G572" s="36"/>
      <c r="H572" s="36"/>
      <c r="I572" s="36"/>
      <c r="J572" s="36"/>
      <c r="K572" s="36"/>
      <c r="L572" s="36"/>
      <c r="M572" s="36"/>
      <c r="N572" s="36"/>
      <c r="O572" s="36"/>
      <c r="P572" s="36"/>
      <c r="Q572" s="36"/>
      <c r="R572" s="36"/>
      <c r="S572" s="36"/>
      <c r="T572" s="36"/>
      <c r="U572" s="36"/>
      <c r="V572" s="36"/>
      <c r="W572" s="36"/>
      <c r="X572" s="36"/>
      <c r="Y572" s="36"/>
      <c r="Z572" s="36"/>
      <c r="AA572" s="36"/>
      <c r="AB572" s="36"/>
    </row>
    <row r="573">
      <c r="A573" s="44"/>
      <c r="B573" s="45"/>
      <c r="C573" s="46"/>
      <c r="D573" s="46"/>
      <c r="E573" s="36"/>
      <c r="F573" s="36"/>
      <c r="G573" s="36"/>
      <c r="H573" s="36"/>
      <c r="I573" s="36"/>
      <c r="J573" s="36"/>
      <c r="K573" s="36"/>
      <c r="L573" s="36"/>
      <c r="M573" s="36"/>
      <c r="N573" s="36"/>
      <c r="O573" s="36"/>
      <c r="P573" s="36"/>
      <c r="Q573" s="36"/>
      <c r="R573" s="36"/>
      <c r="S573" s="36"/>
      <c r="T573" s="36"/>
      <c r="U573" s="36"/>
      <c r="V573" s="36"/>
      <c r="W573" s="36"/>
      <c r="X573" s="36"/>
      <c r="Y573" s="36"/>
      <c r="Z573" s="36"/>
      <c r="AA573" s="36"/>
      <c r="AB573" s="36"/>
    </row>
    <row r="574">
      <c r="A574" s="44"/>
      <c r="B574" s="45"/>
      <c r="C574" s="46"/>
      <c r="D574" s="46"/>
      <c r="E574" s="36"/>
      <c r="F574" s="36"/>
      <c r="G574" s="36"/>
      <c r="H574" s="36"/>
      <c r="I574" s="36"/>
      <c r="J574" s="36"/>
      <c r="K574" s="36"/>
      <c r="L574" s="36"/>
      <c r="M574" s="36"/>
      <c r="N574" s="36"/>
      <c r="O574" s="36"/>
      <c r="P574" s="36"/>
      <c r="Q574" s="36"/>
      <c r="R574" s="36"/>
      <c r="S574" s="36"/>
      <c r="T574" s="36"/>
      <c r="U574" s="36"/>
      <c r="V574" s="36"/>
      <c r="W574" s="36"/>
      <c r="X574" s="36"/>
      <c r="Y574" s="36"/>
      <c r="Z574" s="36"/>
      <c r="AA574" s="36"/>
      <c r="AB574" s="36"/>
    </row>
    <row r="575">
      <c r="A575" s="44"/>
      <c r="B575" s="45"/>
      <c r="C575" s="46"/>
      <c r="D575" s="46"/>
      <c r="E575" s="36"/>
      <c r="F575" s="36"/>
      <c r="G575" s="36"/>
      <c r="H575" s="36"/>
      <c r="I575" s="36"/>
      <c r="J575" s="36"/>
      <c r="K575" s="36"/>
      <c r="L575" s="36"/>
      <c r="M575" s="36"/>
      <c r="N575" s="36"/>
      <c r="O575" s="36"/>
      <c r="P575" s="36"/>
      <c r="Q575" s="36"/>
      <c r="R575" s="36"/>
      <c r="S575" s="36"/>
      <c r="T575" s="36"/>
      <c r="U575" s="36"/>
      <c r="V575" s="36"/>
      <c r="W575" s="36"/>
      <c r="X575" s="36"/>
      <c r="Y575" s="36"/>
      <c r="Z575" s="36"/>
      <c r="AA575" s="36"/>
      <c r="AB575" s="36"/>
    </row>
    <row r="576">
      <c r="A576" s="44"/>
      <c r="B576" s="45"/>
      <c r="C576" s="46"/>
      <c r="D576" s="46"/>
      <c r="E576" s="36"/>
      <c r="F576" s="36"/>
      <c r="G576" s="36"/>
      <c r="H576" s="36"/>
      <c r="I576" s="36"/>
      <c r="J576" s="36"/>
      <c r="K576" s="36"/>
      <c r="L576" s="36"/>
      <c r="M576" s="36"/>
      <c r="N576" s="36"/>
      <c r="O576" s="36"/>
      <c r="P576" s="36"/>
      <c r="Q576" s="36"/>
      <c r="R576" s="36"/>
      <c r="S576" s="36"/>
      <c r="T576" s="36"/>
      <c r="U576" s="36"/>
      <c r="V576" s="36"/>
      <c r="W576" s="36"/>
      <c r="X576" s="36"/>
      <c r="Y576" s="36"/>
      <c r="Z576" s="36"/>
      <c r="AA576" s="36"/>
      <c r="AB576" s="36"/>
    </row>
    <row r="577">
      <c r="A577" s="44"/>
      <c r="B577" s="45"/>
      <c r="C577" s="46"/>
      <c r="D577" s="4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row>
    <row r="578">
      <c r="A578" s="44"/>
      <c r="B578" s="45"/>
      <c r="C578" s="46"/>
      <c r="D578" s="46"/>
      <c r="E578" s="36"/>
      <c r="F578" s="36"/>
      <c r="G578" s="36"/>
      <c r="H578" s="36"/>
      <c r="I578" s="36"/>
      <c r="J578" s="36"/>
      <c r="K578" s="36"/>
      <c r="L578" s="36"/>
      <c r="M578" s="36"/>
      <c r="N578" s="36"/>
      <c r="O578" s="36"/>
      <c r="P578" s="36"/>
      <c r="Q578" s="36"/>
      <c r="R578" s="36"/>
      <c r="S578" s="36"/>
      <c r="T578" s="36"/>
      <c r="U578" s="36"/>
      <c r="V578" s="36"/>
      <c r="W578" s="36"/>
      <c r="X578" s="36"/>
      <c r="Y578" s="36"/>
      <c r="Z578" s="36"/>
      <c r="AA578" s="36"/>
      <c r="AB578" s="36"/>
    </row>
    <row r="579">
      <c r="A579" s="44"/>
      <c r="B579" s="45"/>
      <c r="C579" s="46"/>
      <c r="D579" s="46"/>
      <c r="E579" s="36"/>
      <c r="F579" s="36"/>
      <c r="G579" s="36"/>
      <c r="H579" s="36"/>
      <c r="I579" s="36"/>
      <c r="J579" s="36"/>
      <c r="K579" s="36"/>
      <c r="L579" s="36"/>
      <c r="M579" s="36"/>
      <c r="N579" s="36"/>
      <c r="O579" s="36"/>
      <c r="P579" s="36"/>
      <c r="Q579" s="36"/>
      <c r="R579" s="36"/>
      <c r="S579" s="36"/>
      <c r="T579" s="36"/>
      <c r="U579" s="36"/>
      <c r="V579" s="36"/>
      <c r="W579" s="36"/>
      <c r="X579" s="36"/>
      <c r="Y579" s="36"/>
      <c r="Z579" s="36"/>
      <c r="AA579" s="36"/>
      <c r="AB579" s="36"/>
    </row>
    <row r="580">
      <c r="A580" s="44"/>
      <c r="B580" s="45"/>
      <c r="C580" s="46"/>
      <c r="D580" s="46"/>
      <c r="E580" s="36"/>
      <c r="F580" s="36"/>
      <c r="G580" s="36"/>
      <c r="H580" s="36"/>
      <c r="I580" s="36"/>
      <c r="J580" s="36"/>
      <c r="K580" s="36"/>
      <c r="L580" s="36"/>
      <c r="M580" s="36"/>
      <c r="N580" s="36"/>
      <c r="O580" s="36"/>
      <c r="P580" s="36"/>
      <c r="Q580" s="36"/>
      <c r="R580" s="36"/>
      <c r="S580" s="36"/>
      <c r="T580" s="36"/>
      <c r="U580" s="36"/>
      <c r="V580" s="36"/>
      <c r="W580" s="36"/>
      <c r="X580" s="36"/>
      <c r="Y580" s="36"/>
      <c r="Z580" s="36"/>
      <c r="AA580" s="36"/>
      <c r="AB580" s="36"/>
    </row>
    <row r="581">
      <c r="A581" s="44"/>
      <c r="B581" s="45"/>
      <c r="C581" s="46"/>
      <c r="D581" s="46"/>
      <c r="E581" s="36"/>
      <c r="F581" s="36"/>
      <c r="G581" s="36"/>
      <c r="H581" s="36"/>
      <c r="I581" s="36"/>
      <c r="J581" s="36"/>
      <c r="K581" s="36"/>
      <c r="L581" s="36"/>
      <c r="M581" s="36"/>
      <c r="N581" s="36"/>
      <c r="O581" s="36"/>
      <c r="P581" s="36"/>
      <c r="Q581" s="36"/>
      <c r="R581" s="36"/>
      <c r="S581" s="36"/>
      <c r="T581" s="36"/>
      <c r="U581" s="36"/>
      <c r="V581" s="36"/>
      <c r="W581" s="36"/>
      <c r="X581" s="36"/>
      <c r="Y581" s="36"/>
      <c r="Z581" s="36"/>
      <c r="AA581" s="36"/>
      <c r="AB581" s="36"/>
    </row>
    <row r="582">
      <c r="A582" s="44"/>
      <c r="B582" s="45"/>
      <c r="C582" s="46"/>
      <c r="D582" s="46"/>
      <c r="E582" s="36"/>
      <c r="F582" s="36"/>
      <c r="G582" s="36"/>
      <c r="H582" s="36"/>
      <c r="I582" s="36"/>
      <c r="J582" s="36"/>
      <c r="K582" s="36"/>
      <c r="L582" s="36"/>
      <c r="M582" s="36"/>
      <c r="N582" s="36"/>
      <c r="O582" s="36"/>
      <c r="P582" s="36"/>
      <c r="Q582" s="36"/>
      <c r="R582" s="36"/>
      <c r="S582" s="36"/>
      <c r="T582" s="36"/>
      <c r="U582" s="36"/>
      <c r="V582" s="36"/>
      <c r="W582" s="36"/>
      <c r="X582" s="36"/>
      <c r="Y582" s="36"/>
      <c r="Z582" s="36"/>
      <c r="AA582" s="36"/>
      <c r="AB582" s="36"/>
    </row>
    <row r="583">
      <c r="A583" s="44"/>
      <c r="B583" s="45"/>
      <c r="C583" s="46"/>
      <c r="D583" s="46"/>
      <c r="E583" s="36"/>
      <c r="F583" s="36"/>
      <c r="G583" s="36"/>
      <c r="H583" s="36"/>
      <c r="I583" s="36"/>
      <c r="J583" s="36"/>
      <c r="K583" s="36"/>
      <c r="L583" s="36"/>
      <c r="M583" s="36"/>
      <c r="N583" s="36"/>
      <c r="O583" s="36"/>
      <c r="P583" s="36"/>
      <c r="Q583" s="36"/>
      <c r="R583" s="36"/>
      <c r="S583" s="36"/>
      <c r="T583" s="36"/>
      <c r="U583" s="36"/>
      <c r="V583" s="36"/>
      <c r="W583" s="36"/>
      <c r="X583" s="36"/>
      <c r="Y583" s="36"/>
      <c r="Z583" s="36"/>
      <c r="AA583" s="36"/>
      <c r="AB583" s="36"/>
    </row>
    <row r="584">
      <c r="A584" s="44"/>
      <c r="B584" s="45"/>
      <c r="C584" s="46"/>
      <c r="D584" s="46"/>
      <c r="E584" s="36"/>
      <c r="F584" s="36"/>
      <c r="G584" s="36"/>
      <c r="H584" s="36"/>
      <c r="I584" s="36"/>
      <c r="J584" s="36"/>
      <c r="K584" s="36"/>
      <c r="L584" s="36"/>
      <c r="M584" s="36"/>
      <c r="N584" s="36"/>
      <c r="O584" s="36"/>
      <c r="P584" s="36"/>
      <c r="Q584" s="36"/>
      <c r="R584" s="36"/>
      <c r="S584" s="36"/>
      <c r="T584" s="36"/>
      <c r="U584" s="36"/>
      <c r="V584" s="36"/>
      <c r="W584" s="36"/>
      <c r="X584" s="36"/>
      <c r="Y584" s="36"/>
      <c r="Z584" s="36"/>
      <c r="AA584" s="36"/>
      <c r="AB584" s="36"/>
    </row>
    <row r="585">
      <c r="A585" s="44"/>
      <c r="B585" s="45"/>
      <c r="C585" s="46"/>
      <c r="D585" s="4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row>
    <row r="586">
      <c r="A586" s="44"/>
      <c r="B586" s="45"/>
      <c r="C586" s="46"/>
      <c r="D586" s="4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row>
    <row r="587">
      <c r="A587" s="44"/>
      <c r="B587" s="45"/>
      <c r="C587" s="46"/>
      <c r="D587" s="46"/>
      <c r="E587" s="36"/>
      <c r="F587" s="36"/>
      <c r="G587" s="36"/>
      <c r="H587" s="36"/>
      <c r="I587" s="36"/>
      <c r="J587" s="36"/>
      <c r="K587" s="36"/>
      <c r="L587" s="36"/>
      <c r="M587" s="36"/>
      <c r="N587" s="36"/>
      <c r="O587" s="36"/>
      <c r="P587" s="36"/>
      <c r="Q587" s="36"/>
      <c r="R587" s="36"/>
      <c r="S587" s="36"/>
      <c r="T587" s="36"/>
      <c r="U587" s="36"/>
      <c r="V587" s="36"/>
      <c r="W587" s="36"/>
      <c r="X587" s="36"/>
      <c r="Y587" s="36"/>
      <c r="Z587" s="36"/>
      <c r="AA587" s="36"/>
      <c r="AB587" s="36"/>
    </row>
    <row r="588">
      <c r="A588" s="44"/>
      <c r="B588" s="45"/>
      <c r="C588" s="46"/>
      <c r="D588" s="46"/>
      <c r="E588" s="36"/>
      <c r="F588" s="36"/>
      <c r="G588" s="36"/>
      <c r="H588" s="36"/>
      <c r="I588" s="36"/>
      <c r="J588" s="36"/>
      <c r="K588" s="36"/>
      <c r="L588" s="36"/>
      <c r="M588" s="36"/>
      <c r="N588" s="36"/>
      <c r="O588" s="36"/>
      <c r="P588" s="36"/>
      <c r="Q588" s="36"/>
      <c r="R588" s="36"/>
      <c r="S588" s="36"/>
      <c r="T588" s="36"/>
      <c r="U588" s="36"/>
      <c r="V588" s="36"/>
      <c r="W588" s="36"/>
      <c r="X588" s="36"/>
      <c r="Y588" s="36"/>
      <c r="Z588" s="36"/>
      <c r="AA588" s="36"/>
      <c r="AB588" s="36"/>
    </row>
    <row r="589">
      <c r="A589" s="44"/>
      <c r="B589" s="45"/>
      <c r="C589" s="46"/>
      <c r="D589" s="46"/>
      <c r="E589" s="36"/>
      <c r="F589" s="36"/>
      <c r="G589" s="36"/>
      <c r="H589" s="36"/>
      <c r="I589" s="36"/>
      <c r="J589" s="36"/>
      <c r="K589" s="36"/>
      <c r="L589" s="36"/>
      <c r="M589" s="36"/>
      <c r="N589" s="36"/>
      <c r="O589" s="36"/>
      <c r="P589" s="36"/>
      <c r="Q589" s="36"/>
      <c r="R589" s="36"/>
      <c r="S589" s="36"/>
      <c r="T589" s="36"/>
      <c r="U589" s="36"/>
      <c r="V589" s="36"/>
      <c r="W589" s="36"/>
      <c r="X589" s="36"/>
      <c r="Y589" s="36"/>
      <c r="Z589" s="36"/>
      <c r="AA589" s="36"/>
      <c r="AB589" s="36"/>
    </row>
    <row r="590">
      <c r="A590" s="44"/>
      <c r="B590" s="45"/>
      <c r="C590" s="46"/>
      <c r="D590" s="46"/>
      <c r="E590" s="36"/>
      <c r="F590" s="36"/>
      <c r="G590" s="36"/>
      <c r="H590" s="36"/>
      <c r="I590" s="36"/>
      <c r="J590" s="36"/>
      <c r="K590" s="36"/>
      <c r="L590" s="36"/>
      <c r="M590" s="36"/>
      <c r="N590" s="36"/>
      <c r="O590" s="36"/>
      <c r="P590" s="36"/>
      <c r="Q590" s="36"/>
      <c r="R590" s="36"/>
      <c r="S590" s="36"/>
      <c r="T590" s="36"/>
      <c r="U590" s="36"/>
      <c r="V590" s="36"/>
      <c r="W590" s="36"/>
      <c r="X590" s="36"/>
      <c r="Y590" s="36"/>
      <c r="Z590" s="36"/>
      <c r="AA590" s="36"/>
      <c r="AB590" s="36"/>
    </row>
    <row r="591">
      <c r="A591" s="44"/>
      <c r="B591" s="45"/>
      <c r="C591" s="46"/>
      <c r="D591" s="46"/>
      <c r="E591" s="36"/>
      <c r="F591" s="36"/>
      <c r="G591" s="36"/>
      <c r="H591" s="36"/>
      <c r="I591" s="36"/>
      <c r="J591" s="36"/>
      <c r="K591" s="36"/>
      <c r="L591" s="36"/>
      <c r="M591" s="36"/>
      <c r="N591" s="36"/>
      <c r="O591" s="36"/>
      <c r="P591" s="36"/>
      <c r="Q591" s="36"/>
      <c r="R591" s="36"/>
      <c r="S591" s="36"/>
      <c r="T591" s="36"/>
      <c r="U591" s="36"/>
      <c r="V591" s="36"/>
      <c r="W591" s="36"/>
      <c r="X591" s="36"/>
      <c r="Y591" s="36"/>
      <c r="Z591" s="36"/>
      <c r="AA591" s="36"/>
      <c r="AB591" s="36"/>
    </row>
    <row r="592">
      <c r="A592" s="44"/>
      <c r="B592" s="45"/>
      <c r="C592" s="46"/>
      <c r="D592" s="46"/>
      <c r="E592" s="36"/>
      <c r="F592" s="36"/>
      <c r="G592" s="36"/>
      <c r="H592" s="36"/>
      <c r="I592" s="36"/>
      <c r="J592" s="36"/>
      <c r="K592" s="36"/>
      <c r="L592" s="36"/>
      <c r="M592" s="36"/>
      <c r="N592" s="36"/>
      <c r="O592" s="36"/>
      <c r="P592" s="36"/>
      <c r="Q592" s="36"/>
      <c r="R592" s="36"/>
      <c r="S592" s="36"/>
      <c r="T592" s="36"/>
      <c r="U592" s="36"/>
      <c r="V592" s="36"/>
      <c r="W592" s="36"/>
      <c r="X592" s="36"/>
      <c r="Y592" s="36"/>
      <c r="Z592" s="36"/>
      <c r="AA592" s="36"/>
      <c r="AB592" s="36"/>
    </row>
    <row r="593">
      <c r="A593" s="44"/>
      <c r="B593" s="45"/>
      <c r="C593" s="46"/>
      <c r="D593" s="46"/>
      <c r="E593" s="36"/>
      <c r="F593" s="36"/>
      <c r="G593" s="36"/>
      <c r="H593" s="36"/>
      <c r="I593" s="36"/>
      <c r="J593" s="36"/>
      <c r="K593" s="36"/>
      <c r="L593" s="36"/>
      <c r="M593" s="36"/>
      <c r="N593" s="36"/>
      <c r="O593" s="36"/>
      <c r="P593" s="36"/>
      <c r="Q593" s="36"/>
      <c r="R593" s="36"/>
      <c r="S593" s="36"/>
      <c r="T593" s="36"/>
      <c r="U593" s="36"/>
      <c r="V593" s="36"/>
      <c r="W593" s="36"/>
      <c r="X593" s="36"/>
      <c r="Y593" s="36"/>
      <c r="Z593" s="36"/>
      <c r="AA593" s="36"/>
      <c r="AB593" s="36"/>
    </row>
    <row r="594">
      <c r="A594" s="44"/>
      <c r="B594" s="45"/>
      <c r="C594" s="46"/>
      <c r="D594" s="46"/>
      <c r="E594" s="36"/>
      <c r="F594" s="36"/>
      <c r="G594" s="36"/>
      <c r="H594" s="36"/>
      <c r="I594" s="36"/>
      <c r="J594" s="36"/>
      <c r="K594" s="36"/>
      <c r="L594" s="36"/>
      <c r="M594" s="36"/>
      <c r="N594" s="36"/>
      <c r="O594" s="36"/>
      <c r="P594" s="36"/>
      <c r="Q594" s="36"/>
      <c r="R594" s="36"/>
      <c r="S594" s="36"/>
      <c r="T594" s="36"/>
      <c r="U594" s="36"/>
      <c r="V594" s="36"/>
      <c r="W594" s="36"/>
      <c r="X594" s="36"/>
      <c r="Y594" s="36"/>
      <c r="Z594" s="36"/>
      <c r="AA594" s="36"/>
      <c r="AB594" s="36"/>
    </row>
    <row r="595">
      <c r="A595" s="44"/>
      <c r="B595" s="45"/>
      <c r="C595" s="46"/>
      <c r="D595" s="46"/>
      <c r="E595" s="36"/>
      <c r="F595" s="36"/>
      <c r="G595" s="36"/>
      <c r="H595" s="36"/>
      <c r="I595" s="36"/>
      <c r="J595" s="36"/>
      <c r="K595" s="36"/>
      <c r="L595" s="36"/>
      <c r="M595" s="36"/>
      <c r="N595" s="36"/>
      <c r="O595" s="36"/>
      <c r="P595" s="36"/>
      <c r="Q595" s="36"/>
      <c r="R595" s="36"/>
      <c r="S595" s="36"/>
      <c r="T595" s="36"/>
      <c r="U595" s="36"/>
      <c r="V595" s="36"/>
      <c r="W595" s="36"/>
      <c r="X595" s="36"/>
      <c r="Y595" s="36"/>
      <c r="Z595" s="36"/>
      <c r="AA595" s="36"/>
      <c r="AB595" s="36"/>
    </row>
    <row r="596">
      <c r="A596" s="44"/>
      <c r="B596" s="45"/>
      <c r="C596" s="46"/>
      <c r="D596" s="46"/>
      <c r="E596" s="36"/>
      <c r="F596" s="36"/>
      <c r="G596" s="36"/>
      <c r="H596" s="36"/>
      <c r="I596" s="36"/>
      <c r="J596" s="36"/>
      <c r="K596" s="36"/>
      <c r="L596" s="36"/>
      <c r="M596" s="36"/>
      <c r="N596" s="36"/>
      <c r="O596" s="36"/>
      <c r="P596" s="36"/>
      <c r="Q596" s="36"/>
      <c r="R596" s="36"/>
      <c r="S596" s="36"/>
      <c r="T596" s="36"/>
      <c r="U596" s="36"/>
      <c r="V596" s="36"/>
      <c r="W596" s="36"/>
      <c r="X596" s="36"/>
      <c r="Y596" s="36"/>
      <c r="Z596" s="36"/>
      <c r="AA596" s="36"/>
      <c r="AB596" s="36"/>
    </row>
    <row r="597">
      <c r="A597" s="44"/>
      <c r="B597" s="45"/>
      <c r="C597" s="46"/>
      <c r="D597" s="46"/>
      <c r="E597" s="36"/>
      <c r="F597" s="36"/>
      <c r="G597" s="36"/>
      <c r="H597" s="36"/>
      <c r="I597" s="36"/>
      <c r="J597" s="36"/>
      <c r="K597" s="36"/>
      <c r="L597" s="36"/>
      <c r="M597" s="36"/>
      <c r="N597" s="36"/>
      <c r="O597" s="36"/>
      <c r="P597" s="36"/>
      <c r="Q597" s="36"/>
      <c r="R597" s="36"/>
      <c r="S597" s="36"/>
      <c r="T597" s="36"/>
      <c r="U597" s="36"/>
      <c r="V597" s="36"/>
      <c r="W597" s="36"/>
      <c r="X597" s="36"/>
      <c r="Y597" s="36"/>
      <c r="Z597" s="36"/>
      <c r="AA597" s="36"/>
      <c r="AB597" s="36"/>
    </row>
    <row r="598">
      <c r="A598" s="44"/>
      <c r="B598" s="45"/>
      <c r="C598" s="46"/>
      <c r="D598" s="46"/>
      <c r="E598" s="36"/>
      <c r="F598" s="36"/>
      <c r="G598" s="36"/>
      <c r="H598" s="36"/>
      <c r="I598" s="36"/>
      <c r="J598" s="36"/>
      <c r="K598" s="36"/>
      <c r="L598" s="36"/>
      <c r="M598" s="36"/>
      <c r="N598" s="36"/>
      <c r="O598" s="36"/>
      <c r="P598" s="36"/>
      <c r="Q598" s="36"/>
      <c r="R598" s="36"/>
      <c r="S598" s="36"/>
      <c r="T598" s="36"/>
      <c r="U598" s="36"/>
      <c r="V598" s="36"/>
      <c r="W598" s="36"/>
      <c r="X598" s="36"/>
      <c r="Y598" s="36"/>
      <c r="Z598" s="36"/>
      <c r="AA598" s="36"/>
      <c r="AB598" s="36"/>
    </row>
    <row r="599">
      <c r="A599" s="44"/>
      <c r="B599" s="45"/>
      <c r="C599" s="46"/>
      <c r="D599" s="46"/>
      <c r="E599" s="36"/>
      <c r="F599" s="36"/>
      <c r="G599" s="36"/>
      <c r="H599" s="36"/>
      <c r="I599" s="36"/>
      <c r="J599" s="36"/>
      <c r="K599" s="36"/>
      <c r="L599" s="36"/>
      <c r="M599" s="36"/>
      <c r="N599" s="36"/>
      <c r="O599" s="36"/>
      <c r="P599" s="36"/>
      <c r="Q599" s="36"/>
      <c r="R599" s="36"/>
      <c r="S599" s="36"/>
      <c r="T599" s="36"/>
      <c r="U599" s="36"/>
      <c r="V599" s="36"/>
      <c r="W599" s="36"/>
      <c r="X599" s="36"/>
      <c r="Y599" s="36"/>
      <c r="Z599" s="36"/>
      <c r="AA599" s="36"/>
      <c r="AB599" s="36"/>
    </row>
    <row r="600">
      <c r="A600" s="44"/>
      <c r="B600" s="45"/>
      <c r="C600" s="46"/>
      <c r="D600" s="46"/>
      <c r="E600" s="36"/>
      <c r="F600" s="36"/>
      <c r="G600" s="36"/>
      <c r="H600" s="36"/>
      <c r="I600" s="36"/>
      <c r="J600" s="36"/>
      <c r="K600" s="36"/>
      <c r="L600" s="36"/>
      <c r="M600" s="36"/>
      <c r="N600" s="36"/>
      <c r="O600" s="36"/>
      <c r="P600" s="36"/>
      <c r="Q600" s="36"/>
      <c r="R600" s="36"/>
      <c r="S600" s="36"/>
      <c r="T600" s="36"/>
      <c r="U600" s="36"/>
      <c r="V600" s="36"/>
      <c r="W600" s="36"/>
      <c r="X600" s="36"/>
      <c r="Y600" s="36"/>
      <c r="Z600" s="36"/>
      <c r="AA600" s="36"/>
      <c r="AB600" s="36"/>
    </row>
    <row r="601">
      <c r="A601" s="44"/>
      <c r="B601" s="45"/>
      <c r="C601" s="46"/>
      <c r="D601" s="46"/>
      <c r="E601" s="36"/>
      <c r="F601" s="36"/>
      <c r="G601" s="36"/>
      <c r="H601" s="36"/>
      <c r="I601" s="36"/>
      <c r="J601" s="36"/>
      <c r="K601" s="36"/>
      <c r="L601" s="36"/>
      <c r="M601" s="36"/>
      <c r="N601" s="36"/>
      <c r="O601" s="36"/>
      <c r="P601" s="36"/>
      <c r="Q601" s="36"/>
      <c r="R601" s="36"/>
      <c r="S601" s="36"/>
      <c r="T601" s="36"/>
      <c r="U601" s="36"/>
      <c r="V601" s="36"/>
      <c r="W601" s="36"/>
      <c r="X601" s="36"/>
      <c r="Y601" s="36"/>
      <c r="Z601" s="36"/>
      <c r="AA601" s="36"/>
      <c r="AB601" s="36"/>
    </row>
    <row r="602">
      <c r="A602" s="44"/>
      <c r="B602" s="45"/>
      <c r="C602" s="46"/>
      <c r="D602" s="46"/>
      <c r="E602" s="36"/>
      <c r="F602" s="36"/>
      <c r="G602" s="36"/>
      <c r="H602" s="36"/>
      <c r="I602" s="36"/>
      <c r="J602" s="36"/>
      <c r="K602" s="36"/>
      <c r="L602" s="36"/>
      <c r="M602" s="36"/>
      <c r="N602" s="36"/>
      <c r="O602" s="36"/>
      <c r="P602" s="36"/>
      <c r="Q602" s="36"/>
      <c r="R602" s="36"/>
      <c r="S602" s="36"/>
      <c r="T602" s="36"/>
      <c r="U602" s="36"/>
      <c r="V602" s="36"/>
      <c r="W602" s="36"/>
      <c r="X602" s="36"/>
      <c r="Y602" s="36"/>
      <c r="Z602" s="36"/>
      <c r="AA602" s="36"/>
      <c r="AB602" s="36"/>
    </row>
    <row r="603">
      <c r="A603" s="44"/>
      <c r="B603" s="45"/>
      <c r="C603" s="46"/>
      <c r="D603" s="46"/>
      <c r="E603" s="36"/>
      <c r="F603" s="36"/>
      <c r="G603" s="36"/>
      <c r="H603" s="36"/>
      <c r="I603" s="36"/>
      <c r="J603" s="36"/>
      <c r="K603" s="36"/>
      <c r="L603" s="36"/>
      <c r="M603" s="36"/>
      <c r="N603" s="36"/>
      <c r="O603" s="36"/>
      <c r="P603" s="36"/>
      <c r="Q603" s="36"/>
      <c r="R603" s="36"/>
      <c r="S603" s="36"/>
      <c r="T603" s="36"/>
      <c r="U603" s="36"/>
      <c r="V603" s="36"/>
      <c r="W603" s="36"/>
      <c r="X603" s="36"/>
      <c r="Y603" s="36"/>
      <c r="Z603" s="36"/>
      <c r="AA603" s="36"/>
      <c r="AB603" s="36"/>
    </row>
    <row r="604">
      <c r="A604" s="44"/>
      <c r="B604" s="45"/>
      <c r="C604" s="46"/>
      <c r="D604" s="46"/>
      <c r="E604" s="36"/>
      <c r="F604" s="36"/>
      <c r="G604" s="36"/>
      <c r="H604" s="36"/>
      <c r="I604" s="36"/>
      <c r="J604" s="36"/>
      <c r="K604" s="36"/>
      <c r="L604" s="36"/>
      <c r="M604" s="36"/>
      <c r="N604" s="36"/>
      <c r="O604" s="36"/>
      <c r="P604" s="36"/>
      <c r="Q604" s="36"/>
      <c r="R604" s="36"/>
      <c r="S604" s="36"/>
      <c r="T604" s="36"/>
      <c r="U604" s="36"/>
      <c r="V604" s="36"/>
      <c r="W604" s="36"/>
      <c r="X604" s="36"/>
      <c r="Y604" s="36"/>
      <c r="Z604" s="36"/>
      <c r="AA604" s="36"/>
      <c r="AB604" s="36"/>
    </row>
    <row r="605">
      <c r="A605" s="44"/>
      <c r="B605" s="45"/>
      <c r="C605" s="46"/>
      <c r="D605" s="46"/>
      <c r="E605" s="36"/>
      <c r="F605" s="36"/>
      <c r="G605" s="36"/>
      <c r="H605" s="36"/>
      <c r="I605" s="36"/>
      <c r="J605" s="36"/>
      <c r="K605" s="36"/>
      <c r="L605" s="36"/>
      <c r="M605" s="36"/>
      <c r="N605" s="36"/>
      <c r="O605" s="36"/>
      <c r="P605" s="36"/>
      <c r="Q605" s="36"/>
      <c r="R605" s="36"/>
      <c r="S605" s="36"/>
      <c r="T605" s="36"/>
      <c r="U605" s="36"/>
      <c r="V605" s="36"/>
      <c r="W605" s="36"/>
      <c r="X605" s="36"/>
      <c r="Y605" s="36"/>
      <c r="Z605" s="36"/>
      <c r="AA605" s="36"/>
      <c r="AB605" s="36"/>
    </row>
    <row r="606">
      <c r="A606" s="44"/>
      <c r="B606" s="45"/>
      <c r="C606" s="46"/>
      <c r="D606" s="46"/>
      <c r="E606" s="36"/>
      <c r="F606" s="36"/>
      <c r="G606" s="36"/>
      <c r="H606" s="36"/>
      <c r="I606" s="36"/>
      <c r="J606" s="36"/>
      <c r="K606" s="36"/>
      <c r="L606" s="36"/>
      <c r="M606" s="36"/>
      <c r="N606" s="36"/>
      <c r="O606" s="36"/>
      <c r="P606" s="36"/>
      <c r="Q606" s="36"/>
      <c r="R606" s="36"/>
      <c r="S606" s="36"/>
      <c r="T606" s="36"/>
      <c r="U606" s="36"/>
      <c r="V606" s="36"/>
      <c r="W606" s="36"/>
      <c r="X606" s="36"/>
      <c r="Y606" s="36"/>
      <c r="Z606" s="36"/>
      <c r="AA606" s="36"/>
      <c r="AB606" s="36"/>
    </row>
    <row r="607">
      <c r="A607" s="44"/>
      <c r="B607" s="45"/>
      <c r="C607" s="46"/>
      <c r="D607" s="46"/>
      <c r="E607" s="36"/>
      <c r="F607" s="36"/>
      <c r="G607" s="36"/>
      <c r="H607" s="36"/>
      <c r="I607" s="36"/>
      <c r="J607" s="36"/>
      <c r="K607" s="36"/>
      <c r="L607" s="36"/>
      <c r="M607" s="36"/>
      <c r="N607" s="36"/>
      <c r="O607" s="36"/>
      <c r="P607" s="36"/>
      <c r="Q607" s="36"/>
      <c r="R607" s="36"/>
      <c r="S607" s="36"/>
      <c r="T607" s="36"/>
      <c r="U607" s="36"/>
      <c r="V607" s="36"/>
      <c r="W607" s="36"/>
      <c r="X607" s="36"/>
      <c r="Y607" s="36"/>
      <c r="Z607" s="36"/>
      <c r="AA607" s="36"/>
      <c r="AB607" s="36"/>
    </row>
    <row r="608">
      <c r="A608" s="44"/>
      <c r="B608" s="45"/>
      <c r="C608" s="46"/>
      <c r="D608" s="46"/>
      <c r="E608" s="36"/>
      <c r="F608" s="36"/>
      <c r="G608" s="36"/>
      <c r="H608" s="36"/>
      <c r="I608" s="36"/>
      <c r="J608" s="36"/>
      <c r="K608" s="36"/>
      <c r="L608" s="36"/>
      <c r="M608" s="36"/>
      <c r="N608" s="36"/>
      <c r="O608" s="36"/>
      <c r="P608" s="36"/>
      <c r="Q608" s="36"/>
      <c r="R608" s="36"/>
      <c r="S608" s="36"/>
      <c r="T608" s="36"/>
      <c r="U608" s="36"/>
      <c r="V608" s="36"/>
      <c r="W608" s="36"/>
      <c r="X608" s="36"/>
      <c r="Y608" s="36"/>
      <c r="Z608" s="36"/>
      <c r="AA608" s="36"/>
      <c r="AB608" s="36"/>
    </row>
    <row r="609">
      <c r="A609" s="44"/>
      <c r="B609" s="45"/>
      <c r="C609" s="46"/>
      <c r="D609" s="46"/>
      <c r="E609" s="36"/>
      <c r="F609" s="36"/>
      <c r="G609" s="36"/>
      <c r="H609" s="36"/>
      <c r="I609" s="36"/>
      <c r="J609" s="36"/>
      <c r="K609" s="36"/>
      <c r="L609" s="36"/>
      <c r="M609" s="36"/>
      <c r="N609" s="36"/>
      <c r="O609" s="36"/>
      <c r="P609" s="36"/>
      <c r="Q609" s="36"/>
      <c r="R609" s="36"/>
      <c r="S609" s="36"/>
      <c r="T609" s="36"/>
      <c r="U609" s="36"/>
      <c r="V609" s="36"/>
      <c r="W609" s="36"/>
      <c r="X609" s="36"/>
      <c r="Y609" s="36"/>
      <c r="Z609" s="36"/>
      <c r="AA609" s="36"/>
      <c r="AB609" s="36"/>
    </row>
    <row r="610">
      <c r="A610" s="44"/>
      <c r="B610" s="45"/>
      <c r="C610" s="46"/>
      <c r="D610" s="46"/>
      <c r="E610" s="36"/>
      <c r="F610" s="36"/>
      <c r="G610" s="36"/>
      <c r="H610" s="36"/>
      <c r="I610" s="36"/>
      <c r="J610" s="36"/>
      <c r="K610" s="36"/>
      <c r="L610" s="36"/>
      <c r="M610" s="36"/>
      <c r="N610" s="36"/>
      <c r="O610" s="36"/>
      <c r="P610" s="36"/>
      <c r="Q610" s="36"/>
      <c r="R610" s="36"/>
      <c r="S610" s="36"/>
      <c r="T610" s="36"/>
      <c r="U610" s="36"/>
      <c r="V610" s="36"/>
      <c r="W610" s="36"/>
      <c r="X610" s="36"/>
      <c r="Y610" s="36"/>
      <c r="Z610" s="36"/>
      <c r="AA610" s="36"/>
      <c r="AB610" s="36"/>
    </row>
    <row r="611">
      <c r="A611" s="44"/>
      <c r="B611" s="45"/>
      <c r="C611" s="46"/>
      <c r="D611" s="46"/>
      <c r="E611" s="36"/>
      <c r="F611" s="36"/>
      <c r="G611" s="36"/>
      <c r="H611" s="36"/>
      <c r="I611" s="36"/>
      <c r="J611" s="36"/>
      <c r="K611" s="36"/>
      <c r="L611" s="36"/>
      <c r="M611" s="36"/>
      <c r="N611" s="36"/>
      <c r="O611" s="36"/>
      <c r="P611" s="36"/>
      <c r="Q611" s="36"/>
      <c r="R611" s="36"/>
      <c r="S611" s="36"/>
      <c r="T611" s="36"/>
      <c r="U611" s="36"/>
      <c r="V611" s="36"/>
      <c r="W611" s="36"/>
      <c r="X611" s="36"/>
      <c r="Y611" s="36"/>
      <c r="Z611" s="36"/>
      <c r="AA611" s="36"/>
      <c r="AB611" s="36"/>
    </row>
    <row r="612">
      <c r="A612" s="44"/>
      <c r="B612" s="45"/>
      <c r="C612" s="46"/>
      <c r="D612" s="46"/>
      <c r="E612" s="36"/>
      <c r="F612" s="36"/>
      <c r="G612" s="36"/>
      <c r="H612" s="36"/>
      <c r="I612" s="36"/>
      <c r="J612" s="36"/>
      <c r="K612" s="36"/>
      <c r="L612" s="36"/>
      <c r="M612" s="36"/>
      <c r="N612" s="36"/>
      <c r="O612" s="36"/>
      <c r="P612" s="36"/>
      <c r="Q612" s="36"/>
      <c r="R612" s="36"/>
      <c r="S612" s="36"/>
      <c r="T612" s="36"/>
      <c r="U612" s="36"/>
      <c r="V612" s="36"/>
      <c r="W612" s="36"/>
      <c r="X612" s="36"/>
      <c r="Y612" s="36"/>
      <c r="Z612" s="36"/>
      <c r="AA612" s="36"/>
      <c r="AB612" s="36"/>
    </row>
    <row r="613">
      <c r="A613" s="44"/>
      <c r="B613" s="45"/>
      <c r="C613" s="46"/>
      <c r="D613" s="46"/>
      <c r="E613" s="36"/>
      <c r="F613" s="36"/>
      <c r="G613" s="36"/>
      <c r="H613" s="36"/>
      <c r="I613" s="36"/>
      <c r="J613" s="36"/>
      <c r="K613" s="36"/>
      <c r="L613" s="36"/>
      <c r="M613" s="36"/>
      <c r="N613" s="36"/>
      <c r="O613" s="36"/>
      <c r="P613" s="36"/>
      <c r="Q613" s="36"/>
      <c r="R613" s="36"/>
      <c r="S613" s="36"/>
      <c r="T613" s="36"/>
      <c r="U613" s="36"/>
      <c r="V613" s="36"/>
      <c r="W613" s="36"/>
      <c r="X613" s="36"/>
      <c r="Y613" s="36"/>
      <c r="Z613" s="36"/>
      <c r="AA613" s="36"/>
      <c r="AB613" s="36"/>
    </row>
    <row r="614">
      <c r="A614" s="44"/>
      <c r="B614" s="45"/>
      <c r="C614" s="46"/>
      <c r="D614" s="46"/>
      <c r="E614" s="36"/>
      <c r="F614" s="36"/>
      <c r="G614" s="36"/>
      <c r="H614" s="36"/>
      <c r="I614" s="36"/>
      <c r="J614" s="36"/>
      <c r="K614" s="36"/>
      <c r="L614" s="36"/>
      <c r="M614" s="36"/>
      <c r="N614" s="36"/>
      <c r="O614" s="36"/>
      <c r="P614" s="36"/>
      <c r="Q614" s="36"/>
      <c r="R614" s="36"/>
      <c r="S614" s="36"/>
      <c r="T614" s="36"/>
      <c r="U614" s="36"/>
      <c r="V614" s="36"/>
      <c r="W614" s="36"/>
      <c r="X614" s="36"/>
      <c r="Y614" s="36"/>
      <c r="Z614" s="36"/>
      <c r="AA614" s="36"/>
      <c r="AB614" s="36"/>
    </row>
    <row r="615">
      <c r="A615" s="44"/>
      <c r="B615" s="45"/>
      <c r="C615" s="46"/>
      <c r="D615" s="46"/>
      <c r="E615" s="36"/>
      <c r="F615" s="36"/>
      <c r="G615" s="36"/>
      <c r="H615" s="36"/>
      <c r="I615" s="36"/>
      <c r="J615" s="36"/>
      <c r="K615" s="36"/>
      <c r="L615" s="36"/>
      <c r="M615" s="36"/>
      <c r="N615" s="36"/>
      <c r="O615" s="36"/>
      <c r="P615" s="36"/>
      <c r="Q615" s="36"/>
      <c r="R615" s="36"/>
      <c r="S615" s="36"/>
      <c r="T615" s="36"/>
      <c r="U615" s="36"/>
      <c r="V615" s="36"/>
      <c r="W615" s="36"/>
      <c r="X615" s="36"/>
      <c r="Y615" s="36"/>
      <c r="Z615" s="36"/>
      <c r="AA615" s="36"/>
      <c r="AB615" s="36"/>
    </row>
    <row r="616">
      <c r="A616" s="44"/>
      <c r="B616" s="45"/>
      <c r="C616" s="46"/>
      <c r="D616" s="46"/>
      <c r="E616" s="36"/>
      <c r="F616" s="36"/>
      <c r="G616" s="36"/>
      <c r="H616" s="36"/>
      <c r="I616" s="36"/>
      <c r="J616" s="36"/>
      <c r="K616" s="36"/>
      <c r="L616" s="36"/>
      <c r="M616" s="36"/>
      <c r="N616" s="36"/>
      <c r="O616" s="36"/>
      <c r="P616" s="36"/>
      <c r="Q616" s="36"/>
      <c r="R616" s="36"/>
      <c r="S616" s="36"/>
      <c r="T616" s="36"/>
      <c r="U616" s="36"/>
      <c r="V616" s="36"/>
      <c r="W616" s="36"/>
      <c r="X616" s="36"/>
      <c r="Y616" s="36"/>
      <c r="Z616" s="36"/>
      <c r="AA616" s="36"/>
      <c r="AB616" s="36"/>
    </row>
    <row r="617">
      <c r="A617" s="44"/>
      <c r="B617" s="45"/>
      <c r="C617" s="46"/>
      <c r="D617" s="46"/>
      <c r="E617" s="36"/>
      <c r="F617" s="36"/>
      <c r="G617" s="36"/>
      <c r="H617" s="36"/>
      <c r="I617" s="36"/>
      <c r="J617" s="36"/>
      <c r="K617" s="36"/>
      <c r="L617" s="36"/>
      <c r="M617" s="36"/>
      <c r="N617" s="36"/>
      <c r="O617" s="36"/>
      <c r="P617" s="36"/>
      <c r="Q617" s="36"/>
      <c r="R617" s="36"/>
      <c r="S617" s="36"/>
      <c r="T617" s="36"/>
      <c r="U617" s="36"/>
      <c r="V617" s="36"/>
      <c r="W617" s="36"/>
      <c r="X617" s="36"/>
      <c r="Y617" s="36"/>
      <c r="Z617" s="36"/>
      <c r="AA617" s="36"/>
      <c r="AB617" s="36"/>
    </row>
    <row r="618">
      <c r="A618" s="44"/>
      <c r="B618" s="45"/>
      <c r="C618" s="46"/>
      <c r="D618" s="46"/>
      <c r="E618" s="36"/>
      <c r="F618" s="36"/>
      <c r="G618" s="36"/>
      <c r="H618" s="36"/>
      <c r="I618" s="36"/>
      <c r="J618" s="36"/>
      <c r="K618" s="36"/>
      <c r="L618" s="36"/>
      <c r="M618" s="36"/>
      <c r="N618" s="36"/>
      <c r="O618" s="36"/>
      <c r="P618" s="36"/>
      <c r="Q618" s="36"/>
      <c r="R618" s="36"/>
      <c r="S618" s="36"/>
      <c r="T618" s="36"/>
      <c r="U618" s="36"/>
      <c r="V618" s="36"/>
      <c r="W618" s="36"/>
      <c r="X618" s="36"/>
      <c r="Y618" s="36"/>
      <c r="Z618" s="36"/>
      <c r="AA618" s="36"/>
      <c r="AB618" s="36"/>
    </row>
    <row r="619">
      <c r="A619" s="44"/>
      <c r="B619" s="45"/>
      <c r="C619" s="46"/>
      <c r="D619" s="46"/>
      <c r="E619" s="36"/>
      <c r="F619" s="36"/>
      <c r="G619" s="36"/>
      <c r="H619" s="36"/>
      <c r="I619" s="36"/>
      <c r="J619" s="36"/>
      <c r="K619" s="36"/>
      <c r="L619" s="36"/>
      <c r="M619" s="36"/>
      <c r="N619" s="36"/>
      <c r="O619" s="36"/>
      <c r="P619" s="36"/>
      <c r="Q619" s="36"/>
      <c r="R619" s="36"/>
      <c r="S619" s="36"/>
      <c r="T619" s="36"/>
      <c r="U619" s="36"/>
      <c r="V619" s="36"/>
      <c r="W619" s="36"/>
      <c r="X619" s="36"/>
      <c r="Y619" s="36"/>
      <c r="Z619" s="36"/>
      <c r="AA619" s="36"/>
      <c r="AB619" s="36"/>
    </row>
    <row r="620">
      <c r="A620" s="44"/>
      <c r="B620" s="45"/>
      <c r="C620" s="46"/>
      <c r="D620" s="46"/>
      <c r="E620" s="36"/>
      <c r="F620" s="36"/>
      <c r="G620" s="36"/>
      <c r="H620" s="36"/>
      <c r="I620" s="36"/>
      <c r="J620" s="36"/>
      <c r="K620" s="36"/>
      <c r="L620" s="36"/>
      <c r="M620" s="36"/>
      <c r="N620" s="36"/>
      <c r="O620" s="36"/>
      <c r="P620" s="36"/>
      <c r="Q620" s="36"/>
      <c r="R620" s="36"/>
      <c r="S620" s="36"/>
      <c r="T620" s="36"/>
      <c r="U620" s="36"/>
      <c r="V620" s="36"/>
      <c r="W620" s="36"/>
      <c r="X620" s="36"/>
      <c r="Y620" s="36"/>
      <c r="Z620" s="36"/>
      <c r="AA620" s="36"/>
      <c r="AB620" s="36"/>
    </row>
    <row r="621">
      <c r="A621" s="44"/>
      <c r="B621" s="45"/>
      <c r="C621" s="46"/>
      <c r="D621" s="46"/>
      <c r="E621" s="36"/>
      <c r="F621" s="36"/>
      <c r="G621" s="36"/>
      <c r="H621" s="36"/>
      <c r="I621" s="36"/>
      <c r="J621" s="36"/>
      <c r="K621" s="36"/>
      <c r="L621" s="36"/>
      <c r="M621" s="36"/>
      <c r="N621" s="36"/>
      <c r="O621" s="36"/>
      <c r="P621" s="36"/>
      <c r="Q621" s="36"/>
      <c r="R621" s="36"/>
      <c r="S621" s="36"/>
      <c r="T621" s="36"/>
      <c r="U621" s="36"/>
      <c r="V621" s="36"/>
      <c r="W621" s="36"/>
      <c r="X621" s="36"/>
      <c r="Y621" s="36"/>
      <c r="Z621" s="36"/>
      <c r="AA621" s="36"/>
      <c r="AB621" s="36"/>
    </row>
    <row r="622">
      <c r="A622" s="44"/>
      <c r="B622" s="45"/>
      <c r="C622" s="46"/>
      <c r="D622" s="46"/>
      <c r="E622" s="36"/>
      <c r="F622" s="36"/>
      <c r="G622" s="36"/>
      <c r="H622" s="36"/>
      <c r="I622" s="36"/>
      <c r="J622" s="36"/>
      <c r="K622" s="36"/>
      <c r="L622" s="36"/>
      <c r="M622" s="36"/>
      <c r="N622" s="36"/>
      <c r="O622" s="36"/>
      <c r="P622" s="36"/>
      <c r="Q622" s="36"/>
      <c r="R622" s="36"/>
      <c r="S622" s="36"/>
      <c r="T622" s="36"/>
      <c r="U622" s="36"/>
      <c r="V622" s="36"/>
      <c r="W622" s="36"/>
      <c r="X622" s="36"/>
      <c r="Y622" s="36"/>
      <c r="Z622" s="36"/>
      <c r="AA622" s="36"/>
      <c r="AB622" s="36"/>
    </row>
    <row r="623">
      <c r="A623" s="44"/>
      <c r="B623" s="45"/>
      <c r="C623" s="46"/>
      <c r="D623" s="46"/>
      <c r="E623" s="36"/>
      <c r="F623" s="36"/>
      <c r="G623" s="36"/>
      <c r="H623" s="36"/>
      <c r="I623" s="36"/>
      <c r="J623" s="36"/>
      <c r="K623" s="36"/>
      <c r="L623" s="36"/>
      <c r="M623" s="36"/>
      <c r="N623" s="36"/>
      <c r="O623" s="36"/>
      <c r="P623" s="36"/>
      <c r="Q623" s="36"/>
      <c r="R623" s="36"/>
      <c r="S623" s="36"/>
      <c r="T623" s="36"/>
      <c r="U623" s="36"/>
      <c r="V623" s="36"/>
      <c r="W623" s="36"/>
      <c r="X623" s="36"/>
      <c r="Y623" s="36"/>
      <c r="Z623" s="36"/>
      <c r="AA623" s="36"/>
      <c r="AB623" s="36"/>
    </row>
    <row r="624">
      <c r="A624" s="44"/>
      <c r="B624" s="45"/>
      <c r="C624" s="46"/>
      <c r="D624" s="46"/>
      <c r="E624" s="36"/>
      <c r="F624" s="36"/>
      <c r="G624" s="36"/>
      <c r="H624" s="36"/>
      <c r="I624" s="36"/>
      <c r="J624" s="36"/>
      <c r="K624" s="36"/>
      <c r="L624" s="36"/>
      <c r="M624" s="36"/>
      <c r="N624" s="36"/>
      <c r="O624" s="36"/>
      <c r="P624" s="36"/>
      <c r="Q624" s="36"/>
      <c r="R624" s="36"/>
      <c r="S624" s="36"/>
      <c r="T624" s="36"/>
      <c r="U624" s="36"/>
      <c r="V624" s="36"/>
      <c r="W624" s="36"/>
      <c r="X624" s="36"/>
      <c r="Y624" s="36"/>
      <c r="Z624" s="36"/>
      <c r="AA624" s="36"/>
      <c r="AB624" s="36"/>
    </row>
    <row r="625">
      <c r="A625" s="44"/>
      <c r="B625" s="45"/>
      <c r="C625" s="46"/>
      <c r="D625" s="46"/>
      <c r="E625" s="36"/>
      <c r="F625" s="36"/>
      <c r="G625" s="36"/>
      <c r="H625" s="36"/>
      <c r="I625" s="36"/>
      <c r="J625" s="36"/>
      <c r="K625" s="36"/>
      <c r="L625" s="36"/>
      <c r="M625" s="36"/>
      <c r="N625" s="36"/>
      <c r="O625" s="36"/>
      <c r="P625" s="36"/>
      <c r="Q625" s="36"/>
      <c r="R625" s="36"/>
      <c r="S625" s="36"/>
      <c r="T625" s="36"/>
      <c r="U625" s="36"/>
      <c r="V625" s="36"/>
      <c r="W625" s="36"/>
      <c r="X625" s="36"/>
      <c r="Y625" s="36"/>
      <c r="Z625" s="36"/>
      <c r="AA625" s="36"/>
      <c r="AB625" s="36"/>
    </row>
    <row r="626">
      <c r="A626" s="44"/>
      <c r="B626" s="45"/>
      <c r="C626" s="46"/>
      <c r="D626" s="46"/>
      <c r="E626" s="36"/>
      <c r="F626" s="36"/>
      <c r="G626" s="36"/>
      <c r="H626" s="36"/>
      <c r="I626" s="36"/>
      <c r="J626" s="36"/>
      <c r="K626" s="36"/>
      <c r="L626" s="36"/>
      <c r="M626" s="36"/>
      <c r="N626" s="36"/>
      <c r="O626" s="36"/>
      <c r="P626" s="36"/>
      <c r="Q626" s="36"/>
      <c r="R626" s="36"/>
      <c r="S626" s="36"/>
      <c r="T626" s="36"/>
      <c r="U626" s="36"/>
      <c r="V626" s="36"/>
      <c r="W626" s="36"/>
      <c r="X626" s="36"/>
      <c r="Y626" s="36"/>
      <c r="Z626" s="36"/>
      <c r="AA626" s="36"/>
      <c r="AB626" s="36"/>
    </row>
    <row r="627">
      <c r="A627" s="44"/>
      <c r="B627" s="45"/>
      <c r="C627" s="46"/>
      <c r="D627" s="46"/>
      <c r="E627" s="36"/>
      <c r="F627" s="36"/>
      <c r="G627" s="36"/>
      <c r="H627" s="36"/>
      <c r="I627" s="36"/>
      <c r="J627" s="36"/>
      <c r="K627" s="36"/>
      <c r="L627" s="36"/>
      <c r="M627" s="36"/>
      <c r="N627" s="36"/>
      <c r="O627" s="36"/>
      <c r="P627" s="36"/>
      <c r="Q627" s="36"/>
      <c r="R627" s="36"/>
      <c r="S627" s="36"/>
      <c r="T627" s="36"/>
      <c r="U627" s="36"/>
      <c r="V627" s="36"/>
      <c r="W627" s="36"/>
      <c r="X627" s="36"/>
      <c r="Y627" s="36"/>
      <c r="Z627" s="36"/>
      <c r="AA627" s="36"/>
      <c r="AB627" s="36"/>
    </row>
    <row r="628">
      <c r="A628" s="44"/>
      <c r="B628" s="45"/>
      <c r="C628" s="46"/>
      <c r="D628" s="46"/>
      <c r="E628" s="36"/>
      <c r="F628" s="36"/>
      <c r="G628" s="36"/>
      <c r="H628" s="36"/>
      <c r="I628" s="36"/>
      <c r="J628" s="36"/>
      <c r="K628" s="36"/>
      <c r="L628" s="36"/>
      <c r="M628" s="36"/>
      <c r="N628" s="36"/>
      <c r="O628" s="36"/>
      <c r="P628" s="36"/>
      <c r="Q628" s="36"/>
      <c r="R628" s="36"/>
      <c r="S628" s="36"/>
      <c r="T628" s="36"/>
      <c r="U628" s="36"/>
      <c r="V628" s="36"/>
      <c r="W628" s="36"/>
      <c r="X628" s="36"/>
      <c r="Y628" s="36"/>
      <c r="Z628" s="36"/>
      <c r="AA628" s="36"/>
      <c r="AB628" s="36"/>
    </row>
    <row r="629">
      <c r="A629" s="44"/>
      <c r="B629" s="45"/>
      <c r="C629" s="46"/>
      <c r="D629" s="46"/>
      <c r="E629" s="36"/>
      <c r="F629" s="36"/>
      <c r="G629" s="36"/>
      <c r="H629" s="36"/>
      <c r="I629" s="36"/>
      <c r="J629" s="36"/>
      <c r="K629" s="36"/>
      <c r="L629" s="36"/>
      <c r="M629" s="36"/>
      <c r="N629" s="36"/>
      <c r="O629" s="36"/>
      <c r="P629" s="36"/>
      <c r="Q629" s="36"/>
      <c r="R629" s="36"/>
      <c r="S629" s="36"/>
      <c r="T629" s="36"/>
      <c r="U629" s="36"/>
      <c r="V629" s="36"/>
      <c r="W629" s="36"/>
      <c r="X629" s="36"/>
      <c r="Y629" s="36"/>
      <c r="Z629" s="36"/>
      <c r="AA629" s="36"/>
      <c r="AB629" s="36"/>
    </row>
    <row r="630">
      <c r="A630" s="44"/>
      <c r="B630" s="45"/>
      <c r="C630" s="46"/>
      <c r="D630" s="46"/>
      <c r="E630" s="36"/>
      <c r="F630" s="36"/>
      <c r="G630" s="36"/>
      <c r="H630" s="36"/>
      <c r="I630" s="36"/>
      <c r="J630" s="36"/>
      <c r="K630" s="36"/>
      <c r="L630" s="36"/>
      <c r="M630" s="36"/>
      <c r="N630" s="36"/>
      <c r="O630" s="36"/>
      <c r="P630" s="36"/>
      <c r="Q630" s="36"/>
      <c r="R630" s="36"/>
      <c r="S630" s="36"/>
      <c r="T630" s="36"/>
      <c r="U630" s="36"/>
      <c r="V630" s="36"/>
      <c r="W630" s="36"/>
      <c r="X630" s="36"/>
      <c r="Y630" s="36"/>
      <c r="Z630" s="36"/>
      <c r="AA630" s="36"/>
      <c r="AB630" s="36"/>
    </row>
    <row r="631">
      <c r="A631" s="44"/>
      <c r="B631" s="45"/>
      <c r="C631" s="46"/>
      <c r="D631" s="46"/>
      <c r="E631" s="36"/>
      <c r="F631" s="36"/>
      <c r="G631" s="36"/>
      <c r="H631" s="36"/>
      <c r="I631" s="36"/>
      <c r="J631" s="36"/>
      <c r="K631" s="36"/>
      <c r="L631" s="36"/>
      <c r="M631" s="36"/>
      <c r="N631" s="36"/>
      <c r="O631" s="36"/>
      <c r="P631" s="36"/>
      <c r="Q631" s="36"/>
      <c r="R631" s="36"/>
      <c r="S631" s="36"/>
      <c r="T631" s="36"/>
      <c r="U631" s="36"/>
      <c r="V631" s="36"/>
      <c r="W631" s="36"/>
      <c r="X631" s="36"/>
      <c r="Y631" s="36"/>
      <c r="Z631" s="36"/>
      <c r="AA631" s="36"/>
      <c r="AB631" s="36"/>
    </row>
    <row r="632">
      <c r="A632" s="44"/>
      <c r="B632" s="45"/>
      <c r="C632" s="46"/>
      <c r="D632" s="46"/>
      <c r="E632" s="36"/>
      <c r="F632" s="36"/>
      <c r="G632" s="36"/>
      <c r="H632" s="36"/>
      <c r="I632" s="36"/>
      <c r="J632" s="36"/>
      <c r="K632" s="36"/>
      <c r="L632" s="36"/>
      <c r="M632" s="36"/>
      <c r="N632" s="36"/>
      <c r="O632" s="36"/>
      <c r="P632" s="36"/>
      <c r="Q632" s="36"/>
      <c r="R632" s="36"/>
      <c r="S632" s="36"/>
      <c r="T632" s="36"/>
      <c r="U632" s="36"/>
      <c r="V632" s="36"/>
      <c r="W632" s="36"/>
      <c r="X632" s="36"/>
      <c r="Y632" s="36"/>
      <c r="Z632" s="36"/>
      <c r="AA632" s="36"/>
      <c r="AB632" s="36"/>
    </row>
    <row r="633">
      <c r="A633" s="44"/>
      <c r="B633" s="45"/>
      <c r="C633" s="46"/>
      <c r="D633" s="46"/>
      <c r="E633" s="36"/>
      <c r="F633" s="36"/>
      <c r="G633" s="36"/>
      <c r="H633" s="36"/>
      <c r="I633" s="36"/>
      <c r="J633" s="36"/>
      <c r="K633" s="36"/>
      <c r="L633" s="36"/>
      <c r="M633" s="36"/>
      <c r="N633" s="36"/>
      <c r="O633" s="36"/>
      <c r="P633" s="36"/>
      <c r="Q633" s="36"/>
      <c r="R633" s="36"/>
      <c r="S633" s="36"/>
      <c r="T633" s="36"/>
      <c r="U633" s="36"/>
      <c r="V633" s="36"/>
      <c r="W633" s="36"/>
      <c r="X633" s="36"/>
      <c r="Y633" s="36"/>
      <c r="Z633" s="36"/>
      <c r="AA633" s="36"/>
      <c r="AB633" s="36"/>
    </row>
    <row r="634">
      <c r="A634" s="44"/>
      <c r="B634" s="45"/>
      <c r="C634" s="46"/>
      <c r="D634" s="46"/>
      <c r="E634" s="36"/>
      <c r="F634" s="36"/>
      <c r="G634" s="36"/>
      <c r="H634" s="36"/>
      <c r="I634" s="36"/>
      <c r="J634" s="36"/>
      <c r="K634" s="36"/>
      <c r="L634" s="36"/>
      <c r="M634" s="36"/>
      <c r="N634" s="36"/>
      <c r="O634" s="36"/>
      <c r="P634" s="36"/>
      <c r="Q634" s="36"/>
      <c r="R634" s="36"/>
      <c r="S634" s="36"/>
      <c r="T634" s="36"/>
      <c r="U634" s="36"/>
      <c r="V634" s="36"/>
      <c r="W634" s="36"/>
      <c r="X634" s="36"/>
      <c r="Y634" s="36"/>
      <c r="Z634" s="36"/>
      <c r="AA634" s="36"/>
      <c r="AB634" s="36"/>
    </row>
    <row r="635">
      <c r="A635" s="44"/>
      <c r="B635" s="45"/>
      <c r="C635" s="46"/>
      <c r="D635" s="46"/>
      <c r="E635" s="36"/>
      <c r="F635" s="36"/>
      <c r="G635" s="36"/>
      <c r="H635" s="36"/>
      <c r="I635" s="36"/>
      <c r="J635" s="36"/>
      <c r="K635" s="36"/>
      <c r="L635" s="36"/>
      <c r="M635" s="36"/>
      <c r="N635" s="36"/>
      <c r="O635" s="36"/>
      <c r="P635" s="36"/>
      <c r="Q635" s="36"/>
      <c r="R635" s="36"/>
      <c r="S635" s="36"/>
      <c r="T635" s="36"/>
      <c r="U635" s="36"/>
      <c r="V635" s="36"/>
      <c r="W635" s="36"/>
      <c r="X635" s="36"/>
      <c r="Y635" s="36"/>
      <c r="Z635" s="36"/>
      <c r="AA635" s="36"/>
      <c r="AB635" s="36"/>
    </row>
    <row r="636">
      <c r="A636" s="44"/>
      <c r="B636" s="45"/>
      <c r="C636" s="46"/>
      <c r="D636" s="46"/>
      <c r="E636" s="36"/>
      <c r="F636" s="36"/>
      <c r="G636" s="36"/>
      <c r="H636" s="36"/>
      <c r="I636" s="36"/>
      <c r="J636" s="36"/>
      <c r="K636" s="36"/>
      <c r="L636" s="36"/>
      <c r="M636" s="36"/>
      <c r="N636" s="36"/>
      <c r="O636" s="36"/>
      <c r="P636" s="36"/>
      <c r="Q636" s="36"/>
      <c r="R636" s="36"/>
      <c r="S636" s="36"/>
      <c r="T636" s="36"/>
      <c r="U636" s="36"/>
      <c r="V636" s="36"/>
      <c r="W636" s="36"/>
      <c r="X636" s="36"/>
      <c r="Y636" s="36"/>
      <c r="Z636" s="36"/>
      <c r="AA636" s="36"/>
      <c r="AB636" s="36"/>
    </row>
    <row r="637">
      <c r="A637" s="44"/>
      <c r="B637" s="45"/>
      <c r="C637" s="46"/>
      <c r="D637" s="46"/>
      <c r="E637" s="36"/>
      <c r="F637" s="36"/>
      <c r="G637" s="36"/>
      <c r="H637" s="36"/>
      <c r="I637" s="36"/>
      <c r="J637" s="36"/>
      <c r="K637" s="36"/>
      <c r="L637" s="36"/>
      <c r="M637" s="36"/>
      <c r="N637" s="36"/>
      <c r="O637" s="36"/>
      <c r="P637" s="36"/>
      <c r="Q637" s="36"/>
      <c r="R637" s="36"/>
      <c r="S637" s="36"/>
      <c r="T637" s="36"/>
      <c r="U637" s="36"/>
      <c r="V637" s="36"/>
      <c r="W637" s="36"/>
      <c r="X637" s="36"/>
      <c r="Y637" s="36"/>
      <c r="Z637" s="36"/>
      <c r="AA637" s="36"/>
      <c r="AB637" s="36"/>
    </row>
    <row r="638">
      <c r="A638" s="44"/>
      <c r="B638" s="45"/>
      <c r="C638" s="46"/>
      <c r="D638" s="46"/>
      <c r="E638" s="36"/>
      <c r="F638" s="36"/>
      <c r="G638" s="36"/>
      <c r="H638" s="36"/>
      <c r="I638" s="36"/>
      <c r="J638" s="36"/>
      <c r="K638" s="36"/>
      <c r="L638" s="36"/>
      <c r="M638" s="36"/>
      <c r="N638" s="36"/>
      <c r="O638" s="36"/>
      <c r="P638" s="36"/>
      <c r="Q638" s="36"/>
      <c r="R638" s="36"/>
      <c r="S638" s="36"/>
      <c r="T638" s="36"/>
      <c r="U638" s="36"/>
      <c r="V638" s="36"/>
      <c r="W638" s="36"/>
      <c r="X638" s="36"/>
      <c r="Y638" s="36"/>
      <c r="Z638" s="36"/>
      <c r="AA638" s="36"/>
      <c r="AB638" s="36"/>
    </row>
    <row r="639">
      <c r="A639" s="44"/>
      <c r="B639" s="45"/>
      <c r="C639" s="46"/>
      <c r="D639" s="46"/>
      <c r="E639" s="36"/>
      <c r="F639" s="36"/>
      <c r="G639" s="36"/>
      <c r="H639" s="36"/>
      <c r="I639" s="36"/>
      <c r="J639" s="36"/>
      <c r="K639" s="36"/>
      <c r="L639" s="36"/>
      <c r="M639" s="36"/>
      <c r="N639" s="36"/>
      <c r="O639" s="36"/>
      <c r="P639" s="36"/>
      <c r="Q639" s="36"/>
      <c r="R639" s="36"/>
      <c r="S639" s="36"/>
      <c r="T639" s="36"/>
      <c r="U639" s="36"/>
      <c r="V639" s="36"/>
      <c r="W639" s="36"/>
      <c r="X639" s="36"/>
      <c r="Y639" s="36"/>
      <c r="Z639" s="36"/>
      <c r="AA639" s="36"/>
      <c r="AB639" s="36"/>
    </row>
    <row r="640">
      <c r="A640" s="44"/>
      <c r="B640" s="45"/>
      <c r="C640" s="46"/>
      <c r="D640" s="46"/>
      <c r="E640" s="36"/>
      <c r="F640" s="36"/>
      <c r="G640" s="36"/>
      <c r="H640" s="36"/>
      <c r="I640" s="36"/>
      <c r="J640" s="36"/>
      <c r="K640" s="36"/>
      <c r="L640" s="36"/>
      <c r="M640" s="36"/>
      <c r="N640" s="36"/>
      <c r="O640" s="36"/>
      <c r="P640" s="36"/>
      <c r="Q640" s="36"/>
      <c r="R640" s="36"/>
      <c r="S640" s="36"/>
      <c r="T640" s="36"/>
      <c r="U640" s="36"/>
      <c r="V640" s="36"/>
      <c r="W640" s="36"/>
      <c r="X640" s="36"/>
      <c r="Y640" s="36"/>
      <c r="Z640" s="36"/>
      <c r="AA640" s="36"/>
      <c r="AB640" s="36"/>
    </row>
    <row r="641">
      <c r="A641" s="44"/>
      <c r="B641" s="45"/>
      <c r="C641" s="46"/>
      <c r="D641" s="46"/>
      <c r="E641" s="36"/>
      <c r="F641" s="36"/>
      <c r="G641" s="36"/>
      <c r="H641" s="36"/>
      <c r="I641" s="36"/>
      <c r="J641" s="36"/>
      <c r="K641" s="36"/>
      <c r="L641" s="36"/>
      <c r="M641" s="36"/>
      <c r="N641" s="36"/>
      <c r="O641" s="36"/>
      <c r="P641" s="36"/>
      <c r="Q641" s="36"/>
      <c r="R641" s="36"/>
      <c r="S641" s="36"/>
      <c r="T641" s="36"/>
      <c r="U641" s="36"/>
      <c r="V641" s="36"/>
      <c r="W641" s="36"/>
      <c r="X641" s="36"/>
      <c r="Y641" s="36"/>
      <c r="Z641" s="36"/>
      <c r="AA641" s="36"/>
      <c r="AB641" s="36"/>
    </row>
    <row r="642">
      <c r="A642" s="44"/>
      <c r="B642" s="45"/>
      <c r="C642" s="46"/>
      <c r="D642" s="46"/>
      <c r="E642" s="36"/>
      <c r="F642" s="36"/>
      <c r="G642" s="36"/>
      <c r="H642" s="36"/>
      <c r="I642" s="36"/>
      <c r="J642" s="36"/>
      <c r="K642" s="36"/>
      <c r="L642" s="36"/>
      <c r="M642" s="36"/>
      <c r="N642" s="36"/>
      <c r="O642" s="36"/>
      <c r="P642" s="36"/>
      <c r="Q642" s="36"/>
      <c r="R642" s="36"/>
      <c r="S642" s="36"/>
      <c r="T642" s="36"/>
      <c r="U642" s="36"/>
      <c r="V642" s="36"/>
      <c r="W642" s="36"/>
      <c r="X642" s="36"/>
      <c r="Y642" s="36"/>
      <c r="Z642" s="36"/>
      <c r="AA642" s="36"/>
      <c r="AB642" s="36"/>
    </row>
    <row r="643">
      <c r="A643" s="44"/>
      <c r="B643" s="45"/>
      <c r="C643" s="46"/>
      <c r="D643" s="46"/>
      <c r="E643" s="36"/>
      <c r="F643" s="36"/>
      <c r="G643" s="36"/>
      <c r="H643" s="36"/>
      <c r="I643" s="36"/>
      <c r="J643" s="36"/>
      <c r="K643" s="36"/>
      <c r="L643" s="36"/>
      <c r="M643" s="36"/>
      <c r="N643" s="36"/>
      <c r="O643" s="36"/>
      <c r="P643" s="36"/>
      <c r="Q643" s="36"/>
      <c r="R643" s="36"/>
      <c r="S643" s="36"/>
      <c r="T643" s="36"/>
      <c r="U643" s="36"/>
      <c r="V643" s="36"/>
      <c r="W643" s="36"/>
      <c r="X643" s="36"/>
      <c r="Y643" s="36"/>
      <c r="Z643" s="36"/>
      <c r="AA643" s="36"/>
      <c r="AB643" s="36"/>
    </row>
    <row r="644">
      <c r="A644" s="44"/>
      <c r="B644" s="45"/>
      <c r="C644" s="46"/>
      <c r="D644" s="46"/>
      <c r="E644" s="36"/>
      <c r="F644" s="36"/>
      <c r="G644" s="36"/>
      <c r="H644" s="36"/>
      <c r="I644" s="36"/>
      <c r="J644" s="36"/>
      <c r="K644" s="36"/>
      <c r="L644" s="36"/>
      <c r="M644" s="36"/>
      <c r="N644" s="36"/>
      <c r="O644" s="36"/>
      <c r="P644" s="36"/>
      <c r="Q644" s="36"/>
      <c r="R644" s="36"/>
      <c r="S644" s="36"/>
      <c r="T644" s="36"/>
      <c r="U644" s="36"/>
      <c r="V644" s="36"/>
      <c r="W644" s="36"/>
      <c r="X644" s="36"/>
      <c r="Y644" s="36"/>
      <c r="Z644" s="36"/>
      <c r="AA644" s="36"/>
      <c r="AB644" s="36"/>
    </row>
    <row r="645">
      <c r="A645" s="44"/>
      <c r="B645" s="45"/>
      <c r="C645" s="46"/>
      <c r="D645" s="46"/>
      <c r="E645" s="36"/>
      <c r="F645" s="36"/>
      <c r="G645" s="36"/>
      <c r="H645" s="36"/>
      <c r="I645" s="36"/>
      <c r="J645" s="36"/>
      <c r="K645" s="36"/>
      <c r="L645" s="36"/>
      <c r="M645" s="36"/>
      <c r="N645" s="36"/>
      <c r="O645" s="36"/>
      <c r="P645" s="36"/>
      <c r="Q645" s="36"/>
      <c r="R645" s="36"/>
      <c r="S645" s="36"/>
      <c r="T645" s="36"/>
      <c r="U645" s="36"/>
      <c r="V645" s="36"/>
      <c r="W645" s="36"/>
      <c r="X645" s="36"/>
      <c r="Y645" s="36"/>
      <c r="Z645" s="36"/>
      <c r="AA645" s="36"/>
      <c r="AB645" s="36"/>
    </row>
    <row r="646">
      <c r="A646" s="44"/>
      <c r="B646" s="45"/>
      <c r="C646" s="46"/>
      <c r="D646" s="46"/>
      <c r="E646" s="36"/>
      <c r="F646" s="36"/>
      <c r="G646" s="36"/>
      <c r="H646" s="36"/>
      <c r="I646" s="36"/>
      <c r="J646" s="36"/>
      <c r="K646" s="36"/>
      <c r="L646" s="36"/>
      <c r="M646" s="36"/>
      <c r="N646" s="36"/>
      <c r="O646" s="36"/>
      <c r="P646" s="36"/>
      <c r="Q646" s="36"/>
      <c r="R646" s="36"/>
      <c r="S646" s="36"/>
      <c r="T646" s="36"/>
      <c r="U646" s="36"/>
      <c r="V646" s="36"/>
      <c r="W646" s="36"/>
      <c r="X646" s="36"/>
      <c r="Y646" s="36"/>
      <c r="Z646" s="36"/>
      <c r="AA646" s="36"/>
      <c r="AB646" s="36"/>
    </row>
    <row r="647">
      <c r="A647" s="44"/>
      <c r="B647" s="45"/>
      <c r="C647" s="46"/>
      <c r="D647" s="46"/>
      <c r="E647" s="36"/>
      <c r="F647" s="36"/>
      <c r="G647" s="36"/>
      <c r="H647" s="36"/>
      <c r="I647" s="36"/>
      <c r="J647" s="36"/>
      <c r="K647" s="36"/>
      <c r="L647" s="36"/>
      <c r="M647" s="36"/>
      <c r="N647" s="36"/>
      <c r="O647" s="36"/>
      <c r="P647" s="36"/>
      <c r="Q647" s="36"/>
      <c r="R647" s="36"/>
      <c r="S647" s="36"/>
      <c r="T647" s="36"/>
      <c r="U647" s="36"/>
      <c r="V647" s="36"/>
      <c r="W647" s="36"/>
      <c r="X647" s="36"/>
      <c r="Y647" s="36"/>
      <c r="Z647" s="36"/>
      <c r="AA647" s="36"/>
      <c r="AB647" s="36"/>
    </row>
    <row r="648">
      <c r="A648" s="44"/>
      <c r="B648" s="45"/>
      <c r="C648" s="46"/>
      <c r="D648" s="46"/>
      <c r="E648" s="36"/>
      <c r="F648" s="36"/>
      <c r="G648" s="36"/>
      <c r="H648" s="36"/>
      <c r="I648" s="36"/>
      <c r="J648" s="36"/>
      <c r="K648" s="36"/>
      <c r="L648" s="36"/>
      <c r="M648" s="36"/>
      <c r="N648" s="36"/>
      <c r="O648" s="36"/>
      <c r="P648" s="36"/>
      <c r="Q648" s="36"/>
      <c r="R648" s="36"/>
      <c r="S648" s="36"/>
      <c r="T648" s="36"/>
      <c r="U648" s="36"/>
      <c r="V648" s="36"/>
      <c r="W648" s="36"/>
      <c r="X648" s="36"/>
      <c r="Y648" s="36"/>
      <c r="Z648" s="36"/>
      <c r="AA648" s="36"/>
      <c r="AB648" s="36"/>
    </row>
    <row r="649">
      <c r="A649" s="44"/>
      <c r="B649" s="45"/>
      <c r="C649" s="46"/>
      <c r="D649" s="46"/>
      <c r="E649" s="36"/>
      <c r="F649" s="36"/>
      <c r="G649" s="36"/>
      <c r="H649" s="36"/>
      <c r="I649" s="36"/>
      <c r="J649" s="36"/>
      <c r="K649" s="36"/>
      <c r="L649" s="36"/>
      <c r="M649" s="36"/>
      <c r="N649" s="36"/>
      <c r="O649" s="36"/>
      <c r="P649" s="36"/>
      <c r="Q649" s="36"/>
      <c r="R649" s="36"/>
      <c r="S649" s="36"/>
      <c r="T649" s="36"/>
      <c r="U649" s="36"/>
      <c r="V649" s="36"/>
      <c r="W649" s="36"/>
      <c r="X649" s="36"/>
      <c r="Y649" s="36"/>
      <c r="Z649" s="36"/>
      <c r="AA649" s="36"/>
      <c r="AB649" s="36"/>
    </row>
    <row r="650">
      <c r="A650" s="44"/>
      <c r="B650" s="45"/>
      <c r="C650" s="46"/>
      <c r="D650" s="46"/>
      <c r="E650" s="36"/>
      <c r="F650" s="36"/>
      <c r="G650" s="36"/>
      <c r="H650" s="36"/>
      <c r="I650" s="36"/>
      <c r="J650" s="36"/>
      <c r="K650" s="36"/>
      <c r="L650" s="36"/>
      <c r="M650" s="36"/>
      <c r="N650" s="36"/>
      <c r="O650" s="36"/>
      <c r="P650" s="36"/>
      <c r="Q650" s="36"/>
      <c r="R650" s="36"/>
      <c r="S650" s="36"/>
      <c r="T650" s="36"/>
      <c r="U650" s="36"/>
      <c r="V650" s="36"/>
      <c r="W650" s="36"/>
      <c r="X650" s="36"/>
      <c r="Y650" s="36"/>
      <c r="Z650" s="36"/>
      <c r="AA650" s="36"/>
      <c r="AB650" s="36"/>
    </row>
    <row r="651">
      <c r="A651" s="44"/>
      <c r="B651" s="45"/>
      <c r="C651" s="46"/>
      <c r="D651" s="46"/>
      <c r="E651" s="36"/>
      <c r="F651" s="36"/>
      <c r="G651" s="36"/>
      <c r="H651" s="36"/>
      <c r="I651" s="36"/>
      <c r="J651" s="36"/>
      <c r="K651" s="36"/>
      <c r="L651" s="36"/>
      <c r="M651" s="36"/>
      <c r="N651" s="36"/>
      <c r="O651" s="36"/>
      <c r="P651" s="36"/>
      <c r="Q651" s="36"/>
      <c r="R651" s="36"/>
      <c r="S651" s="36"/>
      <c r="T651" s="36"/>
      <c r="U651" s="36"/>
      <c r="V651" s="36"/>
      <c r="W651" s="36"/>
      <c r="X651" s="36"/>
      <c r="Y651" s="36"/>
      <c r="Z651" s="36"/>
      <c r="AA651" s="36"/>
      <c r="AB651" s="36"/>
    </row>
    <row r="652">
      <c r="A652" s="44"/>
      <c r="B652" s="45"/>
      <c r="C652" s="46"/>
      <c r="D652" s="46"/>
      <c r="E652" s="36"/>
      <c r="F652" s="36"/>
      <c r="G652" s="36"/>
      <c r="H652" s="36"/>
      <c r="I652" s="36"/>
      <c r="J652" s="36"/>
      <c r="K652" s="36"/>
      <c r="L652" s="36"/>
      <c r="M652" s="36"/>
      <c r="N652" s="36"/>
      <c r="O652" s="36"/>
      <c r="P652" s="36"/>
      <c r="Q652" s="36"/>
      <c r="R652" s="36"/>
      <c r="S652" s="36"/>
      <c r="T652" s="36"/>
      <c r="U652" s="36"/>
      <c r="V652" s="36"/>
      <c r="W652" s="36"/>
      <c r="X652" s="36"/>
      <c r="Y652" s="36"/>
      <c r="Z652" s="36"/>
      <c r="AA652" s="36"/>
      <c r="AB652" s="36"/>
    </row>
    <row r="653">
      <c r="A653" s="44"/>
      <c r="B653" s="45"/>
      <c r="C653" s="46"/>
      <c r="D653" s="46"/>
      <c r="E653" s="36"/>
      <c r="F653" s="36"/>
      <c r="G653" s="36"/>
      <c r="H653" s="36"/>
      <c r="I653" s="36"/>
      <c r="J653" s="36"/>
      <c r="K653" s="36"/>
      <c r="L653" s="36"/>
      <c r="M653" s="36"/>
      <c r="N653" s="36"/>
      <c r="O653" s="36"/>
      <c r="P653" s="36"/>
      <c r="Q653" s="36"/>
      <c r="R653" s="36"/>
      <c r="S653" s="36"/>
      <c r="T653" s="36"/>
      <c r="U653" s="36"/>
      <c r="V653" s="36"/>
      <c r="W653" s="36"/>
      <c r="X653" s="36"/>
      <c r="Y653" s="36"/>
      <c r="Z653" s="36"/>
      <c r="AA653" s="36"/>
      <c r="AB653" s="36"/>
    </row>
    <row r="654">
      <c r="A654" s="44"/>
      <c r="B654" s="45"/>
      <c r="C654" s="46"/>
      <c r="D654" s="46"/>
      <c r="E654" s="36"/>
      <c r="F654" s="36"/>
      <c r="G654" s="36"/>
      <c r="H654" s="36"/>
      <c r="I654" s="36"/>
      <c r="J654" s="36"/>
      <c r="K654" s="36"/>
      <c r="L654" s="36"/>
      <c r="M654" s="36"/>
      <c r="N654" s="36"/>
      <c r="O654" s="36"/>
      <c r="P654" s="36"/>
      <c r="Q654" s="36"/>
      <c r="R654" s="36"/>
      <c r="S654" s="36"/>
      <c r="T654" s="36"/>
      <c r="U654" s="36"/>
      <c r="V654" s="36"/>
      <c r="W654" s="36"/>
      <c r="X654" s="36"/>
      <c r="Y654" s="36"/>
      <c r="Z654" s="36"/>
      <c r="AA654" s="36"/>
      <c r="AB654" s="36"/>
    </row>
    <row r="655">
      <c r="A655" s="44"/>
      <c r="B655" s="45"/>
      <c r="C655" s="46"/>
      <c r="D655" s="46"/>
      <c r="E655" s="36"/>
      <c r="F655" s="36"/>
      <c r="G655" s="36"/>
      <c r="H655" s="36"/>
      <c r="I655" s="36"/>
      <c r="J655" s="36"/>
      <c r="K655" s="36"/>
      <c r="L655" s="36"/>
      <c r="M655" s="36"/>
      <c r="N655" s="36"/>
      <c r="O655" s="36"/>
      <c r="P655" s="36"/>
      <c r="Q655" s="36"/>
      <c r="R655" s="36"/>
      <c r="S655" s="36"/>
      <c r="T655" s="36"/>
      <c r="U655" s="36"/>
      <c r="V655" s="36"/>
      <c r="W655" s="36"/>
      <c r="X655" s="36"/>
      <c r="Y655" s="36"/>
      <c r="Z655" s="36"/>
      <c r="AA655" s="36"/>
      <c r="AB655" s="36"/>
    </row>
    <row r="656">
      <c r="A656" s="44"/>
      <c r="B656" s="45"/>
      <c r="C656" s="46"/>
      <c r="D656" s="46"/>
      <c r="E656" s="36"/>
      <c r="F656" s="36"/>
      <c r="G656" s="36"/>
      <c r="H656" s="36"/>
      <c r="I656" s="36"/>
      <c r="J656" s="36"/>
      <c r="K656" s="36"/>
      <c r="L656" s="36"/>
      <c r="M656" s="36"/>
      <c r="N656" s="36"/>
      <c r="O656" s="36"/>
      <c r="P656" s="36"/>
      <c r="Q656" s="36"/>
      <c r="R656" s="36"/>
      <c r="S656" s="36"/>
      <c r="T656" s="36"/>
      <c r="U656" s="36"/>
      <c r="V656" s="36"/>
      <c r="W656" s="36"/>
      <c r="X656" s="36"/>
      <c r="Y656" s="36"/>
      <c r="Z656" s="36"/>
      <c r="AA656" s="36"/>
      <c r="AB656" s="36"/>
    </row>
    <row r="657">
      <c r="A657" s="44"/>
      <c r="B657" s="45"/>
      <c r="C657" s="46"/>
      <c r="D657" s="46"/>
      <c r="E657" s="36"/>
      <c r="F657" s="36"/>
      <c r="G657" s="36"/>
      <c r="H657" s="36"/>
      <c r="I657" s="36"/>
      <c r="J657" s="36"/>
      <c r="K657" s="36"/>
      <c r="L657" s="36"/>
      <c r="M657" s="36"/>
      <c r="N657" s="36"/>
      <c r="O657" s="36"/>
      <c r="P657" s="36"/>
      <c r="Q657" s="36"/>
      <c r="R657" s="36"/>
      <c r="S657" s="36"/>
      <c r="T657" s="36"/>
      <c r="U657" s="36"/>
      <c r="V657" s="36"/>
      <c r="W657" s="36"/>
      <c r="X657" s="36"/>
      <c r="Y657" s="36"/>
      <c r="Z657" s="36"/>
      <c r="AA657" s="36"/>
      <c r="AB657" s="36"/>
    </row>
    <row r="658">
      <c r="A658" s="44"/>
      <c r="B658" s="45"/>
      <c r="C658" s="46"/>
      <c r="D658" s="46"/>
      <c r="E658" s="36"/>
      <c r="F658" s="36"/>
      <c r="G658" s="36"/>
      <c r="H658" s="36"/>
      <c r="I658" s="36"/>
      <c r="J658" s="36"/>
      <c r="K658" s="36"/>
      <c r="L658" s="36"/>
      <c r="M658" s="36"/>
      <c r="N658" s="36"/>
      <c r="O658" s="36"/>
      <c r="P658" s="36"/>
      <c r="Q658" s="36"/>
      <c r="R658" s="36"/>
      <c r="S658" s="36"/>
      <c r="T658" s="36"/>
      <c r="U658" s="36"/>
      <c r="V658" s="36"/>
      <c r="W658" s="36"/>
      <c r="X658" s="36"/>
      <c r="Y658" s="36"/>
      <c r="Z658" s="36"/>
      <c r="AA658" s="36"/>
      <c r="AB658" s="36"/>
    </row>
    <row r="659">
      <c r="A659" s="44"/>
      <c r="B659" s="45"/>
      <c r="C659" s="46"/>
      <c r="D659" s="46"/>
      <c r="E659" s="36"/>
      <c r="F659" s="36"/>
      <c r="G659" s="36"/>
      <c r="H659" s="36"/>
      <c r="I659" s="36"/>
      <c r="J659" s="36"/>
      <c r="K659" s="36"/>
      <c r="L659" s="36"/>
      <c r="M659" s="36"/>
      <c r="N659" s="36"/>
      <c r="O659" s="36"/>
      <c r="P659" s="36"/>
      <c r="Q659" s="36"/>
      <c r="R659" s="36"/>
      <c r="S659" s="36"/>
      <c r="T659" s="36"/>
      <c r="U659" s="36"/>
      <c r="V659" s="36"/>
      <c r="W659" s="36"/>
      <c r="X659" s="36"/>
      <c r="Y659" s="36"/>
      <c r="Z659" s="36"/>
      <c r="AA659" s="36"/>
      <c r="AB659" s="36"/>
    </row>
    <row r="660">
      <c r="A660" s="44"/>
      <c r="B660" s="45"/>
      <c r="C660" s="46"/>
      <c r="D660" s="46"/>
      <c r="E660" s="36"/>
      <c r="F660" s="36"/>
      <c r="G660" s="36"/>
      <c r="H660" s="36"/>
      <c r="I660" s="36"/>
      <c r="J660" s="36"/>
      <c r="K660" s="36"/>
      <c r="L660" s="36"/>
      <c r="M660" s="36"/>
      <c r="N660" s="36"/>
      <c r="O660" s="36"/>
      <c r="P660" s="36"/>
      <c r="Q660" s="36"/>
      <c r="R660" s="36"/>
      <c r="S660" s="36"/>
      <c r="T660" s="36"/>
      <c r="U660" s="36"/>
      <c r="V660" s="36"/>
      <c r="W660" s="36"/>
      <c r="X660" s="36"/>
      <c r="Y660" s="36"/>
      <c r="Z660" s="36"/>
      <c r="AA660" s="36"/>
      <c r="AB660" s="36"/>
    </row>
    <row r="661">
      <c r="A661" s="44"/>
      <c r="B661" s="45"/>
      <c r="C661" s="46"/>
      <c r="D661" s="46"/>
      <c r="E661" s="36"/>
      <c r="F661" s="36"/>
      <c r="G661" s="36"/>
      <c r="H661" s="36"/>
      <c r="I661" s="36"/>
      <c r="J661" s="36"/>
      <c r="K661" s="36"/>
      <c r="L661" s="36"/>
      <c r="M661" s="36"/>
      <c r="N661" s="36"/>
      <c r="O661" s="36"/>
      <c r="P661" s="36"/>
      <c r="Q661" s="36"/>
      <c r="R661" s="36"/>
      <c r="S661" s="36"/>
      <c r="T661" s="36"/>
      <c r="U661" s="36"/>
      <c r="V661" s="36"/>
      <c r="W661" s="36"/>
      <c r="X661" s="36"/>
      <c r="Y661" s="36"/>
      <c r="Z661" s="36"/>
      <c r="AA661" s="36"/>
      <c r="AB661" s="36"/>
    </row>
    <row r="662">
      <c r="A662" s="44"/>
      <c r="B662" s="45"/>
      <c r="C662" s="46"/>
      <c r="D662" s="46"/>
      <c r="E662" s="36"/>
      <c r="F662" s="36"/>
      <c r="G662" s="36"/>
      <c r="H662" s="36"/>
      <c r="I662" s="36"/>
      <c r="J662" s="36"/>
      <c r="K662" s="36"/>
      <c r="L662" s="36"/>
      <c r="M662" s="36"/>
      <c r="N662" s="36"/>
      <c r="O662" s="36"/>
      <c r="P662" s="36"/>
      <c r="Q662" s="36"/>
      <c r="R662" s="36"/>
      <c r="S662" s="36"/>
      <c r="T662" s="36"/>
      <c r="U662" s="36"/>
      <c r="V662" s="36"/>
      <c r="W662" s="36"/>
      <c r="X662" s="36"/>
      <c r="Y662" s="36"/>
      <c r="Z662" s="36"/>
      <c r="AA662" s="36"/>
      <c r="AB662" s="36"/>
    </row>
    <row r="663">
      <c r="A663" s="44"/>
      <c r="B663" s="45"/>
      <c r="C663" s="46"/>
      <c r="D663" s="46"/>
      <c r="E663" s="36"/>
      <c r="F663" s="36"/>
      <c r="G663" s="36"/>
      <c r="H663" s="36"/>
      <c r="I663" s="36"/>
      <c r="J663" s="36"/>
      <c r="K663" s="36"/>
      <c r="L663" s="36"/>
      <c r="M663" s="36"/>
      <c r="N663" s="36"/>
      <c r="O663" s="36"/>
      <c r="P663" s="36"/>
      <c r="Q663" s="36"/>
      <c r="R663" s="36"/>
      <c r="S663" s="36"/>
      <c r="T663" s="36"/>
      <c r="U663" s="36"/>
      <c r="V663" s="36"/>
      <c r="W663" s="36"/>
      <c r="X663" s="36"/>
      <c r="Y663" s="36"/>
      <c r="Z663" s="36"/>
      <c r="AA663" s="36"/>
      <c r="AB663" s="36"/>
    </row>
    <row r="664">
      <c r="A664" s="44"/>
      <c r="B664" s="45"/>
      <c r="C664" s="46"/>
      <c r="D664" s="46"/>
      <c r="E664" s="36"/>
      <c r="F664" s="36"/>
      <c r="G664" s="36"/>
      <c r="H664" s="36"/>
      <c r="I664" s="36"/>
      <c r="J664" s="36"/>
      <c r="K664" s="36"/>
      <c r="L664" s="36"/>
      <c r="M664" s="36"/>
      <c r="N664" s="36"/>
      <c r="O664" s="36"/>
      <c r="P664" s="36"/>
      <c r="Q664" s="36"/>
      <c r="R664" s="36"/>
      <c r="S664" s="36"/>
      <c r="T664" s="36"/>
      <c r="U664" s="36"/>
      <c r="V664" s="36"/>
      <c r="W664" s="36"/>
      <c r="X664" s="36"/>
      <c r="Y664" s="36"/>
      <c r="Z664" s="36"/>
      <c r="AA664" s="36"/>
      <c r="AB664" s="36"/>
    </row>
    <row r="665">
      <c r="A665" s="44"/>
      <c r="B665" s="45"/>
      <c r="C665" s="46"/>
      <c r="D665" s="46"/>
      <c r="E665" s="36"/>
      <c r="F665" s="36"/>
      <c r="G665" s="36"/>
      <c r="H665" s="36"/>
      <c r="I665" s="36"/>
      <c r="J665" s="36"/>
      <c r="K665" s="36"/>
      <c r="L665" s="36"/>
      <c r="M665" s="36"/>
      <c r="N665" s="36"/>
      <c r="O665" s="36"/>
      <c r="P665" s="36"/>
      <c r="Q665" s="36"/>
      <c r="R665" s="36"/>
      <c r="S665" s="36"/>
      <c r="T665" s="36"/>
      <c r="U665" s="36"/>
      <c r="V665" s="36"/>
      <c r="W665" s="36"/>
      <c r="X665" s="36"/>
      <c r="Y665" s="36"/>
      <c r="Z665" s="36"/>
      <c r="AA665" s="36"/>
      <c r="AB665" s="36"/>
    </row>
    <row r="666">
      <c r="A666" s="44"/>
      <c r="B666" s="45"/>
      <c r="C666" s="46"/>
      <c r="D666" s="46"/>
      <c r="E666" s="36"/>
      <c r="F666" s="36"/>
      <c r="G666" s="36"/>
      <c r="H666" s="36"/>
      <c r="I666" s="36"/>
      <c r="J666" s="36"/>
      <c r="K666" s="36"/>
      <c r="L666" s="36"/>
      <c r="M666" s="36"/>
      <c r="N666" s="36"/>
      <c r="O666" s="36"/>
      <c r="P666" s="36"/>
      <c r="Q666" s="36"/>
      <c r="R666" s="36"/>
      <c r="S666" s="36"/>
      <c r="T666" s="36"/>
      <c r="U666" s="36"/>
      <c r="V666" s="36"/>
      <c r="W666" s="36"/>
      <c r="X666" s="36"/>
      <c r="Y666" s="36"/>
      <c r="Z666" s="36"/>
      <c r="AA666" s="36"/>
      <c r="AB666" s="36"/>
    </row>
    <row r="667">
      <c r="A667" s="44"/>
      <c r="B667" s="45"/>
      <c r="C667" s="46"/>
      <c r="D667" s="46"/>
      <c r="E667" s="36"/>
      <c r="F667" s="36"/>
      <c r="G667" s="36"/>
      <c r="H667" s="36"/>
      <c r="I667" s="36"/>
      <c r="J667" s="36"/>
      <c r="K667" s="36"/>
      <c r="L667" s="36"/>
      <c r="M667" s="36"/>
      <c r="N667" s="36"/>
      <c r="O667" s="36"/>
      <c r="P667" s="36"/>
      <c r="Q667" s="36"/>
      <c r="R667" s="36"/>
      <c r="S667" s="36"/>
      <c r="T667" s="36"/>
      <c r="U667" s="36"/>
      <c r="V667" s="36"/>
      <c r="W667" s="36"/>
      <c r="X667" s="36"/>
      <c r="Y667" s="36"/>
      <c r="Z667" s="36"/>
      <c r="AA667" s="36"/>
      <c r="AB667" s="36"/>
    </row>
    <row r="668">
      <c r="A668" s="44"/>
      <c r="B668" s="45"/>
      <c r="C668" s="46"/>
      <c r="D668" s="46"/>
      <c r="E668" s="36"/>
      <c r="F668" s="36"/>
      <c r="G668" s="36"/>
      <c r="H668" s="36"/>
      <c r="I668" s="36"/>
      <c r="J668" s="36"/>
      <c r="K668" s="36"/>
      <c r="L668" s="36"/>
      <c r="M668" s="36"/>
      <c r="N668" s="36"/>
      <c r="O668" s="36"/>
      <c r="P668" s="36"/>
      <c r="Q668" s="36"/>
      <c r="R668" s="36"/>
      <c r="S668" s="36"/>
      <c r="T668" s="36"/>
      <c r="U668" s="36"/>
      <c r="V668" s="36"/>
      <c r="W668" s="36"/>
      <c r="X668" s="36"/>
      <c r="Y668" s="36"/>
      <c r="Z668" s="36"/>
      <c r="AA668" s="36"/>
      <c r="AB668" s="36"/>
    </row>
    <row r="669">
      <c r="A669" s="44"/>
      <c r="B669" s="45"/>
      <c r="C669" s="46"/>
      <c r="D669" s="46"/>
      <c r="E669" s="36"/>
      <c r="F669" s="36"/>
      <c r="G669" s="36"/>
      <c r="H669" s="36"/>
      <c r="I669" s="36"/>
      <c r="J669" s="36"/>
      <c r="K669" s="36"/>
      <c r="L669" s="36"/>
      <c r="M669" s="36"/>
      <c r="N669" s="36"/>
      <c r="O669" s="36"/>
      <c r="P669" s="36"/>
      <c r="Q669" s="36"/>
      <c r="R669" s="36"/>
      <c r="S669" s="36"/>
      <c r="T669" s="36"/>
      <c r="U669" s="36"/>
      <c r="V669" s="36"/>
      <c r="W669" s="36"/>
      <c r="X669" s="36"/>
      <c r="Y669" s="36"/>
      <c r="Z669" s="36"/>
      <c r="AA669" s="36"/>
      <c r="AB669" s="36"/>
    </row>
    <row r="670">
      <c r="A670" s="44"/>
      <c r="B670" s="45"/>
      <c r="C670" s="46"/>
      <c r="D670" s="46"/>
      <c r="E670" s="36"/>
      <c r="F670" s="36"/>
      <c r="G670" s="36"/>
      <c r="H670" s="36"/>
      <c r="I670" s="36"/>
      <c r="J670" s="36"/>
      <c r="K670" s="36"/>
      <c r="L670" s="36"/>
      <c r="M670" s="36"/>
      <c r="N670" s="36"/>
      <c r="O670" s="36"/>
      <c r="P670" s="36"/>
      <c r="Q670" s="36"/>
      <c r="R670" s="36"/>
      <c r="S670" s="36"/>
      <c r="T670" s="36"/>
      <c r="U670" s="36"/>
      <c r="V670" s="36"/>
      <c r="W670" s="36"/>
      <c r="X670" s="36"/>
      <c r="Y670" s="36"/>
      <c r="Z670" s="36"/>
      <c r="AA670" s="36"/>
      <c r="AB670" s="36"/>
    </row>
    <row r="671">
      <c r="A671" s="44"/>
      <c r="B671" s="45"/>
      <c r="C671" s="46"/>
      <c r="D671" s="46"/>
      <c r="E671" s="36"/>
      <c r="F671" s="36"/>
      <c r="G671" s="36"/>
      <c r="H671" s="36"/>
      <c r="I671" s="36"/>
      <c r="J671" s="36"/>
      <c r="K671" s="36"/>
      <c r="L671" s="36"/>
      <c r="M671" s="36"/>
      <c r="N671" s="36"/>
      <c r="O671" s="36"/>
      <c r="P671" s="36"/>
      <c r="Q671" s="36"/>
      <c r="R671" s="36"/>
      <c r="S671" s="36"/>
      <c r="T671" s="36"/>
      <c r="U671" s="36"/>
      <c r="V671" s="36"/>
      <c r="W671" s="36"/>
      <c r="X671" s="36"/>
      <c r="Y671" s="36"/>
      <c r="Z671" s="36"/>
      <c r="AA671" s="36"/>
      <c r="AB671" s="36"/>
    </row>
    <row r="672">
      <c r="A672" s="44"/>
      <c r="B672" s="45"/>
      <c r="C672" s="46"/>
      <c r="D672" s="46"/>
      <c r="E672" s="36"/>
      <c r="F672" s="36"/>
      <c r="G672" s="36"/>
      <c r="H672" s="36"/>
      <c r="I672" s="36"/>
      <c r="J672" s="36"/>
      <c r="K672" s="36"/>
      <c r="L672" s="36"/>
      <c r="M672" s="36"/>
      <c r="N672" s="36"/>
      <c r="O672" s="36"/>
      <c r="P672" s="36"/>
      <c r="Q672" s="36"/>
      <c r="R672" s="36"/>
      <c r="S672" s="36"/>
      <c r="T672" s="36"/>
      <c r="U672" s="36"/>
      <c r="V672" s="36"/>
      <c r="W672" s="36"/>
      <c r="X672" s="36"/>
      <c r="Y672" s="36"/>
      <c r="Z672" s="36"/>
      <c r="AA672" s="36"/>
      <c r="AB672" s="36"/>
    </row>
    <row r="673">
      <c r="A673" s="44"/>
      <c r="B673" s="45"/>
      <c r="C673" s="46"/>
      <c r="D673" s="46"/>
      <c r="E673" s="36"/>
      <c r="F673" s="36"/>
      <c r="G673" s="36"/>
      <c r="H673" s="36"/>
      <c r="I673" s="36"/>
      <c r="J673" s="36"/>
      <c r="K673" s="36"/>
      <c r="L673" s="36"/>
      <c r="M673" s="36"/>
      <c r="N673" s="36"/>
      <c r="O673" s="36"/>
      <c r="P673" s="36"/>
      <c r="Q673" s="36"/>
      <c r="R673" s="36"/>
      <c r="S673" s="36"/>
      <c r="T673" s="36"/>
      <c r="U673" s="36"/>
      <c r="V673" s="36"/>
      <c r="W673" s="36"/>
      <c r="X673" s="36"/>
      <c r="Y673" s="36"/>
      <c r="Z673" s="36"/>
      <c r="AA673" s="36"/>
      <c r="AB673" s="36"/>
    </row>
    <row r="674">
      <c r="A674" s="44"/>
      <c r="B674" s="45"/>
      <c r="C674" s="46"/>
      <c r="D674" s="46"/>
      <c r="E674" s="36"/>
      <c r="F674" s="36"/>
      <c r="G674" s="36"/>
      <c r="H674" s="36"/>
      <c r="I674" s="36"/>
      <c r="J674" s="36"/>
      <c r="K674" s="36"/>
      <c r="L674" s="36"/>
      <c r="M674" s="36"/>
      <c r="N674" s="36"/>
      <c r="O674" s="36"/>
      <c r="P674" s="36"/>
      <c r="Q674" s="36"/>
      <c r="R674" s="36"/>
      <c r="S674" s="36"/>
      <c r="T674" s="36"/>
      <c r="U674" s="36"/>
      <c r="V674" s="36"/>
      <c r="W674" s="36"/>
      <c r="X674" s="36"/>
      <c r="Y674" s="36"/>
      <c r="Z674" s="36"/>
      <c r="AA674" s="36"/>
      <c r="AB674" s="36"/>
    </row>
    <row r="675">
      <c r="A675" s="44"/>
      <c r="B675" s="45"/>
      <c r="C675" s="46"/>
      <c r="D675" s="46"/>
      <c r="E675" s="36"/>
      <c r="F675" s="36"/>
      <c r="G675" s="36"/>
      <c r="H675" s="36"/>
      <c r="I675" s="36"/>
      <c r="J675" s="36"/>
      <c r="K675" s="36"/>
      <c r="L675" s="36"/>
      <c r="M675" s="36"/>
      <c r="N675" s="36"/>
      <c r="O675" s="36"/>
      <c r="P675" s="36"/>
      <c r="Q675" s="36"/>
      <c r="R675" s="36"/>
      <c r="S675" s="36"/>
      <c r="T675" s="36"/>
      <c r="U675" s="36"/>
      <c r="V675" s="36"/>
      <c r="W675" s="36"/>
      <c r="X675" s="36"/>
      <c r="Y675" s="36"/>
      <c r="Z675" s="36"/>
      <c r="AA675" s="36"/>
      <c r="AB675" s="36"/>
    </row>
    <row r="676">
      <c r="A676" s="44"/>
      <c r="B676" s="45"/>
      <c r="C676" s="46"/>
      <c r="D676" s="46"/>
      <c r="E676" s="36"/>
      <c r="F676" s="36"/>
      <c r="G676" s="36"/>
      <c r="H676" s="36"/>
      <c r="I676" s="36"/>
      <c r="J676" s="36"/>
      <c r="K676" s="36"/>
      <c r="L676" s="36"/>
      <c r="M676" s="36"/>
      <c r="N676" s="36"/>
      <c r="O676" s="36"/>
      <c r="P676" s="36"/>
      <c r="Q676" s="36"/>
      <c r="R676" s="36"/>
      <c r="S676" s="36"/>
      <c r="T676" s="36"/>
      <c r="U676" s="36"/>
      <c r="V676" s="36"/>
      <c r="W676" s="36"/>
      <c r="X676" s="36"/>
      <c r="Y676" s="36"/>
      <c r="Z676" s="36"/>
      <c r="AA676" s="36"/>
      <c r="AB676" s="36"/>
    </row>
    <row r="677">
      <c r="A677" s="44"/>
      <c r="B677" s="45"/>
      <c r="C677" s="46"/>
      <c r="D677" s="46"/>
      <c r="E677" s="36"/>
      <c r="F677" s="36"/>
      <c r="G677" s="36"/>
      <c r="H677" s="36"/>
      <c r="I677" s="36"/>
      <c r="J677" s="36"/>
      <c r="K677" s="36"/>
      <c r="L677" s="36"/>
      <c r="M677" s="36"/>
      <c r="N677" s="36"/>
      <c r="O677" s="36"/>
      <c r="P677" s="36"/>
      <c r="Q677" s="36"/>
      <c r="R677" s="36"/>
      <c r="S677" s="36"/>
      <c r="T677" s="36"/>
      <c r="U677" s="36"/>
      <c r="V677" s="36"/>
      <c r="W677" s="36"/>
      <c r="X677" s="36"/>
      <c r="Y677" s="36"/>
      <c r="Z677" s="36"/>
      <c r="AA677" s="36"/>
      <c r="AB677" s="36"/>
    </row>
    <row r="678">
      <c r="A678" s="44"/>
      <c r="B678" s="45"/>
      <c r="C678" s="46"/>
      <c r="D678" s="46"/>
      <c r="E678" s="36"/>
      <c r="F678" s="36"/>
      <c r="G678" s="36"/>
      <c r="H678" s="36"/>
      <c r="I678" s="36"/>
      <c r="J678" s="36"/>
      <c r="K678" s="36"/>
      <c r="L678" s="36"/>
      <c r="M678" s="36"/>
      <c r="N678" s="36"/>
      <c r="O678" s="36"/>
      <c r="P678" s="36"/>
      <c r="Q678" s="36"/>
      <c r="R678" s="36"/>
      <c r="S678" s="36"/>
      <c r="T678" s="36"/>
      <c r="U678" s="36"/>
      <c r="V678" s="36"/>
      <c r="W678" s="36"/>
      <c r="X678" s="36"/>
      <c r="Y678" s="36"/>
      <c r="Z678" s="36"/>
      <c r="AA678" s="36"/>
      <c r="AB678" s="36"/>
    </row>
    <row r="679">
      <c r="A679" s="44"/>
      <c r="B679" s="45"/>
      <c r="C679" s="46"/>
      <c r="D679" s="46"/>
      <c r="E679" s="36"/>
      <c r="F679" s="36"/>
      <c r="G679" s="36"/>
      <c r="H679" s="36"/>
      <c r="I679" s="36"/>
      <c r="J679" s="36"/>
      <c r="K679" s="36"/>
      <c r="L679" s="36"/>
      <c r="M679" s="36"/>
      <c r="N679" s="36"/>
      <c r="O679" s="36"/>
      <c r="P679" s="36"/>
      <c r="Q679" s="36"/>
      <c r="R679" s="36"/>
      <c r="S679" s="36"/>
      <c r="T679" s="36"/>
      <c r="U679" s="36"/>
      <c r="V679" s="36"/>
      <c r="W679" s="36"/>
      <c r="X679" s="36"/>
      <c r="Y679" s="36"/>
      <c r="Z679" s="36"/>
      <c r="AA679" s="36"/>
      <c r="AB679" s="36"/>
    </row>
    <row r="680">
      <c r="A680" s="44"/>
      <c r="B680" s="45"/>
      <c r="C680" s="46"/>
      <c r="D680" s="46"/>
      <c r="E680" s="36"/>
      <c r="F680" s="36"/>
      <c r="G680" s="36"/>
      <c r="H680" s="36"/>
      <c r="I680" s="36"/>
      <c r="J680" s="36"/>
      <c r="K680" s="36"/>
      <c r="L680" s="36"/>
      <c r="M680" s="36"/>
      <c r="N680" s="36"/>
      <c r="O680" s="36"/>
      <c r="P680" s="36"/>
      <c r="Q680" s="36"/>
      <c r="R680" s="36"/>
      <c r="S680" s="36"/>
      <c r="T680" s="36"/>
      <c r="U680" s="36"/>
      <c r="V680" s="36"/>
      <c r="W680" s="36"/>
      <c r="X680" s="36"/>
      <c r="Y680" s="36"/>
      <c r="Z680" s="36"/>
      <c r="AA680" s="36"/>
      <c r="AB680" s="36"/>
    </row>
    <row r="681">
      <c r="A681" s="44"/>
      <c r="B681" s="45"/>
      <c r="C681" s="46"/>
      <c r="D681" s="46"/>
      <c r="E681" s="36"/>
      <c r="F681" s="36"/>
      <c r="G681" s="36"/>
      <c r="H681" s="36"/>
      <c r="I681" s="36"/>
      <c r="J681" s="36"/>
      <c r="K681" s="36"/>
      <c r="L681" s="36"/>
      <c r="M681" s="36"/>
      <c r="N681" s="36"/>
      <c r="O681" s="36"/>
      <c r="P681" s="36"/>
      <c r="Q681" s="36"/>
      <c r="R681" s="36"/>
      <c r="S681" s="36"/>
      <c r="T681" s="36"/>
      <c r="U681" s="36"/>
      <c r="V681" s="36"/>
      <c r="W681" s="36"/>
      <c r="X681" s="36"/>
      <c r="Y681" s="36"/>
      <c r="Z681" s="36"/>
      <c r="AA681" s="36"/>
      <c r="AB681" s="36"/>
    </row>
    <row r="682">
      <c r="A682" s="44"/>
      <c r="B682" s="45"/>
      <c r="C682" s="46"/>
      <c r="D682" s="46"/>
      <c r="E682" s="36"/>
      <c r="F682" s="36"/>
      <c r="G682" s="36"/>
      <c r="H682" s="36"/>
      <c r="I682" s="36"/>
      <c r="J682" s="36"/>
      <c r="K682" s="36"/>
      <c r="L682" s="36"/>
      <c r="M682" s="36"/>
      <c r="N682" s="36"/>
      <c r="O682" s="36"/>
      <c r="P682" s="36"/>
      <c r="Q682" s="36"/>
      <c r="R682" s="36"/>
      <c r="S682" s="36"/>
      <c r="T682" s="36"/>
      <c r="U682" s="36"/>
      <c r="V682" s="36"/>
      <c r="W682" s="36"/>
      <c r="X682" s="36"/>
      <c r="Y682" s="36"/>
      <c r="Z682" s="36"/>
      <c r="AA682" s="36"/>
      <c r="AB682" s="36"/>
    </row>
    <row r="683">
      <c r="A683" s="44"/>
      <c r="B683" s="45"/>
      <c r="C683" s="46"/>
      <c r="D683" s="46"/>
      <c r="E683" s="36"/>
      <c r="F683" s="36"/>
      <c r="G683" s="36"/>
      <c r="H683" s="36"/>
      <c r="I683" s="36"/>
      <c r="J683" s="36"/>
      <c r="K683" s="36"/>
      <c r="L683" s="36"/>
      <c r="M683" s="36"/>
      <c r="N683" s="36"/>
      <c r="O683" s="36"/>
      <c r="P683" s="36"/>
      <c r="Q683" s="36"/>
      <c r="R683" s="36"/>
      <c r="S683" s="36"/>
      <c r="T683" s="36"/>
      <c r="U683" s="36"/>
      <c r="V683" s="36"/>
      <c r="W683" s="36"/>
      <c r="X683" s="36"/>
      <c r="Y683" s="36"/>
      <c r="Z683" s="36"/>
      <c r="AA683" s="36"/>
      <c r="AB683" s="36"/>
    </row>
    <row r="684">
      <c r="A684" s="44"/>
      <c r="B684" s="45"/>
      <c r="C684" s="46"/>
      <c r="D684" s="46"/>
      <c r="E684" s="36"/>
      <c r="F684" s="36"/>
      <c r="G684" s="36"/>
      <c r="H684" s="36"/>
      <c r="I684" s="36"/>
      <c r="J684" s="36"/>
      <c r="K684" s="36"/>
      <c r="L684" s="36"/>
      <c r="M684" s="36"/>
      <c r="N684" s="36"/>
      <c r="O684" s="36"/>
      <c r="P684" s="36"/>
      <c r="Q684" s="36"/>
      <c r="R684" s="36"/>
      <c r="S684" s="36"/>
      <c r="T684" s="36"/>
      <c r="U684" s="36"/>
      <c r="V684" s="36"/>
      <c r="W684" s="36"/>
      <c r="X684" s="36"/>
      <c r="Y684" s="36"/>
      <c r="Z684" s="36"/>
      <c r="AA684" s="36"/>
      <c r="AB684" s="36"/>
    </row>
    <row r="685">
      <c r="A685" s="44"/>
      <c r="B685" s="45"/>
      <c r="C685" s="46"/>
      <c r="D685" s="46"/>
      <c r="E685" s="36"/>
      <c r="F685" s="36"/>
      <c r="G685" s="36"/>
      <c r="H685" s="36"/>
      <c r="I685" s="36"/>
      <c r="J685" s="36"/>
      <c r="K685" s="36"/>
      <c r="L685" s="36"/>
      <c r="M685" s="36"/>
      <c r="N685" s="36"/>
      <c r="O685" s="36"/>
      <c r="P685" s="36"/>
      <c r="Q685" s="36"/>
      <c r="R685" s="36"/>
      <c r="S685" s="36"/>
      <c r="T685" s="36"/>
      <c r="U685" s="36"/>
      <c r="V685" s="36"/>
      <c r="W685" s="36"/>
      <c r="X685" s="36"/>
      <c r="Y685" s="36"/>
      <c r="Z685" s="36"/>
      <c r="AA685" s="36"/>
      <c r="AB685" s="36"/>
    </row>
    <row r="686">
      <c r="A686" s="44"/>
      <c r="B686" s="45"/>
      <c r="C686" s="46"/>
      <c r="D686" s="46"/>
      <c r="E686" s="36"/>
      <c r="F686" s="36"/>
      <c r="G686" s="36"/>
      <c r="H686" s="36"/>
      <c r="I686" s="36"/>
      <c r="J686" s="36"/>
      <c r="K686" s="36"/>
      <c r="L686" s="36"/>
      <c r="M686" s="36"/>
      <c r="N686" s="36"/>
      <c r="O686" s="36"/>
      <c r="P686" s="36"/>
      <c r="Q686" s="36"/>
      <c r="R686" s="36"/>
      <c r="S686" s="36"/>
      <c r="T686" s="36"/>
      <c r="U686" s="36"/>
      <c r="V686" s="36"/>
      <c r="W686" s="36"/>
      <c r="X686" s="36"/>
      <c r="Y686" s="36"/>
      <c r="Z686" s="36"/>
      <c r="AA686" s="36"/>
      <c r="AB686" s="36"/>
    </row>
    <row r="687">
      <c r="A687" s="44"/>
      <c r="B687" s="45"/>
      <c r="C687" s="46"/>
      <c r="D687" s="46"/>
      <c r="E687" s="36"/>
      <c r="F687" s="36"/>
      <c r="G687" s="36"/>
      <c r="H687" s="36"/>
      <c r="I687" s="36"/>
      <c r="J687" s="36"/>
      <c r="K687" s="36"/>
      <c r="L687" s="36"/>
      <c r="M687" s="36"/>
      <c r="N687" s="36"/>
      <c r="O687" s="36"/>
      <c r="P687" s="36"/>
      <c r="Q687" s="36"/>
      <c r="R687" s="36"/>
      <c r="S687" s="36"/>
      <c r="T687" s="36"/>
      <c r="U687" s="36"/>
      <c r="V687" s="36"/>
      <c r="W687" s="36"/>
      <c r="X687" s="36"/>
      <c r="Y687" s="36"/>
      <c r="Z687" s="36"/>
      <c r="AA687" s="36"/>
      <c r="AB687" s="36"/>
    </row>
    <row r="688">
      <c r="A688" s="44"/>
      <c r="B688" s="45"/>
      <c r="C688" s="46"/>
      <c r="D688" s="46"/>
      <c r="E688" s="36"/>
      <c r="F688" s="36"/>
      <c r="G688" s="36"/>
      <c r="H688" s="36"/>
      <c r="I688" s="36"/>
      <c r="J688" s="36"/>
      <c r="K688" s="36"/>
      <c r="L688" s="36"/>
      <c r="M688" s="36"/>
      <c r="N688" s="36"/>
      <c r="O688" s="36"/>
      <c r="P688" s="36"/>
      <c r="Q688" s="36"/>
      <c r="R688" s="36"/>
      <c r="S688" s="36"/>
      <c r="T688" s="36"/>
      <c r="U688" s="36"/>
      <c r="V688" s="36"/>
      <c r="W688" s="36"/>
      <c r="X688" s="36"/>
      <c r="Y688" s="36"/>
      <c r="Z688" s="36"/>
      <c r="AA688" s="36"/>
      <c r="AB688" s="36"/>
    </row>
    <row r="689">
      <c r="A689" s="44"/>
      <c r="B689" s="45"/>
      <c r="C689" s="46"/>
      <c r="D689" s="46"/>
      <c r="E689" s="36"/>
      <c r="F689" s="36"/>
      <c r="G689" s="36"/>
      <c r="H689" s="36"/>
      <c r="I689" s="36"/>
      <c r="J689" s="36"/>
      <c r="K689" s="36"/>
      <c r="L689" s="36"/>
      <c r="M689" s="36"/>
      <c r="N689" s="36"/>
      <c r="O689" s="36"/>
      <c r="P689" s="36"/>
      <c r="Q689" s="36"/>
      <c r="R689" s="36"/>
      <c r="S689" s="36"/>
      <c r="T689" s="36"/>
      <c r="U689" s="36"/>
      <c r="V689" s="36"/>
      <c r="W689" s="36"/>
      <c r="X689" s="36"/>
      <c r="Y689" s="36"/>
      <c r="Z689" s="36"/>
      <c r="AA689" s="36"/>
      <c r="AB689" s="36"/>
    </row>
    <row r="690">
      <c r="A690" s="44"/>
      <c r="B690" s="45"/>
      <c r="C690" s="46"/>
      <c r="D690" s="46"/>
      <c r="E690" s="36"/>
      <c r="F690" s="36"/>
      <c r="G690" s="36"/>
      <c r="H690" s="36"/>
      <c r="I690" s="36"/>
      <c r="J690" s="36"/>
      <c r="K690" s="36"/>
      <c r="L690" s="36"/>
      <c r="M690" s="36"/>
      <c r="N690" s="36"/>
      <c r="O690" s="36"/>
      <c r="P690" s="36"/>
      <c r="Q690" s="36"/>
      <c r="R690" s="36"/>
      <c r="S690" s="36"/>
      <c r="T690" s="36"/>
      <c r="U690" s="36"/>
      <c r="V690" s="36"/>
      <c r="W690" s="36"/>
      <c r="X690" s="36"/>
      <c r="Y690" s="36"/>
      <c r="Z690" s="36"/>
      <c r="AA690" s="36"/>
      <c r="AB690" s="36"/>
    </row>
    <row r="691">
      <c r="A691" s="44"/>
      <c r="B691" s="45"/>
      <c r="C691" s="46"/>
      <c r="D691" s="46"/>
      <c r="E691" s="36"/>
      <c r="F691" s="36"/>
      <c r="G691" s="36"/>
      <c r="H691" s="36"/>
      <c r="I691" s="36"/>
      <c r="J691" s="36"/>
      <c r="K691" s="36"/>
      <c r="L691" s="36"/>
      <c r="M691" s="36"/>
      <c r="N691" s="36"/>
      <c r="O691" s="36"/>
      <c r="P691" s="36"/>
      <c r="Q691" s="36"/>
      <c r="R691" s="36"/>
      <c r="S691" s="36"/>
      <c r="T691" s="36"/>
      <c r="U691" s="36"/>
      <c r="V691" s="36"/>
      <c r="W691" s="36"/>
      <c r="X691" s="36"/>
      <c r="Y691" s="36"/>
      <c r="Z691" s="36"/>
      <c r="AA691" s="36"/>
      <c r="AB691" s="36"/>
    </row>
    <row r="692">
      <c r="A692" s="44"/>
      <c r="B692" s="45"/>
      <c r="C692" s="46"/>
      <c r="D692" s="46"/>
      <c r="E692" s="36"/>
      <c r="F692" s="36"/>
      <c r="G692" s="36"/>
      <c r="H692" s="36"/>
      <c r="I692" s="36"/>
      <c r="J692" s="36"/>
      <c r="K692" s="36"/>
      <c r="L692" s="36"/>
      <c r="M692" s="36"/>
      <c r="N692" s="36"/>
      <c r="O692" s="36"/>
      <c r="P692" s="36"/>
      <c r="Q692" s="36"/>
      <c r="R692" s="36"/>
      <c r="S692" s="36"/>
      <c r="T692" s="36"/>
      <c r="U692" s="36"/>
      <c r="V692" s="36"/>
      <c r="W692" s="36"/>
      <c r="X692" s="36"/>
      <c r="Y692" s="36"/>
      <c r="Z692" s="36"/>
      <c r="AA692" s="36"/>
      <c r="AB692" s="36"/>
    </row>
    <row r="693">
      <c r="A693" s="44"/>
      <c r="B693" s="45"/>
      <c r="C693" s="46"/>
      <c r="D693" s="46"/>
      <c r="E693" s="36"/>
      <c r="F693" s="36"/>
      <c r="G693" s="36"/>
      <c r="H693" s="36"/>
      <c r="I693" s="36"/>
      <c r="J693" s="36"/>
      <c r="K693" s="36"/>
      <c r="L693" s="36"/>
      <c r="M693" s="36"/>
      <c r="N693" s="36"/>
      <c r="O693" s="36"/>
      <c r="P693" s="36"/>
      <c r="Q693" s="36"/>
      <c r="R693" s="36"/>
      <c r="S693" s="36"/>
      <c r="T693" s="36"/>
      <c r="U693" s="36"/>
      <c r="V693" s="36"/>
      <c r="W693" s="36"/>
      <c r="X693" s="36"/>
      <c r="Y693" s="36"/>
      <c r="Z693" s="36"/>
      <c r="AA693" s="36"/>
      <c r="AB693" s="36"/>
    </row>
    <row r="694">
      <c r="A694" s="44"/>
      <c r="B694" s="45"/>
      <c r="C694" s="46"/>
      <c r="D694" s="46"/>
      <c r="E694" s="36"/>
      <c r="F694" s="36"/>
      <c r="G694" s="36"/>
      <c r="H694" s="36"/>
      <c r="I694" s="36"/>
      <c r="J694" s="36"/>
      <c r="K694" s="36"/>
      <c r="L694" s="36"/>
      <c r="M694" s="36"/>
      <c r="N694" s="36"/>
      <c r="O694" s="36"/>
      <c r="P694" s="36"/>
      <c r="Q694" s="36"/>
      <c r="R694" s="36"/>
      <c r="S694" s="36"/>
      <c r="T694" s="36"/>
      <c r="U694" s="36"/>
      <c r="V694" s="36"/>
      <c r="W694" s="36"/>
      <c r="X694" s="36"/>
      <c r="Y694" s="36"/>
      <c r="Z694" s="36"/>
      <c r="AA694" s="36"/>
      <c r="AB694" s="36"/>
    </row>
    <row r="695">
      <c r="A695" s="44"/>
      <c r="B695" s="45"/>
      <c r="C695" s="46"/>
      <c r="D695" s="46"/>
      <c r="E695" s="36"/>
      <c r="F695" s="36"/>
      <c r="G695" s="36"/>
      <c r="H695" s="36"/>
      <c r="I695" s="36"/>
      <c r="J695" s="36"/>
      <c r="K695" s="36"/>
      <c r="L695" s="36"/>
      <c r="M695" s="36"/>
      <c r="N695" s="36"/>
      <c r="O695" s="36"/>
      <c r="P695" s="36"/>
      <c r="Q695" s="36"/>
      <c r="R695" s="36"/>
      <c r="S695" s="36"/>
      <c r="T695" s="36"/>
      <c r="U695" s="36"/>
      <c r="V695" s="36"/>
      <c r="W695" s="36"/>
      <c r="X695" s="36"/>
      <c r="Y695" s="36"/>
      <c r="Z695" s="36"/>
      <c r="AA695" s="36"/>
      <c r="AB695" s="36"/>
    </row>
    <row r="696">
      <c r="A696" s="44"/>
      <c r="B696" s="45"/>
      <c r="C696" s="46"/>
      <c r="D696" s="46"/>
      <c r="E696" s="36"/>
      <c r="F696" s="36"/>
      <c r="G696" s="36"/>
      <c r="H696" s="36"/>
      <c r="I696" s="36"/>
      <c r="J696" s="36"/>
      <c r="K696" s="36"/>
      <c r="L696" s="36"/>
      <c r="M696" s="36"/>
      <c r="N696" s="36"/>
      <c r="O696" s="36"/>
      <c r="P696" s="36"/>
      <c r="Q696" s="36"/>
      <c r="R696" s="36"/>
      <c r="S696" s="36"/>
      <c r="T696" s="36"/>
      <c r="U696" s="36"/>
      <c r="V696" s="36"/>
      <c r="W696" s="36"/>
      <c r="X696" s="36"/>
      <c r="Y696" s="36"/>
      <c r="Z696" s="36"/>
      <c r="AA696" s="36"/>
      <c r="AB696" s="36"/>
    </row>
    <row r="697">
      <c r="A697" s="44"/>
      <c r="B697" s="45"/>
      <c r="C697" s="46"/>
      <c r="D697" s="46"/>
      <c r="E697" s="36"/>
      <c r="F697" s="36"/>
      <c r="G697" s="36"/>
      <c r="H697" s="36"/>
      <c r="I697" s="36"/>
      <c r="J697" s="36"/>
      <c r="K697" s="36"/>
      <c r="L697" s="36"/>
      <c r="M697" s="36"/>
      <c r="N697" s="36"/>
      <c r="O697" s="36"/>
      <c r="P697" s="36"/>
      <c r="Q697" s="36"/>
      <c r="R697" s="36"/>
      <c r="S697" s="36"/>
      <c r="T697" s="36"/>
      <c r="U697" s="36"/>
      <c r="V697" s="36"/>
      <c r="W697" s="36"/>
      <c r="X697" s="36"/>
      <c r="Y697" s="36"/>
      <c r="Z697" s="36"/>
      <c r="AA697" s="36"/>
      <c r="AB697" s="36"/>
    </row>
    <row r="698">
      <c r="A698" s="44"/>
      <c r="B698" s="45"/>
      <c r="C698" s="46"/>
      <c r="D698" s="46"/>
      <c r="E698" s="36"/>
      <c r="F698" s="36"/>
      <c r="G698" s="36"/>
      <c r="H698" s="36"/>
      <c r="I698" s="36"/>
      <c r="J698" s="36"/>
      <c r="K698" s="36"/>
      <c r="L698" s="36"/>
      <c r="M698" s="36"/>
      <c r="N698" s="36"/>
      <c r="O698" s="36"/>
      <c r="P698" s="36"/>
      <c r="Q698" s="36"/>
      <c r="R698" s="36"/>
      <c r="S698" s="36"/>
      <c r="T698" s="36"/>
      <c r="U698" s="36"/>
      <c r="V698" s="36"/>
      <c r="W698" s="36"/>
      <c r="X698" s="36"/>
      <c r="Y698" s="36"/>
      <c r="Z698" s="36"/>
      <c r="AA698" s="36"/>
      <c r="AB698" s="36"/>
    </row>
    <row r="699">
      <c r="A699" s="44"/>
      <c r="B699" s="45"/>
      <c r="C699" s="46"/>
      <c r="D699" s="46"/>
      <c r="E699" s="36"/>
      <c r="F699" s="36"/>
      <c r="G699" s="36"/>
      <c r="H699" s="36"/>
      <c r="I699" s="36"/>
      <c r="J699" s="36"/>
      <c r="K699" s="36"/>
      <c r="L699" s="36"/>
      <c r="M699" s="36"/>
      <c r="N699" s="36"/>
      <c r="O699" s="36"/>
      <c r="P699" s="36"/>
      <c r="Q699" s="36"/>
      <c r="R699" s="36"/>
      <c r="S699" s="36"/>
      <c r="T699" s="36"/>
      <c r="U699" s="36"/>
      <c r="V699" s="36"/>
      <c r="W699" s="36"/>
      <c r="X699" s="36"/>
      <c r="Y699" s="36"/>
      <c r="Z699" s="36"/>
      <c r="AA699" s="36"/>
      <c r="AB699" s="36"/>
    </row>
    <row r="700">
      <c r="A700" s="44"/>
      <c r="B700" s="45"/>
      <c r="C700" s="46"/>
      <c r="D700" s="46"/>
      <c r="E700" s="36"/>
      <c r="F700" s="36"/>
      <c r="G700" s="36"/>
      <c r="H700" s="36"/>
      <c r="I700" s="36"/>
      <c r="J700" s="36"/>
      <c r="K700" s="36"/>
      <c r="L700" s="36"/>
      <c r="M700" s="36"/>
      <c r="N700" s="36"/>
      <c r="O700" s="36"/>
      <c r="P700" s="36"/>
      <c r="Q700" s="36"/>
      <c r="R700" s="36"/>
      <c r="S700" s="36"/>
      <c r="T700" s="36"/>
      <c r="U700" s="36"/>
      <c r="V700" s="36"/>
      <c r="W700" s="36"/>
      <c r="X700" s="36"/>
      <c r="Y700" s="36"/>
      <c r="Z700" s="36"/>
      <c r="AA700" s="36"/>
      <c r="AB700" s="36"/>
    </row>
    <row r="701">
      <c r="A701" s="44"/>
      <c r="B701" s="45"/>
      <c r="C701" s="46"/>
      <c r="D701" s="46"/>
      <c r="E701" s="36"/>
      <c r="F701" s="36"/>
      <c r="G701" s="36"/>
      <c r="H701" s="36"/>
      <c r="I701" s="36"/>
      <c r="J701" s="36"/>
      <c r="K701" s="36"/>
      <c r="L701" s="36"/>
      <c r="M701" s="36"/>
      <c r="N701" s="36"/>
      <c r="O701" s="36"/>
      <c r="P701" s="36"/>
      <c r="Q701" s="36"/>
      <c r="R701" s="36"/>
      <c r="S701" s="36"/>
      <c r="T701" s="36"/>
      <c r="U701" s="36"/>
      <c r="V701" s="36"/>
      <c r="W701" s="36"/>
      <c r="X701" s="36"/>
      <c r="Y701" s="36"/>
      <c r="Z701" s="36"/>
      <c r="AA701" s="36"/>
      <c r="AB701" s="36"/>
    </row>
    <row r="702">
      <c r="A702" s="44"/>
      <c r="B702" s="45"/>
      <c r="C702" s="46"/>
      <c r="D702" s="46"/>
      <c r="E702" s="36"/>
      <c r="F702" s="36"/>
      <c r="G702" s="36"/>
      <c r="H702" s="36"/>
      <c r="I702" s="36"/>
      <c r="J702" s="36"/>
      <c r="K702" s="36"/>
      <c r="L702" s="36"/>
      <c r="M702" s="36"/>
      <c r="N702" s="36"/>
      <c r="O702" s="36"/>
      <c r="P702" s="36"/>
      <c r="Q702" s="36"/>
      <c r="R702" s="36"/>
      <c r="S702" s="36"/>
      <c r="T702" s="36"/>
      <c r="U702" s="36"/>
      <c r="V702" s="36"/>
      <c r="W702" s="36"/>
      <c r="X702" s="36"/>
      <c r="Y702" s="36"/>
      <c r="Z702" s="36"/>
      <c r="AA702" s="36"/>
      <c r="AB702" s="36"/>
    </row>
    <row r="703">
      <c r="A703" s="44"/>
      <c r="B703" s="45"/>
      <c r="C703" s="46"/>
      <c r="D703" s="46"/>
      <c r="E703" s="36"/>
      <c r="F703" s="36"/>
      <c r="G703" s="36"/>
      <c r="H703" s="36"/>
      <c r="I703" s="36"/>
      <c r="J703" s="36"/>
      <c r="K703" s="36"/>
      <c r="L703" s="36"/>
      <c r="M703" s="36"/>
      <c r="N703" s="36"/>
      <c r="O703" s="36"/>
      <c r="P703" s="36"/>
      <c r="Q703" s="36"/>
      <c r="R703" s="36"/>
      <c r="S703" s="36"/>
      <c r="T703" s="36"/>
      <c r="U703" s="36"/>
      <c r="V703" s="36"/>
      <c r="W703" s="36"/>
      <c r="X703" s="36"/>
      <c r="Y703" s="36"/>
      <c r="Z703" s="36"/>
      <c r="AA703" s="36"/>
      <c r="AB703" s="36"/>
    </row>
    <row r="704">
      <c r="A704" s="44"/>
      <c r="B704" s="45"/>
      <c r="C704" s="46"/>
      <c r="D704" s="46"/>
      <c r="E704" s="36"/>
      <c r="F704" s="36"/>
      <c r="G704" s="36"/>
      <c r="H704" s="36"/>
      <c r="I704" s="36"/>
      <c r="J704" s="36"/>
      <c r="K704" s="36"/>
      <c r="L704" s="36"/>
      <c r="M704" s="36"/>
      <c r="N704" s="36"/>
      <c r="O704" s="36"/>
      <c r="P704" s="36"/>
      <c r="Q704" s="36"/>
      <c r="R704" s="36"/>
      <c r="S704" s="36"/>
      <c r="T704" s="36"/>
      <c r="U704" s="36"/>
      <c r="V704" s="36"/>
      <c r="W704" s="36"/>
      <c r="X704" s="36"/>
      <c r="Y704" s="36"/>
      <c r="Z704" s="36"/>
      <c r="AA704" s="36"/>
      <c r="AB704" s="36"/>
    </row>
    <row r="705">
      <c r="A705" s="44"/>
      <c r="B705" s="45"/>
      <c r="C705" s="46"/>
      <c r="D705" s="46"/>
      <c r="E705" s="36"/>
      <c r="F705" s="36"/>
      <c r="G705" s="36"/>
      <c r="H705" s="36"/>
      <c r="I705" s="36"/>
      <c r="J705" s="36"/>
      <c r="K705" s="36"/>
      <c r="L705" s="36"/>
      <c r="M705" s="36"/>
      <c r="N705" s="36"/>
      <c r="O705" s="36"/>
      <c r="P705" s="36"/>
      <c r="Q705" s="36"/>
      <c r="R705" s="36"/>
      <c r="S705" s="36"/>
      <c r="T705" s="36"/>
      <c r="U705" s="36"/>
      <c r="V705" s="36"/>
      <c r="W705" s="36"/>
      <c r="X705" s="36"/>
      <c r="Y705" s="36"/>
      <c r="Z705" s="36"/>
      <c r="AA705" s="36"/>
      <c r="AB705" s="36"/>
    </row>
    <row r="706">
      <c r="A706" s="44"/>
      <c r="B706" s="45"/>
      <c r="C706" s="46"/>
      <c r="D706" s="46"/>
      <c r="E706" s="36"/>
      <c r="F706" s="36"/>
      <c r="G706" s="36"/>
      <c r="H706" s="36"/>
      <c r="I706" s="36"/>
      <c r="J706" s="36"/>
      <c r="K706" s="36"/>
      <c r="L706" s="36"/>
      <c r="M706" s="36"/>
      <c r="N706" s="36"/>
      <c r="O706" s="36"/>
      <c r="P706" s="36"/>
      <c r="Q706" s="36"/>
      <c r="R706" s="36"/>
      <c r="S706" s="36"/>
      <c r="T706" s="36"/>
      <c r="U706" s="36"/>
      <c r="V706" s="36"/>
      <c r="W706" s="36"/>
      <c r="X706" s="36"/>
      <c r="Y706" s="36"/>
      <c r="Z706" s="36"/>
      <c r="AA706" s="36"/>
      <c r="AB706" s="36"/>
    </row>
    <row r="707">
      <c r="A707" s="44"/>
      <c r="B707" s="45"/>
      <c r="C707" s="46"/>
      <c r="D707" s="46"/>
      <c r="E707" s="36"/>
      <c r="F707" s="36"/>
      <c r="G707" s="36"/>
      <c r="H707" s="36"/>
      <c r="I707" s="36"/>
      <c r="J707" s="36"/>
      <c r="K707" s="36"/>
      <c r="L707" s="36"/>
      <c r="M707" s="36"/>
      <c r="N707" s="36"/>
      <c r="O707" s="36"/>
      <c r="P707" s="36"/>
      <c r="Q707" s="36"/>
      <c r="R707" s="36"/>
      <c r="S707" s="36"/>
      <c r="T707" s="36"/>
      <c r="U707" s="36"/>
      <c r="V707" s="36"/>
      <c r="W707" s="36"/>
      <c r="X707" s="36"/>
      <c r="Y707" s="36"/>
      <c r="Z707" s="36"/>
      <c r="AA707" s="36"/>
      <c r="AB707" s="36"/>
    </row>
    <row r="708">
      <c r="A708" s="44"/>
      <c r="B708" s="45"/>
      <c r="C708" s="46"/>
      <c r="D708" s="46"/>
      <c r="E708" s="36"/>
      <c r="F708" s="36"/>
      <c r="G708" s="36"/>
      <c r="H708" s="36"/>
      <c r="I708" s="36"/>
      <c r="J708" s="36"/>
      <c r="K708" s="36"/>
      <c r="L708" s="36"/>
      <c r="M708" s="36"/>
      <c r="N708" s="36"/>
      <c r="O708" s="36"/>
      <c r="P708" s="36"/>
      <c r="Q708" s="36"/>
      <c r="R708" s="36"/>
      <c r="S708" s="36"/>
      <c r="T708" s="36"/>
      <c r="U708" s="36"/>
      <c r="V708" s="36"/>
      <c r="W708" s="36"/>
      <c r="X708" s="36"/>
      <c r="Y708" s="36"/>
      <c r="Z708" s="36"/>
      <c r="AA708" s="36"/>
      <c r="AB708" s="36"/>
    </row>
    <row r="709">
      <c r="A709" s="44"/>
      <c r="B709" s="45"/>
      <c r="C709" s="46"/>
      <c r="D709" s="46"/>
      <c r="E709" s="36"/>
      <c r="F709" s="36"/>
      <c r="G709" s="36"/>
      <c r="H709" s="36"/>
      <c r="I709" s="36"/>
      <c r="J709" s="36"/>
      <c r="K709" s="36"/>
      <c r="L709" s="36"/>
      <c r="M709" s="36"/>
      <c r="N709" s="36"/>
      <c r="O709" s="36"/>
      <c r="P709" s="36"/>
      <c r="Q709" s="36"/>
      <c r="R709" s="36"/>
      <c r="S709" s="36"/>
      <c r="T709" s="36"/>
      <c r="U709" s="36"/>
      <c r="V709" s="36"/>
      <c r="W709" s="36"/>
      <c r="X709" s="36"/>
      <c r="Y709" s="36"/>
      <c r="Z709" s="36"/>
      <c r="AA709" s="36"/>
      <c r="AB709" s="36"/>
    </row>
    <row r="710">
      <c r="A710" s="44"/>
      <c r="B710" s="45"/>
      <c r="C710" s="46"/>
      <c r="D710" s="46"/>
      <c r="E710" s="36"/>
      <c r="F710" s="36"/>
      <c r="G710" s="36"/>
      <c r="H710" s="36"/>
      <c r="I710" s="36"/>
      <c r="J710" s="36"/>
      <c r="K710" s="36"/>
      <c r="L710" s="36"/>
      <c r="M710" s="36"/>
      <c r="N710" s="36"/>
      <c r="O710" s="36"/>
      <c r="P710" s="36"/>
      <c r="Q710" s="36"/>
      <c r="R710" s="36"/>
      <c r="S710" s="36"/>
      <c r="T710" s="36"/>
      <c r="U710" s="36"/>
      <c r="V710" s="36"/>
      <c r="W710" s="36"/>
      <c r="X710" s="36"/>
      <c r="Y710" s="36"/>
      <c r="Z710" s="36"/>
      <c r="AA710" s="36"/>
      <c r="AB710" s="36"/>
    </row>
    <row r="711">
      <c r="A711" s="44"/>
      <c r="B711" s="45"/>
      <c r="C711" s="46"/>
      <c r="D711" s="46"/>
      <c r="E711" s="36"/>
      <c r="F711" s="36"/>
      <c r="G711" s="36"/>
      <c r="H711" s="36"/>
      <c r="I711" s="36"/>
      <c r="J711" s="36"/>
      <c r="K711" s="36"/>
      <c r="L711" s="36"/>
      <c r="M711" s="36"/>
      <c r="N711" s="36"/>
      <c r="O711" s="36"/>
      <c r="P711" s="36"/>
      <c r="Q711" s="36"/>
      <c r="R711" s="36"/>
      <c r="S711" s="36"/>
      <c r="T711" s="36"/>
      <c r="U711" s="36"/>
      <c r="V711" s="36"/>
      <c r="W711" s="36"/>
      <c r="X711" s="36"/>
      <c r="Y711" s="36"/>
      <c r="Z711" s="36"/>
      <c r="AA711" s="36"/>
      <c r="AB711" s="36"/>
    </row>
    <row r="712">
      <c r="A712" s="44"/>
      <c r="B712" s="45"/>
      <c r="C712" s="46"/>
      <c r="D712" s="46"/>
      <c r="E712" s="36"/>
      <c r="F712" s="36"/>
      <c r="G712" s="36"/>
      <c r="H712" s="36"/>
      <c r="I712" s="36"/>
      <c r="J712" s="36"/>
      <c r="K712" s="36"/>
      <c r="L712" s="36"/>
      <c r="M712" s="36"/>
      <c r="N712" s="36"/>
      <c r="O712" s="36"/>
      <c r="P712" s="36"/>
      <c r="Q712" s="36"/>
      <c r="R712" s="36"/>
      <c r="S712" s="36"/>
      <c r="T712" s="36"/>
      <c r="U712" s="36"/>
      <c r="V712" s="36"/>
      <c r="W712" s="36"/>
      <c r="X712" s="36"/>
      <c r="Y712" s="36"/>
      <c r="Z712" s="36"/>
      <c r="AA712" s="36"/>
      <c r="AB712" s="36"/>
    </row>
    <row r="713">
      <c r="A713" s="44"/>
      <c r="B713" s="45"/>
      <c r="C713" s="46"/>
      <c r="D713" s="46"/>
      <c r="E713" s="36"/>
      <c r="F713" s="36"/>
      <c r="G713" s="36"/>
      <c r="H713" s="36"/>
      <c r="I713" s="36"/>
      <c r="J713" s="36"/>
      <c r="K713" s="36"/>
      <c r="L713" s="36"/>
      <c r="M713" s="36"/>
      <c r="N713" s="36"/>
      <c r="O713" s="36"/>
      <c r="P713" s="36"/>
      <c r="Q713" s="36"/>
      <c r="R713" s="36"/>
      <c r="S713" s="36"/>
      <c r="T713" s="36"/>
      <c r="U713" s="36"/>
      <c r="V713" s="36"/>
      <c r="W713" s="36"/>
      <c r="X713" s="36"/>
      <c r="Y713" s="36"/>
      <c r="Z713" s="36"/>
      <c r="AA713" s="36"/>
      <c r="AB713" s="36"/>
    </row>
    <row r="714">
      <c r="A714" s="44"/>
      <c r="B714" s="45"/>
      <c r="C714" s="46"/>
      <c r="D714" s="46"/>
      <c r="E714" s="36"/>
      <c r="F714" s="36"/>
      <c r="G714" s="36"/>
      <c r="H714" s="36"/>
      <c r="I714" s="36"/>
      <c r="J714" s="36"/>
      <c r="K714" s="36"/>
      <c r="L714" s="36"/>
      <c r="M714" s="36"/>
      <c r="N714" s="36"/>
      <c r="O714" s="36"/>
      <c r="P714" s="36"/>
      <c r="Q714" s="36"/>
      <c r="R714" s="36"/>
      <c r="S714" s="36"/>
      <c r="T714" s="36"/>
      <c r="U714" s="36"/>
      <c r="V714" s="36"/>
      <c r="W714" s="36"/>
      <c r="X714" s="36"/>
      <c r="Y714" s="36"/>
      <c r="Z714" s="36"/>
      <c r="AA714" s="36"/>
      <c r="AB714" s="36"/>
    </row>
    <row r="715">
      <c r="A715" s="44"/>
      <c r="B715" s="45"/>
      <c r="C715" s="46"/>
      <c r="D715" s="46"/>
      <c r="E715" s="36"/>
      <c r="F715" s="36"/>
      <c r="G715" s="36"/>
      <c r="H715" s="36"/>
      <c r="I715" s="36"/>
      <c r="J715" s="36"/>
      <c r="K715" s="36"/>
      <c r="L715" s="36"/>
      <c r="M715" s="36"/>
      <c r="N715" s="36"/>
      <c r="O715" s="36"/>
      <c r="P715" s="36"/>
      <c r="Q715" s="36"/>
      <c r="R715" s="36"/>
      <c r="S715" s="36"/>
      <c r="T715" s="36"/>
      <c r="U715" s="36"/>
      <c r="V715" s="36"/>
      <c r="W715" s="36"/>
      <c r="X715" s="36"/>
      <c r="Y715" s="36"/>
      <c r="Z715" s="36"/>
      <c r="AA715" s="36"/>
      <c r="AB715" s="36"/>
    </row>
    <row r="716">
      <c r="A716" s="44"/>
      <c r="B716" s="45"/>
      <c r="C716" s="46"/>
      <c r="D716" s="46"/>
      <c r="E716" s="36"/>
      <c r="F716" s="36"/>
      <c r="G716" s="36"/>
      <c r="H716" s="36"/>
      <c r="I716" s="36"/>
      <c r="J716" s="36"/>
      <c r="K716" s="36"/>
      <c r="L716" s="36"/>
      <c r="M716" s="36"/>
      <c r="N716" s="36"/>
      <c r="O716" s="36"/>
      <c r="P716" s="36"/>
      <c r="Q716" s="36"/>
      <c r="R716" s="36"/>
      <c r="S716" s="36"/>
      <c r="T716" s="36"/>
      <c r="U716" s="36"/>
      <c r="V716" s="36"/>
      <c r="W716" s="36"/>
      <c r="X716" s="36"/>
      <c r="Y716" s="36"/>
      <c r="Z716" s="36"/>
      <c r="AA716" s="36"/>
      <c r="AB716" s="36"/>
    </row>
    <row r="717">
      <c r="A717" s="44"/>
      <c r="B717" s="45"/>
      <c r="C717" s="46"/>
      <c r="D717" s="46"/>
      <c r="E717" s="36"/>
      <c r="F717" s="36"/>
      <c r="G717" s="36"/>
      <c r="H717" s="36"/>
      <c r="I717" s="36"/>
      <c r="J717" s="36"/>
      <c r="K717" s="36"/>
      <c r="L717" s="36"/>
      <c r="M717" s="36"/>
      <c r="N717" s="36"/>
      <c r="O717" s="36"/>
      <c r="P717" s="36"/>
      <c r="Q717" s="36"/>
      <c r="R717" s="36"/>
      <c r="S717" s="36"/>
      <c r="T717" s="36"/>
      <c r="U717" s="36"/>
      <c r="V717" s="36"/>
      <c r="W717" s="36"/>
      <c r="X717" s="36"/>
      <c r="Y717" s="36"/>
      <c r="Z717" s="36"/>
      <c r="AA717" s="36"/>
      <c r="AB717" s="36"/>
    </row>
    <row r="718">
      <c r="A718" s="44"/>
      <c r="B718" s="45"/>
      <c r="C718" s="46"/>
      <c r="D718" s="46"/>
      <c r="E718" s="36"/>
      <c r="F718" s="36"/>
      <c r="G718" s="36"/>
      <c r="H718" s="36"/>
      <c r="I718" s="36"/>
      <c r="J718" s="36"/>
      <c r="K718" s="36"/>
      <c r="L718" s="36"/>
      <c r="M718" s="36"/>
      <c r="N718" s="36"/>
      <c r="O718" s="36"/>
      <c r="P718" s="36"/>
      <c r="Q718" s="36"/>
      <c r="R718" s="36"/>
      <c r="S718" s="36"/>
      <c r="T718" s="36"/>
      <c r="U718" s="36"/>
      <c r="V718" s="36"/>
      <c r="W718" s="36"/>
      <c r="X718" s="36"/>
      <c r="Y718" s="36"/>
      <c r="Z718" s="36"/>
      <c r="AA718" s="36"/>
      <c r="AB718" s="36"/>
    </row>
    <row r="719">
      <c r="A719" s="44"/>
      <c r="B719" s="45"/>
      <c r="C719" s="46"/>
      <c r="D719" s="46"/>
      <c r="E719" s="36"/>
      <c r="F719" s="36"/>
      <c r="G719" s="36"/>
      <c r="H719" s="36"/>
      <c r="I719" s="36"/>
      <c r="J719" s="36"/>
      <c r="K719" s="36"/>
      <c r="L719" s="36"/>
      <c r="M719" s="36"/>
      <c r="N719" s="36"/>
      <c r="O719" s="36"/>
      <c r="P719" s="36"/>
      <c r="Q719" s="36"/>
      <c r="R719" s="36"/>
      <c r="S719" s="36"/>
      <c r="T719" s="36"/>
      <c r="U719" s="36"/>
      <c r="V719" s="36"/>
      <c r="W719" s="36"/>
      <c r="X719" s="36"/>
      <c r="Y719" s="36"/>
      <c r="Z719" s="36"/>
      <c r="AA719" s="36"/>
      <c r="AB719" s="36"/>
    </row>
    <row r="720">
      <c r="A720" s="44"/>
      <c r="B720" s="45"/>
      <c r="C720" s="46"/>
      <c r="D720" s="46"/>
      <c r="E720" s="36"/>
      <c r="F720" s="36"/>
      <c r="G720" s="36"/>
      <c r="H720" s="36"/>
      <c r="I720" s="36"/>
      <c r="J720" s="36"/>
      <c r="K720" s="36"/>
      <c r="L720" s="36"/>
      <c r="M720" s="36"/>
      <c r="N720" s="36"/>
      <c r="O720" s="36"/>
      <c r="P720" s="36"/>
      <c r="Q720" s="36"/>
      <c r="R720" s="36"/>
      <c r="S720" s="36"/>
      <c r="T720" s="36"/>
      <c r="U720" s="36"/>
      <c r="V720" s="36"/>
      <c r="W720" s="36"/>
      <c r="X720" s="36"/>
      <c r="Y720" s="36"/>
      <c r="Z720" s="36"/>
      <c r="AA720" s="36"/>
      <c r="AB720" s="36"/>
    </row>
    <row r="721">
      <c r="A721" s="44"/>
      <c r="B721" s="45"/>
      <c r="C721" s="46"/>
      <c r="D721" s="46"/>
      <c r="E721" s="36"/>
      <c r="F721" s="36"/>
      <c r="G721" s="36"/>
      <c r="H721" s="36"/>
      <c r="I721" s="36"/>
      <c r="J721" s="36"/>
      <c r="K721" s="36"/>
      <c r="L721" s="36"/>
      <c r="M721" s="36"/>
      <c r="N721" s="36"/>
      <c r="O721" s="36"/>
      <c r="P721" s="36"/>
      <c r="Q721" s="36"/>
      <c r="R721" s="36"/>
      <c r="S721" s="36"/>
      <c r="T721" s="36"/>
      <c r="U721" s="36"/>
      <c r="V721" s="36"/>
      <c r="W721" s="36"/>
      <c r="X721" s="36"/>
      <c r="Y721" s="36"/>
      <c r="Z721" s="36"/>
      <c r="AA721" s="36"/>
      <c r="AB721" s="36"/>
    </row>
    <row r="722">
      <c r="A722" s="44"/>
      <c r="B722" s="45"/>
      <c r="C722" s="46"/>
      <c r="D722" s="46"/>
      <c r="E722" s="36"/>
      <c r="F722" s="36"/>
      <c r="G722" s="36"/>
      <c r="H722" s="36"/>
      <c r="I722" s="36"/>
      <c r="J722" s="36"/>
      <c r="K722" s="36"/>
      <c r="L722" s="36"/>
      <c r="M722" s="36"/>
      <c r="N722" s="36"/>
      <c r="O722" s="36"/>
      <c r="P722" s="36"/>
      <c r="Q722" s="36"/>
      <c r="R722" s="36"/>
      <c r="S722" s="36"/>
      <c r="T722" s="36"/>
      <c r="U722" s="36"/>
      <c r="V722" s="36"/>
      <c r="W722" s="36"/>
      <c r="X722" s="36"/>
      <c r="Y722" s="36"/>
      <c r="Z722" s="36"/>
      <c r="AA722" s="36"/>
      <c r="AB722" s="36"/>
    </row>
    <row r="723">
      <c r="A723" s="44"/>
      <c r="B723" s="45"/>
      <c r="C723" s="46"/>
      <c r="D723" s="46"/>
      <c r="E723" s="36"/>
      <c r="F723" s="36"/>
      <c r="G723" s="36"/>
      <c r="H723" s="36"/>
      <c r="I723" s="36"/>
      <c r="J723" s="36"/>
      <c r="K723" s="36"/>
      <c r="L723" s="36"/>
      <c r="M723" s="36"/>
      <c r="N723" s="36"/>
      <c r="O723" s="36"/>
      <c r="P723" s="36"/>
      <c r="Q723" s="36"/>
      <c r="R723" s="36"/>
      <c r="S723" s="36"/>
      <c r="T723" s="36"/>
      <c r="U723" s="36"/>
      <c r="V723" s="36"/>
      <c r="W723" s="36"/>
      <c r="X723" s="36"/>
      <c r="Y723" s="36"/>
      <c r="Z723" s="36"/>
      <c r="AA723" s="36"/>
      <c r="AB723" s="36"/>
    </row>
    <row r="724">
      <c r="A724" s="44"/>
      <c r="B724" s="45"/>
      <c r="C724" s="46"/>
      <c r="D724" s="46"/>
      <c r="E724" s="36"/>
      <c r="F724" s="36"/>
      <c r="G724" s="36"/>
      <c r="H724" s="36"/>
      <c r="I724" s="36"/>
      <c r="J724" s="36"/>
      <c r="K724" s="36"/>
      <c r="L724" s="36"/>
      <c r="M724" s="36"/>
      <c r="N724" s="36"/>
      <c r="O724" s="36"/>
      <c r="P724" s="36"/>
      <c r="Q724" s="36"/>
      <c r="R724" s="36"/>
      <c r="S724" s="36"/>
      <c r="T724" s="36"/>
      <c r="U724" s="36"/>
      <c r="V724" s="36"/>
      <c r="W724" s="36"/>
      <c r="X724" s="36"/>
      <c r="Y724" s="36"/>
      <c r="Z724" s="36"/>
      <c r="AA724" s="36"/>
      <c r="AB724" s="36"/>
    </row>
    <row r="725">
      <c r="A725" s="44"/>
      <c r="B725" s="45"/>
      <c r="C725" s="46"/>
      <c r="D725" s="46"/>
      <c r="E725" s="36"/>
      <c r="F725" s="36"/>
      <c r="G725" s="36"/>
      <c r="H725" s="36"/>
      <c r="I725" s="36"/>
      <c r="J725" s="36"/>
      <c r="K725" s="36"/>
      <c r="L725" s="36"/>
      <c r="M725" s="36"/>
      <c r="N725" s="36"/>
      <c r="O725" s="36"/>
      <c r="P725" s="36"/>
      <c r="Q725" s="36"/>
      <c r="R725" s="36"/>
      <c r="S725" s="36"/>
      <c r="T725" s="36"/>
      <c r="U725" s="36"/>
      <c r="V725" s="36"/>
      <c r="W725" s="36"/>
      <c r="X725" s="36"/>
      <c r="Y725" s="36"/>
      <c r="Z725" s="36"/>
      <c r="AA725" s="36"/>
      <c r="AB725" s="36"/>
    </row>
    <row r="726">
      <c r="A726" s="44"/>
      <c r="B726" s="45"/>
      <c r="C726" s="46"/>
      <c r="D726" s="46"/>
      <c r="E726" s="36"/>
      <c r="F726" s="36"/>
      <c r="G726" s="36"/>
      <c r="H726" s="36"/>
      <c r="I726" s="36"/>
      <c r="J726" s="36"/>
      <c r="K726" s="36"/>
      <c r="L726" s="36"/>
      <c r="M726" s="36"/>
      <c r="N726" s="36"/>
      <c r="O726" s="36"/>
      <c r="P726" s="36"/>
      <c r="Q726" s="36"/>
      <c r="R726" s="36"/>
      <c r="S726" s="36"/>
      <c r="T726" s="36"/>
      <c r="U726" s="36"/>
      <c r="V726" s="36"/>
      <c r="W726" s="36"/>
      <c r="X726" s="36"/>
      <c r="Y726" s="36"/>
      <c r="Z726" s="36"/>
      <c r="AA726" s="36"/>
      <c r="AB726" s="36"/>
    </row>
    <row r="727">
      <c r="A727" s="44"/>
      <c r="B727" s="45"/>
      <c r="C727" s="46"/>
      <c r="D727" s="46"/>
      <c r="E727" s="36"/>
      <c r="F727" s="36"/>
      <c r="G727" s="36"/>
      <c r="H727" s="36"/>
      <c r="I727" s="36"/>
      <c r="J727" s="36"/>
      <c r="K727" s="36"/>
      <c r="L727" s="36"/>
      <c r="M727" s="36"/>
      <c r="N727" s="36"/>
      <c r="O727" s="36"/>
      <c r="P727" s="36"/>
      <c r="Q727" s="36"/>
      <c r="R727" s="36"/>
      <c r="S727" s="36"/>
      <c r="T727" s="36"/>
      <c r="U727" s="36"/>
      <c r="V727" s="36"/>
      <c r="W727" s="36"/>
      <c r="X727" s="36"/>
      <c r="Y727" s="36"/>
      <c r="Z727" s="36"/>
      <c r="AA727" s="36"/>
      <c r="AB727" s="36"/>
    </row>
    <row r="728">
      <c r="A728" s="44"/>
      <c r="B728" s="45"/>
      <c r="C728" s="46"/>
      <c r="D728" s="46"/>
      <c r="E728" s="36"/>
      <c r="F728" s="36"/>
      <c r="G728" s="36"/>
      <c r="H728" s="36"/>
      <c r="I728" s="36"/>
      <c r="J728" s="36"/>
      <c r="K728" s="36"/>
      <c r="L728" s="36"/>
      <c r="M728" s="36"/>
      <c r="N728" s="36"/>
      <c r="O728" s="36"/>
      <c r="P728" s="36"/>
      <c r="Q728" s="36"/>
      <c r="R728" s="36"/>
      <c r="S728" s="36"/>
      <c r="T728" s="36"/>
      <c r="U728" s="36"/>
      <c r="V728" s="36"/>
      <c r="W728" s="36"/>
      <c r="X728" s="36"/>
      <c r="Y728" s="36"/>
      <c r="Z728" s="36"/>
      <c r="AA728" s="36"/>
      <c r="AB728" s="36"/>
    </row>
    <row r="729">
      <c r="A729" s="44"/>
      <c r="B729" s="45"/>
      <c r="C729" s="46"/>
      <c r="D729" s="46"/>
      <c r="E729" s="36"/>
      <c r="F729" s="36"/>
      <c r="G729" s="36"/>
      <c r="H729" s="36"/>
      <c r="I729" s="36"/>
      <c r="J729" s="36"/>
      <c r="K729" s="36"/>
      <c r="L729" s="36"/>
      <c r="M729" s="36"/>
      <c r="N729" s="36"/>
      <c r="O729" s="36"/>
      <c r="P729" s="36"/>
      <c r="Q729" s="36"/>
      <c r="R729" s="36"/>
      <c r="S729" s="36"/>
      <c r="T729" s="36"/>
      <c r="U729" s="36"/>
      <c r="V729" s="36"/>
      <c r="W729" s="36"/>
      <c r="X729" s="36"/>
      <c r="Y729" s="36"/>
      <c r="Z729" s="36"/>
      <c r="AA729" s="36"/>
      <c r="AB729" s="36"/>
    </row>
    <row r="730">
      <c r="A730" s="44"/>
      <c r="B730" s="45"/>
      <c r="C730" s="46"/>
      <c r="D730" s="46"/>
      <c r="E730" s="36"/>
      <c r="F730" s="36"/>
      <c r="G730" s="36"/>
      <c r="H730" s="36"/>
      <c r="I730" s="36"/>
      <c r="J730" s="36"/>
      <c r="K730" s="36"/>
      <c r="L730" s="36"/>
      <c r="M730" s="36"/>
      <c r="N730" s="36"/>
      <c r="O730" s="36"/>
      <c r="P730" s="36"/>
      <c r="Q730" s="36"/>
      <c r="R730" s="36"/>
      <c r="S730" s="36"/>
      <c r="T730" s="36"/>
      <c r="U730" s="36"/>
      <c r="V730" s="36"/>
      <c r="W730" s="36"/>
      <c r="X730" s="36"/>
      <c r="Y730" s="36"/>
      <c r="Z730" s="36"/>
      <c r="AA730" s="36"/>
      <c r="AB730" s="36"/>
    </row>
    <row r="731">
      <c r="A731" s="44"/>
      <c r="B731" s="45"/>
      <c r="C731" s="46"/>
      <c r="D731" s="46"/>
      <c r="E731" s="36"/>
      <c r="F731" s="36"/>
      <c r="G731" s="36"/>
      <c r="H731" s="36"/>
      <c r="I731" s="36"/>
      <c r="J731" s="36"/>
      <c r="K731" s="36"/>
      <c r="L731" s="36"/>
      <c r="M731" s="36"/>
      <c r="N731" s="36"/>
      <c r="O731" s="36"/>
      <c r="P731" s="36"/>
      <c r="Q731" s="36"/>
      <c r="R731" s="36"/>
      <c r="S731" s="36"/>
      <c r="T731" s="36"/>
      <c r="U731" s="36"/>
      <c r="V731" s="36"/>
      <c r="W731" s="36"/>
      <c r="X731" s="36"/>
      <c r="Y731" s="36"/>
      <c r="Z731" s="36"/>
      <c r="AA731" s="36"/>
      <c r="AB731" s="36"/>
    </row>
    <row r="732">
      <c r="A732" s="44"/>
      <c r="B732" s="45"/>
      <c r="C732" s="46"/>
      <c r="D732" s="46"/>
      <c r="E732" s="36"/>
      <c r="F732" s="36"/>
      <c r="G732" s="36"/>
      <c r="H732" s="36"/>
      <c r="I732" s="36"/>
      <c r="J732" s="36"/>
      <c r="K732" s="36"/>
      <c r="L732" s="36"/>
      <c r="M732" s="36"/>
      <c r="N732" s="36"/>
      <c r="O732" s="36"/>
      <c r="P732" s="36"/>
      <c r="Q732" s="36"/>
      <c r="R732" s="36"/>
      <c r="S732" s="36"/>
      <c r="T732" s="36"/>
      <c r="U732" s="36"/>
      <c r="V732" s="36"/>
      <c r="W732" s="36"/>
      <c r="X732" s="36"/>
      <c r="Y732" s="36"/>
      <c r="Z732" s="36"/>
      <c r="AA732" s="36"/>
      <c r="AB732" s="36"/>
    </row>
    <row r="733">
      <c r="A733" s="44"/>
      <c r="B733" s="45"/>
      <c r="C733" s="46"/>
      <c r="D733" s="46"/>
      <c r="E733" s="36"/>
      <c r="F733" s="36"/>
      <c r="G733" s="36"/>
      <c r="H733" s="36"/>
      <c r="I733" s="36"/>
      <c r="J733" s="36"/>
      <c r="K733" s="36"/>
      <c r="L733" s="36"/>
      <c r="M733" s="36"/>
      <c r="N733" s="36"/>
      <c r="O733" s="36"/>
      <c r="P733" s="36"/>
      <c r="Q733" s="36"/>
      <c r="R733" s="36"/>
      <c r="S733" s="36"/>
      <c r="T733" s="36"/>
      <c r="U733" s="36"/>
      <c r="V733" s="36"/>
      <c r="W733" s="36"/>
      <c r="X733" s="36"/>
      <c r="Y733" s="36"/>
      <c r="Z733" s="36"/>
      <c r="AA733" s="36"/>
      <c r="AB733" s="36"/>
    </row>
    <row r="734">
      <c r="A734" s="44"/>
      <c r="B734" s="45"/>
      <c r="C734" s="46"/>
      <c r="D734" s="46"/>
      <c r="E734" s="36"/>
      <c r="F734" s="36"/>
      <c r="G734" s="36"/>
      <c r="H734" s="36"/>
      <c r="I734" s="36"/>
      <c r="J734" s="36"/>
      <c r="K734" s="36"/>
      <c r="L734" s="36"/>
      <c r="M734" s="36"/>
      <c r="N734" s="36"/>
      <c r="O734" s="36"/>
      <c r="P734" s="36"/>
      <c r="Q734" s="36"/>
      <c r="R734" s="36"/>
      <c r="S734" s="36"/>
      <c r="T734" s="36"/>
      <c r="U734" s="36"/>
      <c r="V734" s="36"/>
      <c r="W734" s="36"/>
      <c r="X734" s="36"/>
      <c r="Y734" s="36"/>
      <c r="Z734" s="36"/>
      <c r="AA734" s="36"/>
      <c r="AB734" s="36"/>
    </row>
    <row r="735">
      <c r="A735" s="44"/>
      <c r="B735" s="45"/>
      <c r="C735" s="46"/>
      <c r="D735" s="46"/>
      <c r="E735" s="36"/>
      <c r="F735" s="36"/>
      <c r="G735" s="36"/>
      <c r="H735" s="36"/>
      <c r="I735" s="36"/>
      <c r="J735" s="36"/>
      <c r="K735" s="36"/>
      <c r="L735" s="36"/>
      <c r="M735" s="36"/>
      <c r="N735" s="36"/>
      <c r="O735" s="36"/>
      <c r="P735" s="36"/>
      <c r="Q735" s="36"/>
      <c r="R735" s="36"/>
      <c r="S735" s="36"/>
      <c r="T735" s="36"/>
      <c r="U735" s="36"/>
      <c r="V735" s="36"/>
      <c r="W735" s="36"/>
      <c r="X735" s="36"/>
      <c r="Y735" s="36"/>
      <c r="Z735" s="36"/>
      <c r="AA735" s="36"/>
      <c r="AB735" s="36"/>
    </row>
    <row r="736">
      <c r="A736" s="44"/>
      <c r="B736" s="45"/>
      <c r="C736" s="46"/>
      <c r="D736" s="46"/>
      <c r="E736" s="36"/>
      <c r="F736" s="36"/>
      <c r="G736" s="36"/>
      <c r="H736" s="36"/>
      <c r="I736" s="36"/>
      <c r="J736" s="36"/>
      <c r="K736" s="36"/>
      <c r="L736" s="36"/>
      <c r="M736" s="36"/>
      <c r="N736" s="36"/>
      <c r="O736" s="36"/>
      <c r="P736" s="36"/>
      <c r="Q736" s="36"/>
      <c r="R736" s="36"/>
      <c r="S736" s="36"/>
      <c r="T736" s="36"/>
      <c r="U736" s="36"/>
      <c r="V736" s="36"/>
      <c r="W736" s="36"/>
      <c r="X736" s="36"/>
      <c r="Y736" s="36"/>
      <c r="Z736" s="36"/>
      <c r="AA736" s="36"/>
      <c r="AB736" s="36"/>
    </row>
    <row r="737">
      <c r="A737" s="44"/>
      <c r="B737" s="45"/>
      <c r="C737" s="46"/>
      <c r="D737" s="46"/>
      <c r="E737" s="36"/>
      <c r="F737" s="36"/>
      <c r="G737" s="36"/>
      <c r="H737" s="36"/>
      <c r="I737" s="36"/>
      <c r="J737" s="36"/>
      <c r="K737" s="36"/>
      <c r="L737" s="36"/>
      <c r="M737" s="36"/>
      <c r="N737" s="36"/>
      <c r="O737" s="36"/>
      <c r="P737" s="36"/>
      <c r="Q737" s="36"/>
      <c r="R737" s="36"/>
      <c r="S737" s="36"/>
      <c r="T737" s="36"/>
      <c r="U737" s="36"/>
      <c r="V737" s="36"/>
      <c r="W737" s="36"/>
      <c r="X737" s="36"/>
      <c r="Y737" s="36"/>
      <c r="Z737" s="36"/>
      <c r="AA737" s="36"/>
      <c r="AB737" s="36"/>
    </row>
    <row r="738">
      <c r="A738" s="44"/>
      <c r="B738" s="45"/>
      <c r="C738" s="46"/>
      <c r="D738" s="46"/>
      <c r="E738" s="36"/>
      <c r="F738" s="36"/>
      <c r="G738" s="36"/>
      <c r="H738" s="36"/>
      <c r="I738" s="36"/>
      <c r="J738" s="36"/>
      <c r="K738" s="36"/>
      <c r="L738" s="36"/>
      <c r="M738" s="36"/>
      <c r="N738" s="36"/>
      <c r="O738" s="36"/>
      <c r="P738" s="36"/>
      <c r="Q738" s="36"/>
      <c r="R738" s="36"/>
      <c r="S738" s="36"/>
      <c r="T738" s="36"/>
      <c r="U738" s="36"/>
      <c r="V738" s="36"/>
      <c r="W738" s="36"/>
      <c r="X738" s="36"/>
      <c r="Y738" s="36"/>
      <c r="Z738" s="36"/>
      <c r="AA738" s="36"/>
      <c r="AB738" s="36"/>
    </row>
    <row r="739">
      <c r="A739" s="44"/>
      <c r="B739" s="45"/>
      <c r="C739" s="46"/>
      <c r="D739" s="46"/>
      <c r="E739" s="36"/>
      <c r="F739" s="36"/>
      <c r="G739" s="36"/>
      <c r="H739" s="36"/>
      <c r="I739" s="36"/>
      <c r="J739" s="36"/>
      <c r="K739" s="36"/>
      <c r="L739" s="36"/>
      <c r="M739" s="36"/>
      <c r="N739" s="36"/>
      <c r="O739" s="36"/>
      <c r="P739" s="36"/>
      <c r="Q739" s="36"/>
      <c r="R739" s="36"/>
      <c r="S739" s="36"/>
      <c r="T739" s="36"/>
      <c r="U739" s="36"/>
      <c r="V739" s="36"/>
      <c r="W739" s="36"/>
      <c r="X739" s="36"/>
      <c r="Y739" s="36"/>
      <c r="Z739" s="36"/>
      <c r="AA739" s="36"/>
      <c r="AB739" s="36"/>
    </row>
    <row r="740">
      <c r="A740" s="44"/>
      <c r="B740" s="45"/>
      <c r="C740" s="46"/>
      <c r="D740" s="46"/>
      <c r="E740" s="36"/>
      <c r="F740" s="36"/>
      <c r="G740" s="36"/>
      <c r="H740" s="36"/>
      <c r="I740" s="36"/>
      <c r="J740" s="36"/>
      <c r="K740" s="36"/>
      <c r="L740" s="36"/>
      <c r="M740" s="36"/>
      <c r="N740" s="36"/>
      <c r="O740" s="36"/>
      <c r="P740" s="36"/>
      <c r="Q740" s="36"/>
      <c r="R740" s="36"/>
      <c r="S740" s="36"/>
      <c r="T740" s="36"/>
      <c r="U740" s="36"/>
      <c r="V740" s="36"/>
      <c r="W740" s="36"/>
      <c r="X740" s="36"/>
      <c r="Y740" s="36"/>
      <c r="Z740" s="36"/>
      <c r="AA740" s="36"/>
      <c r="AB740" s="36"/>
    </row>
    <row r="741">
      <c r="A741" s="44"/>
      <c r="B741" s="45"/>
      <c r="C741" s="46"/>
      <c r="D741" s="46"/>
      <c r="E741" s="36"/>
      <c r="F741" s="36"/>
      <c r="G741" s="36"/>
      <c r="H741" s="36"/>
      <c r="I741" s="36"/>
      <c r="J741" s="36"/>
      <c r="K741" s="36"/>
      <c r="L741" s="36"/>
      <c r="M741" s="36"/>
      <c r="N741" s="36"/>
      <c r="O741" s="36"/>
      <c r="P741" s="36"/>
      <c r="Q741" s="36"/>
      <c r="R741" s="36"/>
      <c r="S741" s="36"/>
      <c r="T741" s="36"/>
      <c r="U741" s="36"/>
      <c r="V741" s="36"/>
      <c r="W741" s="36"/>
      <c r="X741" s="36"/>
      <c r="Y741" s="36"/>
      <c r="Z741" s="36"/>
      <c r="AA741" s="36"/>
      <c r="AB741" s="36"/>
    </row>
    <row r="742">
      <c r="A742" s="44"/>
      <c r="B742" s="45"/>
      <c r="C742" s="46"/>
      <c r="D742" s="46"/>
      <c r="E742" s="36"/>
      <c r="F742" s="36"/>
      <c r="G742" s="36"/>
      <c r="H742" s="36"/>
      <c r="I742" s="36"/>
      <c r="J742" s="36"/>
      <c r="K742" s="36"/>
      <c r="L742" s="36"/>
      <c r="M742" s="36"/>
      <c r="N742" s="36"/>
      <c r="O742" s="36"/>
      <c r="P742" s="36"/>
      <c r="Q742" s="36"/>
      <c r="R742" s="36"/>
      <c r="S742" s="36"/>
      <c r="T742" s="36"/>
      <c r="U742" s="36"/>
      <c r="V742" s="36"/>
      <c r="W742" s="36"/>
      <c r="X742" s="36"/>
      <c r="Y742" s="36"/>
      <c r="Z742" s="36"/>
      <c r="AA742" s="36"/>
      <c r="AB742" s="36"/>
    </row>
    <row r="743">
      <c r="A743" s="44"/>
      <c r="B743" s="45"/>
      <c r="C743" s="46"/>
      <c r="D743" s="46"/>
      <c r="E743" s="36"/>
      <c r="F743" s="36"/>
      <c r="G743" s="36"/>
      <c r="H743" s="36"/>
      <c r="I743" s="36"/>
      <c r="J743" s="36"/>
      <c r="K743" s="36"/>
      <c r="L743" s="36"/>
      <c r="M743" s="36"/>
      <c r="N743" s="36"/>
      <c r="O743" s="36"/>
      <c r="P743" s="36"/>
      <c r="Q743" s="36"/>
      <c r="R743" s="36"/>
      <c r="S743" s="36"/>
      <c r="T743" s="36"/>
      <c r="U743" s="36"/>
      <c r="V743" s="36"/>
      <c r="W743" s="36"/>
      <c r="X743" s="36"/>
      <c r="Y743" s="36"/>
      <c r="Z743" s="36"/>
      <c r="AA743" s="36"/>
      <c r="AB743" s="36"/>
    </row>
    <row r="744">
      <c r="A744" s="44"/>
      <c r="B744" s="45"/>
      <c r="C744" s="46"/>
      <c r="D744" s="46"/>
      <c r="E744" s="36"/>
      <c r="F744" s="36"/>
      <c r="G744" s="36"/>
      <c r="H744" s="36"/>
      <c r="I744" s="36"/>
      <c r="J744" s="36"/>
      <c r="K744" s="36"/>
      <c r="L744" s="36"/>
      <c r="M744" s="36"/>
      <c r="N744" s="36"/>
      <c r="O744" s="36"/>
      <c r="P744" s="36"/>
      <c r="Q744" s="36"/>
      <c r="R744" s="36"/>
      <c r="S744" s="36"/>
      <c r="T744" s="36"/>
      <c r="U744" s="36"/>
      <c r="V744" s="36"/>
      <c r="W744" s="36"/>
      <c r="X744" s="36"/>
      <c r="Y744" s="36"/>
      <c r="Z744" s="36"/>
      <c r="AA744" s="36"/>
      <c r="AB744" s="36"/>
    </row>
    <row r="745">
      <c r="A745" s="44"/>
      <c r="B745" s="45"/>
      <c r="C745" s="46"/>
      <c r="D745" s="46"/>
      <c r="E745" s="36"/>
      <c r="F745" s="36"/>
      <c r="G745" s="36"/>
      <c r="H745" s="36"/>
      <c r="I745" s="36"/>
      <c r="J745" s="36"/>
      <c r="K745" s="36"/>
      <c r="L745" s="36"/>
      <c r="M745" s="36"/>
      <c r="N745" s="36"/>
      <c r="O745" s="36"/>
      <c r="P745" s="36"/>
      <c r="Q745" s="36"/>
      <c r="R745" s="36"/>
      <c r="S745" s="36"/>
      <c r="T745" s="36"/>
      <c r="U745" s="36"/>
      <c r="V745" s="36"/>
      <c r="W745" s="36"/>
      <c r="X745" s="36"/>
      <c r="Y745" s="36"/>
      <c r="Z745" s="36"/>
      <c r="AA745" s="36"/>
      <c r="AB745" s="36"/>
    </row>
    <row r="746">
      <c r="A746" s="44"/>
      <c r="B746" s="45"/>
      <c r="C746" s="46"/>
      <c r="D746" s="46"/>
      <c r="E746" s="36"/>
      <c r="F746" s="36"/>
      <c r="G746" s="36"/>
      <c r="H746" s="36"/>
      <c r="I746" s="36"/>
      <c r="J746" s="36"/>
      <c r="K746" s="36"/>
      <c r="L746" s="36"/>
      <c r="M746" s="36"/>
      <c r="N746" s="36"/>
      <c r="O746" s="36"/>
      <c r="P746" s="36"/>
      <c r="Q746" s="36"/>
      <c r="R746" s="36"/>
      <c r="S746" s="36"/>
      <c r="T746" s="36"/>
      <c r="U746" s="36"/>
      <c r="V746" s="36"/>
      <c r="W746" s="36"/>
      <c r="X746" s="36"/>
      <c r="Y746" s="36"/>
      <c r="Z746" s="36"/>
      <c r="AA746" s="36"/>
      <c r="AB746" s="36"/>
    </row>
    <row r="747">
      <c r="A747" s="44"/>
      <c r="B747" s="45"/>
      <c r="C747" s="46"/>
      <c r="D747" s="46"/>
      <c r="E747" s="36"/>
      <c r="F747" s="36"/>
      <c r="G747" s="36"/>
      <c r="H747" s="36"/>
      <c r="I747" s="36"/>
      <c r="J747" s="36"/>
      <c r="K747" s="36"/>
      <c r="L747" s="36"/>
      <c r="M747" s="36"/>
      <c r="N747" s="36"/>
      <c r="O747" s="36"/>
      <c r="P747" s="36"/>
      <c r="Q747" s="36"/>
      <c r="R747" s="36"/>
      <c r="S747" s="36"/>
      <c r="T747" s="36"/>
      <c r="U747" s="36"/>
      <c r="V747" s="36"/>
      <c r="W747" s="36"/>
      <c r="X747" s="36"/>
      <c r="Y747" s="36"/>
      <c r="Z747" s="36"/>
      <c r="AA747" s="36"/>
      <c r="AB747" s="36"/>
    </row>
    <row r="748">
      <c r="A748" s="44"/>
      <c r="B748" s="45"/>
      <c r="C748" s="46"/>
      <c r="D748" s="46"/>
      <c r="E748" s="36"/>
      <c r="F748" s="36"/>
      <c r="G748" s="36"/>
      <c r="H748" s="36"/>
      <c r="I748" s="36"/>
      <c r="J748" s="36"/>
      <c r="K748" s="36"/>
      <c r="L748" s="36"/>
      <c r="M748" s="36"/>
      <c r="N748" s="36"/>
      <c r="O748" s="36"/>
      <c r="P748" s="36"/>
      <c r="Q748" s="36"/>
      <c r="R748" s="36"/>
      <c r="S748" s="36"/>
      <c r="T748" s="36"/>
      <c r="U748" s="36"/>
      <c r="V748" s="36"/>
      <c r="W748" s="36"/>
      <c r="X748" s="36"/>
      <c r="Y748" s="36"/>
      <c r="Z748" s="36"/>
      <c r="AA748" s="36"/>
      <c r="AB748" s="36"/>
    </row>
    <row r="749">
      <c r="A749" s="44"/>
      <c r="B749" s="45"/>
      <c r="C749" s="46"/>
      <c r="D749" s="46"/>
      <c r="E749" s="36"/>
      <c r="F749" s="36"/>
      <c r="G749" s="36"/>
      <c r="H749" s="36"/>
      <c r="I749" s="36"/>
      <c r="J749" s="36"/>
      <c r="K749" s="36"/>
      <c r="L749" s="36"/>
      <c r="M749" s="36"/>
      <c r="N749" s="36"/>
      <c r="O749" s="36"/>
      <c r="P749" s="36"/>
      <c r="Q749" s="36"/>
      <c r="R749" s="36"/>
      <c r="S749" s="36"/>
      <c r="T749" s="36"/>
      <c r="U749" s="36"/>
      <c r="V749" s="36"/>
      <c r="W749" s="36"/>
      <c r="X749" s="36"/>
      <c r="Y749" s="36"/>
      <c r="Z749" s="36"/>
      <c r="AA749" s="36"/>
      <c r="AB749" s="36"/>
    </row>
    <row r="750">
      <c r="A750" s="44"/>
      <c r="B750" s="45"/>
      <c r="C750" s="46"/>
      <c r="D750" s="46"/>
      <c r="E750" s="36"/>
      <c r="F750" s="36"/>
      <c r="G750" s="36"/>
      <c r="H750" s="36"/>
      <c r="I750" s="36"/>
      <c r="J750" s="36"/>
      <c r="K750" s="36"/>
      <c r="L750" s="36"/>
      <c r="M750" s="36"/>
      <c r="N750" s="36"/>
      <c r="O750" s="36"/>
      <c r="P750" s="36"/>
      <c r="Q750" s="36"/>
      <c r="R750" s="36"/>
      <c r="S750" s="36"/>
      <c r="T750" s="36"/>
      <c r="U750" s="36"/>
      <c r="V750" s="36"/>
      <c r="W750" s="36"/>
      <c r="X750" s="36"/>
      <c r="Y750" s="36"/>
      <c r="Z750" s="36"/>
      <c r="AA750" s="36"/>
      <c r="AB750" s="36"/>
    </row>
    <row r="751">
      <c r="A751" s="44"/>
      <c r="B751" s="45"/>
      <c r="C751" s="46"/>
      <c r="D751" s="46"/>
      <c r="E751" s="36"/>
      <c r="F751" s="36"/>
      <c r="G751" s="36"/>
      <c r="H751" s="36"/>
      <c r="I751" s="36"/>
      <c r="J751" s="36"/>
      <c r="K751" s="36"/>
      <c r="L751" s="36"/>
      <c r="M751" s="36"/>
      <c r="N751" s="36"/>
      <c r="O751" s="36"/>
      <c r="P751" s="36"/>
      <c r="Q751" s="36"/>
      <c r="R751" s="36"/>
      <c r="S751" s="36"/>
      <c r="T751" s="36"/>
      <c r="U751" s="36"/>
      <c r="V751" s="36"/>
      <c r="W751" s="36"/>
      <c r="X751" s="36"/>
      <c r="Y751" s="36"/>
      <c r="Z751" s="36"/>
      <c r="AA751" s="36"/>
      <c r="AB751" s="36"/>
    </row>
    <row r="752">
      <c r="A752" s="44"/>
      <c r="B752" s="45"/>
      <c r="C752" s="46"/>
      <c r="D752" s="46"/>
      <c r="E752" s="36"/>
      <c r="F752" s="36"/>
      <c r="G752" s="36"/>
      <c r="H752" s="36"/>
      <c r="I752" s="36"/>
      <c r="J752" s="36"/>
      <c r="K752" s="36"/>
      <c r="L752" s="36"/>
      <c r="M752" s="36"/>
      <c r="N752" s="36"/>
      <c r="O752" s="36"/>
      <c r="P752" s="36"/>
      <c r="Q752" s="36"/>
      <c r="R752" s="36"/>
      <c r="S752" s="36"/>
      <c r="T752" s="36"/>
      <c r="U752" s="36"/>
      <c r="V752" s="36"/>
      <c r="W752" s="36"/>
      <c r="X752" s="36"/>
      <c r="Y752" s="36"/>
      <c r="Z752" s="36"/>
      <c r="AA752" s="36"/>
      <c r="AB752" s="36"/>
    </row>
    <row r="753">
      <c r="A753" s="44"/>
      <c r="B753" s="45"/>
      <c r="C753" s="46"/>
      <c r="D753" s="46"/>
      <c r="E753" s="36"/>
      <c r="F753" s="36"/>
      <c r="G753" s="36"/>
      <c r="H753" s="36"/>
      <c r="I753" s="36"/>
      <c r="J753" s="36"/>
      <c r="K753" s="36"/>
      <c r="L753" s="36"/>
      <c r="M753" s="36"/>
      <c r="N753" s="36"/>
      <c r="O753" s="36"/>
      <c r="P753" s="36"/>
      <c r="Q753" s="36"/>
      <c r="R753" s="36"/>
      <c r="S753" s="36"/>
      <c r="T753" s="36"/>
      <c r="U753" s="36"/>
      <c r="V753" s="36"/>
      <c r="W753" s="36"/>
      <c r="X753" s="36"/>
      <c r="Y753" s="36"/>
      <c r="Z753" s="36"/>
      <c r="AA753" s="36"/>
      <c r="AB753" s="36"/>
    </row>
    <row r="754">
      <c r="A754" s="44"/>
      <c r="B754" s="45"/>
      <c r="C754" s="46"/>
      <c r="D754" s="46"/>
      <c r="E754" s="36"/>
      <c r="F754" s="36"/>
      <c r="G754" s="36"/>
      <c r="H754" s="36"/>
      <c r="I754" s="36"/>
      <c r="J754" s="36"/>
      <c r="K754" s="36"/>
      <c r="L754" s="36"/>
      <c r="M754" s="36"/>
      <c r="N754" s="36"/>
      <c r="O754" s="36"/>
      <c r="P754" s="36"/>
      <c r="Q754" s="36"/>
      <c r="R754" s="36"/>
      <c r="S754" s="36"/>
      <c r="T754" s="36"/>
      <c r="U754" s="36"/>
      <c r="V754" s="36"/>
      <c r="W754" s="36"/>
      <c r="X754" s="36"/>
      <c r="Y754" s="36"/>
      <c r="Z754" s="36"/>
      <c r="AA754" s="36"/>
      <c r="AB754" s="36"/>
    </row>
    <row r="755">
      <c r="A755" s="44"/>
      <c r="B755" s="45"/>
      <c r="C755" s="46"/>
      <c r="D755" s="46"/>
      <c r="E755" s="36"/>
      <c r="F755" s="36"/>
      <c r="G755" s="36"/>
      <c r="H755" s="36"/>
      <c r="I755" s="36"/>
      <c r="J755" s="36"/>
      <c r="K755" s="36"/>
      <c r="L755" s="36"/>
      <c r="M755" s="36"/>
      <c r="N755" s="36"/>
      <c r="O755" s="36"/>
      <c r="P755" s="36"/>
      <c r="Q755" s="36"/>
      <c r="R755" s="36"/>
      <c r="S755" s="36"/>
      <c r="T755" s="36"/>
      <c r="U755" s="36"/>
      <c r="V755" s="36"/>
      <c r="W755" s="36"/>
      <c r="X755" s="36"/>
      <c r="Y755" s="36"/>
      <c r="Z755" s="36"/>
      <c r="AA755" s="36"/>
      <c r="AB755" s="36"/>
    </row>
    <row r="756">
      <c r="A756" s="44"/>
      <c r="B756" s="45"/>
      <c r="C756" s="46"/>
      <c r="D756" s="46"/>
      <c r="E756" s="36"/>
      <c r="F756" s="36"/>
      <c r="G756" s="36"/>
      <c r="H756" s="36"/>
      <c r="I756" s="36"/>
      <c r="J756" s="36"/>
      <c r="K756" s="36"/>
      <c r="L756" s="36"/>
      <c r="M756" s="36"/>
      <c r="N756" s="36"/>
      <c r="O756" s="36"/>
      <c r="P756" s="36"/>
      <c r="Q756" s="36"/>
      <c r="R756" s="36"/>
      <c r="S756" s="36"/>
      <c r="T756" s="36"/>
      <c r="U756" s="36"/>
      <c r="V756" s="36"/>
      <c r="W756" s="36"/>
      <c r="X756" s="36"/>
      <c r="Y756" s="36"/>
      <c r="Z756" s="36"/>
      <c r="AA756" s="36"/>
      <c r="AB756" s="36"/>
    </row>
    <row r="757">
      <c r="A757" s="44"/>
      <c r="B757" s="45"/>
      <c r="C757" s="46"/>
      <c r="D757" s="46"/>
      <c r="E757" s="36"/>
      <c r="F757" s="36"/>
      <c r="G757" s="36"/>
      <c r="H757" s="36"/>
      <c r="I757" s="36"/>
      <c r="J757" s="36"/>
      <c r="K757" s="36"/>
      <c r="L757" s="36"/>
      <c r="M757" s="36"/>
      <c r="N757" s="36"/>
      <c r="O757" s="36"/>
      <c r="P757" s="36"/>
      <c r="Q757" s="36"/>
      <c r="R757" s="36"/>
      <c r="S757" s="36"/>
      <c r="T757" s="36"/>
      <c r="U757" s="36"/>
      <c r="V757" s="36"/>
      <c r="W757" s="36"/>
      <c r="X757" s="36"/>
      <c r="Y757" s="36"/>
      <c r="Z757" s="36"/>
      <c r="AA757" s="36"/>
      <c r="AB757" s="36"/>
    </row>
    <row r="758">
      <c r="A758" s="44"/>
      <c r="B758" s="45"/>
      <c r="C758" s="46"/>
      <c r="D758" s="46"/>
      <c r="E758" s="36"/>
      <c r="F758" s="36"/>
      <c r="G758" s="36"/>
      <c r="H758" s="36"/>
      <c r="I758" s="36"/>
      <c r="J758" s="36"/>
      <c r="K758" s="36"/>
      <c r="L758" s="36"/>
      <c r="M758" s="36"/>
      <c r="N758" s="36"/>
      <c r="O758" s="36"/>
      <c r="P758" s="36"/>
      <c r="Q758" s="36"/>
      <c r="R758" s="36"/>
      <c r="S758" s="36"/>
      <c r="T758" s="36"/>
      <c r="U758" s="36"/>
      <c r="V758" s="36"/>
      <c r="W758" s="36"/>
      <c r="X758" s="36"/>
      <c r="Y758" s="36"/>
      <c r="Z758" s="36"/>
      <c r="AA758" s="36"/>
      <c r="AB758" s="36"/>
    </row>
    <row r="759">
      <c r="A759" s="44"/>
      <c r="B759" s="45"/>
      <c r="C759" s="46"/>
      <c r="D759" s="46"/>
      <c r="E759" s="36"/>
      <c r="F759" s="36"/>
      <c r="G759" s="36"/>
      <c r="H759" s="36"/>
      <c r="I759" s="36"/>
      <c r="J759" s="36"/>
      <c r="K759" s="36"/>
      <c r="L759" s="36"/>
      <c r="M759" s="36"/>
      <c r="N759" s="36"/>
      <c r="O759" s="36"/>
      <c r="P759" s="36"/>
      <c r="Q759" s="36"/>
      <c r="R759" s="36"/>
      <c r="S759" s="36"/>
      <c r="T759" s="36"/>
      <c r="U759" s="36"/>
      <c r="V759" s="36"/>
      <c r="W759" s="36"/>
      <c r="X759" s="36"/>
      <c r="Y759" s="36"/>
      <c r="Z759" s="36"/>
      <c r="AA759" s="36"/>
      <c r="AB759" s="36"/>
    </row>
    <row r="760">
      <c r="A760" s="44"/>
      <c r="B760" s="45"/>
      <c r="C760" s="46"/>
      <c r="D760" s="46"/>
      <c r="E760" s="36"/>
      <c r="F760" s="36"/>
      <c r="G760" s="36"/>
      <c r="H760" s="36"/>
      <c r="I760" s="36"/>
      <c r="J760" s="36"/>
      <c r="K760" s="36"/>
      <c r="L760" s="36"/>
      <c r="M760" s="36"/>
      <c r="N760" s="36"/>
      <c r="O760" s="36"/>
      <c r="P760" s="36"/>
      <c r="Q760" s="36"/>
      <c r="R760" s="36"/>
      <c r="S760" s="36"/>
      <c r="T760" s="36"/>
      <c r="U760" s="36"/>
      <c r="V760" s="36"/>
      <c r="W760" s="36"/>
      <c r="X760" s="36"/>
      <c r="Y760" s="36"/>
      <c r="Z760" s="36"/>
      <c r="AA760" s="36"/>
      <c r="AB760" s="36"/>
    </row>
    <row r="761">
      <c r="A761" s="44"/>
      <c r="B761" s="45"/>
      <c r="C761" s="46"/>
      <c r="D761" s="46"/>
      <c r="E761" s="36"/>
      <c r="F761" s="36"/>
      <c r="G761" s="36"/>
      <c r="H761" s="36"/>
      <c r="I761" s="36"/>
      <c r="J761" s="36"/>
      <c r="K761" s="36"/>
      <c r="L761" s="36"/>
      <c r="M761" s="36"/>
      <c r="N761" s="36"/>
      <c r="O761" s="36"/>
      <c r="P761" s="36"/>
      <c r="Q761" s="36"/>
      <c r="R761" s="36"/>
      <c r="S761" s="36"/>
      <c r="T761" s="36"/>
      <c r="U761" s="36"/>
      <c r="V761" s="36"/>
      <c r="W761" s="36"/>
      <c r="X761" s="36"/>
      <c r="Y761" s="36"/>
      <c r="Z761" s="36"/>
      <c r="AA761" s="36"/>
      <c r="AB761" s="36"/>
    </row>
    <row r="762">
      <c r="A762" s="44"/>
      <c r="B762" s="45"/>
      <c r="C762" s="46"/>
      <c r="D762" s="46"/>
      <c r="E762" s="36"/>
      <c r="F762" s="36"/>
      <c r="G762" s="36"/>
      <c r="H762" s="36"/>
      <c r="I762" s="36"/>
      <c r="J762" s="36"/>
      <c r="K762" s="36"/>
      <c r="L762" s="36"/>
      <c r="M762" s="36"/>
      <c r="N762" s="36"/>
      <c r="O762" s="36"/>
      <c r="P762" s="36"/>
      <c r="Q762" s="36"/>
      <c r="R762" s="36"/>
      <c r="S762" s="36"/>
      <c r="T762" s="36"/>
      <c r="U762" s="36"/>
      <c r="V762" s="36"/>
      <c r="W762" s="36"/>
      <c r="X762" s="36"/>
      <c r="Y762" s="36"/>
      <c r="Z762" s="36"/>
      <c r="AA762" s="36"/>
      <c r="AB762" s="36"/>
    </row>
    <row r="763">
      <c r="A763" s="44"/>
      <c r="B763" s="45"/>
      <c r="C763" s="46"/>
      <c r="D763" s="46"/>
      <c r="E763" s="36"/>
      <c r="F763" s="36"/>
      <c r="G763" s="36"/>
      <c r="H763" s="36"/>
      <c r="I763" s="36"/>
      <c r="J763" s="36"/>
      <c r="K763" s="36"/>
      <c r="L763" s="36"/>
      <c r="M763" s="36"/>
      <c r="N763" s="36"/>
      <c r="O763" s="36"/>
      <c r="P763" s="36"/>
      <c r="Q763" s="36"/>
      <c r="R763" s="36"/>
      <c r="S763" s="36"/>
      <c r="T763" s="36"/>
      <c r="U763" s="36"/>
      <c r="V763" s="36"/>
      <c r="W763" s="36"/>
      <c r="X763" s="36"/>
      <c r="Y763" s="36"/>
      <c r="Z763" s="36"/>
      <c r="AA763" s="36"/>
      <c r="AB763" s="36"/>
    </row>
    <row r="764">
      <c r="A764" s="44"/>
      <c r="B764" s="45"/>
      <c r="C764" s="46"/>
      <c r="D764" s="46"/>
      <c r="E764" s="36"/>
      <c r="F764" s="36"/>
      <c r="G764" s="36"/>
      <c r="H764" s="36"/>
      <c r="I764" s="36"/>
      <c r="J764" s="36"/>
      <c r="K764" s="36"/>
      <c r="L764" s="36"/>
      <c r="M764" s="36"/>
      <c r="N764" s="36"/>
      <c r="O764" s="36"/>
      <c r="P764" s="36"/>
      <c r="Q764" s="36"/>
      <c r="R764" s="36"/>
      <c r="S764" s="36"/>
      <c r="T764" s="36"/>
      <c r="U764" s="36"/>
      <c r="V764" s="36"/>
      <c r="W764" s="36"/>
      <c r="X764" s="36"/>
      <c r="Y764" s="36"/>
      <c r="Z764" s="36"/>
      <c r="AA764" s="36"/>
      <c r="AB764" s="36"/>
    </row>
    <row r="765">
      <c r="A765" s="44"/>
      <c r="B765" s="45"/>
      <c r="C765" s="46"/>
      <c r="D765" s="46"/>
      <c r="E765" s="36"/>
      <c r="F765" s="36"/>
      <c r="G765" s="36"/>
      <c r="H765" s="36"/>
      <c r="I765" s="36"/>
      <c r="J765" s="36"/>
      <c r="K765" s="36"/>
      <c r="L765" s="36"/>
      <c r="M765" s="36"/>
      <c r="N765" s="36"/>
      <c r="O765" s="36"/>
      <c r="P765" s="36"/>
      <c r="Q765" s="36"/>
      <c r="R765" s="36"/>
      <c r="S765" s="36"/>
      <c r="T765" s="36"/>
      <c r="U765" s="36"/>
      <c r="V765" s="36"/>
      <c r="W765" s="36"/>
      <c r="X765" s="36"/>
      <c r="Y765" s="36"/>
      <c r="Z765" s="36"/>
      <c r="AA765" s="36"/>
      <c r="AB765" s="36"/>
    </row>
    <row r="766">
      <c r="A766" s="44"/>
      <c r="B766" s="45"/>
      <c r="C766" s="46"/>
      <c r="D766" s="46"/>
      <c r="E766" s="36"/>
      <c r="F766" s="36"/>
      <c r="G766" s="36"/>
      <c r="H766" s="36"/>
      <c r="I766" s="36"/>
      <c r="J766" s="36"/>
      <c r="K766" s="36"/>
      <c r="L766" s="36"/>
      <c r="M766" s="36"/>
      <c r="N766" s="36"/>
      <c r="O766" s="36"/>
      <c r="P766" s="36"/>
      <c r="Q766" s="36"/>
      <c r="R766" s="36"/>
      <c r="S766" s="36"/>
      <c r="T766" s="36"/>
      <c r="U766" s="36"/>
      <c r="V766" s="36"/>
      <c r="W766" s="36"/>
      <c r="X766" s="36"/>
      <c r="Y766" s="36"/>
      <c r="Z766" s="36"/>
      <c r="AA766" s="36"/>
      <c r="AB766" s="36"/>
    </row>
    <row r="767">
      <c r="A767" s="44"/>
      <c r="B767" s="45"/>
      <c r="C767" s="46"/>
      <c r="D767" s="46"/>
      <c r="E767" s="36"/>
      <c r="F767" s="36"/>
      <c r="G767" s="36"/>
      <c r="H767" s="36"/>
      <c r="I767" s="36"/>
      <c r="J767" s="36"/>
      <c r="K767" s="36"/>
      <c r="L767" s="36"/>
      <c r="M767" s="36"/>
      <c r="N767" s="36"/>
      <c r="O767" s="36"/>
      <c r="P767" s="36"/>
      <c r="Q767" s="36"/>
      <c r="R767" s="36"/>
      <c r="S767" s="36"/>
      <c r="T767" s="36"/>
      <c r="U767" s="36"/>
      <c r="V767" s="36"/>
      <c r="W767" s="36"/>
      <c r="X767" s="36"/>
      <c r="Y767" s="36"/>
      <c r="Z767" s="36"/>
      <c r="AA767" s="36"/>
      <c r="AB767" s="36"/>
    </row>
    <row r="768">
      <c r="A768" s="44"/>
      <c r="B768" s="45"/>
      <c r="C768" s="46"/>
      <c r="D768" s="46"/>
      <c r="E768" s="36"/>
      <c r="F768" s="36"/>
      <c r="G768" s="36"/>
      <c r="H768" s="36"/>
      <c r="I768" s="36"/>
      <c r="J768" s="36"/>
      <c r="K768" s="36"/>
      <c r="L768" s="36"/>
      <c r="M768" s="36"/>
      <c r="N768" s="36"/>
      <c r="O768" s="36"/>
      <c r="P768" s="36"/>
      <c r="Q768" s="36"/>
      <c r="R768" s="36"/>
      <c r="S768" s="36"/>
      <c r="T768" s="36"/>
      <c r="U768" s="36"/>
      <c r="V768" s="36"/>
      <c r="W768" s="36"/>
      <c r="X768" s="36"/>
      <c r="Y768" s="36"/>
      <c r="Z768" s="36"/>
      <c r="AA768" s="36"/>
      <c r="AB768" s="36"/>
    </row>
    <row r="769">
      <c r="A769" s="44"/>
      <c r="B769" s="45"/>
      <c r="C769" s="46"/>
      <c r="D769" s="46"/>
      <c r="E769" s="36"/>
      <c r="F769" s="36"/>
      <c r="G769" s="36"/>
      <c r="H769" s="36"/>
      <c r="I769" s="36"/>
      <c r="J769" s="36"/>
      <c r="K769" s="36"/>
      <c r="L769" s="36"/>
      <c r="M769" s="36"/>
      <c r="N769" s="36"/>
      <c r="O769" s="36"/>
      <c r="P769" s="36"/>
      <c r="Q769" s="36"/>
      <c r="R769" s="36"/>
      <c r="S769" s="36"/>
      <c r="T769" s="36"/>
      <c r="U769" s="36"/>
      <c r="V769" s="36"/>
      <c r="W769" s="36"/>
      <c r="X769" s="36"/>
      <c r="Y769" s="36"/>
      <c r="Z769" s="36"/>
      <c r="AA769" s="36"/>
      <c r="AB769" s="36"/>
    </row>
    <row r="770">
      <c r="A770" s="44"/>
      <c r="B770" s="45"/>
      <c r="C770" s="46"/>
      <c r="D770" s="46"/>
      <c r="E770" s="36"/>
      <c r="F770" s="36"/>
      <c r="G770" s="36"/>
      <c r="H770" s="36"/>
      <c r="I770" s="36"/>
      <c r="J770" s="36"/>
      <c r="K770" s="36"/>
      <c r="L770" s="36"/>
      <c r="M770" s="36"/>
      <c r="N770" s="36"/>
      <c r="O770" s="36"/>
      <c r="P770" s="36"/>
      <c r="Q770" s="36"/>
      <c r="R770" s="36"/>
      <c r="S770" s="36"/>
      <c r="T770" s="36"/>
      <c r="U770" s="36"/>
      <c r="V770" s="36"/>
      <c r="W770" s="36"/>
      <c r="X770" s="36"/>
      <c r="Y770" s="36"/>
      <c r="Z770" s="36"/>
      <c r="AA770" s="36"/>
      <c r="AB770" s="36"/>
    </row>
    <row r="771">
      <c r="A771" s="44"/>
      <c r="B771" s="45"/>
      <c r="C771" s="46"/>
      <c r="D771" s="46"/>
      <c r="E771" s="36"/>
      <c r="F771" s="36"/>
      <c r="G771" s="36"/>
      <c r="H771" s="36"/>
      <c r="I771" s="36"/>
      <c r="J771" s="36"/>
      <c r="K771" s="36"/>
      <c r="L771" s="36"/>
      <c r="M771" s="36"/>
      <c r="N771" s="36"/>
      <c r="O771" s="36"/>
      <c r="P771" s="36"/>
      <c r="Q771" s="36"/>
      <c r="R771" s="36"/>
      <c r="S771" s="36"/>
      <c r="T771" s="36"/>
      <c r="U771" s="36"/>
      <c r="V771" s="36"/>
      <c r="W771" s="36"/>
      <c r="X771" s="36"/>
      <c r="Y771" s="36"/>
      <c r="Z771" s="36"/>
      <c r="AA771" s="36"/>
      <c r="AB771" s="36"/>
    </row>
    <row r="772">
      <c r="A772" s="44"/>
      <c r="B772" s="45"/>
      <c r="C772" s="46"/>
      <c r="D772" s="46"/>
      <c r="E772" s="36"/>
      <c r="F772" s="36"/>
      <c r="G772" s="36"/>
      <c r="H772" s="36"/>
      <c r="I772" s="36"/>
      <c r="J772" s="36"/>
      <c r="K772" s="36"/>
      <c r="L772" s="36"/>
      <c r="M772" s="36"/>
      <c r="N772" s="36"/>
      <c r="O772" s="36"/>
      <c r="P772" s="36"/>
      <c r="Q772" s="36"/>
      <c r="R772" s="36"/>
      <c r="S772" s="36"/>
      <c r="T772" s="36"/>
      <c r="U772" s="36"/>
      <c r="V772" s="36"/>
      <c r="W772" s="36"/>
      <c r="X772" s="36"/>
      <c r="Y772" s="36"/>
      <c r="Z772" s="36"/>
      <c r="AA772" s="36"/>
      <c r="AB772" s="36"/>
    </row>
    <row r="773">
      <c r="A773" s="44"/>
      <c r="B773" s="45"/>
      <c r="C773" s="46"/>
      <c r="D773" s="46"/>
      <c r="E773" s="36"/>
      <c r="F773" s="36"/>
      <c r="G773" s="36"/>
      <c r="H773" s="36"/>
      <c r="I773" s="36"/>
      <c r="J773" s="36"/>
      <c r="K773" s="36"/>
      <c r="L773" s="36"/>
      <c r="M773" s="36"/>
      <c r="N773" s="36"/>
      <c r="O773" s="36"/>
      <c r="P773" s="36"/>
      <c r="Q773" s="36"/>
      <c r="R773" s="36"/>
      <c r="S773" s="36"/>
      <c r="T773" s="36"/>
      <c r="U773" s="36"/>
      <c r="V773" s="36"/>
      <c r="W773" s="36"/>
      <c r="X773" s="36"/>
      <c r="Y773" s="36"/>
      <c r="Z773" s="36"/>
      <c r="AA773" s="36"/>
      <c r="AB773" s="36"/>
    </row>
    <row r="774">
      <c r="A774" s="44"/>
      <c r="B774" s="45"/>
      <c r="C774" s="46"/>
      <c r="D774" s="46"/>
      <c r="E774" s="36"/>
      <c r="F774" s="36"/>
      <c r="G774" s="36"/>
      <c r="H774" s="36"/>
      <c r="I774" s="36"/>
      <c r="J774" s="36"/>
      <c r="K774" s="36"/>
      <c r="L774" s="36"/>
      <c r="M774" s="36"/>
      <c r="N774" s="36"/>
      <c r="O774" s="36"/>
      <c r="P774" s="36"/>
      <c r="Q774" s="36"/>
      <c r="R774" s="36"/>
      <c r="S774" s="36"/>
      <c r="T774" s="36"/>
      <c r="U774" s="36"/>
      <c r="V774" s="36"/>
      <c r="W774" s="36"/>
      <c r="X774" s="36"/>
      <c r="Y774" s="36"/>
      <c r="Z774" s="36"/>
      <c r="AA774" s="36"/>
      <c r="AB774" s="36"/>
    </row>
    <row r="775">
      <c r="A775" s="44"/>
      <c r="B775" s="45"/>
      <c r="C775" s="46"/>
      <c r="D775" s="46"/>
      <c r="E775" s="36"/>
      <c r="F775" s="36"/>
      <c r="G775" s="36"/>
      <c r="H775" s="36"/>
      <c r="I775" s="36"/>
      <c r="J775" s="36"/>
      <c r="K775" s="36"/>
      <c r="L775" s="36"/>
      <c r="M775" s="36"/>
      <c r="N775" s="36"/>
      <c r="O775" s="36"/>
      <c r="P775" s="36"/>
      <c r="Q775" s="36"/>
      <c r="R775" s="36"/>
      <c r="S775" s="36"/>
      <c r="T775" s="36"/>
      <c r="U775" s="36"/>
      <c r="V775" s="36"/>
      <c r="W775" s="36"/>
      <c r="X775" s="36"/>
      <c r="Y775" s="36"/>
      <c r="Z775" s="36"/>
      <c r="AA775" s="36"/>
      <c r="AB775" s="36"/>
    </row>
    <row r="776">
      <c r="A776" s="44"/>
      <c r="B776" s="45"/>
      <c r="C776" s="46"/>
      <c r="D776" s="46"/>
      <c r="E776" s="36"/>
      <c r="F776" s="36"/>
      <c r="G776" s="36"/>
      <c r="H776" s="36"/>
      <c r="I776" s="36"/>
      <c r="J776" s="36"/>
      <c r="K776" s="36"/>
      <c r="L776" s="36"/>
      <c r="M776" s="36"/>
      <c r="N776" s="36"/>
      <c r="O776" s="36"/>
      <c r="P776" s="36"/>
      <c r="Q776" s="36"/>
      <c r="R776" s="36"/>
      <c r="S776" s="36"/>
      <c r="T776" s="36"/>
      <c r="U776" s="36"/>
      <c r="V776" s="36"/>
      <c r="W776" s="36"/>
      <c r="X776" s="36"/>
      <c r="Y776" s="36"/>
      <c r="Z776" s="36"/>
      <c r="AA776" s="36"/>
      <c r="AB776" s="36"/>
    </row>
    <row r="777">
      <c r="A777" s="44"/>
      <c r="B777" s="45"/>
      <c r="C777" s="46"/>
      <c r="D777" s="46"/>
      <c r="E777" s="36"/>
      <c r="F777" s="36"/>
      <c r="G777" s="36"/>
      <c r="H777" s="36"/>
      <c r="I777" s="36"/>
      <c r="J777" s="36"/>
      <c r="K777" s="36"/>
      <c r="L777" s="36"/>
      <c r="M777" s="36"/>
      <c r="N777" s="36"/>
      <c r="O777" s="36"/>
      <c r="P777" s="36"/>
      <c r="Q777" s="36"/>
      <c r="R777" s="36"/>
      <c r="S777" s="36"/>
      <c r="T777" s="36"/>
      <c r="U777" s="36"/>
      <c r="V777" s="36"/>
      <c r="W777" s="36"/>
      <c r="X777" s="36"/>
      <c r="Y777" s="36"/>
      <c r="Z777" s="36"/>
      <c r="AA777" s="36"/>
      <c r="AB777" s="36"/>
    </row>
    <row r="778">
      <c r="A778" s="44"/>
      <c r="B778" s="45"/>
      <c r="C778" s="46"/>
      <c r="D778" s="46"/>
      <c r="E778" s="36"/>
      <c r="F778" s="36"/>
      <c r="G778" s="36"/>
      <c r="H778" s="36"/>
      <c r="I778" s="36"/>
      <c r="J778" s="36"/>
      <c r="K778" s="36"/>
      <c r="L778" s="36"/>
      <c r="M778" s="36"/>
      <c r="N778" s="36"/>
      <c r="O778" s="36"/>
      <c r="P778" s="36"/>
      <c r="Q778" s="36"/>
      <c r="R778" s="36"/>
      <c r="S778" s="36"/>
      <c r="T778" s="36"/>
      <c r="U778" s="36"/>
      <c r="V778" s="36"/>
      <c r="W778" s="36"/>
      <c r="X778" s="36"/>
      <c r="Y778" s="36"/>
      <c r="Z778" s="36"/>
      <c r="AA778" s="36"/>
      <c r="AB778" s="36"/>
    </row>
    <row r="779">
      <c r="A779" s="44"/>
      <c r="B779" s="45"/>
      <c r="C779" s="46"/>
      <c r="D779" s="46"/>
      <c r="E779" s="36"/>
      <c r="F779" s="36"/>
      <c r="G779" s="36"/>
      <c r="H779" s="36"/>
      <c r="I779" s="36"/>
      <c r="J779" s="36"/>
      <c r="K779" s="36"/>
      <c r="L779" s="36"/>
      <c r="M779" s="36"/>
      <c r="N779" s="36"/>
      <c r="O779" s="36"/>
      <c r="P779" s="36"/>
      <c r="Q779" s="36"/>
      <c r="R779" s="36"/>
      <c r="S779" s="36"/>
      <c r="T779" s="36"/>
      <c r="U779" s="36"/>
      <c r="V779" s="36"/>
      <c r="W779" s="36"/>
      <c r="X779" s="36"/>
      <c r="Y779" s="36"/>
      <c r="Z779" s="36"/>
      <c r="AA779" s="36"/>
      <c r="AB779" s="36"/>
    </row>
    <row r="780">
      <c r="A780" s="44"/>
      <c r="B780" s="45"/>
      <c r="C780" s="46"/>
      <c r="D780" s="46"/>
      <c r="E780" s="36"/>
      <c r="F780" s="36"/>
      <c r="G780" s="36"/>
      <c r="H780" s="36"/>
      <c r="I780" s="36"/>
      <c r="J780" s="36"/>
      <c r="K780" s="36"/>
      <c r="L780" s="36"/>
      <c r="M780" s="36"/>
      <c r="N780" s="36"/>
      <c r="O780" s="36"/>
      <c r="P780" s="36"/>
      <c r="Q780" s="36"/>
      <c r="R780" s="36"/>
      <c r="S780" s="36"/>
      <c r="T780" s="36"/>
      <c r="U780" s="36"/>
      <c r="V780" s="36"/>
      <c r="W780" s="36"/>
      <c r="X780" s="36"/>
      <c r="Y780" s="36"/>
      <c r="Z780" s="36"/>
      <c r="AA780" s="36"/>
      <c r="AB780" s="36"/>
    </row>
    <row r="781">
      <c r="A781" s="44"/>
      <c r="B781" s="45"/>
      <c r="C781" s="46"/>
      <c r="D781" s="46"/>
      <c r="E781" s="36"/>
      <c r="F781" s="36"/>
      <c r="G781" s="36"/>
      <c r="H781" s="36"/>
      <c r="I781" s="36"/>
      <c r="J781" s="36"/>
      <c r="K781" s="36"/>
      <c r="L781" s="36"/>
      <c r="M781" s="36"/>
      <c r="N781" s="36"/>
      <c r="O781" s="36"/>
      <c r="P781" s="36"/>
      <c r="Q781" s="36"/>
      <c r="R781" s="36"/>
      <c r="S781" s="36"/>
      <c r="T781" s="36"/>
      <c r="U781" s="36"/>
      <c r="V781" s="36"/>
      <c r="W781" s="36"/>
      <c r="X781" s="36"/>
      <c r="Y781" s="36"/>
      <c r="Z781" s="36"/>
      <c r="AA781" s="36"/>
      <c r="AB781" s="36"/>
    </row>
    <row r="782">
      <c r="A782" s="44"/>
      <c r="B782" s="45"/>
      <c r="C782" s="46"/>
      <c r="D782" s="46"/>
      <c r="E782" s="36"/>
      <c r="F782" s="36"/>
      <c r="G782" s="36"/>
      <c r="H782" s="36"/>
      <c r="I782" s="36"/>
      <c r="J782" s="36"/>
      <c r="K782" s="36"/>
      <c r="L782" s="36"/>
      <c r="M782" s="36"/>
      <c r="N782" s="36"/>
      <c r="O782" s="36"/>
      <c r="P782" s="36"/>
      <c r="Q782" s="36"/>
      <c r="R782" s="36"/>
      <c r="S782" s="36"/>
      <c r="T782" s="36"/>
      <c r="U782" s="36"/>
      <c r="V782" s="36"/>
      <c r="W782" s="36"/>
      <c r="X782" s="36"/>
      <c r="Y782" s="36"/>
      <c r="Z782" s="36"/>
      <c r="AA782" s="36"/>
      <c r="AB782" s="36"/>
    </row>
    <row r="783">
      <c r="A783" s="44"/>
      <c r="B783" s="45"/>
      <c r="C783" s="46"/>
      <c r="D783" s="46"/>
      <c r="E783" s="36"/>
      <c r="F783" s="36"/>
      <c r="G783" s="36"/>
      <c r="H783" s="36"/>
      <c r="I783" s="36"/>
      <c r="J783" s="36"/>
      <c r="K783" s="36"/>
      <c r="L783" s="36"/>
      <c r="M783" s="36"/>
      <c r="N783" s="36"/>
      <c r="O783" s="36"/>
      <c r="P783" s="36"/>
      <c r="Q783" s="36"/>
      <c r="R783" s="36"/>
      <c r="S783" s="36"/>
      <c r="T783" s="36"/>
      <c r="U783" s="36"/>
      <c r="V783" s="36"/>
      <c r="W783" s="36"/>
      <c r="X783" s="36"/>
      <c r="Y783" s="36"/>
      <c r="Z783" s="36"/>
      <c r="AA783" s="36"/>
      <c r="AB783" s="36"/>
    </row>
    <row r="784">
      <c r="A784" s="44"/>
      <c r="B784" s="45"/>
      <c r="C784" s="46"/>
      <c r="D784" s="46"/>
      <c r="E784" s="36"/>
      <c r="F784" s="36"/>
      <c r="G784" s="36"/>
      <c r="H784" s="36"/>
      <c r="I784" s="36"/>
      <c r="J784" s="36"/>
      <c r="K784" s="36"/>
      <c r="L784" s="36"/>
      <c r="M784" s="36"/>
      <c r="N784" s="36"/>
      <c r="O784" s="36"/>
      <c r="P784" s="36"/>
      <c r="Q784" s="36"/>
      <c r="R784" s="36"/>
      <c r="S784" s="36"/>
      <c r="T784" s="36"/>
      <c r="U784" s="36"/>
      <c r="V784" s="36"/>
      <c r="W784" s="36"/>
      <c r="X784" s="36"/>
      <c r="Y784" s="36"/>
      <c r="Z784" s="36"/>
      <c r="AA784" s="36"/>
      <c r="AB784" s="36"/>
    </row>
    <row r="785">
      <c r="A785" s="44"/>
      <c r="B785" s="45"/>
      <c r="C785" s="46"/>
      <c r="D785" s="46"/>
      <c r="E785" s="36"/>
      <c r="F785" s="36"/>
      <c r="G785" s="36"/>
      <c r="H785" s="36"/>
      <c r="I785" s="36"/>
      <c r="J785" s="36"/>
      <c r="K785" s="36"/>
      <c r="L785" s="36"/>
      <c r="M785" s="36"/>
      <c r="N785" s="36"/>
      <c r="O785" s="36"/>
      <c r="P785" s="36"/>
      <c r="Q785" s="36"/>
      <c r="R785" s="36"/>
      <c r="S785" s="36"/>
      <c r="T785" s="36"/>
      <c r="U785" s="36"/>
      <c r="V785" s="36"/>
      <c r="W785" s="36"/>
      <c r="X785" s="36"/>
      <c r="Y785" s="36"/>
      <c r="Z785" s="36"/>
      <c r="AA785" s="36"/>
      <c r="AB785" s="36"/>
    </row>
    <row r="786">
      <c r="A786" s="44"/>
      <c r="B786" s="45"/>
      <c r="C786" s="46"/>
      <c r="D786" s="46"/>
      <c r="E786" s="36"/>
      <c r="F786" s="36"/>
      <c r="G786" s="36"/>
      <c r="H786" s="36"/>
      <c r="I786" s="36"/>
      <c r="J786" s="36"/>
      <c r="K786" s="36"/>
      <c r="L786" s="36"/>
      <c r="M786" s="36"/>
      <c r="N786" s="36"/>
      <c r="O786" s="36"/>
      <c r="P786" s="36"/>
      <c r="Q786" s="36"/>
      <c r="R786" s="36"/>
      <c r="S786" s="36"/>
      <c r="T786" s="36"/>
      <c r="U786" s="36"/>
      <c r="V786" s="36"/>
      <c r="W786" s="36"/>
      <c r="X786" s="36"/>
      <c r="Y786" s="36"/>
      <c r="Z786" s="36"/>
      <c r="AA786" s="36"/>
      <c r="AB786" s="36"/>
    </row>
    <row r="787">
      <c r="A787" s="44"/>
      <c r="B787" s="45"/>
      <c r="C787" s="46"/>
      <c r="D787" s="46"/>
      <c r="E787" s="36"/>
      <c r="F787" s="36"/>
      <c r="G787" s="36"/>
      <c r="H787" s="36"/>
      <c r="I787" s="36"/>
      <c r="J787" s="36"/>
      <c r="K787" s="36"/>
      <c r="L787" s="36"/>
      <c r="M787" s="36"/>
      <c r="N787" s="36"/>
      <c r="O787" s="36"/>
      <c r="P787" s="36"/>
      <c r="Q787" s="36"/>
      <c r="R787" s="36"/>
      <c r="S787" s="36"/>
      <c r="T787" s="36"/>
      <c r="U787" s="36"/>
      <c r="V787" s="36"/>
      <c r="W787" s="36"/>
      <c r="X787" s="36"/>
      <c r="Y787" s="36"/>
      <c r="Z787" s="36"/>
      <c r="AA787" s="36"/>
      <c r="AB787" s="36"/>
    </row>
    <row r="788">
      <c r="A788" s="44"/>
      <c r="B788" s="45"/>
      <c r="C788" s="46"/>
      <c r="D788" s="46"/>
      <c r="E788" s="36"/>
      <c r="F788" s="36"/>
      <c r="G788" s="36"/>
      <c r="H788" s="36"/>
      <c r="I788" s="36"/>
      <c r="J788" s="36"/>
      <c r="K788" s="36"/>
      <c r="L788" s="36"/>
      <c r="M788" s="36"/>
      <c r="N788" s="36"/>
      <c r="O788" s="36"/>
      <c r="P788" s="36"/>
      <c r="Q788" s="36"/>
      <c r="R788" s="36"/>
      <c r="S788" s="36"/>
      <c r="T788" s="36"/>
      <c r="U788" s="36"/>
      <c r="V788" s="36"/>
      <c r="W788" s="36"/>
      <c r="X788" s="36"/>
      <c r="Y788" s="36"/>
      <c r="Z788" s="36"/>
      <c r="AA788" s="36"/>
      <c r="AB788" s="36"/>
    </row>
    <row r="789">
      <c r="A789" s="44"/>
      <c r="B789" s="45"/>
      <c r="C789" s="46"/>
      <c r="D789" s="46"/>
      <c r="E789" s="36"/>
      <c r="F789" s="36"/>
      <c r="G789" s="36"/>
      <c r="H789" s="36"/>
      <c r="I789" s="36"/>
      <c r="J789" s="36"/>
      <c r="K789" s="36"/>
      <c r="L789" s="36"/>
      <c r="M789" s="36"/>
      <c r="N789" s="36"/>
      <c r="O789" s="36"/>
      <c r="P789" s="36"/>
      <c r="Q789" s="36"/>
      <c r="R789" s="36"/>
      <c r="S789" s="36"/>
      <c r="T789" s="36"/>
      <c r="U789" s="36"/>
      <c r="V789" s="36"/>
      <c r="W789" s="36"/>
      <c r="X789" s="36"/>
      <c r="Y789" s="36"/>
      <c r="Z789" s="36"/>
      <c r="AA789" s="36"/>
      <c r="AB789" s="36"/>
    </row>
    <row r="790">
      <c r="A790" s="44"/>
      <c r="B790" s="45"/>
      <c r="C790" s="46"/>
      <c r="D790" s="46"/>
      <c r="E790" s="36"/>
      <c r="F790" s="36"/>
      <c r="G790" s="36"/>
      <c r="H790" s="36"/>
      <c r="I790" s="36"/>
      <c r="J790" s="36"/>
      <c r="K790" s="36"/>
      <c r="L790" s="36"/>
      <c r="M790" s="36"/>
      <c r="N790" s="36"/>
      <c r="O790" s="36"/>
      <c r="P790" s="36"/>
      <c r="Q790" s="36"/>
      <c r="R790" s="36"/>
      <c r="S790" s="36"/>
      <c r="T790" s="36"/>
      <c r="U790" s="36"/>
      <c r="V790" s="36"/>
      <c r="W790" s="36"/>
      <c r="X790" s="36"/>
      <c r="Y790" s="36"/>
      <c r="Z790" s="36"/>
      <c r="AA790" s="36"/>
      <c r="AB790" s="36"/>
    </row>
    <row r="791">
      <c r="A791" s="44"/>
      <c r="B791" s="45"/>
      <c r="C791" s="46"/>
      <c r="D791" s="46"/>
      <c r="E791" s="36"/>
      <c r="F791" s="36"/>
      <c r="G791" s="36"/>
      <c r="H791" s="36"/>
      <c r="I791" s="36"/>
      <c r="J791" s="36"/>
      <c r="K791" s="36"/>
      <c r="L791" s="36"/>
      <c r="M791" s="36"/>
      <c r="N791" s="36"/>
      <c r="O791" s="36"/>
      <c r="P791" s="36"/>
      <c r="Q791" s="36"/>
      <c r="R791" s="36"/>
      <c r="S791" s="36"/>
      <c r="T791" s="36"/>
      <c r="U791" s="36"/>
      <c r="V791" s="36"/>
      <c r="W791" s="36"/>
      <c r="X791" s="36"/>
      <c r="Y791" s="36"/>
      <c r="Z791" s="36"/>
      <c r="AA791" s="36"/>
      <c r="AB791" s="36"/>
    </row>
    <row r="792">
      <c r="A792" s="44"/>
      <c r="B792" s="45"/>
      <c r="C792" s="46"/>
      <c r="D792" s="46"/>
      <c r="E792" s="36"/>
      <c r="F792" s="36"/>
      <c r="G792" s="36"/>
      <c r="H792" s="36"/>
      <c r="I792" s="36"/>
      <c r="J792" s="36"/>
      <c r="K792" s="36"/>
      <c r="L792" s="36"/>
      <c r="M792" s="36"/>
      <c r="N792" s="36"/>
      <c r="O792" s="36"/>
      <c r="P792" s="36"/>
      <c r="Q792" s="36"/>
      <c r="R792" s="36"/>
      <c r="S792" s="36"/>
      <c r="T792" s="36"/>
      <c r="U792" s="36"/>
      <c r="V792" s="36"/>
      <c r="W792" s="36"/>
      <c r="X792" s="36"/>
      <c r="Y792" s="36"/>
      <c r="Z792" s="36"/>
      <c r="AA792" s="36"/>
      <c r="AB792" s="36"/>
    </row>
    <row r="793">
      <c r="A793" s="44"/>
      <c r="B793" s="45"/>
      <c r="C793" s="46"/>
      <c r="D793" s="46"/>
      <c r="E793" s="36"/>
      <c r="F793" s="36"/>
      <c r="G793" s="36"/>
      <c r="H793" s="36"/>
      <c r="I793" s="36"/>
      <c r="J793" s="36"/>
      <c r="K793" s="36"/>
      <c r="L793" s="36"/>
      <c r="M793" s="36"/>
      <c r="N793" s="36"/>
      <c r="O793" s="36"/>
      <c r="P793" s="36"/>
      <c r="Q793" s="36"/>
      <c r="R793" s="36"/>
      <c r="S793" s="36"/>
      <c r="T793" s="36"/>
      <c r="U793" s="36"/>
      <c r="V793" s="36"/>
      <c r="W793" s="36"/>
      <c r="X793" s="36"/>
      <c r="Y793" s="36"/>
      <c r="Z793" s="36"/>
      <c r="AA793" s="36"/>
      <c r="AB793" s="36"/>
    </row>
    <row r="794">
      <c r="A794" s="44"/>
      <c r="B794" s="45"/>
      <c r="C794" s="46"/>
      <c r="D794" s="46"/>
      <c r="E794" s="36"/>
      <c r="F794" s="36"/>
      <c r="G794" s="36"/>
      <c r="H794" s="36"/>
      <c r="I794" s="36"/>
      <c r="J794" s="36"/>
      <c r="K794" s="36"/>
      <c r="L794" s="36"/>
      <c r="M794" s="36"/>
      <c r="N794" s="36"/>
      <c r="O794" s="36"/>
      <c r="P794" s="36"/>
      <c r="Q794" s="36"/>
      <c r="R794" s="36"/>
      <c r="S794" s="36"/>
      <c r="T794" s="36"/>
      <c r="U794" s="36"/>
      <c r="V794" s="36"/>
      <c r="W794" s="36"/>
      <c r="X794" s="36"/>
      <c r="Y794" s="36"/>
      <c r="Z794" s="36"/>
      <c r="AA794" s="36"/>
      <c r="AB794" s="36"/>
    </row>
    <row r="795">
      <c r="A795" s="44"/>
      <c r="B795" s="45"/>
      <c r="C795" s="46"/>
      <c r="D795" s="46"/>
      <c r="E795" s="36"/>
      <c r="F795" s="36"/>
      <c r="G795" s="36"/>
      <c r="H795" s="36"/>
      <c r="I795" s="36"/>
      <c r="J795" s="36"/>
      <c r="K795" s="36"/>
      <c r="L795" s="36"/>
      <c r="M795" s="36"/>
      <c r="N795" s="36"/>
      <c r="O795" s="36"/>
      <c r="P795" s="36"/>
      <c r="Q795" s="36"/>
      <c r="R795" s="36"/>
      <c r="S795" s="36"/>
      <c r="T795" s="36"/>
      <c r="U795" s="36"/>
      <c r="V795" s="36"/>
      <c r="W795" s="36"/>
      <c r="X795" s="36"/>
      <c r="Y795" s="36"/>
      <c r="Z795" s="36"/>
      <c r="AA795" s="36"/>
      <c r="AB795" s="36"/>
    </row>
    <row r="796">
      <c r="A796" s="44"/>
      <c r="B796" s="45"/>
      <c r="C796" s="46"/>
      <c r="D796" s="46"/>
      <c r="E796" s="36"/>
      <c r="F796" s="36"/>
      <c r="G796" s="36"/>
      <c r="H796" s="36"/>
      <c r="I796" s="36"/>
      <c r="J796" s="36"/>
      <c r="K796" s="36"/>
      <c r="L796" s="36"/>
      <c r="M796" s="36"/>
      <c r="N796" s="36"/>
      <c r="O796" s="36"/>
      <c r="P796" s="36"/>
      <c r="Q796" s="36"/>
      <c r="R796" s="36"/>
      <c r="S796" s="36"/>
      <c r="T796" s="36"/>
      <c r="U796" s="36"/>
      <c r="V796" s="36"/>
      <c r="W796" s="36"/>
      <c r="X796" s="36"/>
      <c r="Y796" s="36"/>
      <c r="Z796" s="36"/>
      <c r="AA796" s="36"/>
      <c r="AB796" s="36"/>
    </row>
    <row r="797">
      <c r="A797" s="44"/>
      <c r="B797" s="45"/>
      <c r="C797" s="46"/>
      <c r="D797" s="46"/>
      <c r="E797" s="36"/>
      <c r="F797" s="36"/>
      <c r="G797" s="36"/>
      <c r="H797" s="36"/>
      <c r="I797" s="36"/>
      <c r="J797" s="36"/>
      <c r="K797" s="36"/>
      <c r="L797" s="36"/>
      <c r="M797" s="36"/>
      <c r="N797" s="36"/>
      <c r="O797" s="36"/>
      <c r="P797" s="36"/>
      <c r="Q797" s="36"/>
      <c r="R797" s="36"/>
      <c r="S797" s="36"/>
      <c r="T797" s="36"/>
      <c r="U797" s="36"/>
      <c r="V797" s="36"/>
      <c r="W797" s="36"/>
      <c r="X797" s="36"/>
      <c r="Y797" s="36"/>
      <c r="Z797" s="36"/>
      <c r="AA797" s="36"/>
      <c r="AB797" s="36"/>
    </row>
    <row r="798">
      <c r="A798" s="44"/>
      <c r="B798" s="45"/>
      <c r="C798" s="46"/>
      <c r="D798" s="46"/>
      <c r="E798" s="36"/>
      <c r="F798" s="36"/>
      <c r="G798" s="36"/>
      <c r="H798" s="36"/>
      <c r="I798" s="36"/>
      <c r="J798" s="36"/>
      <c r="K798" s="36"/>
      <c r="L798" s="36"/>
      <c r="M798" s="36"/>
      <c r="N798" s="36"/>
      <c r="O798" s="36"/>
      <c r="P798" s="36"/>
      <c r="Q798" s="36"/>
      <c r="R798" s="36"/>
      <c r="S798" s="36"/>
      <c r="T798" s="36"/>
      <c r="U798" s="36"/>
      <c r="V798" s="36"/>
      <c r="W798" s="36"/>
      <c r="X798" s="36"/>
      <c r="Y798" s="36"/>
      <c r="Z798" s="36"/>
      <c r="AA798" s="36"/>
      <c r="AB798" s="36"/>
    </row>
    <row r="799">
      <c r="A799" s="44"/>
      <c r="B799" s="45"/>
      <c r="C799" s="46"/>
      <c r="D799" s="46"/>
      <c r="E799" s="36"/>
      <c r="F799" s="36"/>
      <c r="G799" s="36"/>
      <c r="H799" s="36"/>
      <c r="I799" s="36"/>
      <c r="J799" s="36"/>
      <c r="K799" s="36"/>
      <c r="L799" s="36"/>
      <c r="M799" s="36"/>
      <c r="N799" s="36"/>
      <c r="O799" s="36"/>
      <c r="P799" s="36"/>
      <c r="Q799" s="36"/>
      <c r="R799" s="36"/>
      <c r="S799" s="36"/>
      <c r="T799" s="36"/>
      <c r="U799" s="36"/>
      <c r="V799" s="36"/>
      <c r="W799" s="36"/>
      <c r="X799" s="36"/>
      <c r="Y799" s="36"/>
      <c r="Z799" s="36"/>
      <c r="AA799" s="36"/>
      <c r="AB799" s="36"/>
    </row>
    <row r="800">
      <c r="A800" s="44"/>
      <c r="B800" s="45"/>
      <c r="C800" s="46"/>
      <c r="D800" s="46"/>
      <c r="E800" s="36"/>
      <c r="F800" s="36"/>
      <c r="G800" s="36"/>
      <c r="H800" s="36"/>
      <c r="I800" s="36"/>
      <c r="J800" s="36"/>
      <c r="K800" s="36"/>
      <c r="L800" s="36"/>
      <c r="M800" s="36"/>
      <c r="N800" s="36"/>
      <c r="O800" s="36"/>
      <c r="P800" s="36"/>
      <c r="Q800" s="36"/>
      <c r="R800" s="36"/>
      <c r="S800" s="36"/>
      <c r="T800" s="36"/>
      <c r="U800" s="36"/>
      <c r="V800" s="36"/>
      <c r="W800" s="36"/>
      <c r="X800" s="36"/>
      <c r="Y800" s="36"/>
      <c r="Z800" s="36"/>
      <c r="AA800" s="36"/>
      <c r="AB800" s="36"/>
    </row>
    <row r="801">
      <c r="A801" s="44"/>
      <c r="B801" s="45"/>
      <c r="C801" s="46"/>
      <c r="D801" s="46"/>
      <c r="E801" s="36"/>
      <c r="F801" s="36"/>
      <c r="G801" s="36"/>
      <c r="H801" s="36"/>
      <c r="I801" s="36"/>
      <c r="J801" s="36"/>
      <c r="K801" s="36"/>
      <c r="L801" s="36"/>
      <c r="M801" s="36"/>
      <c r="N801" s="36"/>
      <c r="O801" s="36"/>
      <c r="P801" s="36"/>
      <c r="Q801" s="36"/>
      <c r="R801" s="36"/>
      <c r="S801" s="36"/>
      <c r="T801" s="36"/>
      <c r="U801" s="36"/>
      <c r="V801" s="36"/>
      <c r="W801" s="36"/>
      <c r="X801" s="36"/>
      <c r="Y801" s="36"/>
      <c r="Z801" s="36"/>
      <c r="AA801" s="36"/>
      <c r="AB801" s="36"/>
    </row>
    <row r="802">
      <c r="A802" s="44"/>
      <c r="B802" s="45"/>
      <c r="C802" s="46"/>
      <c r="D802" s="46"/>
      <c r="E802" s="36"/>
      <c r="F802" s="36"/>
      <c r="G802" s="36"/>
      <c r="H802" s="36"/>
      <c r="I802" s="36"/>
      <c r="J802" s="36"/>
      <c r="K802" s="36"/>
      <c r="L802" s="36"/>
      <c r="M802" s="36"/>
      <c r="N802" s="36"/>
      <c r="O802" s="36"/>
      <c r="P802" s="36"/>
      <c r="Q802" s="36"/>
      <c r="R802" s="36"/>
      <c r="S802" s="36"/>
      <c r="T802" s="36"/>
      <c r="U802" s="36"/>
      <c r="V802" s="36"/>
      <c r="W802" s="36"/>
      <c r="X802" s="36"/>
      <c r="Y802" s="36"/>
      <c r="Z802" s="36"/>
      <c r="AA802" s="36"/>
      <c r="AB802" s="36"/>
    </row>
    <row r="803">
      <c r="A803" s="44"/>
      <c r="B803" s="45"/>
      <c r="C803" s="46"/>
      <c r="D803" s="46"/>
      <c r="E803" s="36"/>
      <c r="F803" s="36"/>
      <c r="G803" s="36"/>
      <c r="H803" s="36"/>
      <c r="I803" s="36"/>
      <c r="J803" s="36"/>
      <c r="K803" s="36"/>
      <c r="L803" s="36"/>
      <c r="M803" s="36"/>
      <c r="N803" s="36"/>
      <c r="O803" s="36"/>
      <c r="P803" s="36"/>
      <c r="Q803" s="36"/>
      <c r="R803" s="36"/>
      <c r="S803" s="36"/>
      <c r="T803" s="36"/>
      <c r="U803" s="36"/>
      <c r="V803" s="36"/>
      <c r="W803" s="36"/>
      <c r="X803" s="36"/>
      <c r="Y803" s="36"/>
      <c r="Z803" s="36"/>
      <c r="AA803" s="36"/>
      <c r="AB803" s="36"/>
    </row>
    <row r="804">
      <c r="A804" s="44"/>
      <c r="B804" s="45"/>
      <c r="C804" s="46"/>
      <c r="D804" s="46"/>
      <c r="E804" s="36"/>
      <c r="F804" s="36"/>
      <c r="G804" s="36"/>
      <c r="H804" s="36"/>
      <c r="I804" s="36"/>
      <c r="J804" s="36"/>
      <c r="K804" s="36"/>
      <c r="L804" s="36"/>
      <c r="M804" s="36"/>
      <c r="N804" s="36"/>
      <c r="O804" s="36"/>
      <c r="P804" s="36"/>
      <c r="Q804" s="36"/>
      <c r="R804" s="36"/>
      <c r="S804" s="36"/>
      <c r="T804" s="36"/>
      <c r="U804" s="36"/>
      <c r="V804" s="36"/>
      <c r="W804" s="36"/>
      <c r="X804" s="36"/>
      <c r="Y804" s="36"/>
      <c r="Z804" s="36"/>
      <c r="AA804" s="36"/>
      <c r="AB804" s="36"/>
    </row>
    <row r="805">
      <c r="A805" s="44"/>
      <c r="B805" s="45"/>
      <c r="C805" s="46"/>
      <c r="D805" s="46"/>
      <c r="E805" s="36"/>
      <c r="F805" s="36"/>
      <c r="G805" s="36"/>
      <c r="H805" s="36"/>
      <c r="I805" s="36"/>
      <c r="J805" s="36"/>
      <c r="K805" s="36"/>
      <c r="L805" s="36"/>
      <c r="M805" s="36"/>
      <c r="N805" s="36"/>
      <c r="O805" s="36"/>
      <c r="P805" s="36"/>
      <c r="Q805" s="36"/>
      <c r="R805" s="36"/>
      <c r="S805" s="36"/>
      <c r="T805" s="36"/>
      <c r="U805" s="36"/>
      <c r="V805" s="36"/>
      <c r="W805" s="36"/>
      <c r="X805" s="36"/>
      <c r="Y805" s="36"/>
      <c r="Z805" s="36"/>
      <c r="AA805" s="36"/>
      <c r="AB805" s="36"/>
    </row>
    <row r="806">
      <c r="A806" s="44"/>
      <c r="B806" s="45"/>
      <c r="C806" s="46"/>
      <c r="D806" s="46"/>
      <c r="E806" s="36"/>
      <c r="F806" s="36"/>
      <c r="G806" s="36"/>
      <c r="H806" s="36"/>
      <c r="I806" s="36"/>
      <c r="J806" s="36"/>
      <c r="K806" s="36"/>
      <c r="L806" s="36"/>
      <c r="M806" s="36"/>
      <c r="N806" s="36"/>
      <c r="O806" s="36"/>
      <c r="P806" s="36"/>
      <c r="Q806" s="36"/>
      <c r="R806" s="36"/>
      <c r="S806" s="36"/>
      <c r="T806" s="36"/>
      <c r="U806" s="36"/>
      <c r="V806" s="36"/>
      <c r="W806" s="36"/>
      <c r="X806" s="36"/>
      <c r="Y806" s="36"/>
      <c r="Z806" s="36"/>
      <c r="AA806" s="36"/>
      <c r="AB806" s="36"/>
    </row>
    <row r="807">
      <c r="A807" s="44"/>
      <c r="B807" s="45"/>
      <c r="C807" s="46"/>
      <c r="D807" s="46"/>
      <c r="E807" s="36"/>
      <c r="F807" s="36"/>
      <c r="G807" s="36"/>
      <c r="H807" s="36"/>
      <c r="I807" s="36"/>
      <c r="J807" s="36"/>
      <c r="K807" s="36"/>
      <c r="L807" s="36"/>
      <c r="M807" s="36"/>
      <c r="N807" s="36"/>
      <c r="O807" s="36"/>
      <c r="P807" s="36"/>
      <c r="Q807" s="36"/>
      <c r="R807" s="36"/>
      <c r="S807" s="36"/>
      <c r="T807" s="36"/>
      <c r="U807" s="36"/>
      <c r="V807" s="36"/>
      <c r="W807" s="36"/>
      <c r="X807" s="36"/>
      <c r="Y807" s="36"/>
      <c r="Z807" s="36"/>
      <c r="AA807" s="36"/>
      <c r="AB807" s="36"/>
    </row>
    <row r="808">
      <c r="A808" s="44"/>
      <c r="B808" s="45"/>
      <c r="C808" s="46"/>
      <c r="D808" s="46"/>
      <c r="E808" s="36"/>
      <c r="F808" s="36"/>
      <c r="G808" s="36"/>
      <c r="H808" s="36"/>
      <c r="I808" s="36"/>
      <c r="J808" s="36"/>
      <c r="K808" s="36"/>
      <c r="L808" s="36"/>
      <c r="M808" s="36"/>
      <c r="N808" s="36"/>
      <c r="O808" s="36"/>
      <c r="P808" s="36"/>
      <c r="Q808" s="36"/>
      <c r="R808" s="36"/>
      <c r="S808" s="36"/>
      <c r="T808" s="36"/>
      <c r="U808" s="36"/>
      <c r="V808" s="36"/>
      <c r="W808" s="36"/>
      <c r="X808" s="36"/>
      <c r="Y808" s="36"/>
      <c r="Z808" s="36"/>
      <c r="AA808" s="36"/>
      <c r="AB808" s="36"/>
    </row>
    <row r="809">
      <c r="A809" s="44"/>
      <c r="B809" s="45"/>
      <c r="C809" s="46"/>
      <c r="D809" s="46"/>
      <c r="E809" s="36"/>
      <c r="F809" s="36"/>
      <c r="G809" s="36"/>
      <c r="H809" s="36"/>
      <c r="I809" s="36"/>
      <c r="J809" s="36"/>
      <c r="K809" s="36"/>
      <c r="L809" s="36"/>
      <c r="M809" s="36"/>
      <c r="N809" s="36"/>
      <c r="O809" s="36"/>
      <c r="P809" s="36"/>
      <c r="Q809" s="36"/>
      <c r="R809" s="36"/>
      <c r="S809" s="36"/>
      <c r="T809" s="36"/>
      <c r="U809" s="36"/>
      <c r="V809" s="36"/>
      <c r="W809" s="36"/>
      <c r="X809" s="36"/>
      <c r="Y809" s="36"/>
      <c r="Z809" s="36"/>
      <c r="AA809" s="36"/>
      <c r="AB809" s="36"/>
    </row>
    <row r="810">
      <c r="A810" s="44"/>
      <c r="B810" s="45"/>
      <c r="C810" s="46"/>
      <c r="D810" s="46"/>
      <c r="E810" s="36"/>
      <c r="F810" s="36"/>
      <c r="G810" s="36"/>
      <c r="H810" s="36"/>
      <c r="I810" s="36"/>
      <c r="J810" s="36"/>
      <c r="K810" s="36"/>
      <c r="L810" s="36"/>
      <c r="M810" s="36"/>
      <c r="N810" s="36"/>
      <c r="O810" s="36"/>
      <c r="P810" s="36"/>
      <c r="Q810" s="36"/>
      <c r="R810" s="36"/>
      <c r="S810" s="36"/>
      <c r="T810" s="36"/>
      <c r="U810" s="36"/>
      <c r="V810" s="36"/>
      <c r="W810" s="36"/>
      <c r="X810" s="36"/>
      <c r="Y810" s="36"/>
      <c r="Z810" s="36"/>
      <c r="AA810" s="36"/>
      <c r="AB810" s="36"/>
    </row>
    <row r="811">
      <c r="A811" s="44"/>
      <c r="B811" s="45"/>
      <c r="C811" s="46"/>
      <c r="D811" s="46"/>
      <c r="E811" s="36"/>
      <c r="F811" s="36"/>
      <c r="G811" s="36"/>
      <c r="H811" s="36"/>
      <c r="I811" s="36"/>
      <c r="J811" s="36"/>
      <c r="K811" s="36"/>
      <c r="L811" s="36"/>
      <c r="M811" s="36"/>
      <c r="N811" s="36"/>
      <c r="O811" s="36"/>
      <c r="P811" s="36"/>
      <c r="Q811" s="36"/>
      <c r="R811" s="36"/>
      <c r="S811" s="36"/>
      <c r="T811" s="36"/>
      <c r="U811" s="36"/>
      <c r="V811" s="36"/>
      <c r="W811" s="36"/>
      <c r="X811" s="36"/>
      <c r="Y811" s="36"/>
      <c r="Z811" s="36"/>
      <c r="AA811" s="36"/>
      <c r="AB811" s="36"/>
    </row>
    <row r="812">
      <c r="A812" s="44"/>
      <c r="B812" s="45"/>
      <c r="C812" s="46"/>
      <c r="D812" s="46"/>
      <c r="E812" s="36"/>
      <c r="F812" s="36"/>
      <c r="G812" s="36"/>
      <c r="H812" s="36"/>
      <c r="I812" s="36"/>
      <c r="J812" s="36"/>
      <c r="K812" s="36"/>
      <c r="L812" s="36"/>
      <c r="M812" s="36"/>
      <c r="N812" s="36"/>
      <c r="O812" s="36"/>
      <c r="P812" s="36"/>
      <c r="Q812" s="36"/>
      <c r="R812" s="36"/>
      <c r="S812" s="36"/>
      <c r="T812" s="36"/>
      <c r="U812" s="36"/>
      <c r="V812" s="36"/>
      <c r="W812" s="36"/>
      <c r="X812" s="36"/>
      <c r="Y812" s="36"/>
      <c r="Z812" s="36"/>
      <c r="AA812" s="36"/>
      <c r="AB812" s="36"/>
    </row>
    <row r="813">
      <c r="A813" s="44"/>
      <c r="B813" s="45"/>
      <c r="C813" s="46"/>
      <c r="D813" s="46"/>
      <c r="E813" s="36"/>
      <c r="F813" s="36"/>
      <c r="G813" s="36"/>
      <c r="H813" s="36"/>
      <c r="I813" s="36"/>
      <c r="J813" s="36"/>
      <c r="K813" s="36"/>
      <c r="L813" s="36"/>
      <c r="M813" s="36"/>
      <c r="N813" s="36"/>
      <c r="O813" s="36"/>
      <c r="P813" s="36"/>
      <c r="Q813" s="36"/>
      <c r="R813" s="36"/>
      <c r="S813" s="36"/>
      <c r="T813" s="36"/>
      <c r="U813" s="36"/>
      <c r="V813" s="36"/>
      <c r="W813" s="36"/>
      <c r="X813" s="36"/>
      <c r="Y813" s="36"/>
      <c r="Z813" s="36"/>
      <c r="AA813" s="36"/>
      <c r="AB813" s="36"/>
    </row>
    <row r="814">
      <c r="A814" s="44"/>
      <c r="B814" s="45"/>
      <c r="C814" s="46"/>
      <c r="D814" s="46"/>
      <c r="E814" s="36"/>
      <c r="F814" s="36"/>
      <c r="G814" s="36"/>
      <c r="H814" s="36"/>
      <c r="I814" s="36"/>
      <c r="J814" s="36"/>
      <c r="K814" s="36"/>
      <c r="L814" s="36"/>
      <c r="M814" s="36"/>
      <c r="N814" s="36"/>
      <c r="O814" s="36"/>
      <c r="P814" s="36"/>
      <c r="Q814" s="36"/>
      <c r="R814" s="36"/>
      <c r="S814" s="36"/>
      <c r="T814" s="36"/>
      <c r="U814" s="36"/>
      <c r="V814" s="36"/>
      <c r="W814" s="36"/>
      <c r="X814" s="36"/>
      <c r="Y814" s="36"/>
      <c r="Z814" s="36"/>
      <c r="AA814" s="36"/>
      <c r="AB814" s="36"/>
    </row>
    <row r="815">
      <c r="A815" s="44"/>
      <c r="B815" s="45"/>
      <c r="C815" s="46"/>
      <c r="D815" s="46"/>
      <c r="E815" s="36"/>
      <c r="F815" s="36"/>
      <c r="G815" s="36"/>
      <c r="H815" s="36"/>
      <c r="I815" s="36"/>
      <c r="J815" s="36"/>
      <c r="K815" s="36"/>
      <c r="L815" s="36"/>
      <c r="M815" s="36"/>
      <c r="N815" s="36"/>
      <c r="O815" s="36"/>
      <c r="P815" s="36"/>
      <c r="Q815" s="36"/>
      <c r="R815" s="36"/>
      <c r="S815" s="36"/>
      <c r="T815" s="36"/>
      <c r="U815" s="36"/>
      <c r="V815" s="36"/>
      <c r="W815" s="36"/>
      <c r="X815" s="36"/>
      <c r="Y815" s="36"/>
      <c r="Z815" s="36"/>
      <c r="AA815" s="36"/>
      <c r="AB815" s="36"/>
    </row>
    <row r="816">
      <c r="A816" s="44"/>
      <c r="B816" s="45"/>
      <c r="C816" s="46"/>
      <c r="D816" s="46"/>
      <c r="E816" s="36"/>
      <c r="F816" s="36"/>
      <c r="G816" s="36"/>
      <c r="H816" s="36"/>
      <c r="I816" s="36"/>
      <c r="J816" s="36"/>
      <c r="K816" s="36"/>
      <c r="L816" s="36"/>
      <c r="M816" s="36"/>
      <c r="N816" s="36"/>
      <c r="O816" s="36"/>
      <c r="P816" s="36"/>
      <c r="Q816" s="36"/>
      <c r="R816" s="36"/>
      <c r="S816" s="36"/>
      <c r="T816" s="36"/>
      <c r="U816" s="36"/>
      <c r="V816" s="36"/>
      <c r="W816" s="36"/>
      <c r="X816" s="36"/>
      <c r="Y816" s="36"/>
      <c r="Z816" s="36"/>
      <c r="AA816" s="36"/>
      <c r="AB816" s="36"/>
    </row>
    <row r="817">
      <c r="A817" s="44"/>
      <c r="B817" s="45"/>
      <c r="C817" s="46"/>
      <c r="D817" s="46"/>
      <c r="E817" s="36"/>
      <c r="F817" s="36"/>
      <c r="G817" s="36"/>
      <c r="H817" s="36"/>
      <c r="I817" s="36"/>
      <c r="J817" s="36"/>
      <c r="K817" s="36"/>
      <c r="L817" s="36"/>
      <c r="M817" s="36"/>
      <c r="N817" s="36"/>
      <c r="O817" s="36"/>
      <c r="P817" s="36"/>
      <c r="Q817" s="36"/>
      <c r="R817" s="36"/>
      <c r="S817" s="36"/>
      <c r="T817" s="36"/>
      <c r="U817" s="36"/>
      <c r="V817" s="36"/>
      <c r="W817" s="36"/>
      <c r="X817" s="36"/>
      <c r="Y817" s="36"/>
      <c r="Z817" s="36"/>
      <c r="AA817" s="36"/>
      <c r="AB817" s="36"/>
    </row>
    <row r="818">
      <c r="A818" s="44"/>
      <c r="B818" s="45"/>
      <c r="C818" s="46"/>
      <c r="D818" s="46"/>
      <c r="E818" s="36"/>
      <c r="F818" s="36"/>
      <c r="G818" s="36"/>
      <c r="H818" s="36"/>
      <c r="I818" s="36"/>
      <c r="J818" s="36"/>
      <c r="K818" s="36"/>
      <c r="L818" s="36"/>
      <c r="M818" s="36"/>
      <c r="N818" s="36"/>
      <c r="O818" s="36"/>
      <c r="P818" s="36"/>
      <c r="Q818" s="36"/>
      <c r="R818" s="36"/>
      <c r="S818" s="36"/>
      <c r="T818" s="36"/>
      <c r="U818" s="36"/>
      <c r="V818" s="36"/>
      <c r="W818" s="36"/>
      <c r="X818" s="36"/>
      <c r="Y818" s="36"/>
      <c r="Z818" s="36"/>
      <c r="AA818" s="36"/>
      <c r="AB818" s="36"/>
    </row>
    <row r="819">
      <c r="A819" s="44"/>
      <c r="B819" s="45"/>
      <c r="C819" s="46"/>
      <c r="D819" s="46"/>
      <c r="E819" s="36"/>
      <c r="F819" s="36"/>
      <c r="G819" s="36"/>
      <c r="H819" s="36"/>
      <c r="I819" s="36"/>
      <c r="J819" s="36"/>
      <c r="K819" s="36"/>
      <c r="L819" s="36"/>
      <c r="M819" s="36"/>
      <c r="N819" s="36"/>
      <c r="O819" s="36"/>
      <c r="P819" s="36"/>
      <c r="Q819" s="36"/>
      <c r="R819" s="36"/>
      <c r="S819" s="36"/>
      <c r="T819" s="36"/>
      <c r="U819" s="36"/>
      <c r="V819" s="36"/>
      <c r="W819" s="36"/>
      <c r="X819" s="36"/>
      <c r="Y819" s="36"/>
      <c r="Z819" s="36"/>
      <c r="AA819" s="36"/>
      <c r="AB819" s="36"/>
    </row>
    <row r="820">
      <c r="A820" s="44"/>
      <c r="B820" s="45"/>
      <c r="C820" s="46"/>
      <c r="D820" s="46"/>
      <c r="E820" s="36"/>
      <c r="F820" s="36"/>
      <c r="G820" s="36"/>
      <c r="H820" s="36"/>
      <c r="I820" s="36"/>
      <c r="J820" s="36"/>
      <c r="K820" s="36"/>
      <c r="L820" s="36"/>
      <c r="M820" s="36"/>
      <c r="N820" s="36"/>
      <c r="O820" s="36"/>
      <c r="P820" s="36"/>
      <c r="Q820" s="36"/>
      <c r="R820" s="36"/>
      <c r="S820" s="36"/>
      <c r="T820" s="36"/>
      <c r="U820" s="36"/>
      <c r="V820" s="36"/>
      <c r="W820" s="36"/>
      <c r="X820" s="36"/>
      <c r="Y820" s="36"/>
      <c r="Z820" s="36"/>
      <c r="AA820" s="36"/>
      <c r="AB820" s="36"/>
    </row>
    <row r="821">
      <c r="A821" s="44"/>
      <c r="B821" s="45"/>
      <c r="C821" s="46"/>
      <c r="D821" s="46"/>
      <c r="E821" s="36"/>
      <c r="F821" s="36"/>
      <c r="G821" s="36"/>
      <c r="H821" s="36"/>
      <c r="I821" s="36"/>
      <c r="J821" s="36"/>
      <c r="K821" s="36"/>
      <c r="L821" s="36"/>
      <c r="M821" s="36"/>
      <c r="N821" s="36"/>
      <c r="O821" s="36"/>
      <c r="P821" s="36"/>
      <c r="Q821" s="36"/>
      <c r="R821" s="36"/>
      <c r="S821" s="36"/>
      <c r="T821" s="36"/>
      <c r="U821" s="36"/>
      <c r="V821" s="36"/>
      <c r="W821" s="36"/>
      <c r="X821" s="36"/>
      <c r="Y821" s="36"/>
      <c r="Z821" s="36"/>
      <c r="AA821" s="36"/>
      <c r="AB821" s="36"/>
    </row>
    <row r="822">
      <c r="A822" s="44"/>
      <c r="B822" s="45"/>
      <c r="C822" s="46"/>
      <c r="D822" s="46"/>
      <c r="E822" s="36"/>
      <c r="F822" s="36"/>
      <c r="G822" s="36"/>
      <c r="H822" s="36"/>
      <c r="I822" s="36"/>
      <c r="J822" s="36"/>
      <c r="K822" s="36"/>
      <c r="L822" s="36"/>
      <c r="M822" s="36"/>
      <c r="N822" s="36"/>
      <c r="O822" s="36"/>
      <c r="P822" s="36"/>
      <c r="Q822" s="36"/>
      <c r="R822" s="36"/>
      <c r="S822" s="36"/>
      <c r="T822" s="36"/>
      <c r="U822" s="36"/>
      <c r="V822" s="36"/>
      <c r="W822" s="36"/>
      <c r="X822" s="36"/>
      <c r="Y822" s="36"/>
      <c r="Z822" s="36"/>
      <c r="AA822" s="36"/>
      <c r="AB822" s="36"/>
    </row>
    <row r="823">
      <c r="A823" s="44"/>
      <c r="B823" s="45"/>
      <c r="C823" s="46"/>
      <c r="D823" s="46"/>
      <c r="E823" s="36"/>
      <c r="F823" s="36"/>
      <c r="G823" s="36"/>
      <c r="H823" s="36"/>
      <c r="I823" s="36"/>
      <c r="J823" s="36"/>
      <c r="K823" s="36"/>
      <c r="L823" s="36"/>
      <c r="M823" s="36"/>
      <c r="N823" s="36"/>
      <c r="O823" s="36"/>
      <c r="P823" s="36"/>
      <c r="Q823" s="36"/>
      <c r="R823" s="36"/>
      <c r="S823" s="36"/>
      <c r="T823" s="36"/>
      <c r="U823" s="36"/>
      <c r="V823" s="36"/>
      <c r="W823" s="36"/>
      <c r="X823" s="36"/>
      <c r="Y823" s="36"/>
      <c r="Z823" s="36"/>
      <c r="AA823" s="36"/>
      <c r="AB823" s="36"/>
    </row>
    <row r="824">
      <c r="A824" s="44"/>
      <c r="B824" s="45"/>
      <c r="C824" s="46"/>
      <c r="D824" s="46"/>
      <c r="E824" s="36"/>
      <c r="F824" s="36"/>
      <c r="G824" s="36"/>
      <c r="H824" s="36"/>
      <c r="I824" s="36"/>
      <c r="J824" s="36"/>
      <c r="K824" s="36"/>
      <c r="L824" s="36"/>
      <c r="M824" s="36"/>
      <c r="N824" s="36"/>
      <c r="O824" s="36"/>
      <c r="P824" s="36"/>
      <c r="Q824" s="36"/>
      <c r="R824" s="36"/>
      <c r="S824" s="36"/>
      <c r="T824" s="36"/>
      <c r="U824" s="36"/>
      <c r="V824" s="36"/>
      <c r="W824" s="36"/>
      <c r="X824" s="36"/>
      <c r="Y824" s="36"/>
      <c r="Z824" s="36"/>
      <c r="AA824" s="36"/>
      <c r="AB824" s="36"/>
    </row>
    <row r="825">
      <c r="A825" s="44"/>
      <c r="B825" s="45"/>
      <c r="C825" s="46"/>
      <c r="D825" s="46"/>
      <c r="E825" s="36"/>
      <c r="F825" s="36"/>
      <c r="G825" s="36"/>
      <c r="H825" s="36"/>
      <c r="I825" s="36"/>
      <c r="J825" s="36"/>
      <c r="K825" s="36"/>
      <c r="L825" s="36"/>
      <c r="M825" s="36"/>
      <c r="N825" s="36"/>
      <c r="O825" s="36"/>
      <c r="P825" s="36"/>
      <c r="Q825" s="36"/>
      <c r="R825" s="36"/>
      <c r="S825" s="36"/>
      <c r="T825" s="36"/>
      <c r="U825" s="36"/>
      <c r="V825" s="36"/>
      <c r="W825" s="36"/>
      <c r="X825" s="36"/>
      <c r="Y825" s="36"/>
      <c r="Z825" s="36"/>
      <c r="AA825" s="36"/>
      <c r="AB825" s="36"/>
    </row>
    <row r="826">
      <c r="A826" s="44"/>
      <c r="B826" s="45"/>
      <c r="C826" s="46"/>
      <c r="D826" s="46"/>
      <c r="E826" s="36"/>
      <c r="F826" s="36"/>
      <c r="G826" s="36"/>
      <c r="H826" s="36"/>
      <c r="I826" s="36"/>
      <c r="J826" s="36"/>
      <c r="K826" s="36"/>
      <c r="L826" s="36"/>
      <c r="M826" s="36"/>
      <c r="N826" s="36"/>
      <c r="O826" s="36"/>
      <c r="P826" s="36"/>
      <c r="Q826" s="36"/>
      <c r="R826" s="36"/>
      <c r="S826" s="36"/>
      <c r="T826" s="36"/>
      <c r="U826" s="36"/>
      <c r="V826" s="36"/>
      <c r="W826" s="36"/>
      <c r="X826" s="36"/>
      <c r="Y826" s="36"/>
      <c r="Z826" s="36"/>
      <c r="AA826" s="36"/>
      <c r="AB826" s="36"/>
    </row>
    <row r="827">
      <c r="A827" s="44"/>
      <c r="B827" s="45"/>
      <c r="C827" s="46"/>
      <c r="D827" s="46"/>
      <c r="E827" s="36"/>
      <c r="F827" s="36"/>
      <c r="G827" s="36"/>
      <c r="H827" s="36"/>
      <c r="I827" s="36"/>
      <c r="J827" s="36"/>
      <c r="K827" s="36"/>
      <c r="L827" s="36"/>
      <c r="M827" s="36"/>
      <c r="N827" s="36"/>
      <c r="O827" s="36"/>
      <c r="P827" s="36"/>
      <c r="Q827" s="36"/>
      <c r="R827" s="36"/>
      <c r="S827" s="36"/>
      <c r="T827" s="36"/>
      <c r="U827" s="36"/>
      <c r="V827" s="36"/>
      <c r="W827" s="36"/>
      <c r="X827" s="36"/>
      <c r="Y827" s="36"/>
      <c r="Z827" s="36"/>
      <c r="AA827" s="36"/>
      <c r="AB827" s="36"/>
    </row>
    <row r="828">
      <c r="A828" s="44"/>
      <c r="B828" s="45"/>
      <c r="C828" s="46"/>
      <c r="D828" s="46"/>
      <c r="E828" s="36"/>
      <c r="F828" s="36"/>
      <c r="G828" s="36"/>
      <c r="H828" s="36"/>
      <c r="I828" s="36"/>
      <c r="J828" s="36"/>
      <c r="K828" s="36"/>
      <c r="L828" s="36"/>
      <c r="M828" s="36"/>
      <c r="N828" s="36"/>
      <c r="O828" s="36"/>
      <c r="P828" s="36"/>
      <c r="Q828" s="36"/>
      <c r="R828" s="36"/>
      <c r="S828" s="36"/>
      <c r="T828" s="36"/>
      <c r="U828" s="36"/>
      <c r="V828" s="36"/>
      <c r="W828" s="36"/>
      <c r="X828" s="36"/>
      <c r="Y828" s="36"/>
      <c r="Z828" s="36"/>
      <c r="AA828" s="36"/>
      <c r="AB828" s="36"/>
    </row>
    <row r="829">
      <c r="A829" s="44"/>
      <c r="B829" s="45"/>
      <c r="C829" s="46"/>
      <c r="D829" s="46"/>
      <c r="E829" s="36"/>
      <c r="F829" s="36"/>
      <c r="G829" s="36"/>
      <c r="H829" s="36"/>
      <c r="I829" s="36"/>
      <c r="J829" s="36"/>
      <c r="K829" s="36"/>
      <c r="L829" s="36"/>
      <c r="M829" s="36"/>
      <c r="N829" s="36"/>
      <c r="O829" s="36"/>
      <c r="P829" s="36"/>
      <c r="Q829" s="36"/>
      <c r="R829" s="36"/>
      <c r="S829" s="36"/>
      <c r="T829" s="36"/>
      <c r="U829" s="36"/>
      <c r="V829" s="36"/>
      <c r="W829" s="36"/>
      <c r="X829" s="36"/>
      <c r="Y829" s="36"/>
      <c r="Z829" s="36"/>
      <c r="AA829" s="36"/>
      <c r="AB829" s="36"/>
    </row>
    <row r="830">
      <c r="A830" s="44"/>
      <c r="B830" s="45"/>
      <c r="C830" s="46"/>
      <c r="D830" s="46"/>
      <c r="E830" s="36"/>
      <c r="F830" s="36"/>
      <c r="G830" s="36"/>
      <c r="H830" s="36"/>
      <c r="I830" s="36"/>
      <c r="J830" s="36"/>
      <c r="K830" s="36"/>
      <c r="L830" s="36"/>
      <c r="M830" s="36"/>
      <c r="N830" s="36"/>
      <c r="O830" s="36"/>
      <c r="P830" s="36"/>
      <c r="Q830" s="36"/>
      <c r="R830" s="36"/>
      <c r="S830" s="36"/>
      <c r="T830" s="36"/>
      <c r="U830" s="36"/>
      <c r="V830" s="36"/>
      <c r="W830" s="36"/>
      <c r="X830" s="36"/>
      <c r="Y830" s="36"/>
      <c r="Z830" s="36"/>
      <c r="AA830" s="36"/>
      <c r="AB830" s="36"/>
    </row>
    <row r="831">
      <c r="A831" s="44"/>
      <c r="B831" s="45"/>
      <c r="C831" s="46"/>
      <c r="D831" s="46"/>
      <c r="E831" s="36"/>
      <c r="F831" s="36"/>
      <c r="G831" s="36"/>
      <c r="H831" s="36"/>
      <c r="I831" s="36"/>
      <c r="J831" s="36"/>
      <c r="K831" s="36"/>
      <c r="L831" s="36"/>
      <c r="M831" s="36"/>
      <c r="N831" s="36"/>
      <c r="O831" s="36"/>
      <c r="P831" s="36"/>
      <c r="Q831" s="36"/>
      <c r="R831" s="36"/>
      <c r="S831" s="36"/>
      <c r="T831" s="36"/>
      <c r="U831" s="36"/>
      <c r="V831" s="36"/>
      <c r="W831" s="36"/>
      <c r="X831" s="36"/>
      <c r="Y831" s="36"/>
      <c r="Z831" s="36"/>
      <c r="AA831" s="36"/>
      <c r="AB831" s="36"/>
    </row>
    <row r="832">
      <c r="A832" s="44"/>
      <c r="B832" s="45"/>
      <c r="C832" s="46"/>
      <c r="D832" s="46"/>
      <c r="E832" s="36"/>
      <c r="F832" s="36"/>
      <c r="G832" s="36"/>
      <c r="H832" s="36"/>
      <c r="I832" s="36"/>
      <c r="J832" s="36"/>
      <c r="K832" s="36"/>
      <c r="L832" s="36"/>
      <c r="M832" s="36"/>
      <c r="N832" s="36"/>
      <c r="O832" s="36"/>
      <c r="P832" s="36"/>
      <c r="Q832" s="36"/>
      <c r="R832" s="36"/>
      <c r="S832" s="36"/>
      <c r="T832" s="36"/>
      <c r="U832" s="36"/>
      <c r="V832" s="36"/>
      <c r="W832" s="36"/>
      <c r="X832" s="36"/>
      <c r="Y832" s="36"/>
      <c r="Z832" s="36"/>
      <c r="AA832" s="36"/>
      <c r="AB832" s="36"/>
    </row>
    <row r="833">
      <c r="A833" s="44"/>
      <c r="B833" s="45"/>
      <c r="C833" s="46"/>
      <c r="D833" s="46"/>
      <c r="E833" s="36"/>
      <c r="F833" s="36"/>
      <c r="G833" s="36"/>
      <c r="H833" s="36"/>
      <c r="I833" s="36"/>
      <c r="J833" s="36"/>
      <c r="K833" s="36"/>
      <c r="L833" s="36"/>
      <c r="M833" s="36"/>
      <c r="N833" s="36"/>
      <c r="O833" s="36"/>
      <c r="P833" s="36"/>
      <c r="Q833" s="36"/>
      <c r="R833" s="36"/>
      <c r="S833" s="36"/>
      <c r="T833" s="36"/>
      <c r="U833" s="36"/>
      <c r="V833" s="36"/>
      <c r="W833" s="36"/>
      <c r="X833" s="36"/>
      <c r="Y833" s="36"/>
      <c r="Z833" s="36"/>
      <c r="AA833" s="36"/>
      <c r="AB833" s="36"/>
    </row>
    <row r="834">
      <c r="A834" s="44"/>
      <c r="B834" s="45"/>
      <c r="C834" s="46"/>
      <c r="D834" s="46"/>
      <c r="E834" s="36"/>
      <c r="F834" s="36"/>
      <c r="G834" s="36"/>
      <c r="H834" s="36"/>
      <c r="I834" s="36"/>
      <c r="J834" s="36"/>
      <c r="K834" s="36"/>
      <c r="L834" s="36"/>
      <c r="M834" s="36"/>
      <c r="N834" s="36"/>
      <c r="O834" s="36"/>
      <c r="P834" s="36"/>
      <c r="Q834" s="36"/>
      <c r="R834" s="36"/>
      <c r="S834" s="36"/>
      <c r="T834" s="36"/>
      <c r="U834" s="36"/>
      <c r="V834" s="36"/>
      <c r="W834" s="36"/>
      <c r="X834" s="36"/>
      <c r="Y834" s="36"/>
      <c r="Z834" s="36"/>
      <c r="AA834" s="36"/>
      <c r="AB834" s="36"/>
    </row>
    <row r="835">
      <c r="A835" s="44"/>
      <c r="B835" s="45"/>
      <c r="C835" s="46"/>
      <c r="D835" s="46"/>
      <c r="E835" s="36"/>
      <c r="F835" s="36"/>
      <c r="G835" s="36"/>
      <c r="H835" s="36"/>
      <c r="I835" s="36"/>
      <c r="J835" s="36"/>
      <c r="K835" s="36"/>
      <c r="L835" s="36"/>
      <c r="M835" s="36"/>
      <c r="N835" s="36"/>
      <c r="O835" s="36"/>
      <c r="P835" s="36"/>
      <c r="Q835" s="36"/>
      <c r="R835" s="36"/>
      <c r="S835" s="36"/>
      <c r="T835" s="36"/>
      <c r="U835" s="36"/>
      <c r="V835" s="36"/>
      <c r="W835" s="36"/>
      <c r="X835" s="36"/>
      <c r="Y835" s="36"/>
      <c r="Z835" s="36"/>
      <c r="AA835" s="36"/>
      <c r="AB835" s="36"/>
    </row>
    <row r="836">
      <c r="A836" s="44"/>
      <c r="B836" s="45"/>
      <c r="C836" s="46"/>
      <c r="D836" s="46"/>
      <c r="E836" s="36"/>
      <c r="F836" s="36"/>
      <c r="G836" s="36"/>
      <c r="H836" s="36"/>
      <c r="I836" s="36"/>
      <c r="J836" s="36"/>
      <c r="K836" s="36"/>
      <c r="L836" s="36"/>
      <c r="M836" s="36"/>
      <c r="N836" s="36"/>
      <c r="O836" s="36"/>
      <c r="P836" s="36"/>
      <c r="Q836" s="36"/>
      <c r="R836" s="36"/>
      <c r="S836" s="36"/>
      <c r="T836" s="36"/>
      <c r="U836" s="36"/>
      <c r="V836" s="36"/>
      <c r="W836" s="36"/>
      <c r="X836" s="36"/>
      <c r="Y836" s="36"/>
      <c r="Z836" s="36"/>
      <c r="AA836" s="36"/>
      <c r="AB836" s="36"/>
    </row>
    <row r="837">
      <c r="A837" s="44"/>
      <c r="B837" s="45"/>
      <c r="C837" s="46"/>
      <c r="D837" s="46"/>
      <c r="E837" s="36"/>
      <c r="F837" s="36"/>
      <c r="G837" s="36"/>
      <c r="H837" s="36"/>
      <c r="I837" s="36"/>
      <c r="J837" s="36"/>
      <c r="K837" s="36"/>
      <c r="L837" s="36"/>
      <c r="M837" s="36"/>
      <c r="N837" s="36"/>
      <c r="O837" s="36"/>
      <c r="P837" s="36"/>
      <c r="Q837" s="36"/>
      <c r="R837" s="36"/>
      <c r="S837" s="36"/>
      <c r="T837" s="36"/>
      <c r="U837" s="36"/>
      <c r="V837" s="36"/>
      <c r="W837" s="36"/>
      <c r="X837" s="36"/>
      <c r="Y837" s="36"/>
      <c r="Z837" s="36"/>
      <c r="AA837" s="36"/>
      <c r="AB837" s="36"/>
    </row>
    <row r="838">
      <c r="A838" s="44"/>
      <c r="B838" s="45"/>
      <c r="C838" s="46"/>
      <c r="D838" s="46"/>
      <c r="E838" s="36"/>
      <c r="F838" s="36"/>
      <c r="G838" s="36"/>
      <c r="H838" s="36"/>
      <c r="I838" s="36"/>
      <c r="J838" s="36"/>
      <c r="K838" s="36"/>
      <c r="L838" s="36"/>
      <c r="M838" s="36"/>
      <c r="N838" s="36"/>
      <c r="O838" s="36"/>
      <c r="P838" s="36"/>
      <c r="Q838" s="36"/>
      <c r="R838" s="36"/>
      <c r="S838" s="36"/>
      <c r="T838" s="36"/>
      <c r="U838" s="36"/>
      <c r="V838" s="36"/>
      <c r="W838" s="36"/>
      <c r="X838" s="36"/>
      <c r="Y838" s="36"/>
      <c r="Z838" s="36"/>
      <c r="AA838" s="36"/>
      <c r="AB838" s="36"/>
    </row>
    <row r="839">
      <c r="A839" s="44"/>
      <c r="B839" s="45"/>
      <c r="C839" s="46"/>
      <c r="D839" s="46"/>
      <c r="E839" s="36"/>
      <c r="F839" s="36"/>
      <c r="G839" s="36"/>
      <c r="H839" s="36"/>
      <c r="I839" s="36"/>
      <c r="J839" s="36"/>
      <c r="K839" s="36"/>
      <c r="L839" s="36"/>
      <c r="M839" s="36"/>
      <c r="N839" s="36"/>
      <c r="O839" s="36"/>
      <c r="P839" s="36"/>
      <c r="Q839" s="36"/>
      <c r="R839" s="36"/>
      <c r="S839" s="36"/>
      <c r="T839" s="36"/>
      <c r="U839" s="36"/>
      <c r="V839" s="36"/>
      <c r="W839" s="36"/>
      <c r="X839" s="36"/>
      <c r="Y839" s="36"/>
      <c r="Z839" s="36"/>
      <c r="AA839" s="36"/>
      <c r="AB839" s="36"/>
    </row>
    <row r="840">
      <c r="A840" s="44"/>
      <c r="B840" s="45"/>
      <c r="C840" s="46"/>
      <c r="D840" s="46"/>
      <c r="E840" s="36"/>
      <c r="F840" s="36"/>
      <c r="G840" s="36"/>
      <c r="H840" s="36"/>
      <c r="I840" s="36"/>
      <c r="J840" s="36"/>
      <c r="K840" s="36"/>
      <c r="L840" s="36"/>
      <c r="M840" s="36"/>
      <c r="N840" s="36"/>
      <c r="O840" s="36"/>
      <c r="P840" s="36"/>
      <c r="Q840" s="36"/>
      <c r="R840" s="36"/>
      <c r="S840" s="36"/>
      <c r="T840" s="36"/>
      <c r="U840" s="36"/>
      <c r="V840" s="36"/>
      <c r="W840" s="36"/>
      <c r="X840" s="36"/>
      <c r="Y840" s="36"/>
      <c r="Z840" s="36"/>
      <c r="AA840" s="36"/>
      <c r="AB840" s="36"/>
    </row>
    <row r="841">
      <c r="A841" s="44"/>
      <c r="B841" s="45"/>
      <c r="C841" s="46"/>
      <c r="D841" s="46"/>
      <c r="E841" s="36"/>
      <c r="F841" s="36"/>
      <c r="G841" s="36"/>
      <c r="H841" s="36"/>
      <c r="I841" s="36"/>
      <c r="J841" s="36"/>
      <c r="K841" s="36"/>
      <c r="L841" s="36"/>
      <c r="M841" s="36"/>
      <c r="N841" s="36"/>
      <c r="O841" s="36"/>
      <c r="P841" s="36"/>
      <c r="Q841" s="36"/>
      <c r="R841" s="36"/>
      <c r="S841" s="36"/>
      <c r="T841" s="36"/>
      <c r="U841" s="36"/>
      <c r="V841" s="36"/>
      <c r="W841" s="36"/>
      <c r="X841" s="36"/>
      <c r="Y841" s="36"/>
      <c r="Z841" s="36"/>
      <c r="AA841" s="36"/>
      <c r="AB841" s="36"/>
    </row>
    <row r="842">
      <c r="A842" s="44"/>
      <c r="B842" s="45"/>
      <c r="C842" s="46"/>
      <c r="D842" s="46"/>
      <c r="E842" s="36"/>
      <c r="F842" s="36"/>
      <c r="G842" s="36"/>
      <c r="H842" s="36"/>
      <c r="I842" s="36"/>
      <c r="J842" s="36"/>
      <c r="K842" s="36"/>
      <c r="L842" s="36"/>
      <c r="M842" s="36"/>
      <c r="N842" s="36"/>
      <c r="O842" s="36"/>
      <c r="P842" s="36"/>
      <c r="Q842" s="36"/>
      <c r="R842" s="36"/>
      <c r="S842" s="36"/>
      <c r="T842" s="36"/>
      <c r="U842" s="36"/>
      <c r="V842" s="36"/>
      <c r="W842" s="36"/>
      <c r="X842" s="36"/>
      <c r="Y842" s="36"/>
      <c r="Z842" s="36"/>
      <c r="AA842" s="36"/>
      <c r="AB842" s="36"/>
    </row>
    <row r="843">
      <c r="A843" s="44"/>
      <c r="B843" s="45"/>
      <c r="C843" s="46"/>
      <c r="D843" s="46"/>
      <c r="E843" s="36"/>
      <c r="F843" s="36"/>
      <c r="G843" s="36"/>
      <c r="H843" s="36"/>
      <c r="I843" s="36"/>
      <c r="J843" s="36"/>
      <c r="K843" s="36"/>
      <c r="L843" s="36"/>
      <c r="M843" s="36"/>
      <c r="N843" s="36"/>
      <c r="O843" s="36"/>
      <c r="P843" s="36"/>
      <c r="Q843" s="36"/>
      <c r="R843" s="36"/>
      <c r="S843" s="36"/>
      <c r="T843" s="36"/>
      <c r="U843" s="36"/>
      <c r="V843" s="36"/>
      <c r="W843" s="36"/>
      <c r="X843" s="36"/>
      <c r="Y843" s="36"/>
      <c r="Z843" s="36"/>
      <c r="AA843" s="36"/>
      <c r="AB843" s="36"/>
    </row>
    <row r="844">
      <c r="A844" s="44"/>
      <c r="B844" s="45"/>
      <c r="C844" s="46"/>
      <c r="D844" s="46"/>
      <c r="E844" s="36"/>
      <c r="F844" s="36"/>
      <c r="G844" s="36"/>
      <c r="H844" s="36"/>
      <c r="I844" s="36"/>
      <c r="J844" s="36"/>
      <c r="K844" s="36"/>
      <c r="L844" s="36"/>
      <c r="M844" s="36"/>
      <c r="N844" s="36"/>
      <c r="O844" s="36"/>
      <c r="P844" s="36"/>
      <c r="Q844" s="36"/>
      <c r="R844" s="36"/>
      <c r="S844" s="36"/>
      <c r="T844" s="36"/>
      <c r="U844" s="36"/>
      <c r="V844" s="36"/>
      <c r="W844" s="36"/>
      <c r="X844" s="36"/>
      <c r="Y844" s="36"/>
      <c r="Z844" s="36"/>
      <c r="AA844" s="36"/>
      <c r="AB844" s="36"/>
    </row>
    <row r="845">
      <c r="A845" s="44"/>
      <c r="B845" s="45"/>
      <c r="C845" s="46"/>
      <c r="D845" s="46"/>
      <c r="E845" s="36"/>
      <c r="F845" s="36"/>
      <c r="G845" s="36"/>
      <c r="H845" s="36"/>
      <c r="I845" s="36"/>
      <c r="J845" s="36"/>
      <c r="K845" s="36"/>
      <c r="L845" s="36"/>
      <c r="M845" s="36"/>
      <c r="N845" s="36"/>
      <c r="O845" s="36"/>
      <c r="P845" s="36"/>
      <c r="Q845" s="36"/>
      <c r="R845" s="36"/>
      <c r="S845" s="36"/>
      <c r="T845" s="36"/>
      <c r="U845" s="36"/>
      <c r="V845" s="36"/>
      <c r="W845" s="36"/>
      <c r="X845" s="36"/>
      <c r="Y845" s="36"/>
      <c r="Z845" s="36"/>
      <c r="AA845" s="36"/>
      <c r="AB845" s="36"/>
    </row>
    <row r="846">
      <c r="A846" s="44"/>
      <c r="B846" s="45"/>
      <c r="C846" s="46"/>
      <c r="D846" s="46"/>
      <c r="E846" s="36"/>
      <c r="F846" s="36"/>
      <c r="G846" s="36"/>
      <c r="H846" s="36"/>
      <c r="I846" s="36"/>
      <c r="J846" s="36"/>
      <c r="K846" s="36"/>
      <c r="L846" s="36"/>
      <c r="M846" s="36"/>
      <c r="N846" s="36"/>
      <c r="O846" s="36"/>
      <c r="P846" s="36"/>
      <c r="Q846" s="36"/>
      <c r="R846" s="36"/>
      <c r="S846" s="36"/>
      <c r="T846" s="36"/>
      <c r="U846" s="36"/>
      <c r="V846" s="36"/>
      <c r="W846" s="36"/>
      <c r="X846" s="36"/>
      <c r="Y846" s="36"/>
      <c r="Z846" s="36"/>
      <c r="AA846" s="36"/>
      <c r="AB846" s="36"/>
    </row>
    <row r="847">
      <c r="A847" s="44"/>
      <c r="B847" s="45"/>
      <c r="C847" s="46"/>
      <c r="D847" s="46"/>
      <c r="E847" s="36"/>
      <c r="F847" s="36"/>
      <c r="G847" s="36"/>
      <c r="H847" s="36"/>
      <c r="I847" s="36"/>
      <c r="J847" s="36"/>
      <c r="K847" s="36"/>
      <c r="L847" s="36"/>
      <c r="M847" s="36"/>
      <c r="N847" s="36"/>
      <c r="O847" s="36"/>
      <c r="P847" s="36"/>
      <c r="Q847" s="36"/>
      <c r="R847" s="36"/>
      <c r="S847" s="36"/>
      <c r="T847" s="36"/>
      <c r="U847" s="36"/>
      <c r="V847" s="36"/>
      <c r="W847" s="36"/>
      <c r="X847" s="36"/>
      <c r="Y847" s="36"/>
      <c r="Z847" s="36"/>
      <c r="AA847" s="36"/>
      <c r="AB847" s="36"/>
    </row>
    <row r="848">
      <c r="A848" s="44"/>
      <c r="B848" s="45"/>
      <c r="C848" s="46"/>
      <c r="D848" s="46"/>
      <c r="E848" s="36"/>
      <c r="F848" s="36"/>
      <c r="G848" s="36"/>
      <c r="H848" s="36"/>
      <c r="I848" s="36"/>
      <c r="J848" s="36"/>
      <c r="K848" s="36"/>
      <c r="L848" s="36"/>
      <c r="M848" s="36"/>
      <c r="N848" s="36"/>
      <c r="O848" s="36"/>
      <c r="P848" s="36"/>
      <c r="Q848" s="36"/>
      <c r="R848" s="36"/>
      <c r="S848" s="36"/>
      <c r="T848" s="36"/>
      <c r="U848" s="36"/>
      <c r="V848" s="36"/>
      <c r="W848" s="36"/>
      <c r="X848" s="36"/>
      <c r="Y848" s="36"/>
      <c r="Z848" s="36"/>
      <c r="AA848" s="36"/>
      <c r="AB848" s="36"/>
    </row>
    <row r="849">
      <c r="A849" s="44"/>
      <c r="B849" s="45"/>
      <c r="C849" s="46"/>
      <c r="D849" s="46"/>
      <c r="E849" s="36"/>
      <c r="F849" s="36"/>
      <c r="G849" s="36"/>
      <c r="H849" s="36"/>
      <c r="I849" s="36"/>
      <c r="J849" s="36"/>
      <c r="K849" s="36"/>
      <c r="L849" s="36"/>
      <c r="M849" s="36"/>
      <c r="N849" s="36"/>
      <c r="O849" s="36"/>
      <c r="P849" s="36"/>
      <c r="Q849" s="36"/>
      <c r="R849" s="36"/>
      <c r="S849" s="36"/>
      <c r="T849" s="36"/>
      <c r="U849" s="36"/>
      <c r="V849" s="36"/>
      <c r="W849" s="36"/>
      <c r="X849" s="36"/>
      <c r="Y849" s="36"/>
      <c r="Z849" s="36"/>
      <c r="AA849" s="36"/>
      <c r="AB849" s="36"/>
    </row>
    <row r="850">
      <c r="A850" s="44"/>
      <c r="B850" s="45"/>
      <c r="C850" s="46"/>
      <c r="D850" s="46"/>
      <c r="E850" s="36"/>
      <c r="F850" s="36"/>
      <c r="G850" s="36"/>
      <c r="H850" s="36"/>
      <c r="I850" s="36"/>
      <c r="J850" s="36"/>
      <c r="K850" s="36"/>
      <c r="L850" s="36"/>
      <c r="M850" s="36"/>
      <c r="N850" s="36"/>
      <c r="O850" s="36"/>
      <c r="P850" s="36"/>
      <c r="Q850" s="36"/>
      <c r="R850" s="36"/>
      <c r="S850" s="36"/>
      <c r="T850" s="36"/>
      <c r="U850" s="36"/>
      <c r="V850" s="36"/>
      <c r="W850" s="36"/>
      <c r="X850" s="36"/>
      <c r="Y850" s="36"/>
      <c r="Z850" s="36"/>
      <c r="AA850" s="36"/>
      <c r="AB850" s="36"/>
    </row>
    <row r="851">
      <c r="A851" s="44"/>
      <c r="B851" s="45"/>
      <c r="C851" s="46"/>
      <c r="D851" s="46"/>
      <c r="E851" s="36"/>
      <c r="F851" s="36"/>
      <c r="G851" s="36"/>
      <c r="H851" s="36"/>
      <c r="I851" s="36"/>
      <c r="J851" s="36"/>
      <c r="K851" s="36"/>
      <c r="L851" s="36"/>
      <c r="M851" s="36"/>
      <c r="N851" s="36"/>
      <c r="O851" s="36"/>
      <c r="P851" s="36"/>
      <c r="Q851" s="36"/>
      <c r="R851" s="36"/>
      <c r="S851" s="36"/>
      <c r="T851" s="36"/>
      <c r="U851" s="36"/>
      <c r="V851" s="36"/>
      <c r="W851" s="36"/>
      <c r="X851" s="36"/>
      <c r="Y851" s="36"/>
      <c r="Z851" s="36"/>
      <c r="AA851" s="36"/>
      <c r="AB851" s="36"/>
    </row>
    <row r="852">
      <c r="A852" s="44"/>
      <c r="B852" s="45"/>
      <c r="C852" s="46"/>
      <c r="D852" s="46"/>
      <c r="E852" s="36"/>
      <c r="F852" s="36"/>
      <c r="G852" s="36"/>
      <c r="H852" s="36"/>
      <c r="I852" s="36"/>
      <c r="J852" s="36"/>
      <c r="K852" s="36"/>
      <c r="L852" s="36"/>
      <c r="M852" s="36"/>
      <c r="N852" s="36"/>
      <c r="O852" s="36"/>
      <c r="P852" s="36"/>
      <c r="Q852" s="36"/>
      <c r="R852" s="36"/>
      <c r="S852" s="36"/>
      <c r="T852" s="36"/>
      <c r="U852" s="36"/>
      <c r="V852" s="36"/>
      <c r="W852" s="36"/>
      <c r="X852" s="36"/>
      <c r="Y852" s="36"/>
      <c r="Z852" s="36"/>
      <c r="AA852" s="36"/>
      <c r="AB852" s="36"/>
    </row>
    <row r="853">
      <c r="A853" s="44"/>
      <c r="B853" s="45"/>
      <c r="C853" s="46"/>
      <c r="D853" s="46"/>
      <c r="E853" s="36"/>
      <c r="F853" s="36"/>
      <c r="G853" s="36"/>
      <c r="H853" s="36"/>
      <c r="I853" s="36"/>
      <c r="J853" s="36"/>
      <c r="K853" s="36"/>
      <c r="L853" s="36"/>
      <c r="M853" s="36"/>
      <c r="N853" s="36"/>
      <c r="O853" s="36"/>
      <c r="P853" s="36"/>
      <c r="Q853" s="36"/>
      <c r="R853" s="36"/>
      <c r="S853" s="36"/>
      <c r="T853" s="36"/>
      <c r="U853" s="36"/>
      <c r="V853" s="36"/>
      <c r="W853" s="36"/>
      <c r="X853" s="36"/>
      <c r="Y853" s="36"/>
      <c r="Z853" s="36"/>
      <c r="AA853" s="36"/>
      <c r="AB853" s="36"/>
    </row>
    <row r="854">
      <c r="A854" s="44"/>
      <c r="B854" s="45"/>
      <c r="C854" s="46"/>
      <c r="D854" s="46"/>
      <c r="E854" s="36"/>
      <c r="F854" s="36"/>
      <c r="G854" s="36"/>
      <c r="H854" s="36"/>
      <c r="I854" s="36"/>
      <c r="J854" s="36"/>
      <c r="K854" s="36"/>
      <c r="L854" s="36"/>
      <c r="M854" s="36"/>
      <c r="N854" s="36"/>
      <c r="O854" s="36"/>
      <c r="P854" s="36"/>
      <c r="Q854" s="36"/>
      <c r="R854" s="36"/>
      <c r="S854" s="36"/>
      <c r="T854" s="36"/>
      <c r="U854" s="36"/>
      <c r="V854" s="36"/>
      <c r="W854" s="36"/>
      <c r="X854" s="36"/>
      <c r="Y854" s="36"/>
      <c r="Z854" s="36"/>
      <c r="AA854" s="36"/>
      <c r="AB854" s="36"/>
    </row>
    <row r="855">
      <c r="A855" s="44"/>
      <c r="B855" s="45"/>
      <c r="C855" s="46"/>
      <c r="D855" s="46"/>
      <c r="E855" s="36"/>
      <c r="F855" s="36"/>
      <c r="G855" s="36"/>
      <c r="H855" s="36"/>
      <c r="I855" s="36"/>
      <c r="J855" s="36"/>
      <c r="K855" s="36"/>
      <c r="L855" s="36"/>
      <c r="M855" s="36"/>
      <c r="N855" s="36"/>
      <c r="O855" s="36"/>
      <c r="P855" s="36"/>
      <c r="Q855" s="36"/>
      <c r="R855" s="36"/>
      <c r="S855" s="36"/>
      <c r="T855" s="36"/>
      <c r="U855" s="36"/>
      <c r="V855" s="36"/>
      <c r="W855" s="36"/>
      <c r="X855" s="36"/>
      <c r="Y855" s="36"/>
      <c r="Z855" s="36"/>
      <c r="AA855" s="36"/>
      <c r="AB855" s="36"/>
    </row>
    <row r="856">
      <c r="A856" s="44"/>
      <c r="B856" s="45"/>
      <c r="C856" s="46"/>
      <c r="D856" s="46"/>
      <c r="E856" s="36"/>
      <c r="F856" s="36"/>
      <c r="G856" s="36"/>
      <c r="H856" s="36"/>
      <c r="I856" s="36"/>
      <c r="J856" s="36"/>
      <c r="K856" s="36"/>
      <c r="L856" s="36"/>
      <c r="M856" s="36"/>
      <c r="N856" s="36"/>
      <c r="O856" s="36"/>
      <c r="P856" s="36"/>
      <c r="Q856" s="36"/>
      <c r="R856" s="36"/>
      <c r="S856" s="36"/>
      <c r="T856" s="36"/>
      <c r="U856" s="36"/>
      <c r="V856" s="36"/>
      <c r="W856" s="36"/>
      <c r="X856" s="36"/>
      <c r="Y856" s="36"/>
      <c r="Z856" s="36"/>
      <c r="AA856" s="36"/>
      <c r="AB856" s="36"/>
    </row>
    <row r="857">
      <c r="A857" s="44"/>
      <c r="B857" s="45"/>
      <c r="C857" s="46"/>
      <c r="D857" s="46"/>
      <c r="E857" s="36"/>
      <c r="F857" s="36"/>
      <c r="G857" s="36"/>
      <c r="H857" s="36"/>
      <c r="I857" s="36"/>
      <c r="J857" s="36"/>
      <c r="K857" s="36"/>
      <c r="L857" s="36"/>
      <c r="M857" s="36"/>
      <c r="N857" s="36"/>
      <c r="O857" s="36"/>
      <c r="P857" s="36"/>
      <c r="Q857" s="36"/>
      <c r="R857" s="36"/>
      <c r="S857" s="36"/>
      <c r="T857" s="36"/>
      <c r="U857" s="36"/>
      <c r="V857" s="36"/>
      <c r="W857" s="36"/>
      <c r="X857" s="36"/>
      <c r="Y857" s="36"/>
      <c r="Z857" s="36"/>
      <c r="AA857" s="36"/>
      <c r="AB857" s="36"/>
    </row>
    <row r="858">
      <c r="A858" s="44"/>
      <c r="B858" s="45"/>
      <c r="C858" s="46"/>
      <c r="D858" s="46"/>
      <c r="E858" s="36"/>
      <c r="F858" s="36"/>
      <c r="G858" s="36"/>
      <c r="H858" s="36"/>
      <c r="I858" s="36"/>
      <c r="J858" s="36"/>
      <c r="K858" s="36"/>
      <c r="L858" s="36"/>
      <c r="M858" s="36"/>
      <c r="N858" s="36"/>
      <c r="O858" s="36"/>
      <c r="P858" s="36"/>
      <c r="Q858" s="36"/>
      <c r="R858" s="36"/>
      <c r="S858" s="36"/>
      <c r="T858" s="36"/>
      <c r="U858" s="36"/>
      <c r="V858" s="36"/>
      <c r="W858" s="36"/>
      <c r="X858" s="36"/>
      <c r="Y858" s="36"/>
      <c r="Z858" s="36"/>
      <c r="AA858" s="36"/>
      <c r="AB858" s="36"/>
    </row>
    <row r="859">
      <c r="A859" s="44"/>
      <c r="B859" s="45"/>
      <c r="C859" s="46"/>
      <c r="D859" s="46"/>
      <c r="E859" s="36"/>
      <c r="F859" s="36"/>
      <c r="G859" s="36"/>
      <c r="H859" s="36"/>
      <c r="I859" s="36"/>
      <c r="J859" s="36"/>
      <c r="K859" s="36"/>
      <c r="L859" s="36"/>
      <c r="M859" s="36"/>
      <c r="N859" s="36"/>
      <c r="O859" s="36"/>
      <c r="P859" s="36"/>
      <c r="Q859" s="36"/>
      <c r="R859" s="36"/>
      <c r="S859" s="36"/>
      <c r="T859" s="36"/>
      <c r="U859" s="36"/>
      <c r="V859" s="36"/>
      <c r="W859" s="36"/>
      <c r="X859" s="36"/>
      <c r="Y859" s="36"/>
      <c r="Z859" s="36"/>
      <c r="AA859" s="36"/>
      <c r="AB859" s="36"/>
    </row>
    <row r="860">
      <c r="A860" s="44"/>
      <c r="B860" s="45"/>
      <c r="C860" s="46"/>
      <c r="D860" s="46"/>
      <c r="E860" s="36"/>
      <c r="F860" s="36"/>
      <c r="G860" s="36"/>
      <c r="H860" s="36"/>
      <c r="I860" s="36"/>
      <c r="J860" s="36"/>
      <c r="K860" s="36"/>
      <c r="L860" s="36"/>
      <c r="M860" s="36"/>
      <c r="N860" s="36"/>
      <c r="O860" s="36"/>
      <c r="P860" s="36"/>
      <c r="Q860" s="36"/>
      <c r="R860" s="36"/>
      <c r="S860" s="36"/>
      <c r="T860" s="36"/>
      <c r="U860" s="36"/>
      <c r="V860" s="36"/>
      <c r="W860" s="36"/>
      <c r="X860" s="36"/>
      <c r="Y860" s="36"/>
      <c r="Z860" s="36"/>
      <c r="AA860" s="36"/>
      <c r="AB860" s="36"/>
    </row>
    <row r="861">
      <c r="A861" s="44"/>
      <c r="B861" s="45"/>
      <c r="C861" s="46"/>
      <c r="D861" s="46"/>
      <c r="E861" s="36"/>
      <c r="F861" s="36"/>
      <c r="G861" s="36"/>
      <c r="H861" s="36"/>
      <c r="I861" s="36"/>
      <c r="J861" s="36"/>
      <c r="K861" s="36"/>
      <c r="L861" s="36"/>
      <c r="M861" s="36"/>
      <c r="N861" s="36"/>
      <c r="O861" s="36"/>
      <c r="P861" s="36"/>
      <c r="Q861" s="36"/>
      <c r="R861" s="36"/>
      <c r="S861" s="36"/>
      <c r="T861" s="36"/>
      <c r="U861" s="36"/>
      <c r="V861" s="36"/>
      <c r="W861" s="36"/>
      <c r="X861" s="36"/>
      <c r="Y861" s="36"/>
      <c r="Z861" s="36"/>
      <c r="AA861" s="36"/>
      <c r="AB861" s="36"/>
    </row>
    <row r="862">
      <c r="A862" s="44"/>
      <c r="B862" s="45"/>
      <c r="C862" s="46"/>
      <c r="D862" s="46"/>
      <c r="E862" s="36"/>
      <c r="F862" s="36"/>
      <c r="G862" s="36"/>
      <c r="H862" s="36"/>
      <c r="I862" s="36"/>
      <c r="J862" s="36"/>
      <c r="K862" s="36"/>
      <c r="L862" s="36"/>
      <c r="M862" s="36"/>
      <c r="N862" s="36"/>
      <c r="O862" s="36"/>
      <c r="P862" s="36"/>
      <c r="Q862" s="36"/>
      <c r="R862" s="36"/>
      <c r="S862" s="36"/>
      <c r="T862" s="36"/>
      <c r="U862" s="36"/>
      <c r="V862" s="36"/>
      <c r="W862" s="36"/>
      <c r="X862" s="36"/>
      <c r="Y862" s="36"/>
      <c r="Z862" s="36"/>
      <c r="AA862" s="36"/>
      <c r="AB862" s="36"/>
    </row>
    <row r="863">
      <c r="A863" s="44"/>
      <c r="B863" s="45"/>
      <c r="C863" s="46"/>
      <c r="D863" s="46"/>
      <c r="E863" s="36"/>
      <c r="F863" s="36"/>
      <c r="G863" s="36"/>
      <c r="H863" s="36"/>
      <c r="I863" s="36"/>
      <c r="J863" s="36"/>
      <c r="K863" s="36"/>
      <c r="L863" s="36"/>
      <c r="M863" s="36"/>
      <c r="N863" s="36"/>
      <c r="O863" s="36"/>
      <c r="P863" s="36"/>
      <c r="Q863" s="36"/>
      <c r="R863" s="36"/>
      <c r="S863" s="36"/>
      <c r="T863" s="36"/>
      <c r="U863" s="36"/>
      <c r="V863" s="36"/>
      <c r="W863" s="36"/>
      <c r="X863" s="36"/>
      <c r="Y863" s="36"/>
      <c r="Z863" s="36"/>
      <c r="AA863" s="36"/>
      <c r="AB863" s="36"/>
    </row>
    <row r="864">
      <c r="A864" s="44"/>
      <c r="B864" s="45"/>
      <c r="C864" s="46"/>
      <c r="D864" s="46"/>
      <c r="E864" s="36"/>
      <c r="F864" s="36"/>
      <c r="G864" s="36"/>
      <c r="H864" s="36"/>
      <c r="I864" s="36"/>
      <c r="J864" s="36"/>
      <c r="K864" s="36"/>
      <c r="L864" s="36"/>
      <c r="M864" s="36"/>
      <c r="N864" s="36"/>
      <c r="O864" s="36"/>
      <c r="P864" s="36"/>
      <c r="Q864" s="36"/>
      <c r="R864" s="36"/>
      <c r="S864" s="36"/>
      <c r="T864" s="36"/>
      <c r="U864" s="36"/>
      <c r="V864" s="36"/>
      <c r="W864" s="36"/>
      <c r="X864" s="36"/>
      <c r="Y864" s="36"/>
      <c r="Z864" s="36"/>
      <c r="AA864" s="36"/>
      <c r="AB864" s="36"/>
    </row>
    <row r="865">
      <c r="A865" s="44"/>
      <c r="B865" s="45"/>
      <c r="C865" s="46"/>
      <c r="D865" s="46"/>
      <c r="E865" s="36"/>
      <c r="F865" s="36"/>
      <c r="G865" s="36"/>
      <c r="H865" s="36"/>
      <c r="I865" s="36"/>
      <c r="J865" s="36"/>
      <c r="K865" s="36"/>
      <c r="L865" s="36"/>
      <c r="M865" s="36"/>
      <c r="N865" s="36"/>
      <c r="O865" s="36"/>
      <c r="P865" s="36"/>
      <c r="Q865" s="36"/>
      <c r="R865" s="36"/>
      <c r="S865" s="36"/>
      <c r="T865" s="36"/>
      <c r="U865" s="36"/>
      <c r="V865" s="36"/>
      <c r="W865" s="36"/>
      <c r="X865" s="36"/>
      <c r="Y865" s="36"/>
      <c r="Z865" s="36"/>
      <c r="AA865" s="36"/>
      <c r="AB865" s="36"/>
    </row>
    <row r="866">
      <c r="A866" s="44"/>
      <c r="B866" s="45"/>
      <c r="C866" s="46"/>
      <c r="D866" s="46"/>
      <c r="E866" s="36"/>
      <c r="F866" s="36"/>
      <c r="G866" s="36"/>
      <c r="H866" s="36"/>
      <c r="I866" s="36"/>
      <c r="J866" s="36"/>
      <c r="K866" s="36"/>
      <c r="L866" s="36"/>
      <c r="M866" s="36"/>
      <c r="N866" s="36"/>
      <c r="O866" s="36"/>
      <c r="P866" s="36"/>
      <c r="Q866" s="36"/>
      <c r="R866" s="36"/>
      <c r="S866" s="36"/>
      <c r="T866" s="36"/>
      <c r="U866" s="36"/>
      <c r="V866" s="36"/>
      <c r="W866" s="36"/>
      <c r="X866" s="36"/>
      <c r="Y866" s="36"/>
      <c r="Z866" s="36"/>
      <c r="AA866" s="36"/>
      <c r="AB866" s="36"/>
    </row>
    <row r="867">
      <c r="A867" s="44"/>
      <c r="B867" s="45"/>
      <c r="C867" s="46"/>
      <c r="D867" s="46"/>
      <c r="E867" s="36"/>
      <c r="F867" s="36"/>
      <c r="G867" s="36"/>
      <c r="H867" s="36"/>
      <c r="I867" s="36"/>
      <c r="J867" s="36"/>
      <c r="K867" s="36"/>
      <c r="L867" s="36"/>
      <c r="M867" s="36"/>
      <c r="N867" s="36"/>
      <c r="O867" s="36"/>
      <c r="P867" s="36"/>
      <c r="Q867" s="36"/>
      <c r="R867" s="36"/>
      <c r="S867" s="36"/>
      <c r="T867" s="36"/>
      <c r="U867" s="36"/>
      <c r="V867" s="36"/>
      <c r="W867" s="36"/>
      <c r="X867" s="36"/>
      <c r="Y867" s="36"/>
      <c r="Z867" s="36"/>
      <c r="AA867" s="36"/>
      <c r="AB867" s="36"/>
    </row>
    <row r="868">
      <c r="A868" s="44"/>
      <c r="B868" s="45"/>
      <c r="C868" s="46"/>
      <c r="D868" s="46"/>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row>
    <row r="869">
      <c r="A869" s="44"/>
      <c r="B869" s="45"/>
      <c r="C869" s="46"/>
      <c r="D869" s="46"/>
      <c r="E869" s="36"/>
      <c r="F869" s="36"/>
      <c r="G869" s="36"/>
      <c r="H869" s="36"/>
      <c r="I869" s="36"/>
      <c r="J869" s="36"/>
      <c r="K869" s="36"/>
      <c r="L869" s="36"/>
      <c r="M869" s="36"/>
      <c r="N869" s="36"/>
      <c r="O869" s="36"/>
      <c r="P869" s="36"/>
      <c r="Q869" s="36"/>
      <c r="R869" s="36"/>
      <c r="S869" s="36"/>
      <c r="T869" s="36"/>
      <c r="U869" s="36"/>
      <c r="V869" s="36"/>
      <c r="W869" s="36"/>
      <c r="X869" s="36"/>
      <c r="Y869" s="36"/>
      <c r="Z869" s="36"/>
      <c r="AA869" s="36"/>
      <c r="AB869" s="36"/>
    </row>
    <row r="870">
      <c r="A870" s="44"/>
      <c r="B870" s="45"/>
      <c r="C870" s="46"/>
      <c r="D870" s="46"/>
      <c r="E870" s="36"/>
      <c r="F870" s="36"/>
      <c r="G870" s="36"/>
      <c r="H870" s="36"/>
      <c r="I870" s="36"/>
      <c r="J870" s="36"/>
      <c r="K870" s="36"/>
      <c r="L870" s="36"/>
      <c r="M870" s="36"/>
      <c r="N870" s="36"/>
      <c r="O870" s="36"/>
      <c r="P870" s="36"/>
      <c r="Q870" s="36"/>
      <c r="R870" s="36"/>
      <c r="S870" s="36"/>
      <c r="T870" s="36"/>
      <c r="U870" s="36"/>
      <c r="V870" s="36"/>
      <c r="W870" s="36"/>
      <c r="X870" s="36"/>
      <c r="Y870" s="36"/>
      <c r="Z870" s="36"/>
      <c r="AA870" s="36"/>
      <c r="AB870" s="36"/>
    </row>
    <row r="871">
      <c r="A871" s="44"/>
      <c r="B871" s="45"/>
      <c r="C871" s="46"/>
      <c r="D871" s="46"/>
      <c r="E871" s="36"/>
      <c r="F871" s="36"/>
      <c r="G871" s="36"/>
      <c r="H871" s="36"/>
      <c r="I871" s="36"/>
      <c r="J871" s="36"/>
      <c r="K871" s="36"/>
      <c r="L871" s="36"/>
      <c r="M871" s="36"/>
      <c r="N871" s="36"/>
      <c r="O871" s="36"/>
      <c r="P871" s="36"/>
      <c r="Q871" s="36"/>
      <c r="R871" s="36"/>
      <c r="S871" s="36"/>
      <c r="T871" s="36"/>
      <c r="U871" s="36"/>
      <c r="V871" s="36"/>
      <c r="W871" s="36"/>
      <c r="X871" s="36"/>
      <c r="Y871" s="36"/>
      <c r="Z871" s="36"/>
      <c r="AA871" s="36"/>
      <c r="AB871" s="36"/>
    </row>
    <row r="872">
      <c r="A872" s="44"/>
      <c r="B872" s="45"/>
      <c r="C872" s="46"/>
      <c r="D872" s="46"/>
      <c r="E872" s="36"/>
      <c r="F872" s="36"/>
      <c r="G872" s="36"/>
      <c r="H872" s="36"/>
      <c r="I872" s="36"/>
      <c r="J872" s="36"/>
      <c r="K872" s="36"/>
      <c r="L872" s="36"/>
      <c r="M872" s="36"/>
      <c r="N872" s="36"/>
      <c r="O872" s="36"/>
      <c r="P872" s="36"/>
      <c r="Q872" s="36"/>
      <c r="R872" s="36"/>
      <c r="S872" s="36"/>
      <c r="T872" s="36"/>
      <c r="U872" s="36"/>
      <c r="V872" s="36"/>
      <c r="W872" s="36"/>
      <c r="X872" s="36"/>
      <c r="Y872" s="36"/>
      <c r="Z872" s="36"/>
      <c r="AA872" s="36"/>
      <c r="AB872" s="36"/>
    </row>
    <row r="873">
      <c r="A873" s="44"/>
      <c r="B873" s="45"/>
      <c r="C873" s="46"/>
      <c r="D873" s="46"/>
      <c r="E873" s="36"/>
      <c r="F873" s="36"/>
      <c r="G873" s="36"/>
      <c r="H873" s="36"/>
      <c r="I873" s="36"/>
      <c r="J873" s="36"/>
      <c r="K873" s="36"/>
      <c r="L873" s="36"/>
      <c r="M873" s="36"/>
      <c r="N873" s="36"/>
      <c r="O873" s="36"/>
      <c r="P873" s="36"/>
      <c r="Q873" s="36"/>
      <c r="R873" s="36"/>
      <c r="S873" s="36"/>
      <c r="T873" s="36"/>
      <c r="U873" s="36"/>
      <c r="V873" s="36"/>
      <c r="W873" s="36"/>
      <c r="X873" s="36"/>
      <c r="Y873" s="36"/>
      <c r="Z873" s="36"/>
      <c r="AA873" s="36"/>
      <c r="AB873" s="36"/>
    </row>
    <row r="874">
      <c r="A874" s="44"/>
      <c r="B874" s="45"/>
      <c r="C874" s="46"/>
      <c r="D874" s="46"/>
      <c r="E874" s="36"/>
      <c r="F874" s="36"/>
      <c r="G874" s="36"/>
      <c r="H874" s="36"/>
      <c r="I874" s="36"/>
      <c r="J874" s="36"/>
      <c r="K874" s="36"/>
      <c r="L874" s="36"/>
      <c r="M874" s="36"/>
      <c r="N874" s="36"/>
      <c r="O874" s="36"/>
      <c r="P874" s="36"/>
      <c r="Q874" s="36"/>
      <c r="R874" s="36"/>
      <c r="S874" s="36"/>
      <c r="T874" s="36"/>
      <c r="U874" s="36"/>
      <c r="V874" s="36"/>
      <c r="W874" s="36"/>
      <c r="X874" s="36"/>
      <c r="Y874" s="36"/>
      <c r="Z874" s="36"/>
      <c r="AA874" s="36"/>
      <c r="AB874" s="36"/>
    </row>
    <row r="875">
      <c r="A875" s="44"/>
      <c r="B875" s="45"/>
      <c r="C875" s="46"/>
      <c r="D875" s="46"/>
      <c r="E875" s="36"/>
      <c r="F875" s="36"/>
      <c r="G875" s="36"/>
      <c r="H875" s="36"/>
      <c r="I875" s="36"/>
      <c r="J875" s="36"/>
      <c r="K875" s="36"/>
      <c r="L875" s="36"/>
      <c r="M875" s="36"/>
      <c r="N875" s="36"/>
      <c r="O875" s="36"/>
      <c r="P875" s="36"/>
      <c r="Q875" s="36"/>
      <c r="R875" s="36"/>
      <c r="S875" s="36"/>
      <c r="T875" s="36"/>
      <c r="U875" s="36"/>
      <c r="V875" s="36"/>
      <c r="W875" s="36"/>
      <c r="X875" s="36"/>
      <c r="Y875" s="36"/>
      <c r="Z875" s="36"/>
      <c r="AA875" s="36"/>
      <c r="AB875" s="36"/>
    </row>
    <row r="876">
      <c r="A876" s="44"/>
      <c r="B876" s="45"/>
      <c r="C876" s="46"/>
      <c r="D876" s="46"/>
      <c r="E876" s="36"/>
      <c r="F876" s="36"/>
      <c r="G876" s="36"/>
      <c r="H876" s="36"/>
      <c r="I876" s="36"/>
      <c r="J876" s="36"/>
      <c r="K876" s="36"/>
      <c r="L876" s="36"/>
      <c r="M876" s="36"/>
      <c r="N876" s="36"/>
      <c r="O876" s="36"/>
      <c r="P876" s="36"/>
      <c r="Q876" s="36"/>
      <c r="R876" s="36"/>
      <c r="S876" s="36"/>
      <c r="T876" s="36"/>
      <c r="U876" s="36"/>
      <c r="V876" s="36"/>
      <c r="W876" s="36"/>
      <c r="X876" s="36"/>
      <c r="Y876" s="36"/>
      <c r="Z876" s="36"/>
      <c r="AA876" s="36"/>
      <c r="AB876" s="36"/>
    </row>
    <row r="877">
      <c r="A877" s="44"/>
      <c r="B877" s="45"/>
      <c r="C877" s="46"/>
      <c r="D877" s="46"/>
      <c r="E877" s="36"/>
      <c r="F877" s="36"/>
      <c r="G877" s="36"/>
      <c r="H877" s="36"/>
      <c r="I877" s="36"/>
      <c r="J877" s="36"/>
      <c r="K877" s="36"/>
      <c r="L877" s="36"/>
      <c r="M877" s="36"/>
      <c r="N877" s="36"/>
      <c r="O877" s="36"/>
      <c r="P877" s="36"/>
      <c r="Q877" s="36"/>
      <c r="R877" s="36"/>
      <c r="S877" s="36"/>
      <c r="T877" s="36"/>
      <c r="U877" s="36"/>
      <c r="V877" s="36"/>
      <c r="W877" s="36"/>
      <c r="X877" s="36"/>
      <c r="Y877" s="36"/>
      <c r="Z877" s="36"/>
      <c r="AA877" s="36"/>
      <c r="AB877" s="36"/>
    </row>
    <row r="878">
      <c r="A878" s="44"/>
      <c r="B878" s="45"/>
      <c r="C878" s="46"/>
      <c r="D878" s="46"/>
      <c r="E878" s="36"/>
      <c r="F878" s="36"/>
      <c r="G878" s="36"/>
      <c r="H878" s="36"/>
      <c r="I878" s="36"/>
      <c r="J878" s="36"/>
      <c r="K878" s="36"/>
      <c r="L878" s="36"/>
      <c r="M878" s="36"/>
      <c r="N878" s="36"/>
      <c r="O878" s="36"/>
      <c r="P878" s="36"/>
      <c r="Q878" s="36"/>
      <c r="R878" s="36"/>
      <c r="S878" s="36"/>
      <c r="T878" s="36"/>
      <c r="U878" s="36"/>
      <c r="V878" s="36"/>
      <c r="W878" s="36"/>
      <c r="X878" s="36"/>
      <c r="Y878" s="36"/>
      <c r="Z878" s="36"/>
      <c r="AA878" s="36"/>
      <c r="AB878" s="36"/>
    </row>
    <row r="879">
      <c r="A879" s="44"/>
      <c r="B879" s="45"/>
      <c r="C879" s="46"/>
      <c r="D879" s="46"/>
      <c r="E879" s="36"/>
      <c r="F879" s="36"/>
      <c r="G879" s="36"/>
      <c r="H879" s="36"/>
      <c r="I879" s="36"/>
      <c r="J879" s="36"/>
      <c r="K879" s="36"/>
      <c r="L879" s="36"/>
      <c r="M879" s="36"/>
      <c r="N879" s="36"/>
      <c r="O879" s="36"/>
      <c r="P879" s="36"/>
      <c r="Q879" s="36"/>
      <c r="R879" s="36"/>
      <c r="S879" s="36"/>
      <c r="T879" s="36"/>
      <c r="U879" s="36"/>
      <c r="V879" s="36"/>
      <c r="W879" s="36"/>
      <c r="X879" s="36"/>
      <c r="Y879" s="36"/>
      <c r="Z879" s="36"/>
      <c r="AA879" s="36"/>
      <c r="AB879" s="36"/>
    </row>
    <row r="880">
      <c r="A880" s="44"/>
      <c r="B880" s="45"/>
      <c r="C880" s="46"/>
      <c r="D880" s="46"/>
      <c r="E880" s="36"/>
      <c r="F880" s="36"/>
      <c r="G880" s="36"/>
      <c r="H880" s="36"/>
      <c r="I880" s="36"/>
      <c r="J880" s="36"/>
      <c r="K880" s="36"/>
      <c r="L880" s="36"/>
      <c r="M880" s="36"/>
      <c r="N880" s="36"/>
      <c r="O880" s="36"/>
      <c r="P880" s="36"/>
      <c r="Q880" s="36"/>
      <c r="R880" s="36"/>
      <c r="S880" s="36"/>
      <c r="T880" s="36"/>
      <c r="U880" s="36"/>
      <c r="V880" s="36"/>
      <c r="W880" s="36"/>
      <c r="X880" s="36"/>
      <c r="Y880" s="36"/>
      <c r="Z880" s="36"/>
      <c r="AA880" s="36"/>
      <c r="AB880" s="36"/>
    </row>
    <row r="881">
      <c r="A881" s="44"/>
      <c r="B881" s="45"/>
      <c r="C881" s="46"/>
      <c r="D881" s="46"/>
      <c r="E881" s="36"/>
      <c r="F881" s="36"/>
      <c r="G881" s="36"/>
      <c r="H881" s="36"/>
      <c r="I881" s="36"/>
      <c r="J881" s="36"/>
      <c r="K881" s="36"/>
      <c r="L881" s="36"/>
      <c r="M881" s="36"/>
      <c r="N881" s="36"/>
      <c r="O881" s="36"/>
      <c r="P881" s="36"/>
      <c r="Q881" s="36"/>
      <c r="R881" s="36"/>
      <c r="S881" s="36"/>
      <c r="T881" s="36"/>
      <c r="U881" s="36"/>
      <c r="V881" s="36"/>
      <c r="W881" s="36"/>
      <c r="X881" s="36"/>
      <c r="Y881" s="36"/>
      <c r="Z881" s="36"/>
      <c r="AA881" s="36"/>
      <c r="AB881" s="36"/>
    </row>
    <row r="882">
      <c r="A882" s="44"/>
      <c r="B882" s="45"/>
      <c r="C882" s="46"/>
      <c r="D882" s="46"/>
      <c r="E882" s="36"/>
      <c r="F882" s="36"/>
      <c r="G882" s="36"/>
      <c r="H882" s="36"/>
      <c r="I882" s="36"/>
      <c r="J882" s="36"/>
      <c r="K882" s="36"/>
      <c r="L882" s="36"/>
      <c r="M882" s="36"/>
      <c r="N882" s="36"/>
      <c r="O882" s="36"/>
      <c r="P882" s="36"/>
      <c r="Q882" s="36"/>
      <c r="R882" s="36"/>
      <c r="S882" s="36"/>
      <c r="T882" s="36"/>
      <c r="U882" s="36"/>
      <c r="V882" s="36"/>
      <c r="W882" s="36"/>
      <c r="X882" s="36"/>
      <c r="Y882" s="36"/>
      <c r="Z882" s="36"/>
      <c r="AA882" s="36"/>
      <c r="AB882" s="36"/>
    </row>
    <row r="883">
      <c r="A883" s="44"/>
      <c r="B883" s="45"/>
      <c r="C883" s="46"/>
      <c r="D883" s="46"/>
      <c r="E883" s="36"/>
      <c r="F883" s="36"/>
      <c r="G883" s="36"/>
      <c r="H883" s="36"/>
      <c r="I883" s="36"/>
      <c r="J883" s="36"/>
      <c r="K883" s="36"/>
      <c r="L883" s="36"/>
      <c r="M883" s="36"/>
      <c r="N883" s="36"/>
      <c r="O883" s="36"/>
      <c r="P883" s="36"/>
      <c r="Q883" s="36"/>
      <c r="R883" s="36"/>
      <c r="S883" s="36"/>
      <c r="T883" s="36"/>
      <c r="U883" s="36"/>
      <c r="V883" s="36"/>
      <c r="W883" s="36"/>
      <c r="X883" s="36"/>
      <c r="Y883" s="36"/>
      <c r="Z883" s="36"/>
      <c r="AA883" s="36"/>
      <c r="AB883" s="36"/>
    </row>
    <row r="884">
      <c r="A884" s="44"/>
      <c r="B884" s="45"/>
      <c r="C884" s="46"/>
      <c r="D884" s="46"/>
      <c r="E884" s="36"/>
      <c r="F884" s="36"/>
      <c r="G884" s="36"/>
      <c r="H884" s="36"/>
      <c r="I884" s="36"/>
      <c r="J884" s="36"/>
      <c r="K884" s="36"/>
      <c r="L884" s="36"/>
      <c r="M884" s="36"/>
      <c r="N884" s="36"/>
      <c r="O884" s="36"/>
      <c r="P884" s="36"/>
      <c r="Q884" s="36"/>
      <c r="R884" s="36"/>
      <c r="S884" s="36"/>
      <c r="T884" s="36"/>
      <c r="U884" s="36"/>
      <c r="V884" s="36"/>
      <c r="W884" s="36"/>
      <c r="X884" s="36"/>
      <c r="Y884" s="36"/>
      <c r="Z884" s="36"/>
      <c r="AA884" s="36"/>
      <c r="AB884" s="36"/>
    </row>
    <row r="885">
      <c r="A885" s="44"/>
      <c r="B885" s="45"/>
      <c r="C885" s="46"/>
      <c r="D885" s="46"/>
      <c r="E885" s="36"/>
      <c r="F885" s="36"/>
      <c r="G885" s="36"/>
      <c r="H885" s="36"/>
      <c r="I885" s="36"/>
      <c r="J885" s="36"/>
      <c r="K885" s="36"/>
      <c r="L885" s="36"/>
      <c r="M885" s="36"/>
      <c r="N885" s="36"/>
      <c r="O885" s="36"/>
      <c r="P885" s="36"/>
      <c r="Q885" s="36"/>
      <c r="R885" s="36"/>
      <c r="S885" s="36"/>
      <c r="T885" s="36"/>
      <c r="U885" s="36"/>
      <c r="V885" s="36"/>
      <c r="W885" s="36"/>
      <c r="X885" s="36"/>
      <c r="Y885" s="36"/>
      <c r="Z885" s="36"/>
      <c r="AA885" s="36"/>
      <c r="AB885" s="36"/>
    </row>
    <row r="886">
      <c r="A886" s="44"/>
      <c r="B886" s="45"/>
      <c r="C886" s="46"/>
      <c r="D886" s="46"/>
      <c r="E886" s="36"/>
      <c r="F886" s="36"/>
      <c r="G886" s="36"/>
      <c r="H886" s="36"/>
      <c r="I886" s="36"/>
      <c r="J886" s="36"/>
      <c r="K886" s="36"/>
      <c r="L886" s="36"/>
      <c r="M886" s="36"/>
      <c r="N886" s="36"/>
      <c r="O886" s="36"/>
      <c r="P886" s="36"/>
      <c r="Q886" s="36"/>
      <c r="R886" s="36"/>
      <c r="S886" s="36"/>
      <c r="T886" s="36"/>
      <c r="U886" s="36"/>
      <c r="V886" s="36"/>
      <c r="W886" s="36"/>
      <c r="X886" s="36"/>
      <c r="Y886" s="36"/>
      <c r="Z886" s="36"/>
      <c r="AA886" s="36"/>
      <c r="AB886" s="36"/>
    </row>
    <row r="887">
      <c r="A887" s="44"/>
      <c r="B887" s="45"/>
      <c r="C887" s="46"/>
      <c r="D887" s="46"/>
      <c r="E887" s="36"/>
      <c r="F887" s="36"/>
      <c r="G887" s="36"/>
      <c r="H887" s="36"/>
      <c r="I887" s="36"/>
      <c r="J887" s="36"/>
      <c r="K887" s="36"/>
      <c r="L887" s="36"/>
      <c r="M887" s="36"/>
      <c r="N887" s="36"/>
      <c r="O887" s="36"/>
      <c r="P887" s="36"/>
      <c r="Q887" s="36"/>
      <c r="R887" s="36"/>
      <c r="S887" s="36"/>
      <c r="T887" s="36"/>
      <c r="U887" s="36"/>
      <c r="V887" s="36"/>
      <c r="W887" s="36"/>
      <c r="X887" s="36"/>
      <c r="Y887" s="36"/>
      <c r="Z887" s="36"/>
      <c r="AA887" s="36"/>
      <c r="AB887" s="36"/>
    </row>
    <row r="888">
      <c r="A888" s="44"/>
      <c r="B888" s="45"/>
      <c r="C888" s="46"/>
      <c r="D888" s="46"/>
      <c r="E888" s="36"/>
      <c r="F888" s="36"/>
      <c r="G888" s="36"/>
      <c r="H888" s="36"/>
      <c r="I888" s="36"/>
      <c r="J888" s="36"/>
      <c r="K888" s="36"/>
      <c r="L888" s="36"/>
      <c r="M888" s="36"/>
      <c r="N888" s="36"/>
      <c r="O888" s="36"/>
      <c r="P888" s="36"/>
      <c r="Q888" s="36"/>
      <c r="R888" s="36"/>
      <c r="S888" s="36"/>
      <c r="T888" s="36"/>
      <c r="U888" s="36"/>
      <c r="V888" s="36"/>
      <c r="W888" s="36"/>
      <c r="X888" s="36"/>
      <c r="Y888" s="36"/>
      <c r="Z888" s="36"/>
      <c r="AA888" s="36"/>
      <c r="AB888" s="36"/>
    </row>
    <row r="889">
      <c r="A889" s="44"/>
      <c r="B889" s="45"/>
      <c r="C889" s="46"/>
      <c r="D889" s="46"/>
      <c r="E889" s="36"/>
      <c r="F889" s="36"/>
      <c r="G889" s="36"/>
      <c r="H889" s="36"/>
      <c r="I889" s="36"/>
      <c r="J889" s="36"/>
      <c r="K889" s="36"/>
      <c r="L889" s="36"/>
      <c r="M889" s="36"/>
      <c r="N889" s="36"/>
      <c r="O889" s="36"/>
      <c r="P889" s="36"/>
      <c r="Q889" s="36"/>
      <c r="R889" s="36"/>
      <c r="S889" s="36"/>
      <c r="T889" s="36"/>
      <c r="U889" s="36"/>
      <c r="V889" s="36"/>
      <c r="W889" s="36"/>
      <c r="X889" s="36"/>
      <c r="Y889" s="36"/>
      <c r="Z889" s="36"/>
      <c r="AA889" s="36"/>
      <c r="AB889" s="36"/>
    </row>
    <row r="890">
      <c r="A890" s="44"/>
      <c r="B890" s="45"/>
      <c r="C890" s="46"/>
      <c r="D890" s="46"/>
      <c r="E890" s="36"/>
      <c r="F890" s="36"/>
      <c r="G890" s="36"/>
      <c r="H890" s="36"/>
      <c r="I890" s="36"/>
      <c r="J890" s="36"/>
      <c r="K890" s="36"/>
      <c r="L890" s="36"/>
      <c r="M890" s="36"/>
      <c r="N890" s="36"/>
      <c r="O890" s="36"/>
      <c r="P890" s="36"/>
      <c r="Q890" s="36"/>
      <c r="R890" s="36"/>
      <c r="S890" s="36"/>
      <c r="T890" s="36"/>
      <c r="U890" s="36"/>
      <c r="V890" s="36"/>
      <c r="W890" s="36"/>
      <c r="X890" s="36"/>
      <c r="Y890" s="36"/>
      <c r="Z890" s="36"/>
      <c r="AA890" s="36"/>
      <c r="AB890" s="36"/>
    </row>
    <row r="891">
      <c r="A891" s="44"/>
      <c r="B891" s="45"/>
      <c r="C891" s="46"/>
      <c r="D891" s="46"/>
      <c r="E891" s="36"/>
      <c r="F891" s="36"/>
      <c r="G891" s="36"/>
      <c r="H891" s="36"/>
      <c r="I891" s="36"/>
      <c r="J891" s="36"/>
      <c r="K891" s="36"/>
      <c r="L891" s="36"/>
      <c r="M891" s="36"/>
      <c r="N891" s="36"/>
      <c r="O891" s="36"/>
      <c r="P891" s="36"/>
      <c r="Q891" s="36"/>
      <c r="R891" s="36"/>
      <c r="S891" s="36"/>
      <c r="T891" s="36"/>
      <c r="U891" s="36"/>
      <c r="V891" s="36"/>
      <c r="W891" s="36"/>
      <c r="X891" s="36"/>
      <c r="Y891" s="36"/>
      <c r="Z891" s="36"/>
      <c r="AA891" s="36"/>
      <c r="AB891" s="36"/>
    </row>
    <row r="892">
      <c r="A892" s="44"/>
      <c r="B892" s="45"/>
      <c r="C892" s="46"/>
      <c r="D892" s="46"/>
      <c r="E892" s="36"/>
      <c r="F892" s="36"/>
      <c r="G892" s="36"/>
      <c r="H892" s="36"/>
      <c r="I892" s="36"/>
      <c r="J892" s="36"/>
      <c r="K892" s="36"/>
      <c r="L892" s="36"/>
      <c r="M892" s="36"/>
      <c r="N892" s="36"/>
      <c r="O892" s="36"/>
      <c r="P892" s="36"/>
      <c r="Q892" s="36"/>
      <c r="R892" s="36"/>
      <c r="S892" s="36"/>
      <c r="T892" s="36"/>
      <c r="U892" s="36"/>
      <c r="V892" s="36"/>
      <c r="W892" s="36"/>
      <c r="X892" s="36"/>
      <c r="Y892" s="36"/>
      <c r="Z892" s="36"/>
      <c r="AA892" s="36"/>
      <c r="AB892" s="36"/>
    </row>
    <row r="893">
      <c r="A893" s="44"/>
      <c r="B893" s="45"/>
      <c r="C893" s="46"/>
      <c r="D893" s="46"/>
      <c r="E893" s="36"/>
      <c r="F893" s="36"/>
      <c r="G893" s="36"/>
      <c r="H893" s="36"/>
      <c r="I893" s="36"/>
      <c r="J893" s="36"/>
      <c r="K893" s="36"/>
      <c r="L893" s="36"/>
      <c r="M893" s="36"/>
      <c r="N893" s="36"/>
      <c r="O893" s="36"/>
      <c r="P893" s="36"/>
      <c r="Q893" s="36"/>
      <c r="R893" s="36"/>
      <c r="S893" s="36"/>
      <c r="T893" s="36"/>
      <c r="U893" s="36"/>
      <c r="V893" s="36"/>
      <c r="W893" s="36"/>
      <c r="X893" s="36"/>
      <c r="Y893" s="36"/>
      <c r="Z893" s="36"/>
      <c r="AA893" s="36"/>
      <c r="AB893" s="36"/>
    </row>
    <row r="894">
      <c r="A894" s="44"/>
      <c r="B894" s="45"/>
      <c r="C894" s="46"/>
      <c r="D894" s="46"/>
      <c r="E894" s="36"/>
      <c r="F894" s="36"/>
      <c r="G894" s="36"/>
      <c r="H894" s="36"/>
      <c r="I894" s="36"/>
      <c r="J894" s="36"/>
      <c r="K894" s="36"/>
      <c r="L894" s="36"/>
      <c r="M894" s="36"/>
      <c r="N894" s="36"/>
      <c r="O894" s="36"/>
      <c r="P894" s="36"/>
      <c r="Q894" s="36"/>
      <c r="R894" s="36"/>
      <c r="S894" s="36"/>
      <c r="T894" s="36"/>
      <c r="U894" s="36"/>
      <c r="V894" s="36"/>
      <c r="W894" s="36"/>
      <c r="X894" s="36"/>
      <c r="Y894" s="36"/>
      <c r="Z894" s="36"/>
      <c r="AA894" s="36"/>
      <c r="AB894" s="36"/>
    </row>
    <row r="895">
      <c r="A895" s="44"/>
      <c r="B895" s="45"/>
      <c r="C895" s="46"/>
      <c r="D895" s="46"/>
      <c r="E895" s="36"/>
      <c r="F895" s="36"/>
      <c r="G895" s="36"/>
      <c r="H895" s="36"/>
      <c r="I895" s="36"/>
      <c r="J895" s="36"/>
      <c r="K895" s="36"/>
      <c r="L895" s="36"/>
      <c r="M895" s="36"/>
      <c r="N895" s="36"/>
      <c r="O895" s="36"/>
      <c r="P895" s="36"/>
      <c r="Q895" s="36"/>
      <c r="R895" s="36"/>
      <c r="S895" s="36"/>
      <c r="T895" s="36"/>
      <c r="U895" s="36"/>
      <c r="V895" s="36"/>
      <c r="W895" s="36"/>
      <c r="X895" s="36"/>
      <c r="Y895" s="36"/>
      <c r="Z895" s="36"/>
      <c r="AA895" s="36"/>
      <c r="AB895" s="36"/>
    </row>
    <row r="896">
      <c r="A896" s="44"/>
      <c r="B896" s="45"/>
      <c r="C896" s="46"/>
      <c r="D896" s="46"/>
      <c r="E896" s="36"/>
      <c r="F896" s="36"/>
      <c r="G896" s="36"/>
      <c r="H896" s="36"/>
      <c r="I896" s="36"/>
      <c r="J896" s="36"/>
      <c r="K896" s="36"/>
      <c r="L896" s="36"/>
      <c r="M896" s="36"/>
      <c r="N896" s="36"/>
      <c r="O896" s="36"/>
      <c r="P896" s="36"/>
      <c r="Q896" s="36"/>
      <c r="R896" s="36"/>
      <c r="S896" s="36"/>
      <c r="T896" s="36"/>
      <c r="U896" s="36"/>
      <c r="V896" s="36"/>
      <c r="W896" s="36"/>
      <c r="X896" s="36"/>
      <c r="Y896" s="36"/>
      <c r="Z896" s="36"/>
      <c r="AA896" s="36"/>
      <c r="AB896" s="36"/>
    </row>
    <row r="897">
      <c r="A897" s="44"/>
      <c r="B897" s="45"/>
      <c r="C897" s="46"/>
      <c r="D897" s="46"/>
      <c r="E897" s="36"/>
      <c r="F897" s="36"/>
      <c r="G897" s="36"/>
      <c r="H897" s="36"/>
      <c r="I897" s="36"/>
      <c r="J897" s="36"/>
      <c r="K897" s="36"/>
      <c r="L897" s="36"/>
      <c r="M897" s="36"/>
      <c r="N897" s="36"/>
      <c r="O897" s="36"/>
      <c r="P897" s="36"/>
      <c r="Q897" s="36"/>
      <c r="R897" s="36"/>
      <c r="S897" s="36"/>
      <c r="T897" s="36"/>
      <c r="U897" s="36"/>
      <c r="V897" s="36"/>
      <c r="W897" s="36"/>
      <c r="X897" s="36"/>
      <c r="Y897" s="36"/>
      <c r="Z897" s="36"/>
      <c r="AA897" s="36"/>
      <c r="AB897" s="36"/>
    </row>
    <row r="898">
      <c r="A898" s="44"/>
      <c r="B898" s="45"/>
      <c r="C898" s="46"/>
      <c r="D898" s="46"/>
      <c r="E898" s="36"/>
      <c r="F898" s="36"/>
      <c r="G898" s="36"/>
      <c r="H898" s="36"/>
      <c r="I898" s="36"/>
      <c r="J898" s="36"/>
      <c r="K898" s="36"/>
      <c r="L898" s="36"/>
      <c r="M898" s="36"/>
      <c r="N898" s="36"/>
      <c r="O898" s="36"/>
      <c r="P898" s="36"/>
      <c r="Q898" s="36"/>
      <c r="R898" s="36"/>
      <c r="S898" s="36"/>
      <c r="T898" s="36"/>
      <c r="U898" s="36"/>
      <c r="V898" s="36"/>
      <c r="W898" s="36"/>
      <c r="X898" s="36"/>
      <c r="Y898" s="36"/>
      <c r="Z898" s="36"/>
      <c r="AA898" s="36"/>
      <c r="AB898" s="36"/>
    </row>
    <row r="899">
      <c r="A899" s="44"/>
      <c r="B899" s="45"/>
      <c r="C899" s="46"/>
      <c r="D899" s="46"/>
      <c r="E899" s="36"/>
      <c r="F899" s="36"/>
      <c r="G899" s="36"/>
      <c r="H899" s="36"/>
      <c r="I899" s="36"/>
      <c r="J899" s="36"/>
      <c r="K899" s="36"/>
      <c r="L899" s="36"/>
      <c r="M899" s="36"/>
      <c r="N899" s="36"/>
      <c r="O899" s="36"/>
      <c r="P899" s="36"/>
      <c r="Q899" s="36"/>
      <c r="R899" s="36"/>
      <c r="S899" s="36"/>
      <c r="T899" s="36"/>
      <c r="U899" s="36"/>
      <c r="V899" s="36"/>
      <c r="W899" s="36"/>
      <c r="X899" s="36"/>
      <c r="Y899" s="36"/>
      <c r="Z899" s="36"/>
      <c r="AA899" s="36"/>
      <c r="AB899" s="36"/>
    </row>
    <row r="900">
      <c r="A900" s="44"/>
      <c r="B900" s="45"/>
      <c r="C900" s="46"/>
      <c r="D900" s="46"/>
      <c r="E900" s="36"/>
      <c r="F900" s="36"/>
      <c r="G900" s="36"/>
      <c r="H900" s="36"/>
      <c r="I900" s="36"/>
      <c r="J900" s="36"/>
      <c r="K900" s="36"/>
      <c r="L900" s="36"/>
      <c r="M900" s="36"/>
      <c r="N900" s="36"/>
      <c r="O900" s="36"/>
      <c r="P900" s="36"/>
      <c r="Q900" s="36"/>
      <c r="R900" s="36"/>
      <c r="S900" s="36"/>
      <c r="T900" s="36"/>
      <c r="U900" s="36"/>
      <c r="V900" s="36"/>
      <c r="W900" s="36"/>
      <c r="X900" s="36"/>
      <c r="Y900" s="36"/>
      <c r="Z900" s="36"/>
      <c r="AA900" s="36"/>
      <c r="AB900" s="36"/>
    </row>
    <row r="901">
      <c r="A901" s="44"/>
      <c r="B901" s="45"/>
      <c r="C901" s="46"/>
      <c r="D901" s="46"/>
      <c r="E901" s="36"/>
      <c r="F901" s="36"/>
      <c r="G901" s="36"/>
      <c r="H901" s="36"/>
      <c r="I901" s="36"/>
      <c r="J901" s="36"/>
      <c r="K901" s="36"/>
      <c r="L901" s="36"/>
      <c r="M901" s="36"/>
      <c r="N901" s="36"/>
      <c r="O901" s="36"/>
      <c r="P901" s="36"/>
      <c r="Q901" s="36"/>
      <c r="R901" s="36"/>
      <c r="S901" s="36"/>
      <c r="T901" s="36"/>
      <c r="U901" s="36"/>
      <c r="V901" s="36"/>
      <c r="W901" s="36"/>
      <c r="X901" s="36"/>
      <c r="Y901" s="36"/>
      <c r="Z901" s="36"/>
      <c r="AA901" s="36"/>
      <c r="AB901" s="36"/>
    </row>
    <row r="902">
      <c r="A902" s="44"/>
      <c r="B902" s="45"/>
      <c r="C902" s="46"/>
      <c r="D902" s="46"/>
      <c r="E902" s="36"/>
      <c r="F902" s="36"/>
      <c r="G902" s="36"/>
      <c r="H902" s="36"/>
      <c r="I902" s="36"/>
      <c r="J902" s="36"/>
      <c r="K902" s="36"/>
      <c r="L902" s="36"/>
      <c r="M902" s="36"/>
      <c r="N902" s="36"/>
      <c r="O902" s="36"/>
      <c r="P902" s="36"/>
      <c r="Q902" s="36"/>
      <c r="R902" s="36"/>
      <c r="S902" s="36"/>
      <c r="T902" s="36"/>
      <c r="U902" s="36"/>
      <c r="V902" s="36"/>
      <c r="W902" s="36"/>
      <c r="X902" s="36"/>
      <c r="Y902" s="36"/>
      <c r="Z902" s="36"/>
      <c r="AA902" s="36"/>
      <c r="AB902" s="36"/>
    </row>
    <row r="903">
      <c r="A903" s="44"/>
      <c r="B903" s="45"/>
      <c r="C903" s="46"/>
      <c r="D903" s="46"/>
      <c r="E903" s="36"/>
      <c r="F903" s="36"/>
      <c r="G903" s="36"/>
      <c r="H903" s="36"/>
      <c r="I903" s="36"/>
      <c r="J903" s="36"/>
      <c r="K903" s="36"/>
      <c r="L903" s="36"/>
      <c r="M903" s="36"/>
      <c r="N903" s="36"/>
      <c r="O903" s="36"/>
      <c r="P903" s="36"/>
      <c r="Q903" s="36"/>
      <c r="R903" s="36"/>
      <c r="S903" s="36"/>
      <c r="T903" s="36"/>
      <c r="U903" s="36"/>
      <c r="V903" s="36"/>
      <c r="W903" s="36"/>
      <c r="X903" s="36"/>
      <c r="Y903" s="36"/>
      <c r="Z903" s="36"/>
      <c r="AA903" s="36"/>
      <c r="AB903" s="36"/>
    </row>
    <row r="904">
      <c r="A904" s="44"/>
      <c r="B904" s="45"/>
      <c r="C904" s="46"/>
      <c r="D904" s="46"/>
      <c r="E904" s="36"/>
      <c r="F904" s="36"/>
      <c r="G904" s="36"/>
      <c r="H904" s="36"/>
      <c r="I904" s="36"/>
      <c r="J904" s="36"/>
      <c r="K904" s="36"/>
      <c r="L904" s="36"/>
      <c r="M904" s="36"/>
      <c r="N904" s="36"/>
      <c r="O904" s="36"/>
      <c r="P904" s="36"/>
      <c r="Q904" s="36"/>
      <c r="R904" s="36"/>
      <c r="S904" s="36"/>
      <c r="T904" s="36"/>
      <c r="U904" s="36"/>
      <c r="V904" s="36"/>
      <c r="W904" s="36"/>
      <c r="X904" s="36"/>
      <c r="Y904" s="36"/>
      <c r="Z904" s="36"/>
      <c r="AA904" s="36"/>
      <c r="AB904" s="36"/>
    </row>
    <row r="905">
      <c r="A905" s="44"/>
      <c r="B905" s="45"/>
      <c r="C905" s="46"/>
      <c r="D905" s="46"/>
      <c r="E905" s="36"/>
      <c r="F905" s="36"/>
      <c r="G905" s="36"/>
      <c r="H905" s="36"/>
      <c r="I905" s="36"/>
      <c r="J905" s="36"/>
      <c r="K905" s="36"/>
      <c r="L905" s="36"/>
      <c r="M905" s="36"/>
      <c r="N905" s="36"/>
      <c r="O905" s="36"/>
      <c r="P905" s="36"/>
      <c r="Q905" s="36"/>
      <c r="R905" s="36"/>
      <c r="S905" s="36"/>
      <c r="T905" s="36"/>
      <c r="U905" s="36"/>
      <c r="V905" s="36"/>
      <c r="W905" s="36"/>
      <c r="X905" s="36"/>
      <c r="Y905" s="36"/>
      <c r="Z905" s="36"/>
      <c r="AA905" s="36"/>
      <c r="AB905" s="36"/>
    </row>
    <row r="906">
      <c r="A906" s="44"/>
      <c r="B906" s="45"/>
      <c r="C906" s="46"/>
      <c r="D906" s="46"/>
      <c r="E906" s="36"/>
      <c r="F906" s="36"/>
      <c r="G906" s="36"/>
      <c r="H906" s="36"/>
      <c r="I906" s="36"/>
      <c r="J906" s="36"/>
      <c r="K906" s="36"/>
      <c r="L906" s="36"/>
      <c r="M906" s="36"/>
      <c r="N906" s="36"/>
      <c r="O906" s="36"/>
      <c r="P906" s="36"/>
      <c r="Q906" s="36"/>
      <c r="R906" s="36"/>
      <c r="S906" s="36"/>
      <c r="T906" s="36"/>
      <c r="U906" s="36"/>
      <c r="V906" s="36"/>
      <c r="W906" s="36"/>
      <c r="X906" s="36"/>
      <c r="Y906" s="36"/>
      <c r="Z906" s="36"/>
      <c r="AA906" s="36"/>
      <c r="AB906" s="36"/>
    </row>
    <row r="907">
      <c r="A907" s="44"/>
      <c r="B907" s="45"/>
      <c r="C907" s="46"/>
      <c r="D907" s="46"/>
      <c r="E907" s="36"/>
      <c r="F907" s="36"/>
      <c r="G907" s="36"/>
      <c r="H907" s="36"/>
      <c r="I907" s="36"/>
      <c r="J907" s="36"/>
      <c r="K907" s="36"/>
      <c r="L907" s="36"/>
      <c r="M907" s="36"/>
      <c r="N907" s="36"/>
      <c r="O907" s="36"/>
      <c r="P907" s="36"/>
      <c r="Q907" s="36"/>
      <c r="R907" s="36"/>
      <c r="S907" s="36"/>
      <c r="T907" s="36"/>
      <c r="U907" s="36"/>
      <c r="V907" s="36"/>
      <c r="W907" s="36"/>
      <c r="X907" s="36"/>
      <c r="Y907" s="36"/>
      <c r="Z907" s="36"/>
      <c r="AA907" s="36"/>
      <c r="AB907" s="36"/>
    </row>
    <row r="908">
      <c r="A908" s="44"/>
      <c r="B908" s="45"/>
      <c r="C908" s="46"/>
      <c r="D908" s="46"/>
      <c r="E908" s="36"/>
      <c r="F908" s="36"/>
      <c r="G908" s="36"/>
      <c r="H908" s="36"/>
      <c r="I908" s="36"/>
      <c r="J908" s="36"/>
      <c r="K908" s="36"/>
      <c r="L908" s="36"/>
      <c r="M908" s="36"/>
      <c r="N908" s="36"/>
      <c r="O908" s="36"/>
      <c r="P908" s="36"/>
      <c r="Q908" s="36"/>
      <c r="R908" s="36"/>
      <c r="S908" s="36"/>
      <c r="T908" s="36"/>
      <c r="U908" s="36"/>
      <c r="V908" s="36"/>
      <c r="W908" s="36"/>
      <c r="X908" s="36"/>
      <c r="Y908" s="36"/>
      <c r="Z908" s="36"/>
      <c r="AA908" s="36"/>
      <c r="AB908" s="36"/>
    </row>
    <row r="909">
      <c r="A909" s="44"/>
      <c r="B909" s="45"/>
      <c r="C909" s="46"/>
      <c r="D909" s="46"/>
      <c r="E909" s="36"/>
      <c r="F909" s="36"/>
      <c r="G909" s="36"/>
      <c r="H909" s="36"/>
      <c r="I909" s="36"/>
      <c r="J909" s="36"/>
      <c r="K909" s="36"/>
      <c r="L909" s="36"/>
      <c r="M909" s="36"/>
      <c r="N909" s="36"/>
      <c r="O909" s="36"/>
      <c r="P909" s="36"/>
      <c r="Q909" s="36"/>
      <c r="R909" s="36"/>
      <c r="S909" s="36"/>
      <c r="T909" s="36"/>
      <c r="U909" s="36"/>
      <c r="V909" s="36"/>
      <c r="W909" s="36"/>
      <c r="X909" s="36"/>
      <c r="Y909" s="36"/>
      <c r="Z909" s="36"/>
      <c r="AA909" s="36"/>
      <c r="AB909" s="36"/>
    </row>
    <row r="910">
      <c r="A910" s="44"/>
      <c r="B910" s="45"/>
      <c r="C910" s="46"/>
      <c r="D910" s="46"/>
      <c r="E910" s="36"/>
      <c r="F910" s="36"/>
      <c r="G910" s="36"/>
      <c r="H910" s="36"/>
      <c r="I910" s="36"/>
      <c r="J910" s="36"/>
      <c r="K910" s="36"/>
      <c r="L910" s="36"/>
      <c r="M910" s="36"/>
      <c r="N910" s="36"/>
      <c r="O910" s="36"/>
      <c r="P910" s="36"/>
      <c r="Q910" s="36"/>
      <c r="R910" s="36"/>
      <c r="S910" s="36"/>
      <c r="T910" s="36"/>
      <c r="U910" s="36"/>
      <c r="V910" s="36"/>
      <c r="W910" s="36"/>
      <c r="X910" s="36"/>
      <c r="Y910" s="36"/>
      <c r="Z910" s="36"/>
      <c r="AA910" s="36"/>
      <c r="AB910" s="36"/>
    </row>
    <row r="911">
      <c r="A911" s="44"/>
      <c r="B911" s="45"/>
      <c r="C911" s="46"/>
      <c r="D911" s="46"/>
      <c r="E911" s="36"/>
      <c r="F911" s="36"/>
      <c r="G911" s="36"/>
      <c r="H911" s="36"/>
      <c r="I911" s="36"/>
      <c r="J911" s="36"/>
      <c r="K911" s="36"/>
      <c r="L911" s="36"/>
      <c r="M911" s="36"/>
      <c r="N911" s="36"/>
      <c r="O911" s="36"/>
      <c r="P911" s="36"/>
      <c r="Q911" s="36"/>
      <c r="R911" s="36"/>
      <c r="S911" s="36"/>
      <c r="T911" s="36"/>
      <c r="U911" s="36"/>
      <c r="V911" s="36"/>
      <c r="W911" s="36"/>
      <c r="X911" s="36"/>
      <c r="Y911" s="36"/>
      <c r="Z911" s="36"/>
      <c r="AA911" s="36"/>
      <c r="AB911" s="36"/>
    </row>
    <row r="912">
      <c r="A912" s="44"/>
      <c r="B912" s="45"/>
      <c r="C912" s="46"/>
      <c r="D912" s="46"/>
      <c r="E912" s="36"/>
      <c r="F912" s="36"/>
      <c r="G912" s="36"/>
      <c r="H912" s="36"/>
      <c r="I912" s="36"/>
      <c r="J912" s="36"/>
      <c r="K912" s="36"/>
      <c r="L912" s="36"/>
      <c r="M912" s="36"/>
      <c r="N912" s="36"/>
      <c r="O912" s="36"/>
      <c r="P912" s="36"/>
      <c r="Q912" s="36"/>
      <c r="R912" s="36"/>
      <c r="S912" s="36"/>
      <c r="T912" s="36"/>
      <c r="U912" s="36"/>
      <c r="V912" s="36"/>
      <c r="W912" s="36"/>
      <c r="X912" s="36"/>
      <c r="Y912" s="36"/>
      <c r="Z912" s="36"/>
      <c r="AA912" s="36"/>
      <c r="AB912" s="36"/>
    </row>
    <row r="913">
      <c r="A913" s="44"/>
      <c r="B913" s="45"/>
      <c r="C913" s="46"/>
      <c r="D913" s="46"/>
      <c r="E913" s="36"/>
      <c r="F913" s="36"/>
      <c r="G913" s="36"/>
      <c r="H913" s="36"/>
      <c r="I913" s="36"/>
      <c r="J913" s="36"/>
      <c r="K913" s="36"/>
      <c r="L913" s="36"/>
      <c r="M913" s="36"/>
      <c r="N913" s="36"/>
      <c r="O913" s="36"/>
      <c r="P913" s="36"/>
      <c r="Q913" s="36"/>
      <c r="R913" s="36"/>
      <c r="S913" s="36"/>
      <c r="T913" s="36"/>
      <c r="U913" s="36"/>
      <c r="V913" s="36"/>
      <c r="W913" s="36"/>
      <c r="X913" s="36"/>
      <c r="Y913" s="36"/>
      <c r="Z913" s="36"/>
      <c r="AA913" s="36"/>
      <c r="AB913" s="36"/>
    </row>
    <row r="914">
      <c r="A914" s="44"/>
      <c r="B914" s="45"/>
      <c r="C914" s="46"/>
      <c r="D914" s="46"/>
      <c r="E914" s="36"/>
      <c r="F914" s="36"/>
      <c r="G914" s="36"/>
      <c r="H914" s="36"/>
      <c r="I914" s="36"/>
      <c r="J914" s="36"/>
      <c r="K914" s="36"/>
      <c r="L914" s="36"/>
      <c r="M914" s="36"/>
      <c r="N914" s="36"/>
      <c r="O914" s="36"/>
      <c r="P914" s="36"/>
      <c r="Q914" s="36"/>
      <c r="R914" s="36"/>
      <c r="S914" s="36"/>
      <c r="T914" s="36"/>
      <c r="U914" s="36"/>
      <c r="V914" s="36"/>
      <c r="W914" s="36"/>
      <c r="X914" s="36"/>
      <c r="Y914" s="36"/>
      <c r="Z914" s="36"/>
      <c r="AA914" s="36"/>
      <c r="AB914" s="36"/>
    </row>
    <row r="915">
      <c r="A915" s="44"/>
      <c r="B915" s="45"/>
      <c r="C915" s="46"/>
      <c r="D915" s="46"/>
      <c r="E915" s="36"/>
      <c r="F915" s="36"/>
      <c r="G915" s="36"/>
      <c r="H915" s="36"/>
      <c r="I915" s="36"/>
      <c r="J915" s="36"/>
      <c r="K915" s="36"/>
      <c r="L915" s="36"/>
      <c r="M915" s="36"/>
      <c r="N915" s="36"/>
      <c r="O915" s="36"/>
      <c r="P915" s="36"/>
      <c r="Q915" s="36"/>
      <c r="R915" s="36"/>
      <c r="S915" s="36"/>
      <c r="T915" s="36"/>
      <c r="U915" s="36"/>
      <c r="V915" s="36"/>
      <c r="W915" s="36"/>
      <c r="X915" s="36"/>
      <c r="Y915" s="36"/>
      <c r="Z915" s="36"/>
      <c r="AA915" s="36"/>
      <c r="AB915" s="36"/>
    </row>
    <row r="916">
      <c r="A916" s="44"/>
      <c r="B916" s="45"/>
      <c r="C916" s="46"/>
      <c r="D916" s="46"/>
      <c r="E916" s="36"/>
      <c r="F916" s="36"/>
      <c r="G916" s="36"/>
      <c r="H916" s="36"/>
      <c r="I916" s="36"/>
      <c r="J916" s="36"/>
      <c r="K916" s="36"/>
      <c r="L916" s="36"/>
      <c r="M916" s="36"/>
      <c r="N916" s="36"/>
      <c r="O916" s="36"/>
      <c r="P916" s="36"/>
      <c r="Q916" s="36"/>
      <c r="R916" s="36"/>
      <c r="S916" s="36"/>
      <c r="T916" s="36"/>
      <c r="U916" s="36"/>
      <c r="V916" s="36"/>
      <c r="W916" s="36"/>
      <c r="X916" s="36"/>
      <c r="Y916" s="36"/>
      <c r="Z916" s="36"/>
      <c r="AA916" s="36"/>
      <c r="AB916" s="36"/>
    </row>
    <row r="917">
      <c r="A917" s="44"/>
      <c r="B917" s="45"/>
      <c r="C917" s="46"/>
      <c r="D917" s="46"/>
      <c r="E917" s="36"/>
      <c r="F917" s="36"/>
      <c r="G917" s="36"/>
      <c r="H917" s="36"/>
      <c r="I917" s="36"/>
      <c r="J917" s="36"/>
      <c r="K917" s="36"/>
      <c r="L917" s="36"/>
      <c r="M917" s="36"/>
      <c r="N917" s="36"/>
      <c r="O917" s="36"/>
      <c r="P917" s="36"/>
      <c r="Q917" s="36"/>
      <c r="R917" s="36"/>
      <c r="S917" s="36"/>
      <c r="T917" s="36"/>
      <c r="U917" s="36"/>
      <c r="V917" s="36"/>
      <c r="W917" s="36"/>
      <c r="X917" s="36"/>
      <c r="Y917" s="36"/>
      <c r="Z917" s="36"/>
      <c r="AA917" s="36"/>
      <c r="AB917" s="36"/>
    </row>
    <row r="918">
      <c r="A918" s="44"/>
      <c r="B918" s="45"/>
      <c r="C918" s="46"/>
      <c r="D918" s="46"/>
      <c r="E918" s="36"/>
      <c r="F918" s="36"/>
      <c r="G918" s="36"/>
      <c r="H918" s="36"/>
      <c r="I918" s="36"/>
      <c r="J918" s="36"/>
      <c r="K918" s="36"/>
      <c r="L918" s="36"/>
      <c r="M918" s="36"/>
      <c r="N918" s="36"/>
      <c r="O918" s="36"/>
      <c r="P918" s="36"/>
      <c r="Q918" s="36"/>
      <c r="R918" s="36"/>
      <c r="S918" s="36"/>
      <c r="T918" s="36"/>
      <c r="U918" s="36"/>
      <c r="V918" s="36"/>
      <c r="W918" s="36"/>
      <c r="X918" s="36"/>
      <c r="Y918" s="36"/>
      <c r="Z918" s="36"/>
      <c r="AA918" s="36"/>
      <c r="AB918" s="36"/>
    </row>
    <row r="919">
      <c r="A919" s="44"/>
      <c r="B919" s="45"/>
      <c r="C919" s="46"/>
      <c r="D919" s="46"/>
      <c r="E919" s="36"/>
      <c r="F919" s="36"/>
      <c r="G919" s="36"/>
      <c r="H919" s="36"/>
      <c r="I919" s="36"/>
      <c r="J919" s="36"/>
      <c r="K919" s="36"/>
      <c r="L919" s="36"/>
      <c r="M919" s="36"/>
      <c r="N919" s="36"/>
      <c r="O919" s="36"/>
      <c r="P919" s="36"/>
      <c r="Q919" s="36"/>
      <c r="R919" s="36"/>
      <c r="S919" s="36"/>
      <c r="T919" s="36"/>
      <c r="U919" s="36"/>
      <c r="V919" s="36"/>
      <c r="W919" s="36"/>
      <c r="X919" s="36"/>
      <c r="Y919" s="36"/>
      <c r="Z919" s="36"/>
      <c r="AA919" s="36"/>
      <c r="AB919" s="36"/>
    </row>
    <row r="920">
      <c r="A920" s="44"/>
      <c r="B920" s="45"/>
      <c r="C920" s="46"/>
      <c r="D920" s="46"/>
      <c r="E920" s="36"/>
      <c r="F920" s="36"/>
      <c r="G920" s="36"/>
      <c r="H920" s="36"/>
      <c r="I920" s="36"/>
      <c r="J920" s="36"/>
      <c r="K920" s="36"/>
      <c r="L920" s="36"/>
      <c r="M920" s="36"/>
      <c r="N920" s="36"/>
      <c r="O920" s="36"/>
      <c r="P920" s="36"/>
      <c r="Q920" s="36"/>
      <c r="R920" s="36"/>
      <c r="S920" s="36"/>
      <c r="T920" s="36"/>
      <c r="U920" s="36"/>
      <c r="V920" s="36"/>
      <c r="W920" s="36"/>
      <c r="X920" s="36"/>
      <c r="Y920" s="36"/>
      <c r="Z920" s="36"/>
      <c r="AA920" s="36"/>
      <c r="AB920" s="36"/>
    </row>
    <row r="921">
      <c r="A921" s="44"/>
      <c r="B921" s="45"/>
      <c r="C921" s="46"/>
      <c r="D921" s="46"/>
      <c r="E921" s="36"/>
      <c r="F921" s="36"/>
      <c r="G921" s="36"/>
      <c r="H921" s="36"/>
      <c r="I921" s="36"/>
      <c r="J921" s="36"/>
      <c r="K921" s="36"/>
      <c r="L921" s="36"/>
      <c r="M921" s="36"/>
      <c r="N921" s="36"/>
      <c r="O921" s="36"/>
      <c r="P921" s="36"/>
      <c r="Q921" s="36"/>
      <c r="R921" s="36"/>
      <c r="S921" s="36"/>
      <c r="T921" s="36"/>
      <c r="U921" s="36"/>
      <c r="V921" s="36"/>
      <c r="W921" s="36"/>
      <c r="X921" s="36"/>
      <c r="Y921" s="36"/>
      <c r="Z921" s="36"/>
      <c r="AA921" s="36"/>
      <c r="AB921" s="36"/>
    </row>
    <row r="922">
      <c r="A922" s="44"/>
      <c r="B922" s="45"/>
      <c r="C922" s="46"/>
      <c r="D922" s="46"/>
      <c r="E922" s="36"/>
      <c r="F922" s="36"/>
      <c r="G922" s="36"/>
      <c r="H922" s="36"/>
      <c r="I922" s="36"/>
      <c r="J922" s="36"/>
      <c r="K922" s="36"/>
      <c r="L922" s="36"/>
      <c r="M922" s="36"/>
      <c r="N922" s="36"/>
      <c r="O922" s="36"/>
      <c r="P922" s="36"/>
      <c r="Q922" s="36"/>
      <c r="R922" s="36"/>
      <c r="S922" s="36"/>
      <c r="T922" s="36"/>
      <c r="U922" s="36"/>
      <c r="V922" s="36"/>
      <c r="W922" s="36"/>
      <c r="X922" s="36"/>
      <c r="Y922" s="36"/>
      <c r="Z922" s="36"/>
      <c r="AA922" s="36"/>
      <c r="AB922" s="36"/>
    </row>
    <row r="923">
      <c r="A923" s="44"/>
      <c r="B923" s="45"/>
      <c r="C923" s="46"/>
      <c r="D923" s="46"/>
      <c r="E923" s="36"/>
      <c r="F923" s="36"/>
      <c r="G923" s="36"/>
      <c r="H923" s="36"/>
      <c r="I923" s="36"/>
      <c r="J923" s="36"/>
      <c r="K923" s="36"/>
      <c r="L923" s="36"/>
      <c r="M923" s="36"/>
      <c r="N923" s="36"/>
      <c r="O923" s="36"/>
      <c r="P923" s="36"/>
      <c r="Q923" s="36"/>
      <c r="R923" s="36"/>
      <c r="S923" s="36"/>
      <c r="T923" s="36"/>
      <c r="U923" s="36"/>
      <c r="V923" s="36"/>
      <c r="W923" s="36"/>
      <c r="X923" s="36"/>
      <c r="Y923" s="36"/>
      <c r="Z923" s="36"/>
      <c r="AA923" s="36"/>
      <c r="AB923" s="36"/>
    </row>
    <row r="924">
      <c r="A924" s="44"/>
      <c r="B924" s="45"/>
      <c r="C924" s="46"/>
      <c r="D924" s="46"/>
      <c r="E924" s="36"/>
      <c r="F924" s="36"/>
      <c r="G924" s="36"/>
      <c r="H924" s="36"/>
      <c r="I924" s="36"/>
      <c r="J924" s="36"/>
      <c r="K924" s="36"/>
      <c r="L924" s="36"/>
      <c r="M924" s="36"/>
      <c r="N924" s="36"/>
      <c r="O924" s="36"/>
      <c r="P924" s="36"/>
      <c r="Q924" s="36"/>
      <c r="R924" s="36"/>
      <c r="S924" s="36"/>
      <c r="T924" s="36"/>
      <c r="U924" s="36"/>
      <c r="V924" s="36"/>
      <c r="W924" s="36"/>
      <c r="X924" s="36"/>
      <c r="Y924" s="36"/>
      <c r="Z924" s="36"/>
      <c r="AA924" s="36"/>
      <c r="AB924" s="36"/>
    </row>
    <row r="925">
      <c r="A925" s="44"/>
      <c r="B925" s="45"/>
      <c r="C925" s="46"/>
      <c r="D925" s="46"/>
      <c r="E925" s="36"/>
      <c r="F925" s="36"/>
      <c r="G925" s="36"/>
      <c r="H925" s="36"/>
      <c r="I925" s="36"/>
      <c r="J925" s="36"/>
      <c r="K925" s="36"/>
      <c r="L925" s="36"/>
      <c r="M925" s="36"/>
      <c r="N925" s="36"/>
      <c r="O925" s="36"/>
      <c r="P925" s="36"/>
      <c r="Q925" s="36"/>
      <c r="R925" s="36"/>
      <c r="S925" s="36"/>
      <c r="T925" s="36"/>
      <c r="U925" s="36"/>
      <c r="V925" s="36"/>
      <c r="W925" s="36"/>
      <c r="X925" s="36"/>
      <c r="Y925" s="36"/>
      <c r="Z925" s="36"/>
      <c r="AA925" s="36"/>
      <c r="AB925" s="36"/>
    </row>
    <row r="926">
      <c r="A926" s="44"/>
      <c r="B926" s="45"/>
      <c r="C926" s="46"/>
      <c r="D926" s="46"/>
      <c r="E926" s="36"/>
      <c r="F926" s="36"/>
      <c r="G926" s="36"/>
      <c r="H926" s="36"/>
      <c r="I926" s="36"/>
      <c r="J926" s="36"/>
      <c r="K926" s="36"/>
      <c r="L926" s="36"/>
      <c r="M926" s="36"/>
      <c r="N926" s="36"/>
      <c r="O926" s="36"/>
      <c r="P926" s="36"/>
      <c r="Q926" s="36"/>
      <c r="R926" s="36"/>
      <c r="S926" s="36"/>
      <c r="T926" s="36"/>
      <c r="U926" s="36"/>
      <c r="V926" s="36"/>
      <c r="W926" s="36"/>
      <c r="X926" s="36"/>
      <c r="Y926" s="36"/>
      <c r="Z926" s="36"/>
      <c r="AA926" s="36"/>
      <c r="AB926" s="36"/>
    </row>
    <row r="927">
      <c r="A927" s="44"/>
      <c r="B927" s="45"/>
      <c r="C927" s="46"/>
      <c r="D927" s="46"/>
      <c r="E927" s="36"/>
      <c r="F927" s="36"/>
      <c r="G927" s="36"/>
      <c r="H927" s="36"/>
      <c r="I927" s="36"/>
      <c r="J927" s="36"/>
      <c r="K927" s="36"/>
      <c r="L927" s="36"/>
      <c r="M927" s="36"/>
      <c r="N927" s="36"/>
      <c r="O927" s="36"/>
      <c r="P927" s="36"/>
      <c r="Q927" s="36"/>
      <c r="R927" s="36"/>
      <c r="S927" s="36"/>
      <c r="T927" s="36"/>
      <c r="U927" s="36"/>
      <c r="V927" s="36"/>
      <c r="W927" s="36"/>
      <c r="X927" s="36"/>
      <c r="Y927" s="36"/>
      <c r="Z927" s="36"/>
      <c r="AA927" s="36"/>
      <c r="AB927" s="36"/>
    </row>
    <row r="928">
      <c r="A928" s="44"/>
      <c r="B928" s="45"/>
      <c r="C928" s="46"/>
      <c r="D928" s="46"/>
      <c r="E928" s="36"/>
      <c r="F928" s="36"/>
      <c r="G928" s="36"/>
      <c r="H928" s="36"/>
      <c r="I928" s="36"/>
      <c r="J928" s="36"/>
      <c r="K928" s="36"/>
      <c r="L928" s="36"/>
      <c r="M928" s="36"/>
      <c r="N928" s="36"/>
      <c r="O928" s="36"/>
      <c r="P928" s="36"/>
      <c r="Q928" s="36"/>
      <c r="R928" s="36"/>
      <c r="S928" s="36"/>
      <c r="T928" s="36"/>
      <c r="U928" s="36"/>
      <c r="V928" s="36"/>
      <c r="W928" s="36"/>
      <c r="X928" s="36"/>
      <c r="Y928" s="36"/>
      <c r="Z928" s="36"/>
      <c r="AA928" s="36"/>
      <c r="AB928" s="36"/>
    </row>
    <row r="929">
      <c r="A929" s="44"/>
      <c r="B929" s="45"/>
      <c r="C929" s="46"/>
      <c r="D929" s="46"/>
      <c r="E929" s="36"/>
      <c r="F929" s="36"/>
      <c r="G929" s="36"/>
      <c r="H929" s="36"/>
      <c r="I929" s="36"/>
      <c r="J929" s="36"/>
      <c r="K929" s="36"/>
      <c r="L929" s="36"/>
      <c r="M929" s="36"/>
      <c r="N929" s="36"/>
      <c r="O929" s="36"/>
      <c r="P929" s="36"/>
      <c r="Q929" s="36"/>
      <c r="R929" s="36"/>
      <c r="S929" s="36"/>
      <c r="T929" s="36"/>
      <c r="U929" s="36"/>
      <c r="V929" s="36"/>
      <c r="W929" s="36"/>
      <c r="X929" s="36"/>
      <c r="Y929" s="36"/>
      <c r="Z929" s="36"/>
      <c r="AA929" s="36"/>
      <c r="AB929" s="36"/>
    </row>
    <row r="930">
      <c r="A930" s="44"/>
      <c r="B930" s="45"/>
      <c r="C930" s="46"/>
      <c r="D930" s="46"/>
      <c r="E930" s="36"/>
      <c r="F930" s="36"/>
      <c r="G930" s="36"/>
      <c r="H930" s="36"/>
      <c r="I930" s="36"/>
      <c r="J930" s="36"/>
      <c r="K930" s="36"/>
      <c r="L930" s="36"/>
      <c r="M930" s="36"/>
      <c r="N930" s="36"/>
      <c r="O930" s="36"/>
      <c r="P930" s="36"/>
      <c r="Q930" s="36"/>
      <c r="R930" s="36"/>
      <c r="S930" s="36"/>
      <c r="T930" s="36"/>
      <c r="U930" s="36"/>
      <c r="V930" s="36"/>
      <c r="W930" s="36"/>
      <c r="X930" s="36"/>
      <c r="Y930" s="36"/>
      <c r="Z930" s="36"/>
      <c r="AA930" s="36"/>
      <c r="AB930" s="36"/>
    </row>
    <row r="931">
      <c r="A931" s="44"/>
      <c r="B931" s="45"/>
      <c r="C931" s="46"/>
      <c r="D931" s="46"/>
      <c r="E931" s="36"/>
      <c r="F931" s="36"/>
      <c r="G931" s="36"/>
      <c r="H931" s="36"/>
      <c r="I931" s="36"/>
      <c r="J931" s="36"/>
      <c r="K931" s="36"/>
      <c r="L931" s="36"/>
      <c r="M931" s="36"/>
      <c r="N931" s="36"/>
      <c r="O931" s="36"/>
      <c r="P931" s="36"/>
      <c r="Q931" s="36"/>
      <c r="R931" s="36"/>
      <c r="S931" s="36"/>
      <c r="T931" s="36"/>
      <c r="U931" s="36"/>
      <c r="V931" s="36"/>
      <c r="W931" s="36"/>
      <c r="X931" s="36"/>
      <c r="Y931" s="36"/>
      <c r="Z931" s="36"/>
      <c r="AA931" s="36"/>
      <c r="AB931" s="36"/>
    </row>
    <row r="932">
      <c r="A932" s="44"/>
      <c r="B932" s="45"/>
      <c r="C932" s="46"/>
      <c r="D932" s="46"/>
      <c r="E932" s="36"/>
      <c r="F932" s="36"/>
      <c r="G932" s="36"/>
      <c r="H932" s="36"/>
      <c r="I932" s="36"/>
      <c r="J932" s="36"/>
      <c r="K932" s="36"/>
      <c r="L932" s="36"/>
      <c r="M932" s="36"/>
      <c r="N932" s="36"/>
      <c r="O932" s="36"/>
      <c r="P932" s="36"/>
      <c r="Q932" s="36"/>
      <c r="R932" s="36"/>
      <c r="S932" s="36"/>
      <c r="T932" s="36"/>
      <c r="U932" s="36"/>
      <c r="V932" s="36"/>
      <c r="W932" s="36"/>
      <c r="X932" s="36"/>
      <c r="Y932" s="36"/>
      <c r="Z932" s="36"/>
      <c r="AA932" s="36"/>
      <c r="AB932" s="36"/>
    </row>
    <row r="933">
      <c r="A933" s="44"/>
      <c r="B933" s="45"/>
      <c r="C933" s="46"/>
      <c r="D933" s="46"/>
      <c r="E933" s="36"/>
      <c r="F933" s="36"/>
      <c r="G933" s="36"/>
      <c r="H933" s="36"/>
      <c r="I933" s="36"/>
      <c r="J933" s="36"/>
      <c r="K933" s="36"/>
      <c r="L933" s="36"/>
      <c r="M933" s="36"/>
      <c r="N933" s="36"/>
      <c r="O933" s="36"/>
      <c r="P933" s="36"/>
      <c r="Q933" s="36"/>
      <c r="R933" s="36"/>
      <c r="S933" s="36"/>
      <c r="T933" s="36"/>
      <c r="U933" s="36"/>
      <c r="V933" s="36"/>
      <c r="W933" s="36"/>
      <c r="X933" s="36"/>
      <c r="Y933" s="36"/>
      <c r="Z933" s="36"/>
      <c r="AA933" s="36"/>
      <c r="AB933" s="36"/>
    </row>
    <row r="934">
      <c r="A934" s="44"/>
      <c r="B934" s="45"/>
      <c r="C934" s="46"/>
      <c r="D934" s="46"/>
      <c r="E934" s="36"/>
      <c r="F934" s="36"/>
      <c r="G934" s="36"/>
      <c r="H934" s="36"/>
      <c r="I934" s="36"/>
      <c r="J934" s="36"/>
      <c r="K934" s="36"/>
      <c r="L934" s="36"/>
      <c r="M934" s="36"/>
      <c r="N934" s="36"/>
      <c r="O934" s="36"/>
      <c r="P934" s="36"/>
      <c r="Q934" s="36"/>
      <c r="R934" s="36"/>
      <c r="S934" s="36"/>
      <c r="T934" s="36"/>
      <c r="U934" s="36"/>
      <c r="V934" s="36"/>
      <c r="W934" s="36"/>
      <c r="X934" s="36"/>
      <c r="Y934" s="36"/>
      <c r="Z934" s="36"/>
      <c r="AA934" s="36"/>
      <c r="AB934" s="36"/>
    </row>
    <row r="935">
      <c r="A935" s="44"/>
      <c r="B935" s="45"/>
      <c r="C935" s="46"/>
      <c r="D935" s="46"/>
      <c r="E935" s="36"/>
      <c r="F935" s="36"/>
      <c r="G935" s="36"/>
      <c r="H935" s="36"/>
      <c r="I935" s="36"/>
      <c r="J935" s="36"/>
      <c r="K935" s="36"/>
      <c r="L935" s="36"/>
      <c r="M935" s="36"/>
      <c r="N935" s="36"/>
      <c r="O935" s="36"/>
      <c r="P935" s="36"/>
      <c r="Q935" s="36"/>
      <c r="R935" s="36"/>
      <c r="S935" s="36"/>
      <c r="T935" s="36"/>
      <c r="U935" s="36"/>
      <c r="V935" s="36"/>
      <c r="W935" s="36"/>
      <c r="X935" s="36"/>
      <c r="Y935" s="36"/>
      <c r="Z935" s="36"/>
      <c r="AA935" s="36"/>
      <c r="AB935" s="36"/>
    </row>
    <row r="936">
      <c r="A936" s="44"/>
      <c r="B936" s="45"/>
      <c r="C936" s="46"/>
      <c r="D936" s="46"/>
      <c r="E936" s="36"/>
      <c r="F936" s="36"/>
      <c r="G936" s="36"/>
      <c r="H936" s="36"/>
      <c r="I936" s="36"/>
      <c r="J936" s="36"/>
      <c r="K936" s="36"/>
      <c r="L936" s="36"/>
      <c r="M936" s="36"/>
      <c r="N936" s="36"/>
      <c r="O936" s="36"/>
      <c r="P936" s="36"/>
      <c r="Q936" s="36"/>
      <c r="R936" s="36"/>
      <c r="S936" s="36"/>
      <c r="T936" s="36"/>
      <c r="U936" s="36"/>
      <c r="V936" s="36"/>
      <c r="W936" s="36"/>
      <c r="X936" s="36"/>
      <c r="Y936" s="36"/>
      <c r="Z936" s="36"/>
      <c r="AA936" s="36"/>
      <c r="AB936" s="36"/>
    </row>
    <row r="937">
      <c r="A937" s="44"/>
      <c r="B937" s="45"/>
      <c r="C937" s="46"/>
      <c r="D937" s="46"/>
      <c r="E937" s="36"/>
      <c r="F937" s="36"/>
      <c r="G937" s="36"/>
      <c r="H937" s="36"/>
      <c r="I937" s="36"/>
      <c r="J937" s="36"/>
      <c r="K937" s="36"/>
      <c r="L937" s="36"/>
      <c r="M937" s="36"/>
      <c r="N937" s="36"/>
      <c r="O937" s="36"/>
      <c r="P937" s="36"/>
      <c r="Q937" s="36"/>
      <c r="R937" s="36"/>
      <c r="S937" s="36"/>
      <c r="T937" s="36"/>
      <c r="U937" s="36"/>
      <c r="V937" s="36"/>
      <c r="W937" s="36"/>
      <c r="X937" s="36"/>
      <c r="Y937" s="36"/>
      <c r="Z937" s="36"/>
      <c r="AA937" s="36"/>
      <c r="AB937" s="36"/>
    </row>
    <row r="938">
      <c r="A938" s="44"/>
      <c r="B938" s="45"/>
      <c r="C938" s="46"/>
      <c r="D938" s="46"/>
      <c r="E938" s="36"/>
      <c r="F938" s="36"/>
      <c r="G938" s="36"/>
      <c r="H938" s="36"/>
      <c r="I938" s="36"/>
      <c r="J938" s="36"/>
      <c r="K938" s="36"/>
      <c r="L938" s="36"/>
      <c r="M938" s="36"/>
      <c r="N938" s="36"/>
      <c r="O938" s="36"/>
      <c r="P938" s="36"/>
      <c r="Q938" s="36"/>
      <c r="R938" s="36"/>
      <c r="S938" s="36"/>
      <c r="T938" s="36"/>
      <c r="U938" s="36"/>
      <c r="V938" s="36"/>
      <c r="W938" s="36"/>
      <c r="X938" s="36"/>
      <c r="Y938" s="36"/>
      <c r="Z938" s="36"/>
      <c r="AA938" s="36"/>
      <c r="AB938" s="36"/>
    </row>
    <row r="939">
      <c r="A939" s="44"/>
      <c r="B939" s="45"/>
      <c r="C939" s="46"/>
      <c r="D939" s="46"/>
      <c r="E939" s="36"/>
      <c r="F939" s="36"/>
      <c r="G939" s="36"/>
      <c r="H939" s="36"/>
      <c r="I939" s="36"/>
      <c r="J939" s="36"/>
      <c r="K939" s="36"/>
      <c r="L939" s="36"/>
      <c r="M939" s="36"/>
      <c r="N939" s="36"/>
      <c r="O939" s="36"/>
      <c r="P939" s="36"/>
      <c r="Q939" s="36"/>
      <c r="R939" s="36"/>
      <c r="S939" s="36"/>
      <c r="T939" s="36"/>
      <c r="U939" s="36"/>
      <c r="V939" s="36"/>
      <c r="W939" s="36"/>
      <c r="X939" s="36"/>
      <c r="Y939" s="36"/>
      <c r="Z939" s="36"/>
      <c r="AA939" s="36"/>
      <c r="AB939" s="36"/>
    </row>
    <row r="940">
      <c r="A940" s="44"/>
      <c r="B940" s="45"/>
      <c r="C940" s="46"/>
      <c r="D940" s="46"/>
      <c r="E940" s="36"/>
      <c r="F940" s="36"/>
      <c r="G940" s="36"/>
      <c r="H940" s="36"/>
      <c r="I940" s="36"/>
      <c r="J940" s="36"/>
      <c r="K940" s="36"/>
      <c r="L940" s="36"/>
      <c r="M940" s="36"/>
      <c r="N940" s="36"/>
      <c r="O940" s="36"/>
      <c r="P940" s="36"/>
      <c r="Q940" s="36"/>
      <c r="R940" s="36"/>
      <c r="S940" s="36"/>
      <c r="T940" s="36"/>
      <c r="U940" s="36"/>
      <c r="V940" s="36"/>
      <c r="W940" s="36"/>
      <c r="X940" s="36"/>
      <c r="Y940" s="36"/>
      <c r="Z940" s="36"/>
      <c r="AA940" s="36"/>
      <c r="AB940" s="36"/>
    </row>
    <row r="941">
      <c r="A941" s="44"/>
      <c r="B941" s="45"/>
      <c r="C941" s="46"/>
      <c r="D941" s="46"/>
      <c r="E941" s="36"/>
      <c r="F941" s="36"/>
      <c r="G941" s="36"/>
      <c r="H941" s="36"/>
      <c r="I941" s="36"/>
      <c r="J941" s="36"/>
      <c r="K941" s="36"/>
      <c r="L941" s="36"/>
      <c r="M941" s="36"/>
      <c r="N941" s="36"/>
      <c r="O941" s="36"/>
      <c r="P941" s="36"/>
      <c r="Q941" s="36"/>
      <c r="R941" s="36"/>
      <c r="S941" s="36"/>
      <c r="T941" s="36"/>
      <c r="U941" s="36"/>
      <c r="V941" s="36"/>
      <c r="W941" s="36"/>
      <c r="X941" s="36"/>
      <c r="Y941" s="36"/>
      <c r="Z941" s="36"/>
      <c r="AA941" s="36"/>
      <c r="AB941" s="36"/>
    </row>
    <row r="942">
      <c r="A942" s="44"/>
      <c r="B942" s="45"/>
      <c r="C942" s="46"/>
      <c r="D942" s="46"/>
      <c r="E942" s="36"/>
      <c r="F942" s="36"/>
      <c r="G942" s="36"/>
      <c r="H942" s="36"/>
      <c r="I942" s="36"/>
      <c r="J942" s="36"/>
      <c r="K942" s="36"/>
      <c r="L942" s="36"/>
      <c r="M942" s="36"/>
      <c r="N942" s="36"/>
      <c r="O942" s="36"/>
      <c r="P942" s="36"/>
      <c r="Q942" s="36"/>
      <c r="R942" s="36"/>
      <c r="S942" s="36"/>
      <c r="T942" s="36"/>
      <c r="U942" s="36"/>
      <c r="V942" s="36"/>
      <c r="W942" s="36"/>
      <c r="X942" s="36"/>
      <c r="Y942" s="36"/>
      <c r="Z942" s="36"/>
      <c r="AA942" s="36"/>
      <c r="AB942" s="36"/>
    </row>
    <row r="943">
      <c r="A943" s="44"/>
      <c r="B943" s="45"/>
      <c r="C943" s="46"/>
      <c r="D943" s="46"/>
      <c r="E943" s="36"/>
      <c r="F943" s="36"/>
      <c r="G943" s="36"/>
      <c r="H943" s="36"/>
      <c r="I943" s="36"/>
      <c r="J943" s="36"/>
      <c r="K943" s="36"/>
      <c r="L943" s="36"/>
      <c r="M943" s="36"/>
      <c r="N943" s="36"/>
      <c r="O943" s="36"/>
      <c r="P943" s="36"/>
      <c r="Q943" s="36"/>
      <c r="R943" s="36"/>
      <c r="S943" s="36"/>
      <c r="T943" s="36"/>
      <c r="U943" s="36"/>
      <c r="V943" s="36"/>
      <c r="W943" s="36"/>
      <c r="X943" s="36"/>
      <c r="Y943" s="36"/>
      <c r="Z943" s="36"/>
      <c r="AA943" s="36"/>
      <c r="AB943" s="36"/>
    </row>
    <row r="944">
      <c r="A944" s="44"/>
      <c r="B944" s="45"/>
      <c r="C944" s="46"/>
      <c r="D944" s="46"/>
      <c r="E944" s="36"/>
      <c r="F944" s="36"/>
      <c r="G944" s="36"/>
      <c r="H944" s="36"/>
      <c r="I944" s="36"/>
      <c r="J944" s="36"/>
      <c r="K944" s="36"/>
      <c r="L944" s="36"/>
      <c r="M944" s="36"/>
      <c r="N944" s="36"/>
      <c r="O944" s="36"/>
      <c r="P944" s="36"/>
      <c r="Q944" s="36"/>
      <c r="R944" s="36"/>
      <c r="S944" s="36"/>
      <c r="T944" s="36"/>
      <c r="U944" s="36"/>
      <c r="V944" s="36"/>
      <c r="W944" s="36"/>
      <c r="X944" s="36"/>
      <c r="Y944" s="36"/>
      <c r="Z944" s="36"/>
      <c r="AA944" s="36"/>
      <c r="AB944" s="36"/>
    </row>
    <row r="945">
      <c r="A945" s="44"/>
      <c r="B945" s="45"/>
      <c r="C945" s="46"/>
      <c r="D945" s="46"/>
      <c r="E945" s="36"/>
      <c r="F945" s="36"/>
      <c r="G945" s="36"/>
      <c r="H945" s="36"/>
      <c r="I945" s="36"/>
      <c r="J945" s="36"/>
      <c r="K945" s="36"/>
      <c r="L945" s="36"/>
      <c r="M945" s="36"/>
      <c r="N945" s="36"/>
      <c r="O945" s="36"/>
      <c r="P945" s="36"/>
      <c r="Q945" s="36"/>
      <c r="R945" s="36"/>
      <c r="S945" s="36"/>
      <c r="T945" s="36"/>
      <c r="U945" s="36"/>
      <c r="V945" s="36"/>
      <c r="W945" s="36"/>
      <c r="X945" s="36"/>
      <c r="Y945" s="36"/>
      <c r="Z945" s="36"/>
      <c r="AA945" s="36"/>
      <c r="AB945" s="36"/>
    </row>
    <row r="946">
      <c r="A946" s="44"/>
      <c r="B946" s="45"/>
      <c r="C946" s="46"/>
      <c r="D946" s="46"/>
      <c r="E946" s="36"/>
      <c r="F946" s="36"/>
      <c r="G946" s="36"/>
      <c r="H946" s="36"/>
      <c r="I946" s="36"/>
      <c r="J946" s="36"/>
      <c r="K946" s="36"/>
      <c r="L946" s="36"/>
      <c r="M946" s="36"/>
      <c r="N946" s="36"/>
      <c r="O946" s="36"/>
      <c r="P946" s="36"/>
      <c r="Q946" s="36"/>
      <c r="R946" s="36"/>
      <c r="S946" s="36"/>
      <c r="T946" s="36"/>
      <c r="U946" s="36"/>
      <c r="V946" s="36"/>
      <c r="W946" s="36"/>
      <c r="X946" s="36"/>
      <c r="Y946" s="36"/>
      <c r="Z946" s="36"/>
      <c r="AA946" s="36"/>
      <c r="AB946" s="36"/>
    </row>
    <row r="947">
      <c r="A947" s="44"/>
      <c r="B947" s="45"/>
      <c r="C947" s="46"/>
      <c r="D947" s="46"/>
      <c r="E947" s="36"/>
      <c r="F947" s="36"/>
      <c r="G947" s="36"/>
      <c r="H947" s="36"/>
      <c r="I947" s="36"/>
      <c r="J947" s="36"/>
      <c r="K947" s="36"/>
      <c r="L947" s="36"/>
      <c r="M947" s="36"/>
      <c r="N947" s="36"/>
      <c r="O947" s="36"/>
      <c r="P947" s="36"/>
      <c r="Q947" s="36"/>
      <c r="R947" s="36"/>
      <c r="S947" s="36"/>
      <c r="T947" s="36"/>
      <c r="U947" s="36"/>
      <c r="V947" s="36"/>
      <c r="W947" s="36"/>
      <c r="X947" s="36"/>
      <c r="Y947" s="36"/>
      <c r="Z947" s="36"/>
      <c r="AA947" s="36"/>
      <c r="AB947" s="36"/>
    </row>
    <row r="948">
      <c r="A948" s="44"/>
      <c r="B948" s="45"/>
      <c r="C948" s="46"/>
      <c r="D948" s="46"/>
      <c r="E948" s="36"/>
      <c r="F948" s="36"/>
      <c r="G948" s="36"/>
      <c r="H948" s="36"/>
      <c r="I948" s="36"/>
      <c r="J948" s="36"/>
      <c r="K948" s="36"/>
      <c r="L948" s="36"/>
      <c r="M948" s="36"/>
      <c r="N948" s="36"/>
      <c r="O948" s="36"/>
      <c r="P948" s="36"/>
      <c r="Q948" s="36"/>
      <c r="R948" s="36"/>
      <c r="S948" s="36"/>
      <c r="T948" s="36"/>
      <c r="U948" s="36"/>
      <c r="V948" s="36"/>
      <c r="W948" s="36"/>
      <c r="X948" s="36"/>
      <c r="Y948" s="36"/>
      <c r="Z948" s="36"/>
      <c r="AA948" s="36"/>
      <c r="AB948" s="36"/>
    </row>
    <row r="949">
      <c r="A949" s="44"/>
      <c r="B949" s="45"/>
      <c r="C949" s="46"/>
      <c r="D949" s="46"/>
      <c r="E949" s="36"/>
      <c r="F949" s="36"/>
      <c r="G949" s="36"/>
      <c r="H949" s="36"/>
      <c r="I949" s="36"/>
      <c r="J949" s="36"/>
      <c r="K949" s="36"/>
      <c r="L949" s="36"/>
      <c r="M949" s="36"/>
      <c r="N949" s="36"/>
      <c r="O949" s="36"/>
      <c r="P949" s="36"/>
      <c r="Q949" s="36"/>
      <c r="R949" s="36"/>
      <c r="S949" s="36"/>
      <c r="T949" s="36"/>
      <c r="U949" s="36"/>
      <c r="V949" s="36"/>
      <c r="W949" s="36"/>
      <c r="X949" s="36"/>
      <c r="Y949" s="36"/>
      <c r="Z949" s="36"/>
      <c r="AA949" s="36"/>
      <c r="AB949" s="36"/>
    </row>
    <row r="950">
      <c r="A950" s="44"/>
      <c r="B950" s="45"/>
      <c r="C950" s="46"/>
      <c r="D950" s="46"/>
      <c r="E950" s="36"/>
      <c r="F950" s="36"/>
      <c r="G950" s="36"/>
      <c r="H950" s="36"/>
      <c r="I950" s="36"/>
      <c r="J950" s="36"/>
      <c r="K950" s="36"/>
      <c r="L950" s="36"/>
      <c r="M950" s="36"/>
      <c r="N950" s="36"/>
      <c r="O950" s="36"/>
      <c r="P950" s="36"/>
      <c r="Q950" s="36"/>
      <c r="R950" s="36"/>
      <c r="S950" s="36"/>
      <c r="T950" s="36"/>
      <c r="U950" s="36"/>
      <c r="V950" s="36"/>
      <c r="W950" s="36"/>
      <c r="X950" s="36"/>
      <c r="Y950" s="36"/>
      <c r="Z950" s="36"/>
      <c r="AA950" s="36"/>
      <c r="AB950" s="36"/>
    </row>
    <row r="951">
      <c r="A951" s="44"/>
      <c r="B951" s="45"/>
      <c r="C951" s="46"/>
      <c r="D951" s="46"/>
      <c r="E951" s="36"/>
      <c r="F951" s="36"/>
      <c r="G951" s="36"/>
      <c r="H951" s="36"/>
      <c r="I951" s="36"/>
      <c r="J951" s="36"/>
      <c r="K951" s="36"/>
      <c r="L951" s="36"/>
      <c r="M951" s="36"/>
      <c r="N951" s="36"/>
      <c r="O951" s="36"/>
      <c r="P951" s="36"/>
      <c r="Q951" s="36"/>
      <c r="R951" s="36"/>
      <c r="S951" s="36"/>
      <c r="T951" s="36"/>
      <c r="U951" s="36"/>
      <c r="V951" s="36"/>
      <c r="W951" s="36"/>
      <c r="X951" s="36"/>
      <c r="Y951" s="36"/>
      <c r="Z951" s="36"/>
      <c r="AA951" s="36"/>
      <c r="AB951" s="36"/>
    </row>
    <row r="952">
      <c r="A952" s="44"/>
      <c r="B952" s="45"/>
      <c r="C952" s="46"/>
      <c r="D952" s="46"/>
      <c r="E952" s="36"/>
      <c r="F952" s="36"/>
      <c r="G952" s="36"/>
      <c r="H952" s="36"/>
      <c r="I952" s="36"/>
      <c r="J952" s="36"/>
      <c r="K952" s="36"/>
      <c r="L952" s="36"/>
      <c r="M952" s="36"/>
      <c r="N952" s="36"/>
      <c r="O952" s="36"/>
      <c r="P952" s="36"/>
      <c r="Q952" s="36"/>
      <c r="R952" s="36"/>
      <c r="S952" s="36"/>
      <c r="T952" s="36"/>
      <c r="U952" s="36"/>
      <c r="V952" s="36"/>
      <c r="W952" s="36"/>
      <c r="X952" s="36"/>
      <c r="Y952" s="36"/>
      <c r="Z952" s="36"/>
      <c r="AA952" s="36"/>
      <c r="AB952" s="36"/>
    </row>
    <row r="953">
      <c r="A953" s="44"/>
      <c r="B953" s="45"/>
      <c r="C953" s="46"/>
      <c r="D953" s="46"/>
      <c r="E953" s="36"/>
      <c r="F953" s="36"/>
      <c r="G953" s="36"/>
      <c r="H953" s="36"/>
      <c r="I953" s="36"/>
      <c r="J953" s="36"/>
      <c r="K953" s="36"/>
      <c r="L953" s="36"/>
      <c r="M953" s="36"/>
      <c r="N953" s="36"/>
      <c r="O953" s="36"/>
      <c r="P953" s="36"/>
      <c r="Q953" s="36"/>
      <c r="R953" s="36"/>
      <c r="S953" s="36"/>
      <c r="T953" s="36"/>
      <c r="U953" s="36"/>
      <c r="V953" s="36"/>
      <c r="W953" s="36"/>
      <c r="X953" s="36"/>
      <c r="Y953" s="36"/>
      <c r="Z953" s="36"/>
      <c r="AA953" s="36"/>
      <c r="AB953" s="36"/>
    </row>
    <row r="954">
      <c r="A954" s="44"/>
      <c r="B954" s="45"/>
      <c r="C954" s="46"/>
      <c r="D954" s="46"/>
      <c r="E954" s="36"/>
      <c r="F954" s="36"/>
      <c r="G954" s="36"/>
      <c r="H954" s="36"/>
      <c r="I954" s="36"/>
      <c r="J954" s="36"/>
      <c r="K954" s="36"/>
      <c r="L954" s="36"/>
      <c r="M954" s="36"/>
      <c r="N954" s="36"/>
      <c r="O954" s="36"/>
      <c r="P954" s="36"/>
      <c r="Q954" s="36"/>
      <c r="R954" s="36"/>
      <c r="S954" s="36"/>
      <c r="T954" s="36"/>
      <c r="U954" s="36"/>
      <c r="V954" s="36"/>
      <c r="W954" s="36"/>
      <c r="X954" s="36"/>
      <c r="Y954" s="36"/>
      <c r="Z954" s="36"/>
      <c r="AA954" s="36"/>
      <c r="AB954" s="36"/>
    </row>
    <row r="955">
      <c r="A955" s="44"/>
      <c r="B955" s="45"/>
      <c r="C955" s="46"/>
      <c r="D955" s="46"/>
      <c r="E955" s="36"/>
      <c r="F955" s="36"/>
      <c r="G955" s="36"/>
      <c r="H955" s="36"/>
      <c r="I955" s="36"/>
      <c r="J955" s="36"/>
      <c r="K955" s="36"/>
      <c r="L955" s="36"/>
      <c r="M955" s="36"/>
      <c r="N955" s="36"/>
      <c r="O955" s="36"/>
      <c r="P955" s="36"/>
      <c r="Q955" s="36"/>
      <c r="R955" s="36"/>
      <c r="S955" s="36"/>
      <c r="T955" s="36"/>
      <c r="U955" s="36"/>
      <c r="V955" s="36"/>
      <c r="W955" s="36"/>
      <c r="X955" s="36"/>
      <c r="Y955" s="36"/>
      <c r="Z955" s="36"/>
      <c r="AA955" s="36"/>
      <c r="AB955" s="36"/>
    </row>
    <row r="956">
      <c r="A956" s="44"/>
      <c r="B956" s="45"/>
      <c r="C956" s="46"/>
      <c r="D956" s="46"/>
      <c r="E956" s="36"/>
      <c r="F956" s="36"/>
      <c r="G956" s="36"/>
      <c r="H956" s="36"/>
      <c r="I956" s="36"/>
      <c r="J956" s="36"/>
      <c r="K956" s="36"/>
      <c r="L956" s="36"/>
      <c r="M956" s="36"/>
      <c r="N956" s="36"/>
      <c r="O956" s="36"/>
      <c r="P956" s="36"/>
      <c r="Q956" s="36"/>
      <c r="R956" s="36"/>
      <c r="S956" s="36"/>
      <c r="T956" s="36"/>
      <c r="U956" s="36"/>
      <c r="V956" s="36"/>
      <c r="W956" s="36"/>
      <c r="X956" s="36"/>
      <c r="Y956" s="36"/>
      <c r="Z956" s="36"/>
      <c r="AA956" s="36"/>
      <c r="AB956" s="36"/>
    </row>
    <row r="957">
      <c r="A957" s="44"/>
      <c r="B957" s="45"/>
      <c r="C957" s="46"/>
      <c r="D957" s="46"/>
      <c r="E957" s="36"/>
      <c r="F957" s="36"/>
      <c r="G957" s="36"/>
      <c r="H957" s="36"/>
      <c r="I957" s="36"/>
      <c r="J957" s="36"/>
      <c r="K957" s="36"/>
      <c r="L957" s="36"/>
      <c r="M957" s="36"/>
      <c r="N957" s="36"/>
      <c r="O957" s="36"/>
      <c r="P957" s="36"/>
      <c r="Q957" s="36"/>
      <c r="R957" s="36"/>
      <c r="S957" s="36"/>
      <c r="T957" s="36"/>
      <c r="U957" s="36"/>
      <c r="V957" s="36"/>
      <c r="W957" s="36"/>
      <c r="X957" s="36"/>
      <c r="Y957" s="36"/>
      <c r="Z957" s="36"/>
      <c r="AA957" s="36"/>
      <c r="AB957" s="36"/>
    </row>
    <row r="958">
      <c r="A958" s="44"/>
      <c r="B958" s="45"/>
      <c r="C958" s="46"/>
      <c r="D958" s="46"/>
      <c r="E958" s="36"/>
      <c r="F958" s="36"/>
      <c r="G958" s="36"/>
      <c r="H958" s="36"/>
      <c r="I958" s="36"/>
      <c r="J958" s="36"/>
      <c r="K958" s="36"/>
      <c r="L958" s="36"/>
      <c r="M958" s="36"/>
      <c r="N958" s="36"/>
      <c r="O958" s="36"/>
      <c r="P958" s="36"/>
      <c r="Q958" s="36"/>
      <c r="R958" s="36"/>
      <c r="S958" s="36"/>
      <c r="T958" s="36"/>
      <c r="U958" s="36"/>
      <c r="V958" s="36"/>
      <c r="W958" s="36"/>
      <c r="X958" s="36"/>
      <c r="Y958" s="36"/>
      <c r="Z958" s="36"/>
      <c r="AA958" s="36"/>
      <c r="AB958" s="36"/>
    </row>
    <row r="959">
      <c r="A959" s="44"/>
      <c r="B959" s="45"/>
      <c r="C959" s="46"/>
      <c r="D959" s="46"/>
      <c r="E959" s="36"/>
      <c r="F959" s="36"/>
      <c r="G959" s="36"/>
      <c r="H959" s="36"/>
      <c r="I959" s="36"/>
      <c r="J959" s="36"/>
      <c r="K959" s="36"/>
      <c r="L959" s="36"/>
      <c r="M959" s="36"/>
      <c r="N959" s="36"/>
      <c r="O959" s="36"/>
      <c r="P959" s="36"/>
      <c r="Q959" s="36"/>
      <c r="R959" s="36"/>
      <c r="S959" s="36"/>
      <c r="T959" s="36"/>
      <c r="U959" s="36"/>
      <c r="V959" s="36"/>
      <c r="W959" s="36"/>
      <c r="X959" s="36"/>
      <c r="Y959" s="36"/>
      <c r="Z959" s="36"/>
      <c r="AA959" s="36"/>
      <c r="AB959" s="36"/>
    </row>
    <row r="960">
      <c r="A960" s="44"/>
      <c r="B960" s="45"/>
      <c r="C960" s="46"/>
      <c r="D960" s="46"/>
      <c r="E960" s="36"/>
      <c r="F960" s="36"/>
      <c r="G960" s="36"/>
      <c r="H960" s="36"/>
      <c r="I960" s="36"/>
      <c r="J960" s="36"/>
      <c r="K960" s="36"/>
      <c r="L960" s="36"/>
      <c r="M960" s="36"/>
      <c r="N960" s="36"/>
      <c r="O960" s="36"/>
      <c r="P960" s="36"/>
      <c r="Q960" s="36"/>
      <c r="R960" s="36"/>
      <c r="S960" s="36"/>
      <c r="T960" s="36"/>
      <c r="U960" s="36"/>
      <c r="V960" s="36"/>
      <c r="W960" s="36"/>
      <c r="X960" s="36"/>
      <c r="Y960" s="36"/>
      <c r="Z960" s="36"/>
      <c r="AA960" s="36"/>
      <c r="AB960" s="36"/>
    </row>
    <row r="961">
      <c r="A961" s="44"/>
      <c r="B961" s="45"/>
      <c r="C961" s="46"/>
      <c r="D961" s="46"/>
      <c r="E961" s="36"/>
      <c r="F961" s="36"/>
      <c r="G961" s="36"/>
      <c r="H961" s="36"/>
      <c r="I961" s="36"/>
      <c r="J961" s="36"/>
      <c r="K961" s="36"/>
      <c r="L961" s="36"/>
      <c r="M961" s="36"/>
      <c r="N961" s="36"/>
      <c r="O961" s="36"/>
      <c r="P961" s="36"/>
      <c r="Q961" s="36"/>
      <c r="R961" s="36"/>
      <c r="S961" s="36"/>
      <c r="T961" s="36"/>
      <c r="U961" s="36"/>
      <c r="V961" s="36"/>
      <c r="W961" s="36"/>
      <c r="X961" s="36"/>
      <c r="Y961" s="36"/>
      <c r="Z961" s="36"/>
      <c r="AA961" s="36"/>
      <c r="AB961" s="36"/>
    </row>
    <row r="962">
      <c r="A962" s="44"/>
      <c r="B962" s="45"/>
      <c r="C962" s="46"/>
      <c r="D962" s="46"/>
      <c r="E962" s="36"/>
      <c r="F962" s="36"/>
      <c r="G962" s="36"/>
      <c r="H962" s="36"/>
      <c r="I962" s="36"/>
      <c r="J962" s="36"/>
      <c r="K962" s="36"/>
      <c r="L962" s="36"/>
      <c r="M962" s="36"/>
      <c r="N962" s="36"/>
      <c r="O962" s="36"/>
      <c r="P962" s="36"/>
      <c r="Q962" s="36"/>
      <c r="R962" s="36"/>
      <c r="S962" s="36"/>
      <c r="T962" s="36"/>
      <c r="U962" s="36"/>
      <c r="V962" s="36"/>
      <c r="W962" s="36"/>
      <c r="X962" s="36"/>
      <c r="Y962" s="36"/>
      <c r="Z962" s="36"/>
      <c r="AA962" s="36"/>
      <c r="AB962" s="36"/>
    </row>
    <row r="963">
      <c r="A963" s="44"/>
      <c r="B963" s="45"/>
      <c r="C963" s="46"/>
      <c r="D963" s="46"/>
      <c r="E963" s="36"/>
      <c r="F963" s="36"/>
      <c r="G963" s="36"/>
      <c r="H963" s="36"/>
      <c r="I963" s="36"/>
      <c r="J963" s="36"/>
      <c r="K963" s="36"/>
      <c r="L963" s="36"/>
      <c r="M963" s="36"/>
      <c r="N963" s="36"/>
      <c r="O963" s="36"/>
      <c r="P963" s="36"/>
      <c r="Q963" s="36"/>
      <c r="R963" s="36"/>
      <c r="S963" s="36"/>
      <c r="T963" s="36"/>
      <c r="U963" s="36"/>
      <c r="V963" s="36"/>
      <c r="W963" s="36"/>
      <c r="X963" s="36"/>
      <c r="Y963" s="36"/>
      <c r="Z963" s="36"/>
      <c r="AA963" s="36"/>
      <c r="AB963" s="36"/>
    </row>
    <row r="964">
      <c r="A964" s="44"/>
      <c r="B964" s="45"/>
      <c r="C964" s="46"/>
      <c r="D964" s="46"/>
      <c r="E964" s="36"/>
      <c r="F964" s="36"/>
      <c r="G964" s="36"/>
      <c r="H964" s="36"/>
      <c r="I964" s="36"/>
      <c r="J964" s="36"/>
      <c r="K964" s="36"/>
      <c r="L964" s="36"/>
      <c r="M964" s="36"/>
      <c r="N964" s="36"/>
      <c r="O964" s="36"/>
      <c r="P964" s="36"/>
      <c r="Q964" s="36"/>
      <c r="R964" s="36"/>
      <c r="S964" s="36"/>
      <c r="T964" s="36"/>
      <c r="U964" s="36"/>
      <c r="V964" s="36"/>
      <c r="W964" s="36"/>
      <c r="X964" s="36"/>
      <c r="Y964" s="36"/>
      <c r="Z964" s="36"/>
      <c r="AA964" s="36"/>
      <c r="AB964" s="36"/>
    </row>
    <row r="965">
      <c r="A965" s="44"/>
      <c r="B965" s="45"/>
      <c r="C965" s="46"/>
      <c r="D965" s="46"/>
      <c r="E965" s="36"/>
      <c r="F965" s="36"/>
      <c r="G965" s="36"/>
      <c r="H965" s="36"/>
      <c r="I965" s="36"/>
      <c r="J965" s="36"/>
      <c r="K965" s="36"/>
      <c r="L965" s="36"/>
      <c r="M965" s="36"/>
      <c r="N965" s="36"/>
      <c r="O965" s="36"/>
      <c r="P965" s="36"/>
      <c r="Q965" s="36"/>
      <c r="R965" s="36"/>
      <c r="S965" s="36"/>
      <c r="T965" s="36"/>
      <c r="U965" s="36"/>
      <c r="V965" s="36"/>
      <c r="W965" s="36"/>
      <c r="X965" s="36"/>
      <c r="Y965" s="36"/>
      <c r="Z965" s="36"/>
      <c r="AA965" s="36"/>
      <c r="AB965" s="36"/>
    </row>
    <row r="966">
      <c r="A966" s="44"/>
      <c r="B966" s="45"/>
      <c r="C966" s="46"/>
      <c r="D966" s="46"/>
      <c r="E966" s="36"/>
      <c r="F966" s="36"/>
      <c r="G966" s="36"/>
      <c r="H966" s="36"/>
      <c r="I966" s="36"/>
      <c r="J966" s="36"/>
      <c r="K966" s="36"/>
      <c r="L966" s="36"/>
      <c r="M966" s="36"/>
      <c r="N966" s="36"/>
      <c r="O966" s="36"/>
      <c r="P966" s="36"/>
      <c r="Q966" s="36"/>
      <c r="R966" s="36"/>
      <c r="S966" s="36"/>
      <c r="T966" s="36"/>
      <c r="U966" s="36"/>
      <c r="V966" s="36"/>
      <c r="W966" s="36"/>
      <c r="X966" s="36"/>
      <c r="Y966" s="36"/>
      <c r="Z966" s="36"/>
      <c r="AA966" s="36"/>
      <c r="AB966" s="36"/>
    </row>
    <row r="967">
      <c r="A967" s="44"/>
      <c r="B967" s="45"/>
      <c r="C967" s="46"/>
      <c r="D967" s="46"/>
      <c r="E967" s="36"/>
      <c r="F967" s="36"/>
      <c r="G967" s="36"/>
      <c r="H967" s="36"/>
      <c r="I967" s="36"/>
      <c r="J967" s="36"/>
      <c r="K967" s="36"/>
      <c r="L967" s="36"/>
      <c r="M967" s="36"/>
      <c r="N967" s="36"/>
      <c r="O967" s="36"/>
      <c r="P967" s="36"/>
      <c r="Q967" s="36"/>
      <c r="R967" s="36"/>
      <c r="S967" s="36"/>
      <c r="T967" s="36"/>
      <c r="U967" s="36"/>
      <c r="V967" s="36"/>
      <c r="W967" s="36"/>
      <c r="X967" s="36"/>
      <c r="Y967" s="36"/>
      <c r="Z967" s="36"/>
      <c r="AA967" s="36"/>
      <c r="AB967" s="36"/>
    </row>
    <row r="968">
      <c r="A968" s="44"/>
      <c r="B968" s="45"/>
      <c r="C968" s="46"/>
      <c r="D968" s="46"/>
      <c r="E968" s="36"/>
      <c r="F968" s="36"/>
      <c r="G968" s="36"/>
      <c r="H968" s="36"/>
      <c r="I968" s="36"/>
      <c r="J968" s="36"/>
      <c r="K968" s="36"/>
      <c r="L968" s="36"/>
      <c r="M968" s="36"/>
      <c r="N968" s="36"/>
      <c r="O968" s="36"/>
      <c r="P968" s="36"/>
      <c r="Q968" s="36"/>
      <c r="R968" s="36"/>
      <c r="S968" s="36"/>
      <c r="T968" s="36"/>
      <c r="U968" s="36"/>
      <c r="V968" s="36"/>
      <c r="W968" s="36"/>
      <c r="X968" s="36"/>
      <c r="Y968" s="36"/>
      <c r="Z968" s="36"/>
      <c r="AA968" s="36"/>
      <c r="AB968" s="36"/>
    </row>
    <row r="969">
      <c r="A969" s="44"/>
      <c r="B969" s="45"/>
      <c r="C969" s="46"/>
      <c r="D969" s="46"/>
      <c r="E969" s="36"/>
      <c r="F969" s="36"/>
      <c r="G969" s="36"/>
      <c r="H969" s="36"/>
      <c r="I969" s="36"/>
      <c r="J969" s="36"/>
      <c r="K969" s="36"/>
      <c r="L969" s="36"/>
      <c r="M969" s="36"/>
      <c r="N969" s="36"/>
      <c r="O969" s="36"/>
      <c r="P969" s="36"/>
      <c r="Q969" s="36"/>
      <c r="R969" s="36"/>
      <c r="S969" s="36"/>
      <c r="T969" s="36"/>
      <c r="U969" s="36"/>
      <c r="V969" s="36"/>
      <c r="W969" s="36"/>
      <c r="X969" s="36"/>
      <c r="Y969" s="36"/>
      <c r="Z969" s="36"/>
      <c r="AA969" s="36"/>
      <c r="AB969" s="36"/>
    </row>
    <row r="970">
      <c r="A970" s="44"/>
      <c r="B970" s="45"/>
      <c r="C970" s="46"/>
      <c r="D970" s="46"/>
      <c r="E970" s="36"/>
      <c r="F970" s="36"/>
      <c r="G970" s="36"/>
      <c r="H970" s="36"/>
      <c r="I970" s="36"/>
      <c r="J970" s="36"/>
      <c r="K970" s="36"/>
      <c r="L970" s="36"/>
      <c r="M970" s="36"/>
      <c r="N970" s="36"/>
      <c r="O970" s="36"/>
      <c r="P970" s="36"/>
      <c r="Q970" s="36"/>
      <c r="R970" s="36"/>
      <c r="S970" s="36"/>
      <c r="T970" s="36"/>
      <c r="U970" s="36"/>
      <c r="V970" s="36"/>
      <c r="W970" s="36"/>
      <c r="X970" s="36"/>
      <c r="Y970" s="36"/>
      <c r="Z970" s="36"/>
      <c r="AA970" s="36"/>
      <c r="AB970" s="36"/>
    </row>
    <row r="971">
      <c r="A971" s="44"/>
      <c r="B971" s="45"/>
      <c r="C971" s="46"/>
      <c r="D971" s="46"/>
      <c r="E971" s="36"/>
      <c r="F971" s="36"/>
      <c r="G971" s="36"/>
      <c r="H971" s="36"/>
      <c r="I971" s="36"/>
      <c r="J971" s="36"/>
      <c r="K971" s="36"/>
      <c r="L971" s="36"/>
      <c r="M971" s="36"/>
      <c r="N971" s="36"/>
      <c r="O971" s="36"/>
      <c r="P971" s="36"/>
      <c r="Q971" s="36"/>
      <c r="R971" s="36"/>
      <c r="S971" s="36"/>
      <c r="T971" s="36"/>
      <c r="U971" s="36"/>
      <c r="V971" s="36"/>
      <c r="W971" s="36"/>
      <c r="X971" s="36"/>
      <c r="Y971" s="36"/>
      <c r="Z971" s="36"/>
      <c r="AA971" s="36"/>
      <c r="AB971" s="36"/>
    </row>
    <row r="972">
      <c r="A972" s="44"/>
      <c r="B972" s="45"/>
      <c r="C972" s="46"/>
      <c r="D972" s="46"/>
      <c r="E972" s="36"/>
      <c r="F972" s="36"/>
      <c r="G972" s="36"/>
      <c r="H972" s="36"/>
      <c r="I972" s="36"/>
      <c r="J972" s="36"/>
      <c r="K972" s="36"/>
      <c r="L972" s="36"/>
      <c r="M972" s="36"/>
      <c r="N972" s="36"/>
      <c r="O972" s="36"/>
      <c r="P972" s="36"/>
      <c r="Q972" s="36"/>
      <c r="R972" s="36"/>
      <c r="S972" s="36"/>
      <c r="T972" s="36"/>
      <c r="U972" s="36"/>
      <c r="V972" s="36"/>
      <c r="W972" s="36"/>
      <c r="X972" s="36"/>
      <c r="Y972" s="36"/>
      <c r="Z972" s="36"/>
      <c r="AA972" s="36"/>
      <c r="AB972" s="36"/>
    </row>
    <row r="973">
      <c r="A973" s="44"/>
      <c r="B973" s="45"/>
      <c r="C973" s="46"/>
      <c r="D973" s="46"/>
      <c r="E973" s="36"/>
      <c r="F973" s="36"/>
      <c r="G973" s="36"/>
      <c r="H973" s="36"/>
      <c r="I973" s="36"/>
      <c r="J973" s="36"/>
      <c r="K973" s="36"/>
      <c r="L973" s="36"/>
      <c r="M973" s="36"/>
      <c r="N973" s="36"/>
      <c r="O973" s="36"/>
      <c r="P973" s="36"/>
      <c r="Q973" s="36"/>
      <c r="R973" s="36"/>
      <c r="S973" s="36"/>
      <c r="T973" s="36"/>
      <c r="U973" s="36"/>
      <c r="V973" s="36"/>
      <c r="W973" s="36"/>
      <c r="X973" s="36"/>
      <c r="Y973" s="36"/>
      <c r="Z973" s="36"/>
      <c r="AA973" s="36"/>
      <c r="AB973" s="36"/>
    </row>
    <row r="974">
      <c r="A974" s="44"/>
      <c r="B974" s="45"/>
      <c r="C974" s="46"/>
      <c r="D974" s="46"/>
      <c r="E974" s="36"/>
      <c r="F974" s="36"/>
      <c r="G974" s="36"/>
      <c r="H974" s="36"/>
      <c r="I974" s="36"/>
      <c r="J974" s="36"/>
      <c r="K974" s="36"/>
      <c r="L974" s="36"/>
      <c r="M974" s="36"/>
      <c r="N974" s="36"/>
      <c r="O974" s="36"/>
      <c r="P974" s="36"/>
      <c r="Q974" s="36"/>
      <c r="R974" s="36"/>
      <c r="S974" s="36"/>
      <c r="T974" s="36"/>
      <c r="U974" s="36"/>
      <c r="V974" s="36"/>
      <c r="W974" s="36"/>
      <c r="X974" s="36"/>
      <c r="Y974" s="36"/>
      <c r="Z974" s="36"/>
      <c r="AA974" s="36"/>
      <c r="AB974" s="36"/>
    </row>
    <row r="975">
      <c r="A975" s="44"/>
      <c r="B975" s="45"/>
      <c r="C975" s="46"/>
      <c r="D975" s="46"/>
      <c r="E975" s="36"/>
      <c r="F975" s="36"/>
      <c r="G975" s="36"/>
      <c r="H975" s="36"/>
      <c r="I975" s="36"/>
      <c r="J975" s="36"/>
      <c r="K975" s="36"/>
      <c r="L975" s="36"/>
      <c r="M975" s="36"/>
      <c r="N975" s="36"/>
      <c r="O975" s="36"/>
      <c r="P975" s="36"/>
      <c r="Q975" s="36"/>
      <c r="R975" s="36"/>
      <c r="S975" s="36"/>
      <c r="T975" s="36"/>
      <c r="U975" s="36"/>
      <c r="V975" s="36"/>
      <c r="W975" s="36"/>
      <c r="X975" s="36"/>
      <c r="Y975" s="36"/>
      <c r="Z975" s="36"/>
      <c r="AA975" s="36"/>
      <c r="AB975" s="36"/>
    </row>
    <row r="976">
      <c r="A976" s="44"/>
      <c r="B976" s="45"/>
      <c r="C976" s="46"/>
      <c r="D976" s="46"/>
      <c r="E976" s="36"/>
      <c r="F976" s="36"/>
      <c r="G976" s="36"/>
      <c r="H976" s="36"/>
      <c r="I976" s="36"/>
      <c r="J976" s="36"/>
      <c r="K976" s="36"/>
      <c r="L976" s="36"/>
      <c r="M976" s="36"/>
      <c r="N976" s="36"/>
      <c r="O976" s="36"/>
      <c r="P976" s="36"/>
      <c r="Q976" s="36"/>
      <c r="R976" s="36"/>
      <c r="S976" s="36"/>
      <c r="T976" s="36"/>
      <c r="U976" s="36"/>
      <c r="V976" s="36"/>
      <c r="W976" s="36"/>
      <c r="X976" s="36"/>
      <c r="Y976" s="36"/>
      <c r="Z976" s="36"/>
      <c r="AA976" s="36"/>
      <c r="AB976" s="36"/>
    </row>
    <row r="977">
      <c r="A977" s="44"/>
      <c r="B977" s="45"/>
      <c r="C977" s="46"/>
      <c r="D977" s="46"/>
      <c r="E977" s="36"/>
      <c r="F977" s="36"/>
      <c r="G977" s="36"/>
      <c r="H977" s="36"/>
      <c r="I977" s="36"/>
      <c r="J977" s="36"/>
      <c r="K977" s="36"/>
      <c r="L977" s="36"/>
      <c r="M977" s="36"/>
      <c r="N977" s="36"/>
      <c r="O977" s="36"/>
      <c r="P977" s="36"/>
      <c r="Q977" s="36"/>
      <c r="R977" s="36"/>
      <c r="S977" s="36"/>
      <c r="T977" s="36"/>
      <c r="U977" s="36"/>
      <c r="V977" s="36"/>
      <c r="W977" s="36"/>
      <c r="X977" s="36"/>
      <c r="Y977" s="36"/>
      <c r="Z977" s="36"/>
      <c r="AA977" s="36"/>
      <c r="AB977" s="36"/>
    </row>
    <row r="978">
      <c r="A978" s="44"/>
      <c r="B978" s="45"/>
      <c r="C978" s="46"/>
      <c r="D978" s="46"/>
      <c r="E978" s="36"/>
      <c r="F978" s="36"/>
      <c r="G978" s="36"/>
      <c r="H978" s="36"/>
      <c r="I978" s="36"/>
      <c r="J978" s="36"/>
      <c r="K978" s="36"/>
      <c r="L978" s="36"/>
      <c r="M978" s="36"/>
      <c r="N978" s="36"/>
      <c r="O978" s="36"/>
      <c r="P978" s="36"/>
      <c r="Q978" s="36"/>
      <c r="R978" s="36"/>
      <c r="S978" s="36"/>
      <c r="T978" s="36"/>
      <c r="U978" s="36"/>
      <c r="V978" s="36"/>
      <c r="W978" s="36"/>
      <c r="X978" s="36"/>
      <c r="Y978" s="36"/>
      <c r="Z978" s="36"/>
      <c r="AA978" s="36"/>
      <c r="AB978" s="36"/>
    </row>
    <row r="979">
      <c r="A979" s="44"/>
      <c r="B979" s="45"/>
      <c r="C979" s="46"/>
      <c r="D979" s="46"/>
      <c r="E979" s="36"/>
      <c r="F979" s="36"/>
      <c r="G979" s="36"/>
      <c r="H979" s="36"/>
      <c r="I979" s="36"/>
      <c r="J979" s="36"/>
      <c r="K979" s="36"/>
      <c r="L979" s="36"/>
      <c r="M979" s="36"/>
      <c r="N979" s="36"/>
      <c r="O979" s="36"/>
      <c r="P979" s="36"/>
      <c r="Q979" s="36"/>
      <c r="R979" s="36"/>
      <c r="S979" s="36"/>
      <c r="T979" s="36"/>
      <c r="U979" s="36"/>
      <c r="V979" s="36"/>
      <c r="W979" s="36"/>
      <c r="X979" s="36"/>
      <c r="Y979" s="36"/>
      <c r="Z979" s="36"/>
      <c r="AA979" s="36"/>
      <c r="AB979" s="36"/>
    </row>
    <row r="980">
      <c r="A980" s="44"/>
      <c r="B980" s="45"/>
      <c r="C980" s="46"/>
      <c r="D980" s="46"/>
      <c r="E980" s="36"/>
      <c r="F980" s="36"/>
      <c r="G980" s="36"/>
      <c r="H980" s="36"/>
      <c r="I980" s="36"/>
      <c r="J980" s="36"/>
      <c r="K980" s="36"/>
      <c r="L980" s="36"/>
      <c r="M980" s="36"/>
      <c r="N980" s="36"/>
      <c r="O980" s="36"/>
      <c r="P980" s="36"/>
      <c r="Q980" s="36"/>
      <c r="R980" s="36"/>
      <c r="S980" s="36"/>
      <c r="T980" s="36"/>
      <c r="U980" s="36"/>
      <c r="V980" s="36"/>
      <c r="W980" s="36"/>
      <c r="X980" s="36"/>
      <c r="Y980" s="36"/>
      <c r="Z980" s="36"/>
      <c r="AA980" s="36"/>
      <c r="AB980" s="36"/>
    </row>
    <row r="981">
      <c r="A981" s="44"/>
      <c r="B981" s="45"/>
      <c r="C981" s="46"/>
      <c r="D981" s="46"/>
      <c r="E981" s="36"/>
      <c r="F981" s="36"/>
      <c r="G981" s="36"/>
      <c r="H981" s="36"/>
      <c r="I981" s="36"/>
      <c r="J981" s="36"/>
      <c r="K981" s="36"/>
      <c r="L981" s="36"/>
      <c r="M981" s="36"/>
      <c r="N981" s="36"/>
      <c r="O981" s="36"/>
      <c r="P981" s="36"/>
      <c r="Q981" s="36"/>
      <c r="R981" s="36"/>
      <c r="S981" s="36"/>
      <c r="T981" s="36"/>
      <c r="U981" s="36"/>
      <c r="V981" s="36"/>
      <c r="W981" s="36"/>
      <c r="X981" s="36"/>
      <c r="Y981" s="36"/>
      <c r="Z981" s="36"/>
      <c r="AA981" s="36"/>
      <c r="AB981" s="36"/>
    </row>
    <row r="982">
      <c r="A982" s="44"/>
      <c r="B982" s="45"/>
      <c r="C982" s="46"/>
      <c r="D982" s="46"/>
      <c r="E982" s="36"/>
      <c r="F982" s="36"/>
      <c r="G982" s="36"/>
      <c r="H982" s="36"/>
      <c r="I982" s="36"/>
      <c r="J982" s="36"/>
      <c r="K982" s="36"/>
      <c r="L982" s="36"/>
      <c r="M982" s="36"/>
      <c r="N982" s="36"/>
      <c r="O982" s="36"/>
      <c r="P982" s="36"/>
      <c r="Q982" s="36"/>
      <c r="R982" s="36"/>
      <c r="S982" s="36"/>
      <c r="T982" s="36"/>
      <c r="U982" s="36"/>
      <c r="V982" s="36"/>
      <c r="W982" s="36"/>
      <c r="X982" s="36"/>
      <c r="Y982" s="36"/>
      <c r="Z982" s="36"/>
      <c r="AA982" s="36"/>
      <c r="AB982" s="36"/>
    </row>
    <row r="983">
      <c r="A983" s="44"/>
      <c r="B983" s="45"/>
      <c r="C983" s="46"/>
      <c r="D983" s="46"/>
      <c r="E983" s="36"/>
      <c r="F983" s="36"/>
      <c r="G983" s="36"/>
      <c r="H983" s="36"/>
      <c r="I983" s="36"/>
      <c r="J983" s="36"/>
      <c r="K983" s="36"/>
      <c r="L983" s="36"/>
      <c r="M983" s="36"/>
      <c r="N983" s="36"/>
      <c r="O983" s="36"/>
      <c r="P983" s="36"/>
      <c r="Q983" s="36"/>
      <c r="R983" s="36"/>
      <c r="S983" s="36"/>
      <c r="T983" s="36"/>
      <c r="U983" s="36"/>
      <c r="V983" s="36"/>
      <c r="W983" s="36"/>
      <c r="X983" s="36"/>
      <c r="Y983" s="36"/>
      <c r="Z983" s="36"/>
      <c r="AA983" s="36"/>
      <c r="AB983" s="36"/>
    </row>
    <row r="984">
      <c r="A984" s="44"/>
      <c r="B984" s="45"/>
      <c r="C984" s="46"/>
      <c r="D984" s="46"/>
      <c r="E984" s="36"/>
      <c r="F984" s="36"/>
      <c r="G984" s="36"/>
      <c r="H984" s="36"/>
      <c r="I984" s="36"/>
      <c r="J984" s="36"/>
      <c r="K984" s="36"/>
      <c r="L984" s="36"/>
      <c r="M984" s="36"/>
      <c r="N984" s="36"/>
      <c r="O984" s="36"/>
      <c r="P984" s="36"/>
      <c r="Q984" s="36"/>
      <c r="R984" s="36"/>
      <c r="S984" s="36"/>
      <c r="T984" s="36"/>
      <c r="U984" s="36"/>
      <c r="V984" s="36"/>
      <c r="W984" s="36"/>
      <c r="X984" s="36"/>
      <c r="Y984" s="36"/>
      <c r="Z984" s="36"/>
      <c r="AA984" s="36"/>
      <c r="AB984" s="36"/>
    </row>
    <row r="985">
      <c r="A985" s="44"/>
      <c r="B985" s="45"/>
      <c r="C985" s="46"/>
      <c r="D985" s="46"/>
      <c r="E985" s="36"/>
      <c r="F985" s="36"/>
      <c r="G985" s="36"/>
      <c r="H985" s="36"/>
      <c r="I985" s="36"/>
      <c r="J985" s="36"/>
      <c r="K985" s="36"/>
      <c r="L985" s="36"/>
      <c r="M985" s="36"/>
      <c r="N985" s="36"/>
      <c r="O985" s="36"/>
      <c r="P985" s="36"/>
      <c r="Q985" s="36"/>
      <c r="R985" s="36"/>
      <c r="S985" s="36"/>
      <c r="T985" s="36"/>
      <c r="U985" s="36"/>
      <c r="V985" s="36"/>
      <c r="W985" s="36"/>
      <c r="X985" s="36"/>
      <c r="Y985" s="36"/>
      <c r="Z985" s="36"/>
      <c r="AA985" s="36"/>
      <c r="AB985" s="36"/>
    </row>
    <row r="986">
      <c r="A986" s="44"/>
      <c r="B986" s="45"/>
      <c r="C986" s="46"/>
      <c r="D986" s="46"/>
      <c r="E986" s="36"/>
      <c r="F986" s="36"/>
      <c r="G986" s="36"/>
      <c r="H986" s="36"/>
      <c r="I986" s="36"/>
      <c r="J986" s="36"/>
      <c r="K986" s="36"/>
      <c r="L986" s="36"/>
      <c r="M986" s="36"/>
      <c r="N986" s="36"/>
      <c r="O986" s="36"/>
      <c r="P986" s="36"/>
      <c r="Q986" s="36"/>
      <c r="R986" s="36"/>
      <c r="S986" s="36"/>
      <c r="T986" s="36"/>
      <c r="U986" s="36"/>
      <c r="V986" s="36"/>
      <c r="W986" s="36"/>
      <c r="X986" s="36"/>
      <c r="Y986" s="36"/>
      <c r="Z986" s="36"/>
      <c r="AA986" s="36"/>
      <c r="AB986" s="36"/>
    </row>
    <row r="987">
      <c r="A987" s="44"/>
      <c r="B987" s="45"/>
      <c r="C987" s="46"/>
      <c r="D987" s="46"/>
      <c r="E987" s="36"/>
      <c r="F987" s="36"/>
      <c r="G987" s="36"/>
      <c r="H987" s="36"/>
      <c r="I987" s="36"/>
      <c r="J987" s="36"/>
      <c r="K987" s="36"/>
      <c r="L987" s="36"/>
      <c r="M987" s="36"/>
      <c r="N987" s="36"/>
      <c r="O987" s="36"/>
      <c r="P987" s="36"/>
      <c r="Q987" s="36"/>
      <c r="R987" s="36"/>
      <c r="S987" s="36"/>
      <c r="T987" s="36"/>
      <c r="U987" s="36"/>
      <c r="V987" s="36"/>
      <c r="W987" s="36"/>
      <c r="X987" s="36"/>
      <c r="Y987" s="36"/>
      <c r="Z987" s="36"/>
      <c r="AA987" s="36"/>
      <c r="AB987" s="36"/>
    </row>
    <row r="988">
      <c r="A988" s="44"/>
      <c r="B988" s="45"/>
      <c r="C988" s="46"/>
      <c r="D988" s="46"/>
      <c r="E988" s="36"/>
      <c r="F988" s="36"/>
      <c r="G988" s="36"/>
      <c r="H988" s="36"/>
      <c r="I988" s="36"/>
      <c r="J988" s="36"/>
      <c r="K988" s="36"/>
      <c r="L988" s="36"/>
      <c r="M988" s="36"/>
      <c r="N988" s="36"/>
      <c r="O988" s="36"/>
      <c r="P988" s="36"/>
      <c r="Q988" s="36"/>
      <c r="R988" s="36"/>
      <c r="S988" s="36"/>
      <c r="T988" s="36"/>
      <c r="U988" s="36"/>
      <c r="V988" s="36"/>
      <c r="W988" s="36"/>
      <c r="X988" s="36"/>
      <c r="Y988" s="36"/>
      <c r="Z988" s="36"/>
      <c r="AA988" s="36"/>
      <c r="AB988" s="36"/>
    </row>
    <row r="989">
      <c r="A989" s="44"/>
      <c r="B989" s="45"/>
      <c r="C989" s="46"/>
      <c r="D989" s="46"/>
      <c r="E989" s="36"/>
      <c r="F989" s="36"/>
      <c r="G989" s="36"/>
      <c r="H989" s="36"/>
      <c r="I989" s="36"/>
      <c r="J989" s="36"/>
      <c r="K989" s="36"/>
      <c r="L989" s="36"/>
      <c r="M989" s="36"/>
      <c r="N989" s="36"/>
      <c r="O989" s="36"/>
      <c r="P989" s="36"/>
      <c r="Q989" s="36"/>
      <c r="R989" s="36"/>
      <c r="S989" s="36"/>
      <c r="T989" s="36"/>
      <c r="U989" s="36"/>
      <c r="V989" s="36"/>
      <c r="W989" s="36"/>
      <c r="X989" s="36"/>
      <c r="Y989" s="36"/>
      <c r="Z989" s="36"/>
      <c r="AA989" s="36"/>
      <c r="AB989" s="36"/>
    </row>
    <row r="990">
      <c r="A990" s="44"/>
      <c r="B990" s="45"/>
      <c r="C990" s="46"/>
      <c r="D990" s="46"/>
      <c r="E990" s="36"/>
      <c r="F990" s="36"/>
      <c r="G990" s="36"/>
      <c r="H990" s="36"/>
      <c r="I990" s="36"/>
      <c r="J990" s="36"/>
      <c r="K990" s="36"/>
      <c r="L990" s="36"/>
      <c r="M990" s="36"/>
      <c r="N990" s="36"/>
      <c r="O990" s="36"/>
      <c r="P990" s="36"/>
      <c r="Q990" s="36"/>
      <c r="R990" s="36"/>
      <c r="S990" s="36"/>
      <c r="T990" s="36"/>
      <c r="U990" s="36"/>
      <c r="V990" s="36"/>
      <c r="W990" s="36"/>
      <c r="X990" s="36"/>
      <c r="Y990" s="36"/>
      <c r="Z990" s="36"/>
      <c r="AA990" s="36"/>
      <c r="AB990" s="36"/>
    </row>
    <row r="991">
      <c r="A991" s="44"/>
      <c r="B991" s="45"/>
      <c r="C991" s="46"/>
      <c r="D991" s="46"/>
      <c r="E991" s="36"/>
      <c r="F991" s="36"/>
      <c r="G991" s="36"/>
      <c r="H991" s="36"/>
      <c r="I991" s="36"/>
      <c r="J991" s="36"/>
      <c r="K991" s="36"/>
      <c r="L991" s="36"/>
      <c r="M991" s="36"/>
      <c r="N991" s="36"/>
      <c r="O991" s="36"/>
      <c r="P991" s="36"/>
      <c r="Q991" s="36"/>
      <c r="R991" s="36"/>
      <c r="S991" s="36"/>
      <c r="T991" s="36"/>
      <c r="U991" s="36"/>
      <c r="V991" s="36"/>
      <c r="W991" s="36"/>
      <c r="X991" s="36"/>
      <c r="Y991" s="36"/>
      <c r="Z991" s="36"/>
      <c r="AA991" s="36"/>
      <c r="AB991" s="36"/>
    </row>
    <row r="992">
      <c r="A992" s="44"/>
      <c r="B992" s="45"/>
      <c r="C992" s="46"/>
      <c r="D992" s="46"/>
      <c r="E992" s="36"/>
      <c r="F992" s="36"/>
      <c r="G992" s="36"/>
      <c r="H992" s="36"/>
      <c r="I992" s="36"/>
      <c r="J992" s="36"/>
      <c r="K992" s="36"/>
      <c r="L992" s="36"/>
      <c r="M992" s="36"/>
      <c r="N992" s="36"/>
      <c r="O992" s="36"/>
      <c r="P992" s="36"/>
      <c r="Q992" s="36"/>
      <c r="R992" s="36"/>
      <c r="S992" s="36"/>
      <c r="T992" s="36"/>
      <c r="U992" s="36"/>
      <c r="V992" s="36"/>
      <c r="W992" s="36"/>
      <c r="X992" s="36"/>
      <c r="Y992" s="36"/>
      <c r="Z992" s="36"/>
      <c r="AA992" s="36"/>
      <c r="AB992" s="36"/>
    </row>
    <row r="993">
      <c r="A993" s="44"/>
      <c r="B993" s="45"/>
      <c r="C993" s="46"/>
      <c r="D993" s="46"/>
      <c r="E993" s="36"/>
      <c r="F993" s="36"/>
      <c r="G993" s="36"/>
      <c r="H993" s="36"/>
      <c r="I993" s="36"/>
      <c r="J993" s="36"/>
      <c r="K993" s="36"/>
      <c r="L993" s="36"/>
      <c r="M993" s="36"/>
      <c r="N993" s="36"/>
      <c r="O993" s="36"/>
      <c r="P993" s="36"/>
      <c r="Q993" s="36"/>
      <c r="R993" s="36"/>
      <c r="S993" s="36"/>
      <c r="T993" s="36"/>
      <c r="U993" s="36"/>
      <c r="V993" s="36"/>
      <c r="W993" s="36"/>
      <c r="X993" s="36"/>
      <c r="Y993" s="36"/>
      <c r="Z993" s="36"/>
      <c r="AA993" s="36"/>
      <c r="AB993" s="36"/>
    </row>
    <row r="994">
      <c r="A994" s="44"/>
      <c r="B994" s="45"/>
      <c r="C994" s="46"/>
      <c r="D994" s="46"/>
      <c r="E994" s="36"/>
      <c r="F994" s="36"/>
      <c r="G994" s="36"/>
      <c r="H994" s="36"/>
      <c r="I994" s="36"/>
      <c r="J994" s="36"/>
      <c r="K994" s="36"/>
      <c r="L994" s="36"/>
      <c r="M994" s="36"/>
      <c r="N994" s="36"/>
      <c r="O994" s="36"/>
      <c r="P994" s="36"/>
      <c r="Q994" s="36"/>
      <c r="R994" s="36"/>
      <c r="S994" s="36"/>
      <c r="T994" s="36"/>
      <c r="U994" s="36"/>
      <c r="V994" s="36"/>
      <c r="W994" s="36"/>
      <c r="X994" s="36"/>
      <c r="Y994" s="36"/>
      <c r="Z994" s="36"/>
      <c r="AA994" s="36"/>
      <c r="AB994" s="36"/>
    </row>
    <row r="995">
      <c r="A995" s="44"/>
      <c r="B995" s="45"/>
      <c r="C995" s="46"/>
      <c r="D995" s="46"/>
      <c r="E995" s="36"/>
      <c r="F995" s="36"/>
      <c r="G995" s="36"/>
      <c r="H995" s="36"/>
      <c r="I995" s="36"/>
      <c r="J995" s="36"/>
      <c r="K995" s="36"/>
      <c r="L995" s="36"/>
      <c r="M995" s="36"/>
      <c r="N995" s="36"/>
      <c r="O995" s="36"/>
      <c r="P995" s="36"/>
      <c r="Q995" s="36"/>
      <c r="R995" s="36"/>
      <c r="S995" s="36"/>
      <c r="T995" s="36"/>
      <c r="U995" s="36"/>
      <c r="V995" s="36"/>
      <c r="W995" s="36"/>
      <c r="X995" s="36"/>
      <c r="Y995" s="36"/>
      <c r="Z995" s="36"/>
      <c r="AA995" s="36"/>
      <c r="AB995" s="36"/>
    </row>
    <row r="996">
      <c r="A996" s="44"/>
      <c r="B996" s="45"/>
      <c r="C996" s="46"/>
      <c r="D996" s="46"/>
      <c r="E996" s="36"/>
      <c r="F996" s="36"/>
      <c r="G996" s="36"/>
      <c r="H996" s="36"/>
      <c r="I996" s="36"/>
      <c r="J996" s="36"/>
      <c r="K996" s="36"/>
      <c r="L996" s="36"/>
      <c r="M996" s="36"/>
      <c r="N996" s="36"/>
      <c r="O996" s="36"/>
      <c r="P996" s="36"/>
      <c r="Q996" s="36"/>
      <c r="R996" s="36"/>
      <c r="S996" s="36"/>
      <c r="T996" s="36"/>
      <c r="U996" s="36"/>
      <c r="V996" s="36"/>
      <c r="W996" s="36"/>
      <c r="X996" s="36"/>
      <c r="Y996" s="36"/>
      <c r="Z996" s="36"/>
      <c r="AA996" s="36"/>
      <c r="AB996" s="36"/>
    </row>
    <row r="997">
      <c r="A997" s="44"/>
      <c r="B997" s="45"/>
      <c r="C997" s="46"/>
      <c r="D997" s="46"/>
      <c r="E997" s="36"/>
      <c r="F997" s="36"/>
      <c r="G997" s="36"/>
      <c r="H997" s="36"/>
      <c r="I997" s="36"/>
      <c r="J997" s="36"/>
      <c r="K997" s="36"/>
      <c r="L997" s="36"/>
      <c r="M997" s="36"/>
      <c r="N997" s="36"/>
      <c r="O997" s="36"/>
      <c r="P997" s="36"/>
      <c r="Q997" s="36"/>
      <c r="R997" s="36"/>
      <c r="S997" s="36"/>
      <c r="T997" s="36"/>
      <c r="U997" s="36"/>
      <c r="V997" s="36"/>
      <c r="W997" s="36"/>
      <c r="X997" s="36"/>
      <c r="Y997" s="36"/>
      <c r="Z997" s="36"/>
      <c r="AA997" s="36"/>
      <c r="AB997" s="36"/>
    </row>
    <row r="998">
      <c r="A998" s="44"/>
      <c r="B998" s="45"/>
      <c r="C998" s="46"/>
      <c r="D998" s="46"/>
      <c r="E998" s="36"/>
      <c r="F998" s="36"/>
      <c r="G998" s="36"/>
      <c r="H998" s="36"/>
      <c r="I998" s="36"/>
      <c r="J998" s="36"/>
      <c r="K998" s="36"/>
      <c r="L998" s="36"/>
      <c r="M998" s="36"/>
      <c r="N998" s="36"/>
      <c r="O998" s="36"/>
      <c r="P998" s="36"/>
      <c r="Q998" s="36"/>
      <c r="R998" s="36"/>
      <c r="S998" s="36"/>
      <c r="T998" s="36"/>
      <c r="U998" s="36"/>
      <c r="V998" s="36"/>
      <c r="W998" s="36"/>
      <c r="X998" s="36"/>
      <c r="Y998" s="36"/>
      <c r="Z998" s="36"/>
      <c r="AA998" s="36"/>
      <c r="AB998" s="36"/>
    </row>
    <row r="999">
      <c r="A999" s="44"/>
      <c r="B999" s="45"/>
      <c r="C999" s="46"/>
      <c r="D999" s="46"/>
      <c r="E999" s="36"/>
      <c r="F999" s="36"/>
      <c r="G999" s="36"/>
      <c r="H999" s="36"/>
      <c r="I999" s="36"/>
      <c r="J999" s="36"/>
      <c r="K999" s="36"/>
      <c r="L999" s="36"/>
      <c r="M999" s="36"/>
      <c r="N999" s="36"/>
      <c r="O999" s="36"/>
      <c r="P999" s="36"/>
      <c r="Q999" s="36"/>
      <c r="R999" s="36"/>
      <c r="S999" s="36"/>
      <c r="T999" s="36"/>
      <c r="U999" s="36"/>
      <c r="V999" s="36"/>
      <c r="W999" s="36"/>
      <c r="X999" s="36"/>
      <c r="Y999" s="36"/>
      <c r="Z999" s="36"/>
      <c r="AA999" s="36"/>
      <c r="AB999" s="36"/>
    </row>
    <row r="1000">
      <c r="A1000" s="44"/>
      <c r="B1000" s="45"/>
      <c r="C1000" s="46"/>
      <c r="D1000" s="4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2" max="2" width="16.86"/>
    <col customWidth="1" min="3" max="3" width="72.0"/>
    <col customWidth="1" min="4" max="4" width="19.86"/>
    <col customWidth="1" min="5" max="5" width="25.86"/>
  </cols>
  <sheetData>
    <row r="1">
      <c r="A1" s="1" t="str">
        <f>IFERROR(__xludf.DUMMYFUNCTION("QUERY(Comparison!A:D, ""SELECT A WHERE D='include'"", 1)"),"Package Name")</f>
        <v>Package Name</v>
      </c>
      <c r="B1" s="2" t="str">
        <f>IFERROR(__xludf.DUMMYFUNCTION("QUERY(Comparison!A:R, ""SELECT N WHERE D='include'"", 1)"),"At which step can it be used")</f>
        <v>At which step can it be used</v>
      </c>
      <c r="C1" s="2" t="str">
        <f>IFERROR(__xludf.DUMMYFUNCTION("QUERY(Comparison!A:W, ""SELECT R WHERE D='include'"", 1)"),"Reference")</f>
        <v>Reference</v>
      </c>
      <c r="D1" s="2" t="str">
        <f>IFERROR(__xludf.DUMMYFUNCTION("QUERY(Comparison!A:R, ""SELECT F WHERE D='include'"", 1)"),"Release URL (CRAN / Bioconductor)")</f>
        <v>Release URL (CRAN / Bioconductor)</v>
      </c>
      <c r="E1" s="2" t="str">
        <f>IFERROR(__xludf.DUMMYFUNCTION("QUERY(Comparison!A:R, ""SELECT G WHERE D='include'"", 1)"),"Development Version")</f>
        <v>Development Version</v>
      </c>
      <c r="F1" s="1"/>
      <c r="G1" s="1"/>
      <c r="H1" s="1"/>
      <c r="I1" s="1"/>
      <c r="J1" s="1"/>
      <c r="K1" s="1"/>
      <c r="L1" s="1"/>
      <c r="M1" s="1"/>
      <c r="N1" s="1"/>
      <c r="O1" s="1"/>
      <c r="P1" s="1"/>
      <c r="Q1" s="1"/>
      <c r="R1" s="1"/>
      <c r="S1" s="1"/>
      <c r="T1" s="3"/>
      <c r="U1" s="3"/>
      <c r="V1" s="3"/>
      <c r="W1" s="3"/>
      <c r="X1" s="3"/>
      <c r="Y1" s="3"/>
      <c r="Z1" s="3"/>
      <c r="AA1" s="3"/>
      <c r="AB1" s="3"/>
      <c r="AC1" s="3"/>
      <c r="AD1" s="3"/>
      <c r="AE1" s="3"/>
      <c r="AF1" s="3"/>
      <c r="AG1" s="3"/>
      <c r="AH1" s="3"/>
    </row>
    <row r="2">
      <c r="A2" s="47" t="str">
        <f>IFERROR(__xludf.DUMMYFUNCTION("""COMPUTED_VALUE"""),"algaeClassify")</f>
        <v>algaeClassify</v>
      </c>
      <c r="B2" s="48" t="str">
        <f>IFERROR(__xludf.DUMMYFUNCTION("""COMPUTED_VALUE"""),"Database Access")</f>
        <v>Database Access</v>
      </c>
      <c r="C2" s="48"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D2" s="49" t="str">
        <f>IFERROR(__xludf.DUMMYFUNCTION("""COMPUTED_VALUE"""),"https://cran.r-project.org/package=algaeClassify")</f>
        <v>https://cran.r-project.org/package=algaeClassify</v>
      </c>
      <c r="E2" s="49" t="str">
        <f>IFERROR(__xludf.DUMMYFUNCTION("""COMPUTED_VALUE"""),"https://github.com/vppatil/GEISHA_phytoplankton")</f>
        <v>https://github.com/vppatil/GEISHA_phytoplankton</v>
      </c>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row>
    <row r="3">
      <c r="A3" s="47" t="str">
        <f>IFERROR(__xludf.DUMMYFUNCTION("""COMPUTED_VALUE"""),"finbif")</f>
        <v>finbif</v>
      </c>
      <c r="B3" s="48" t="str">
        <f>IFERROR(__xludf.DUMMYFUNCTION("""COMPUTED_VALUE"""),"Database Access")</f>
        <v>Database Access</v>
      </c>
      <c r="C3" s="48" t="str">
        <f>IFERROR(__xludf.DUMMYFUNCTION("""COMPUTED_VALUE"""),"Morris, W. K. (2021). Introduction to the finbif package [Manual]. https://doi.org/10.5281/zenodo.3612814")</f>
        <v>Morris, W. K. (2021). Introduction to the finbif package [Manual]. https://doi.org/10.5281/zenodo.3612814</v>
      </c>
      <c r="D3" s="49" t="str">
        <f>IFERROR(__xludf.DUMMYFUNCTION("""COMPUTED_VALUE"""),"https://cran.r-project.org/package=finbif")</f>
        <v>https://cran.r-project.org/package=finbif</v>
      </c>
      <c r="E3" s="49" t="str">
        <f>IFERROR(__xludf.DUMMYFUNCTION("""COMPUTED_VALUE"""),"https://github.com/luomus/finbif")</f>
        <v>https://github.com/luomus/finbif</v>
      </c>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row>
    <row r="4">
      <c r="A4" s="47" t="str">
        <f>IFERROR(__xludf.DUMMYFUNCTION("""COMPUTED_VALUE"""),"insect")</f>
        <v>insect</v>
      </c>
      <c r="B4" s="48" t="str">
        <f>IFERROR(__xludf.DUMMYFUNCTION("""COMPUTED_VALUE"""),"Database Access, Taxonomic Assignation")</f>
        <v>Database Access, Taxonomic Assignation</v>
      </c>
      <c r="C4" s="48" t="str">
        <f>IFERROR(__xludf.DUMMYFUNCTION("""COMPUTED_VALUE"""),"Wilkinson SP, Davy SK, Bunce M, Stat M. 2018. Taxonomic identification of environmental DNA with informatic sequence classification trees. PeerJ Preprints 6:e26812v1 https://doi.org/10.7287/peerj.preprints.26812v1")</f>
        <v>Wilkinson SP, Davy SK, Bunce M, Stat M. 2018. Taxonomic identification of environmental DNA with informatic sequence classification trees. PeerJ Preprints 6:e26812v1 https://doi.org/10.7287/peerj.preprints.26812v1</v>
      </c>
      <c r="D4" s="49" t="str">
        <f>IFERROR(__xludf.DUMMYFUNCTION("""COMPUTED_VALUE"""),"https://cran.r-project.org/package=insect")</f>
        <v>https://cran.r-project.org/package=insect</v>
      </c>
      <c r="E4" s="49" t="str">
        <f>IFERROR(__xludf.DUMMYFUNCTION("""COMPUTED_VALUE"""),"https://github.com/shaunpwilkinson/insect")</f>
        <v>https://github.com/shaunpwilkinson/insect</v>
      </c>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row>
    <row r="5">
      <c r="A5" s="47" t="str">
        <f>IFERROR(__xludf.DUMMYFUNCTION("""COMPUTED_VALUE"""),"lcvplants")</f>
        <v>lcvplants</v>
      </c>
      <c r="B5" s="48" t="str">
        <f>IFERROR(__xludf.DUMMYFUNCTION("""COMPUTED_VALUE"""),"Database Access")</f>
        <v>Database Access</v>
      </c>
      <c r="C5" s="48"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D5" s="48" t="str">
        <f>IFERROR(__xludf.DUMMYFUNCTION("""COMPUTED_VALUE"""),"NA")</f>
        <v>NA</v>
      </c>
      <c r="E5" s="49" t="str">
        <f>IFERROR(__xludf.DUMMYFUNCTION("""COMPUTED_VALUE"""),"https://github.com/idiv-biodiversity/lcvplants")</f>
        <v>https://github.com/idiv-biodiversity/lcvplants</v>
      </c>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row>
    <row r="6">
      <c r="A6" s="47" t="str">
        <f>IFERROR(__xludf.DUMMYFUNCTION("""COMPUTED_VALUE"""),"metacoder")</f>
        <v>metacoder</v>
      </c>
      <c r="B6" s="48" t="str">
        <f>IFERROR(__xludf.DUMMYFUNCTION("""COMPUTED_VALUE"""),"Data Wrangling, Data Visualization")</f>
        <v>Data Wrangling, Data Visualization</v>
      </c>
      <c r="C6" s="48"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D6" s="49" t="str">
        <f>IFERROR(__xludf.DUMMYFUNCTION("""COMPUTED_VALUE"""),"https://cran.r-project.org/package=metacoder")</f>
        <v>https://cran.r-project.org/package=metacoder</v>
      </c>
      <c r="E6" s="49" t="str">
        <f>IFERROR(__xludf.DUMMYFUNCTION("""COMPUTED_VALUE"""),"https://github.com/grunwaldlab/metacoder ")</f>
        <v>https://github.com/grunwaldlab/metacoder </v>
      </c>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row>
    <row r="7">
      <c r="A7" s="47" t="str">
        <f>IFERROR(__xludf.DUMMYFUNCTION("""COMPUTED_VALUE"""),"microclass")</f>
        <v>microclass</v>
      </c>
      <c r="B7" s="48" t="str">
        <f>IFERROR(__xludf.DUMMYFUNCTION("""COMPUTED_VALUE"""),"Database Access, Taxonomic Assignation")</f>
        <v>Database Access, Taxonomic Assignation</v>
      </c>
      <c r="C7" s="48"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D7" s="49" t="str">
        <f>IFERROR(__xludf.DUMMYFUNCTION("""COMPUTED_VALUE"""),"https://cran.r-project.org/package=microclass")</f>
        <v>https://cran.r-project.org/package=microclass</v>
      </c>
      <c r="E7" s="49" t="str">
        <f>IFERROR(__xludf.DUMMYFUNCTION("""COMPUTED_VALUE"""),"https://github.com/larssnip/microclass")</f>
        <v>https://github.com/larssnip/microclass</v>
      </c>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row>
    <row r="8">
      <c r="A8" s="47" t="str">
        <f>IFERROR(__xludf.DUMMYFUNCTION("""COMPUTED_VALUE"""),"monographaR")</f>
        <v>monographaR</v>
      </c>
      <c r="B8" s="48" t="str">
        <f>IFERROR(__xludf.DUMMYFUNCTION("""COMPUTED_VALUE"""),"Data Wrangling")</f>
        <v>Data Wrangling</v>
      </c>
      <c r="C8" s="48"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D8" s="49" t="str">
        <f>IFERROR(__xludf.DUMMYFUNCTION("""COMPUTED_VALUE"""),"https://cran.r-project.org/package=monographaR")</f>
        <v>https://cran.r-project.org/package=monographaR</v>
      </c>
      <c r="E8" s="49" t="str">
        <f>IFERROR(__xludf.DUMMYFUNCTION("""COMPUTED_VALUE"""),"https://github.com/mreginato/monographaR")</f>
        <v>https://github.com/mreginato/monographaR</v>
      </c>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row>
    <row r="9">
      <c r="A9" s="47" t="str">
        <f>IFERROR(__xludf.DUMMYFUNCTION("""COMPUTED_VALUE"""),"natserv")</f>
        <v>natserv</v>
      </c>
      <c r="B9" s="48" t="str">
        <f>IFERROR(__xludf.DUMMYFUNCTION("""COMPUTED_VALUE"""),"Database Access")</f>
        <v>Database Access</v>
      </c>
      <c r="C9" s="48"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D9" s="49" t="str">
        <f>IFERROR(__xludf.DUMMYFUNCTION("""COMPUTED_VALUE"""),"https://cran.r-project.org/package=natserv")</f>
        <v>https://cran.r-project.org/package=natserv</v>
      </c>
      <c r="E9" s="49" t="str">
        <f>IFERROR(__xludf.DUMMYFUNCTION("""COMPUTED_VALUE"""),"https://github.com/ropensci/natserv")</f>
        <v>https://github.com/ropensci/natserv</v>
      </c>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row>
    <row r="10">
      <c r="A10" s="47" t="str">
        <f>IFERROR(__xludf.DUMMYFUNCTION("""COMPUTED_VALUE"""),"plantlist")</f>
        <v>plantlist</v>
      </c>
      <c r="B10" s="48" t="str">
        <f>IFERROR(__xludf.DUMMYFUNCTION("""COMPUTED_VALUE"""),"Database Access")</f>
        <v>Database Access</v>
      </c>
      <c r="C10" s="48"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D10" s="48" t="str">
        <f>IFERROR(__xludf.DUMMYFUNCTION("""COMPUTED_VALUE"""),"NA")</f>
        <v>NA</v>
      </c>
      <c r="E10" s="49" t="str">
        <f>IFERROR(__xludf.DUMMYFUNCTION("""COMPUTED_VALUE"""),"https://github.com/helixcn/plantlist")</f>
        <v>https://github.com/helixcn/plantlist</v>
      </c>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row>
    <row r="11">
      <c r="A11" s="47" t="str">
        <f>IFERROR(__xludf.DUMMYFUNCTION("""COMPUTED_VALUE"""),"rcol")</f>
        <v>rcol</v>
      </c>
      <c r="B11" s="48" t="str">
        <f>IFERROR(__xludf.DUMMYFUNCTION("""COMPUTED_VALUE"""),"Database Access")</f>
        <v>Database Access</v>
      </c>
      <c r="C11" s="48" t="str">
        <f>IFERROR(__xludf.DUMMYFUNCTION("""COMPUTED_VALUE"""),"Chamberlain, S. (2021). rcol: Catalogue of life client [Manual]. https://CRAN.R-project.org/package=rcol
")</f>
        <v>Chamberlain, S. (2021). rcol: Catalogue of life client [Manual]. https://CRAN.R-project.org/package=rcol
</v>
      </c>
      <c r="D11" s="49" t="str">
        <f>IFERROR(__xludf.DUMMYFUNCTION("""COMPUTED_VALUE"""),"https://cran.r-project.org/package=rcol")</f>
        <v>https://cran.r-project.org/package=rcol</v>
      </c>
      <c r="E11" s="49" t="str">
        <f>IFERROR(__xludf.DUMMYFUNCTION("""COMPUTED_VALUE"""),"https://github.com/ropensci/rcol")</f>
        <v>https://github.com/ropensci/rcol</v>
      </c>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row>
    <row r="12">
      <c r="A12" s="47" t="str">
        <f>IFERROR(__xludf.DUMMYFUNCTION("""COMPUTED_VALUE"""),"rebird")</f>
        <v>rebird</v>
      </c>
      <c r="B12" s="48" t="str">
        <f>IFERROR(__xludf.DUMMYFUNCTION("""COMPUTED_VALUE"""),"Database Access")</f>
        <v>Database Access</v>
      </c>
      <c r="C12" s="48"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D12" s="49" t="str">
        <f>IFERROR(__xludf.DUMMYFUNCTION("""COMPUTED_VALUE"""),"https://cran.r-project.org/package=rebird")</f>
        <v>https://cran.r-project.org/package=rebird</v>
      </c>
      <c r="E12" s="49" t="str">
        <f>IFERROR(__xludf.DUMMYFUNCTION("""COMPUTED_VALUE"""),"https://github.com/ropensci/rebird")</f>
        <v>https://github.com/ropensci/rebird</v>
      </c>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row>
    <row r="13">
      <c r="A13" s="47" t="str">
        <f>IFERROR(__xludf.DUMMYFUNCTION("""COMPUTED_VALUE"""),"rentrez")</f>
        <v>rentrez</v>
      </c>
      <c r="B13" s="48" t="str">
        <f>IFERROR(__xludf.DUMMYFUNCTION("""COMPUTED_VALUE"""),"Database Access")</f>
        <v>Database Access</v>
      </c>
      <c r="C13" s="48" t="str">
        <f>IFERROR(__xludf.DUMMYFUNCTION("""COMPUTED_VALUE"""),"Winter DJ (2017). “rentrez: an R package for the NCBI eUtils API.” The R Journal, 9, 520–526. ")</f>
        <v>Winter DJ (2017). “rentrez: an R package for the NCBI eUtils API.” The R Journal, 9, 520–526. </v>
      </c>
      <c r="D13" s="49" t="str">
        <f>IFERROR(__xludf.DUMMYFUNCTION("""COMPUTED_VALUE"""),"https://cran.r-project.org/package=rentrez")</f>
        <v>https://cran.r-project.org/package=rentrez</v>
      </c>
      <c r="E13" s="49" t="str">
        <f>IFERROR(__xludf.DUMMYFUNCTION("""COMPUTED_VALUE"""),"https://github.com/ropensci/rentrez")</f>
        <v>https://github.com/ropensci/rentrez</v>
      </c>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row>
    <row r="14">
      <c r="A14" s="47" t="str">
        <f>IFERROR(__xludf.DUMMYFUNCTION("""COMPUTED_VALUE"""),"rfishbase")</f>
        <v>rfishbase</v>
      </c>
      <c r="B14" s="48" t="str">
        <f>IFERROR(__xludf.DUMMYFUNCTION("""COMPUTED_VALUE"""),"Database Access")</f>
        <v>Database Access</v>
      </c>
      <c r="C14" s="48" t="str">
        <f>IFERROR(__xludf.DUMMYFUNCTION("""COMPUTED_VALUE"""),"C. Boettiger, D. T. Lang, P. C. Wainwright, (2012) rfishbase: exploring, manipulating and visualizing FishBase data from R")</f>
        <v>C. Boettiger, D. T. Lang, P. C. Wainwright, (2012) rfishbase: exploring, manipulating and visualizing FishBase data from R</v>
      </c>
      <c r="D14" s="49" t="str">
        <f>IFERROR(__xludf.DUMMYFUNCTION("""COMPUTED_VALUE"""),"https://cran.r-project.org/web/packages/rfishbase/index.html")</f>
        <v>https://cran.r-project.org/web/packages/rfishbase/index.html</v>
      </c>
      <c r="E14" s="49" t="str">
        <f>IFERROR(__xludf.DUMMYFUNCTION("""COMPUTED_VALUE"""),"https://github.com/ropensci/rfishbase")</f>
        <v>https://github.com/ropensci/rfishbase</v>
      </c>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row>
    <row r="15">
      <c r="A15" s="47" t="str">
        <f>IFERROR(__xludf.DUMMYFUNCTION("""COMPUTED_VALUE"""),"rgbif")</f>
        <v>rgbif</v>
      </c>
      <c r="B15" s="48" t="str">
        <f>IFERROR(__xludf.DUMMYFUNCTION("""COMPUTED_VALUE"""),"Database Access")</f>
        <v>Database Access</v>
      </c>
      <c r="C15" s="48"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D15" s="49" t="str">
        <f>IFERROR(__xludf.DUMMYFUNCTION("""COMPUTED_VALUE"""),"https://cran.r-project.org/package=rgbif")</f>
        <v>https://cran.r-project.org/package=rgbif</v>
      </c>
      <c r="E15" s="49" t="str">
        <f>IFERROR(__xludf.DUMMYFUNCTION("""COMPUTED_VALUE"""),"https://github.com/ropensci/rgbif")</f>
        <v>https://github.com/ropensci/rgbif</v>
      </c>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row>
    <row r="16">
      <c r="A16" s="47" t="str">
        <f>IFERROR(__xludf.DUMMYFUNCTION("""COMPUTED_VALUE"""),"rgnparser")</f>
        <v>rgnparser</v>
      </c>
      <c r="B16" s="48" t="str">
        <f>IFERROR(__xludf.DUMMYFUNCTION("""COMPUTED_VALUE"""),"Data Wrangling")</f>
        <v>Data Wrangling</v>
      </c>
      <c r="C16" s="48" t="str">
        <f>IFERROR(__xludf.DUMMYFUNCTION("""COMPUTED_VALUE"""),"Chamberlain, S. (2021). rgnparser: Parse scientific names [Manual]. https://CRAN.R-project.org/package=rgnparser
")</f>
        <v>Chamberlain, S. (2021). rgnparser: Parse scientific names [Manual]. https://CRAN.R-project.org/package=rgnparser
</v>
      </c>
      <c r="D16" s="49" t="str">
        <f>IFERROR(__xludf.DUMMYFUNCTION("""COMPUTED_VALUE"""),"https://cran.r-project.org/package=rgnparser")</f>
        <v>https://cran.r-project.org/package=rgnparser</v>
      </c>
      <c r="E16" s="49" t="str">
        <f>IFERROR(__xludf.DUMMYFUNCTION("""COMPUTED_VALUE"""),"https://github.com/ropensci/rgnparser")</f>
        <v>https://github.com/ropensci/rgnparser</v>
      </c>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row>
    <row r="17">
      <c r="A17" s="47" t="str">
        <f>IFERROR(__xludf.DUMMYFUNCTION("""COMPUTED_VALUE"""),"ritis")</f>
        <v>ritis</v>
      </c>
      <c r="B17" s="48" t="str">
        <f>IFERROR(__xludf.DUMMYFUNCTION("""COMPUTED_VALUE"""),"Database Access")</f>
        <v>Database Access</v>
      </c>
      <c r="C17" s="48"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D17" s="49" t="str">
        <f>IFERROR(__xludf.DUMMYFUNCTION("""COMPUTED_VALUE"""),"https://cran.r-project.org/package=ritis")</f>
        <v>https://cran.r-project.org/package=ritis</v>
      </c>
      <c r="E17" s="49" t="str">
        <f>IFERROR(__xludf.DUMMYFUNCTION("""COMPUTED_VALUE"""),"https://github.com/ropensci/ritis")</f>
        <v>https://github.com/ropensci/ritis</v>
      </c>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row>
    <row r="18">
      <c r="A18" s="47" t="str">
        <f>IFERROR(__xludf.DUMMYFUNCTION("""COMPUTED_VALUE"""),"rotl")</f>
        <v>rotl</v>
      </c>
      <c r="B18" s="48" t="str">
        <f>IFERROR(__xludf.DUMMYFUNCTION("""COMPUTED_VALUE"""),"Database Access")</f>
        <v>Database Access</v>
      </c>
      <c r="C18" s="48"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D18" s="49" t="str">
        <f>IFERROR(__xludf.DUMMYFUNCTION("""COMPUTED_VALUE"""),"https://cran.r-project.org/package=rotl")</f>
        <v>https://cran.r-project.org/package=rotl</v>
      </c>
      <c r="E18" s="49" t="str">
        <f>IFERROR(__xludf.DUMMYFUNCTION("""COMPUTED_VALUE"""),"https://github.com/ropensci/rotl")</f>
        <v>https://github.com/ropensci/rotl</v>
      </c>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row>
    <row r="19">
      <c r="A19" s="47" t="str">
        <f>IFERROR(__xludf.DUMMYFUNCTION("""COMPUTED_VALUE"""),"rredlist")</f>
        <v>rredlist</v>
      </c>
      <c r="B19" s="48" t="str">
        <f>IFERROR(__xludf.DUMMYFUNCTION("""COMPUTED_VALUE"""),"Database Access")</f>
        <v>Database Access</v>
      </c>
      <c r="C19" s="48" t="str">
        <f>IFERROR(__xludf.DUMMYFUNCTION("""COMPUTED_VALUE"""),"Chamberlain, S. (2020). rredlist: “IUCN” red list client [Manual]. https://CRAN.R-project.org/package=rredlist
")</f>
        <v>Chamberlain, S. (2020). rredlist: “IUCN” red list client [Manual]. https://CRAN.R-project.org/package=rredlist
</v>
      </c>
      <c r="D19" s="49" t="str">
        <f>IFERROR(__xludf.DUMMYFUNCTION("""COMPUTED_VALUE"""),"https://cran.r-project.org/package=rredlist")</f>
        <v>https://cran.r-project.org/package=rredlist</v>
      </c>
      <c r="E19" s="49" t="str">
        <f>IFERROR(__xludf.DUMMYFUNCTION("""COMPUTED_VALUE"""),"https://github.com/ropensci/rredlist")</f>
        <v>https://github.com/ropensci/rredlist</v>
      </c>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row>
    <row r="20">
      <c r="A20" s="47" t="str">
        <f>IFERROR(__xludf.DUMMYFUNCTION("""COMPUTED_VALUE"""),"rtaxref")</f>
        <v>rtaxref</v>
      </c>
      <c r="B20" s="48" t="str">
        <f>IFERROR(__xludf.DUMMYFUNCTION("""COMPUTED_VALUE"""),"Database Access")</f>
        <v>Database Access</v>
      </c>
      <c r="C20" s="48"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D20" s="48" t="str">
        <f>IFERROR(__xludf.DUMMYFUNCTION("""COMPUTED_VALUE"""),"NA")</f>
        <v>NA</v>
      </c>
      <c r="E20" s="49" t="str">
        <f>IFERROR(__xludf.DUMMYFUNCTION("""COMPUTED_VALUE"""),"https://github.com/Rekyt/rtaxref")</f>
        <v>https://github.com/Rekyt/rtaxref</v>
      </c>
      <c r="F20" s="48"/>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row>
    <row r="21">
      <c r="A21" s="47" t="str">
        <f>IFERROR(__xludf.DUMMYFUNCTION("""COMPUTED_VALUE"""),"SP2000")</f>
        <v>SP2000</v>
      </c>
      <c r="B21" s="48" t="str">
        <f>IFERROR(__xludf.DUMMYFUNCTION("""COMPUTED_VALUE"""),"Database Access")</f>
        <v>Database Access</v>
      </c>
      <c r="C21" s="48"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D21" s="49" t="str">
        <f>IFERROR(__xludf.DUMMYFUNCTION("""COMPUTED_VALUE"""),"https://cran.r-project.org/package=SP2000")</f>
        <v>https://cran.r-project.org/package=SP2000</v>
      </c>
      <c r="E21" s="49" t="str">
        <f>IFERROR(__xludf.DUMMYFUNCTION("""COMPUTED_VALUE"""),"https://otoliths.github.io/SP2000/")</f>
        <v>https://otoliths.github.io/SP2000/</v>
      </c>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row>
    <row r="22">
      <c r="A22" s="47" t="str">
        <f>IFERROR(__xludf.DUMMYFUNCTION("""COMPUTED_VALUE"""),"splister")</f>
        <v>splister</v>
      </c>
      <c r="B22" s="48" t="str">
        <f>IFERROR(__xludf.DUMMYFUNCTION("""COMPUTED_VALUE"""),"Data Wrangling")</f>
        <v>Data Wrangling</v>
      </c>
      <c r="C22" s="48"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D22" s="48" t="str">
        <f>IFERROR(__xludf.DUMMYFUNCTION("""COMPUTED_VALUE"""),"NA")</f>
        <v>NA</v>
      </c>
      <c r="E22" s="50" t="str">
        <f>IFERROR(__xludf.DUMMYFUNCTION("""COMPUTED_VALUE"""),"https://github.com/sckott/splister")</f>
        <v>https://github.com/sckott/splister</v>
      </c>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row>
    <row r="23">
      <c r="A23" s="47" t="str">
        <f>IFERROR(__xludf.DUMMYFUNCTION("""COMPUTED_VALUE"""),"taxa")</f>
        <v>taxa</v>
      </c>
      <c r="B23" s="48" t="str">
        <f>IFERROR(__xludf.DUMMYFUNCTION("""COMPUTED_VALUE"""),"Infrastructure")</f>
        <v>Infrastructure</v>
      </c>
      <c r="C23" s="48"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D23" s="49" t="str">
        <f>IFERROR(__xludf.DUMMYFUNCTION("""COMPUTED_VALUE"""),"https://cran.r-project.org/package=taxa")</f>
        <v>https://cran.r-project.org/package=taxa</v>
      </c>
      <c r="E23" s="49" t="str">
        <f>IFERROR(__xludf.DUMMYFUNCTION("""COMPUTED_VALUE"""),"https://github.com/ropensci/taxa")</f>
        <v>https://github.com/ropensci/taxa</v>
      </c>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row>
    <row r="24">
      <c r="A24" s="47" t="str">
        <f>IFERROR(__xludf.DUMMYFUNCTION("""COMPUTED_VALUE"""),"taxadb")</f>
        <v>taxadb</v>
      </c>
      <c r="B24" s="48" t="str">
        <f>IFERROR(__xludf.DUMMYFUNCTION("""COMPUTED_VALUE"""),"Database Access")</f>
        <v>Database Access</v>
      </c>
      <c r="C24" s="48"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D24" s="49" t="str">
        <f>IFERROR(__xludf.DUMMYFUNCTION("""COMPUTED_VALUE"""),"https://cran.r-project.org/package=taxadb")</f>
        <v>https://cran.r-project.org/package=taxadb</v>
      </c>
      <c r="E24" s="49" t="str">
        <f>IFERROR(__xludf.DUMMYFUNCTION("""COMPUTED_VALUE"""),"https://github.com/ropensci/taxadb")</f>
        <v>https://github.com/ropensci/taxadb</v>
      </c>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row>
    <row r="25">
      <c r="A25" s="47" t="str">
        <f>IFERROR(__xludf.DUMMYFUNCTION("""COMPUTED_VALUE"""),"taxalight")</f>
        <v>taxalight</v>
      </c>
      <c r="B25" s="48" t="str">
        <f>IFERROR(__xludf.DUMMYFUNCTION("""COMPUTED_VALUE"""),"Database Access")</f>
        <v>Database Access</v>
      </c>
      <c r="C25" s="48"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D25" s="49" t="str">
        <f>IFERROR(__xludf.DUMMYFUNCTION("""COMPUTED_VALUE"""),"https://cran.r-project.org/web/packages/taxalight/index.html")</f>
        <v>https://cran.r-project.org/web/packages/taxalight/index.html</v>
      </c>
      <c r="E25" s="49" t="str">
        <f>IFERROR(__xludf.DUMMYFUNCTION("""COMPUTED_VALUE"""),"https://github.com/cboettig/taxalight")</f>
        <v>https://github.com/cboettig/taxalight</v>
      </c>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row>
    <row r="26">
      <c r="A26" s="47" t="str">
        <f>IFERROR(__xludf.DUMMYFUNCTION("""COMPUTED_VALUE"""),"taxastand")</f>
        <v>taxastand</v>
      </c>
      <c r="B26" s="48" t="str">
        <f>IFERROR(__xludf.DUMMYFUNCTION("""COMPUTED_VALUE"""),"Database Access, Data Wrangling")</f>
        <v>Database Access, Data Wrangling</v>
      </c>
      <c r="C26" s="48" t="str">
        <f>IFERROR(__xludf.DUMMYFUNCTION("""COMPUTED_VALUE"""),"Nitta, J. (2021). taxastand: Standardize taxonomic names [Manual].
")</f>
        <v>Nitta, J. (2021). taxastand: Standardize taxonomic names [Manual].
</v>
      </c>
      <c r="D26" s="48" t="str">
        <f>IFERROR(__xludf.DUMMYFUNCTION("""COMPUTED_VALUE"""),"NA")</f>
        <v>NA</v>
      </c>
      <c r="E26" s="49" t="str">
        <f>IFERROR(__xludf.DUMMYFUNCTION("""COMPUTED_VALUE"""),"https://github.com/joelnitta/taxastand")</f>
        <v>https://github.com/joelnitta/taxastand</v>
      </c>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row>
    <row r="27">
      <c r="A27" s="47" t="str">
        <f>IFERROR(__xludf.DUMMYFUNCTION("""COMPUTED_VALUE"""),"taxize")</f>
        <v>taxize</v>
      </c>
      <c r="B27" s="48" t="str">
        <f>IFERROR(__xludf.DUMMYFUNCTION("""COMPUTED_VALUE"""),"Database Access")</f>
        <v>Database Access</v>
      </c>
      <c r="C27" s="48"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D27" s="49" t="str">
        <f>IFERROR(__xludf.DUMMYFUNCTION("""COMPUTED_VALUE"""),"https://cran.r-project.org/package=taxize")</f>
        <v>https://cran.r-project.org/package=taxize</v>
      </c>
      <c r="E27" s="49" t="str">
        <f>IFERROR(__xludf.DUMMYFUNCTION("""COMPUTED_VALUE"""),"https://github.com/ropensci/taxize")</f>
        <v>https://github.com/ropensci/taxize</v>
      </c>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row>
    <row r="28">
      <c r="A28" s="47" t="str">
        <f>IFERROR(__xludf.DUMMYFUNCTION("""COMPUTED_VALUE"""),"taxizedb")</f>
        <v>taxizedb</v>
      </c>
      <c r="B28" s="48" t="str">
        <f>IFERROR(__xludf.DUMMYFUNCTION("""COMPUTED_VALUE"""),"Database Access")</f>
        <v>Database Access</v>
      </c>
      <c r="C28" s="48" t="str">
        <f>IFERROR(__xludf.DUMMYFUNCTION("""COMPUTED_VALUE"""),"Chamberlain, S., &amp; Arendsee, Z. (2021). taxizedb: Tools for working with “taxonomic” databases [Manual].
")</f>
        <v>Chamberlain, S., &amp; Arendsee, Z. (2021). taxizedb: Tools for working with “taxonomic” databases [Manual].
</v>
      </c>
      <c r="D28" s="49" t="str">
        <f>IFERROR(__xludf.DUMMYFUNCTION("""COMPUTED_VALUE"""),"https://cran.r-project.org/package=taxizedb")</f>
        <v>https://cran.r-project.org/package=taxizedb</v>
      </c>
      <c r="E28" s="49" t="str">
        <f>IFERROR(__xludf.DUMMYFUNCTION("""COMPUTED_VALUE"""),"https://github.com/ropensci/taxizedb")</f>
        <v>https://github.com/ropensci/taxizedb</v>
      </c>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row>
    <row r="29">
      <c r="A29" s="47" t="str">
        <f>IFERROR(__xludf.DUMMYFUNCTION("""COMPUTED_VALUE"""),"taxlist")</f>
        <v>taxlist</v>
      </c>
      <c r="B29" s="48" t="str">
        <f>IFERROR(__xludf.DUMMYFUNCTION("""COMPUTED_VALUE"""),"Infrastructure")</f>
        <v>Infrastructure</v>
      </c>
      <c r="C29" s="48"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D29" s="49" t="str">
        <f>IFERROR(__xludf.DUMMYFUNCTION("""COMPUTED_VALUE"""),"https://cran.r-project.org/package=taxlist")</f>
        <v>https://cran.r-project.org/package=taxlist</v>
      </c>
      <c r="E29" s="49" t="str">
        <f>IFERROR(__xludf.DUMMYFUNCTION("""COMPUTED_VALUE"""),"https://github.com/ropensci/taxlist")</f>
        <v>https://github.com/ropensci/taxlist</v>
      </c>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row>
    <row r="30">
      <c r="A30" s="47" t="str">
        <f>IFERROR(__xludf.DUMMYFUNCTION("""COMPUTED_VALUE"""),"taxonlookup")</f>
        <v>taxonlookup</v>
      </c>
      <c r="B30" s="48" t="str">
        <f>IFERROR(__xludf.DUMMYFUNCTION("""COMPUTED_VALUE"""),"Database Access")</f>
        <v>Database Access</v>
      </c>
      <c r="C30" s="48"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D30" s="48" t="str">
        <f>IFERROR(__xludf.DUMMYFUNCTION("""COMPUTED_VALUE"""),"NA")</f>
        <v>NA</v>
      </c>
      <c r="E30" s="49" t="str">
        <f>IFERROR(__xludf.DUMMYFUNCTION("""COMPUTED_VALUE"""),"https://github.com/traitecoevo/taxonlookup")</f>
        <v>https://github.com/traitecoevo/taxonlookup</v>
      </c>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row>
    <row r="31">
      <c r="A31" s="47" t="str">
        <f>IFERROR(__xludf.DUMMYFUNCTION("""COMPUTED_VALUE"""),"taxonomizr")</f>
        <v>taxonomizr</v>
      </c>
      <c r="B31" s="48" t="str">
        <f>IFERROR(__xludf.DUMMYFUNCTION("""COMPUTED_VALUE"""),"Database Access")</f>
        <v>Database Access</v>
      </c>
      <c r="C31" s="48"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D31" s="49" t="str">
        <f>IFERROR(__xludf.DUMMYFUNCTION("""COMPUTED_VALUE"""),"https://cran.r-project.org/package=taxonomizr")</f>
        <v>https://cran.r-project.org/package=taxonomizr</v>
      </c>
      <c r="E31" s="49" t="str">
        <f>IFERROR(__xludf.DUMMYFUNCTION("""COMPUTED_VALUE"""),"https://github.com/sherrillmix/taxonomizr")</f>
        <v>https://github.com/sherrillmix/taxonomizr</v>
      </c>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row>
    <row r="32">
      <c r="A32" s="47" t="str">
        <f>IFERROR(__xludf.DUMMYFUNCTION("""COMPUTED_VALUE"""),"taxonomyCleanr")</f>
        <v>taxonomyCleanr</v>
      </c>
      <c r="B32" s="48" t="str">
        <f>IFERROR(__xludf.DUMMYFUNCTION("""COMPUTED_VALUE"""),"Database Access")</f>
        <v>Database Access</v>
      </c>
      <c r="C32" s="48"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D32" s="48" t="str">
        <f>IFERROR(__xludf.DUMMYFUNCTION("""COMPUTED_VALUE"""),"NA")</f>
        <v>NA</v>
      </c>
      <c r="E32" s="49" t="str">
        <f>IFERROR(__xludf.DUMMYFUNCTION("""COMPUTED_VALUE"""),"https://github.com/EDIorg/taxonomyCleanr")</f>
        <v>https://github.com/EDIorg/taxonomyCleanr</v>
      </c>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row>
    <row r="33">
      <c r="A33" s="47" t="str">
        <f>IFERROR(__xludf.DUMMYFUNCTION("""COMPUTED_VALUE"""),"Taxonstand")</f>
        <v>Taxonstand</v>
      </c>
      <c r="B33" s="48" t="str">
        <f>IFERROR(__xludf.DUMMYFUNCTION("""COMPUTED_VALUE"""),"Database Access")</f>
        <v>Database Access</v>
      </c>
      <c r="C33" s="48"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D33" s="49" t="str">
        <f>IFERROR(__xludf.DUMMYFUNCTION("""COMPUTED_VALUE"""),"https://cran.r-project.org/package=Taxonstand")</f>
        <v>https://cran.r-project.org/package=Taxonstand</v>
      </c>
      <c r="E33" s="48" t="str">
        <f>IFERROR(__xludf.DUMMYFUNCTION("""COMPUTED_VALUE"""),"NA")</f>
        <v>NA</v>
      </c>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row>
    <row r="34">
      <c r="A34" s="47" t="str">
        <f>IFERROR(__xludf.DUMMYFUNCTION("""COMPUTED_VALUE"""),"taxotools")</f>
        <v>taxotools</v>
      </c>
      <c r="B34" s="48" t="str">
        <f>IFERROR(__xludf.DUMMYFUNCTION("""COMPUTED_VALUE"""),"Database Access")</f>
        <v>Database Access</v>
      </c>
      <c r="C34" s="48" t="str">
        <f>IFERROR(__xludf.DUMMYFUNCTION("""COMPUTED_VALUE"""),"Barve, V. (2021). taxotools: Tools to handle taxonomic lists [Manual]. https://CRAN.R-project.org/package=taxotools
")</f>
        <v>Barve, V. (2021). taxotools: Tools to handle taxonomic lists [Manual]. https://CRAN.R-project.org/package=taxotools
</v>
      </c>
      <c r="D34" s="49" t="str">
        <f>IFERROR(__xludf.DUMMYFUNCTION("""COMPUTED_VALUE"""),"https://cran.r-project.org/package=taxotools")</f>
        <v>https://cran.r-project.org/package=taxotools</v>
      </c>
      <c r="E34" s="49" t="str">
        <f>IFERROR(__xludf.DUMMYFUNCTION("""COMPUTED_VALUE"""),"https://github.com/vijaybarve/taxotools")</f>
        <v>https://github.com/vijaybarve/taxotools</v>
      </c>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row>
    <row r="35">
      <c r="A35" s="47" t="str">
        <f>IFERROR(__xludf.DUMMYFUNCTION("""COMPUTED_VALUE"""),"taxreturn")</f>
        <v>taxreturn</v>
      </c>
      <c r="B35" s="48" t="str">
        <f>IFERROR(__xludf.DUMMYFUNCTION("""COMPUTED_VALUE"""),"Database Access, Data Wrangling")</f>
        <v>Database Access, Data Wrangling</v>
      </c>
      <c r="C35" s="48"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D35" s="48" t="str">
        <f>IFERROR(__xludf.DUMMYFUNCTION("""COMPUTED_VALUE"""),"NA")</f>
        <v>NA</v>
      </c>
      <c r="E35" s="49" t="str">
        <f>IFERROR(__xludf.DUMMYFUNCTION("""COMPUTED_VALUE"""),"https://github.com/alexpiper/taxreturn")</f>
        <v>https://github.com/alexpiper/taxreturn</v>
      </c>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row>
    <row r="36">
      <c r="A36" s="47" t="str">
        <f>IFERROR(__xludf.DUMMYFUNCTION("""COMPUTED_VALUE"""),"taxspell")</f>
        <v>taxspell</v>
      </c>
      <c r="B36" s="48" t="str">
        <f>IFERROR(__xludf.DUMMYFUNCTION("""COMPUTED_VALUE"""),"Data Wrangling")</f>
        <v>Data Wrangling</v>
      </c>
      <c r="C36" s="48" t="str">
        <f>IFERROR(__xludf.DUMMYFUNCTION("""COMPUTED_VALUE"""),"Chamberlain, S. (2021). taxspell: Spell check taxonomic names [Manual].
")</f>
        <v>Chamberlain, S. (2021). taxspell: Spell check taxonomic names [Manual].
</v>
      </c>
      <c r="D36" s="48" t="str">
        <f>IFERROR(__xludf.DUMMYFUNCTION("""COMPUTED_VALUE"""),"NA")</f>
        <v>NA</v>
      </c>
      <c r="E36" s="49" t="str">
        <f>IFERROR(__xludf.DUMMYFUNCTION("""COMPUTED_VALUE"""),"https://github.com/sckott/taxspell")</f>
        <v>https://github.com/sckott/taxspell</v>
      </c>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row>
    <row r="37">
      <c r="A37" s="47" t="str">
        <f>IFERROR(__xludf.DUMMYFUNCTION("""COMPUTED_VALUE"""),"taxview")</f>
        <v>taxview</v>
      </c>
      <c r="B37" s="48" t="str">
        <f>IFERROR(__xludf.DUMMYFUNCTION("""COMPUTED_VALUE"""),"Data Visualization")</f>
        <v>Data Visualization</v>
      </c>
      <c r="C37" s="48" t="str">
        <f>IFERROR(__xludf.DUMMYFUNCTION("""COMPUTED_VALUE"""),"Chamberlain, S., &amp; Boettiger, C. (2021). taxview: Tools for vizualizing data taxonomically [Manual].
")</f>
        <v>Chamberlain, S., &amp; Boettiger, C. (2021). taxview: Tools for vizualizing data taxonomically [Manual].
</v>
      </c>
      <c r="D37" s="48" t="str">
        <f>IFERROR(__xludf.DUMMYFUNCTION("""COMPUTED_VALUE"""),"NA")</f>
        <v>NA</v>
      </c>
      <c r="E37" s="49" t="str">
        <f>IFERROR(__xludf.DUMMYFUNCTION("""COMPUTED_VALUE"""),"https://github.com/ropensci/taxview")</f>
        <v>https://github.com/ropensci/taxview</v>
      </c>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row>
    <row r="38">
      <c r="A38" s="47" t="str">
        <f>IFERROR(__xludf.DUMMYFUNCTION("""COMPUTED_VALUE"""),"TNRS")</f>
        <v>TNRS</v>
      </c>
      <c r="B38" s="48" t="str">
        <f>IFERROR(__xludf.DUMMYFUNCTION("""COMPUTED_VALUE"""),"Database Access")</f>
        <v>Database Access</v>
      </c>
      <c r="C38" s="48" t="str">
        <f>IFERROR(__xludf.DUMMYFUNCTION("""COMPUTED_VALUE"""),"Maitner, B., &amp; Boyle, B. (2021). TNRS: Taxonomic name resolution service [Manual].
")</f>
        <v>Maitner, B., &amp; Boyle, B. (2021). TNRS: Taxonomic name resolution service [Manual].
</v>
      </c>
      <c r="D38" s="48" t="str">
        <f>IFERROR(__xludf.DUMMYFUNCTION("""COMPUTED_VALUE"""),"NA")</f>
        <v>NA</v>
      </c>
      <c r="E38" s="49" t="str">
        <f>IFERROR(__xludf.DUMMYFUNCTION("""COMPUTED_VALUE"""),"https://github.com/EnquistLab/RTNRS")</f>
        <v>https://github.com/EnquistLab/RTNRS</v>
      </c>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row>
    <row r="39">
      <c r="A39" s="47" t="str">
        <f>IFERROR(__xludf.DUMMYFUNCTION("""COMPUTED_VALUE"""),"tpl")</f>
        <v>tpl</v>
      </c>
      <c r="B39" s="48" t="str">
        <f>IFERROR(__xludf.DUMMYFUNCTION("""COMPUTED_VALUE"""),"Database Access")</f>
        <v>Database Access</v>
      </c>
      <c r="C39" s="48" t="str">
        <f>IFERROR(__xludf.DUMMYFUNCTION("""COMPUTED_VALUE"""),"Carvalho, G. (2014). tpl: interacting with The Plant List. R package version 0.1.
")</f>
        <v>Carvalho, G. (2014). tpl: interacting with The Plant List. R package version 0.1.
</v>
      </c>
      <c r="D39" s="48" t="str">
        <f>IFERROR(__xludf.DUMMYFUNCTION("""COMPUTED_VALUE"""),"NA")</f>
        <v>NA</v>
      </c>
      <c r="E39" s="49" t="str">
        <f>IFERROR(__xludf.DUMMYFUNCTION("""COMPUTED_VALUE"""),"https://github.com/gustavobio/tpl")</f>
        <v>https://github.com/gustavobio/tpl</v>
      </c>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row>
    <row r="40">
      <c r="A40" s="47" t="str">
        <f>IFERROR(__xludf.DUMMYFUNCTION("""COMPUTED_VALUE"""),"traitdataform")</f>
        <v>traitdataform</v>
      </c>
      <c r="B40" s="48" t="str">
        <f>IFERROR(__xludf.DUMMYFUNCTION("""COMPUTED_VALUE"""),"Data Wrangling")</f>
        <v>Data Wrangling</v>
      </c>
      <c r="C40" s="48"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D40" s="49" t="str">
        <f>IFERROR(__xludf.DUMMYFUNCTION("""COMPUTED_VALUE"""),"https://cran.r-project.org/package=traitdataform")</f>
        <v>https://cran.r-project.org/package=traitdataform</v>
      </c>
      <c r="E40" s="49" t="str">
        <f>IFERROR(__xludf.DUMMYFUNCTION("""COMPUTED_VALUE"""),"https://github.com/ecologicaltraitdata/traitdataform/")</f>
        <v>https://github.com/ecologicaltraitdata/traitdataform/</v>
      </c>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row>
    <row r="41">
      <c r="A41" s="47" t="str">
        <f>IFERROR(__xludf.DUMMYFUNCTION("""COMPUTED_VALUE"""),"twn")</f>
        <v>twn</v>
      </c>
      <c r="B41" s="48" t="str">
        <f>IFERROR(__xludf.DUMMYFUNCTION("""COMPUTED_VALUE"""),"Database Access")</f>
        <v>Database Access</v>
      </c>
      <c r="C41" s="48" t="str">
        <f>IFERROR(__xludf.DUMMYFUNCTION("""COMPUTED_VALUE"""),"van Tent, J. (2021). twn: Taxa waterbeheer nederland voor r [Manual]. https://CRAN.R-project.org/package=twn")</f>
        <v>van Tent, J. (2021). twn: Taxa waterbeheer nederland voor r [Manual]. https://CRAN.R-project.org/package=twn</v>
      </c>
      <c r="D41" s="49" t="str">
        <f>IFERROR(__xludf.DUMMYFUNCTION("""COMPUTED_VALUE"""),"https://cran.r-project.org/package=twn")</f>
        <v>https://cran.r-project.org/package=twn</v>
      </c>
      <c r="E41" s="49" t="str">
        <f>IFERROR(__xludf.DUMMYFUNCTION("""COMPUTED_VALUE"""),"https://github.com/RedTent/twn")</f>
        <v>https://github.com/RedTent/twn</v>
      </c>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row>
    <row r="42">
      <c r="A42" s="47" t="str">
        <f>IFERROR(__xludf.DUMMYFUNCTION("""COMPUTED_VALUE"""),"vegdata")</f>
        <v>vegdata</v>
      </c>
      <c r="B42" s="48" t="str">
        <f>IFERROR(__xludf.DUMMYFUNCTION("""COMPUTED_VALUE"""),"Database Access, Data Wrangling")</f>
        <v>Database Access, Data Wrangling</v>
      </c>
      <c r="C42" s="48"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D42" s="49" t="str">
        <f>IFERROR(__xludf.DUMMYFUNCTION("""COMPUTED_VALUE"""),"https://cran.r-project.org/package=vegdata")</f>
        <v>https://cran.r-project.org/package=vegdata</v>
      </c>
      <c r="E42" s="48" t="str">
        <f>IFERROR(__xludf.DUMMYFUNCTION("""COMPUTED_VALUE"""),"NA")</f>
        <v>NA</v>
      </c>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row>
    <row r="43">
      <c r="A43" s="47" t="str">
        <f>IFERROR(__xludf.DUMMYFUNCTION("""COMPUTED_VALUE"""),"vegtable")</f>
        <v>vegtable</v>
      </c>
      <c r="B43" s="48" t="str">
        <f>IFERROR(__xludf.DUMMYFUNCTION("""COMPUTED_VALUE"""),"Data Wrangling")</f>
        <v>Data Wrangling</v>
      </c>
      <c r="C43" s="48" t="str">
        <f>IFERROR(__xludf.DUMMYFUNCTION("""COMPUTED_VALUE"""),"Miguel Alvarez. (2020). kamapu/vegtable: Handling Vegetation Data Sets. Zenodo. https://doi.org/10.5281/zenodo.3776780")</f>
        <v>Miguel Alvarez. (2020). kamapu/vegtable: Handling Vegetation Data Sets. Zenodo. https://doi.org/10.5281/zenodo.3776780</v>
      </c>
      <c r="D43" s="49" t="str">
        <f>IFERROR(__xludf.DUMMYFUNCTION("""COMPUTED_VALUE"""),"https://cran.r-project.org/package=vegtable")</f>
        <v>https://cran.r-project.org/package=vegtable</v>
      </c>
      <c r="E43" s="49" t="str">
        <f>IFERROR(__xludf.DUMMYFUNCTION("""COMPUTED_VALUE"""),"https://github.com/kamapu/vegtable")</f>
        <v>https://github.com/kamapu/vegtable</v>
      </c>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row>
    <row r="44">
      <c r="A44" s="47" t="str">
        <f>IFERROR(__xludf.DUMMYFUNCTION("""COMPUTED_VALUE"""),"wikitaxa")</f>
        <v>wikitaxa</v>
      </c>
      <c r="B44" s="48" t="str">
        <f>IFERROR(__xludf.DUMMYFUNCTION("""COMPUTED_VALUE"""),"Database Access")</f>
        <v>Database Access</v>
      </c>
      <c r="C44" s="48"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D44" s="49" t="str">
        <f>IFERROR(__xludf.DUMMYFUNCTION("""COMPUTED_VALUE"""),"https://cran.r-project.org/package=wikitaxa")</f>
        <v>https://cran.r-project.org/package=wikitaxa</v>
      </c>
      <c r="E44" s="49" t="str">
        <f>IFERROR(__xludf.DUMMYFUNCTION("""COMPUTED_VALUE"""),"https://github.com/ropensci/wikitaxa")</f>
        <v>https://github.com/ropensci/wikitaxa</v>
      </c>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row>
    <row r="45">
      <c r="A45" s="47" t="str">
        <f>IFERROR(__xludf.DUMMYFUNCTION("""COMPUTED_VALUE"""),"WorldFlora")</f>
        <v>WorldFlora</v>
      </c>
      <c r="B45" s="48" t="str">
        <f>IFERROR(__xludf.DUMMYFUNCTION("""COMPUTED_VALUE"""),"Database Access")</f>
        <v>Database Access</v>
      </c>
      <c r="C45" s="48"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D45" s="49" t="str">
        <f>IFERROR(__xludf.DUMMYFUNCTION("""COMPUTED_VALUE"""),"https://cran.r-project.org/package=WorldFlora")</f>
        <v>https://cran.r-project.org/package=WorldFlora</v>
      </c>
      <c r="E45" s="48" t="str">
        <f>IFERROR(__xludf.DUMMYFUNCTION("""COMPUTED_VALUE"""),"NA")</f>
        <v>NA</v>
      </c>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row>
    <row r="46">
      <c r="A46" s="47" t="str">
        <f>IFERROR(__xludf.DUMMYFUNCTION("""COMPUTED_VALUE"""),"worrms")</f>
        <v>worrms</v>
      </c>
      <c r="B46" s="48" t="str">
        <f>IFERROR(__xludf.DUMMYFUNCTION("""COMPUTED_VALUE"""),"Database Access")</f>
        <v>Database Access</v>
      </c>
      <c r="C46" s="48"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D46" s="49" t="str">
        <f>IFERROR(__xludf.DUMMYFUNCTION("""COMPUTED_VALUE"""),"https://cran.r-project.org/package=worrms")</f>
        <v>https://cran.r-project.org/package=worrms</v>
      </c>
      <c r="E46" s="49" t="str">
        <f>IFERROR(__xludf.DUMMYFUNCTION("""COMPUTED_VALUE"""),"https://github.com/ropensci/worrms")</f>
        <v>https://github.com/ropensci/worrms</v>
      </c>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row>
    <row r="47">
      <c r="A47" s="47" t="str">
        <f>IFERROR(__xludf.DUMMYFUNCTION("""COMPUTED_VALUE"""),"yatah")</f>
        <v>yatah</v>
      </c>
      <c r="B47" s="48" t="str">
        <f>IFERROR(__xludf.DUMMYFUNCTION("""COMPUTED_VALUE"""),"Data Wrangling")</f>
        <v>Data Wrangling</v>
      </c>
      <c r="C47" s="48" t="str">
        <f>IFERROR(__xludf.DUMMYFUNCTION("""COMPUTED_VALUE"""),"Bichat, A. (2020). yatah: Yet another TAxonomy handler [Manual]. https://CRAN.R-project.org/package=yatah
")</f>
        <v>Bichat, A. (2020). yatah: Yet another TAxonomy handler [Manual]. https://CRAN.R-project.org/package=yatah
</v>
      </c>
      <c r="D47" s="49" t="str">
        <f>IFERROR(__xludf.DUMMYFUNCTION("""COMPUTED_VALUE"""),"https://cran.r-project.org/package=yatah")</f>
        <v>https://cran.r-project.org/package=yatah</v>
      </c>
      <c r="E47" s="49" t="str">
        <f>IFERROR(__xludf.DUMMYFUNCTION("""COMPUTED_VALUE"""),"https://github.com/abichat/yatah")</f>
        <v>https://github.com/abichat/yatah</v>
      </c>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row>
    <row r="48">
      <c r="A48" s="47" t="str">
        <f>IFERROR(__xludf.DUMMYFUNCTION("""COMPUTED_VALUE"""),"zbank")</f>
        <v>zbank</v>
      </c>
      <c r="B48" s="48" t="str">
        <f>IFERROR(__xludf.DUMMYFUNCTION("""COMPUTED_VALUE"""),"Database Access")</f>
        <v>Database Access</v>
      </c>
      <c r="C48" s="48" t="str">
        <f>IFERROR(__xludf.DUMMYFUNCTION("""COMPUTED_VALUE"""),"Chamberlain, S. (2018). zbank: 'ZooBank' API Client. R package version 0.1.0. https://CRAN.R-project.org/package=zbank")</f>
        <v>Chamberlain, S. (2018). zbank: 'ZooBank' API Client. R package version 0.1.0. https://CRAN.R-project.org/package=zbank</v>
      </c>
      <c r="D48" s="49" t="str">
        <f>IFERROR(__xludf.DUMMYFUNCTION("""COMPUTED_VALUE"""),"https://cran.r-project.org/package=zbank")</f>
        <v>https://cran.r-project.org/package=zbank</v>
      </c>
      <c r="E48" s="49" t="str">
        <f>IFERROR(__xludf.DUMMYFUNCTION("""COMPUTED_VALUE"""),"https://github.com/ropensci/zbank")</f>
        <v>https://github.com/ropensci/zbank</v>
      </c>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row>
    <row r="49">
      <c r="A49" s="47"/>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row>
    <row r="50">
      <c r="A50" s="47"/>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row>
    <row r="51">
      <c r="A51" s="47"/>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row>
    <row r="52">
      <c r="A52" s="47"/>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row>
    <row r="53">
      <c r="A53" s="47"/>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row>
    <row r="54">
      <c r="A54" s="47"/>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row>
    <row r="55">
      <c r="A55" s="47"/>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c r="AH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c r="AH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c r="AH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c r="AH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c r="AH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c r="AH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c r="AH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c r="AH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c r="AH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c r="AH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c r="AH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c r="AH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c r="AH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c r="AH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c r="AH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c r="AH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c r="AH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c r="AH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c r="AH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c r="AH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c r="AH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c r="AH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c r="AH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c r="AH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c r="AH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c r="AH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c r="AH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c r="AH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c r="AH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c r="AH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c r="AH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c r="AH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c r="AH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c r="AH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c r="AH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c r="AH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c r="AH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c r="AH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c r="AH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c r="AH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c r="AH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c r="AH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c r="AH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c r="AH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c r="AH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c r="AH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c r="AH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c r="AH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c r="AH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c r="AH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c r="AH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c r="AH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c r="AH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c r="AH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c r="AH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c r="AH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c r="AH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c r="AH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c r="AH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c r="AH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c r="AH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c r="AH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c r="AH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c r="AH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c r="AH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c r="AH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c r="AH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c r="AH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c r="AH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c r="AH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c r="AH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c r="AH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c r="AH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c r="AH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c r="AH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c r="AH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c r="AH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c r="AH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c r="AH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c r="AH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c r="AH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c r="AH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c r="AH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c r="AH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c r="AH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c r="AH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c r="AH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c r="AH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c r="AH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c r="AH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c r="AH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c r="AH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c r="AH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c r="AH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c r="AH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c r="AH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c r="AH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c r="AH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c r="AH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c r="AH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c r="AH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c r="AH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c r="AH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c r="AH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c r="AH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c r="AH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c r="AH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c r="AH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c r="AH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c r="AH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c r="AH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c r="AH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c r="AH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c r="AH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c r="AH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c r="AH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c r="AH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c r="AH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c r="AH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c r="AH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c r="AH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c r="AH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c r="AH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c r="AH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c r="AH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c r="AH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c r="AH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c r="AH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c r="AH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c r="AH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c r="AH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c r="AH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c r="AH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c r="AH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c r="AH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c r="AH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c r="AH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c r="AH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c r="AH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c r="AH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c r="AH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c r="AH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c r="AH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c r="AH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c r="AH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c r="AH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c r="AH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c r="AH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c r="AH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c r="AH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c r="AH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c r="AH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c r="AH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c r="AH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c r="AH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c r="AH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c r="AH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c r="AH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c r="AH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c r="AH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c r="AH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c r="AH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c r="AH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c r="AH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c r="AH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c r="AH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c r="AH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c r="AH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c r="AH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c r="AH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c r="AH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c r="AH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c r="AH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c r="AH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c r="AH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c r="AH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c r="AH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c r="AH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c r="AH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c r="AH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c r="AH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c r="AH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c r="AH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c r="AH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c r="AH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c r="AH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c r="AH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c r="AH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c r="AH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c r="AH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c r="AH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c r="AH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c r="AH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c r="AH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c r="AH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c r="AH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c r="AH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c r="AH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c r="AH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c r="AH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c r="AH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c r="AH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c r="AH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c r="AH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c r="AH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c r="AH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c r="AH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c r="AH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c r="AH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c r="AH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c r="AH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c r="AH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c r="AH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c r="AH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c r="AB825" s="48"/>
      <c r="AC825" s="48"/>
      <c r="AD825" s="48"/>
      <c r="AE825" s="48"/>
      <c r="AF825" s="48"/>
      <c r="AG825" s="48"/>
      <c r="AH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c r="AB826" s="48"/>
      <c r="AC826" s="48"/>
      <c r="AD826" s="48"/>
      <c r="AE826" s="48"/>
      <c r="AF826" s="48"/>
      <c r="AG826" s="48"/>
      <c r="AH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c r="AH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c r="AB828" s="48"/>
      <c r="AC828" s="48"/>
      <c r="AD828" s="48"/>
      <c r="AE828" s="48"/>
      <c r="AF828" s="48"/>
      <c r="AG828" s="48"/>
      <c r="AH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c r="AB829" s="48"/>
      <c r="AC829" s="48"/>
      <c r="AD829" s="48"/>
      <c r="AE829" s="48"/>
      <c r="AF829" s="48"/>
      <c r="AG829" s="48"/>
      <c r="AH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c r="AB830" s="48"/>
      <c r="AC830" s="48"/>
      <c r="AD830" s="48"/>
      <c r="AE830" s="48"/>
      <c r="AF830" s="48"/>
      <c r="AG830" s="48"/>
      <c r="AH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c r="AB831" s="48"/>
      <c r="AC831" s="48"/>
      <c r="AD831" s="48"/>
      <c r="AE831" s="48"/>
      <c r="AF831" s="48"/>
      <c r="AG831" s="48"/>
      <c r="AH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c r="AB832" s="48"/>
      <c r="AC832" s="48"/>
      <c r="AD832" s="48"/>
      <c r="AE832" s="48"/>
      <c r="AF832" s="48"/>
      <c r="AG832" s="48"/>
      <c r="AH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c r="AH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c r="AB834" s="48"/>
      <c r="AC834" s="48"/>
      <c r="AD834" s="48"/>
      <c r="AE834" s="48"/>
      <c r="AF834" s="48"/>
      <c r="AG834" s="48"/>
      <c r="AH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c r="AB835" s="48"/>
      <c r="AC835" s="48"/>
      <c r="AD835" s="48"/>
      <c r="AE835" s="48"/>
      <c r="AF835" s="48"/>
      <c r="AG835" s="48"/>
      <c r="AH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c r="AB836" s="48"/>
      <c r="AC836" s="48"/>
      <c r="AD836" s="48"/>
      <c r="AE836" s="48"/>
      <c r="AF836" s="48"/>
      <c r="AG836" s="48"/>
      <c r="AH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c r="AB837" s="48"/>
      <c r="AC837" s="48"/>
      <c r="AD837" s="48"/>
      <c r="AE837" s="48"/>
      <c r="AF837" s="48"/>
      <c r="AG837" s="48"/>
      <c r="AH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c r="AB838" s="48"/>
      <c r="AC838" s="48"/>
      <c r="AD838" s="48"/>
      <c r="AE838" s="48"/>
      <c r="AF838" s="48"/>
      <c r="AG838" s="48"/>
      <c r="AH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c r="AB839" s="48"/>
      <c r="AC839" s="48"/>
      <c r="AD839" s="48"/>
      <c r="AE839" s="48"/>
      <c r="AF839" s="48"/>
      <c r="AG839" s="48"/>
      <c r="AH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c r="AB840" s="48"/>
      <c r="AC840" s="48"/>
      <c r="AD840" s="48"/>
      <c r="AE840" s="48"/>
      <c r="AF840" s="48"/>
      <c r="AG840" s="48"/>
      <c r="AH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c r="AB841" s="48"/>
      <c r="AC841" s="48"/>
      <c r="AD841" s="48"/>
      <c r="AE841" s="48"/>
      <c r="AF841" s="48"/>
      <c r="AG841" s="48"/>
      <c r="AH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c r="AH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c r="AB843" s="48"/>
      <c r="AC843" s="48"/>
      <c r="AD843" s="48"/>
      <c r="AE843" s="48"/>
      <c r="AF843" s="48"/>
      <c r="AG843" s="48"/>
      <c r="AH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c r="AB844" s="48"/>
      <c r="AC844" s="48"/>
      <c r="AD844" s="48"/>
      <c r="AE844" s="48"/>
      <c r="AF844" s="48"/>
      <c r="AG844" s="48"/>
      <c r="AH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c r="AB845" s="48"/>
      <c r="AC845" s="48"/>
      <c r="AD845" s="48"/>
      <c r="AE845" s="48"/>
      <c r="AF845" s="48"/>
      <c r="AG845" s="48"/>
      <c r="AH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c r="AB846" s="48"/>
      <c r="AC846" s="48"/>
      <c r="AD846" s="48"/>
      <c r="AE846" s="48"/>
      <c r="AF846" s="48"/>
      <c r="AG846" s="48"/>
      <c r="AH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c r="AB847" s="48"/>
      <c r="AC847" s="48"/>
      <c r="AD847" s="48"/>
      <c r="AE847" s="48"/>
      <c r="AF847" s="48"/>
      <c r="AG847" s="48"/>
      <c r="AH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c r="AB848" s="48"/>
      <c r="AC848" s="48"/>
      <c r="AD848" s="48"/>
      <c r="AE848" s="48"/>
      <c r="AF848" s="48"/>
      <c r="AG848" s="48"/>
      <c r="AH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c r="AH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c r="AB850" s="48"/>
      <c r="AC850" s="48"/>
      <c r="AD850" s="48"/>
      <c r="AE850" s="48"/>
      <c r="AF850" s="48"/>
      <c r="AG850" s="48"/>
      <c r="AH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c r="AB851" s="48"/>
      <c r="AC851" s="48"/>
      <c r="AD851" s="48"/>
      <c r="AE851" s="48"/>
      <c r="AF851" s="48"/>
      <c r="AG851" s="48"/>
      <c r="AH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c r="AB852" s="48"/>
      <c r="AC852" s="48"/>
      <c r="AD852" s="48"/>
      <c r="AE852" s="48"/>
      <c r="AF852" s="48"/>
      <c r="AG852" s="48"/>
      <c r="AH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c r="AB853" s="48"/>
      <c r="AC853" s="48"/>
      <c r="AD853" s="48"/>
      <c r="AE853" s="48"/>
      <c r="AF853" s="48"/>
      <c r="AG853" s="48"/>
      <c r="AH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c r="AB854" s="48"/>
      <c r="AC854" s="48"/>
      <c r="AD854" s="48"/>
      <c r="AE854" s="48"/>
      <c r="AF854" s="48"/>
      <c r="AG854" s="48"/>
      <c r="AH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c r="AB855" s="48"/>
      <c r="AC855" s="48"/>
      <c r="AD855" s="48"/>
      <c r="AE855" s="48"/>
      <c r="AF855" s="48"/>
      <c r="AG855" s="48"/>
      <c r="AH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c r="AH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c r="AB857" s="48"/>
      <c r="AC857" s="48"/>
      <c r="AD857" s="48"/>
      <c r="AE857" s="48"/>
      <c r="AF857" s="48"/>
      <c r="AG857" s="48"/>
      <c r="AH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c r="AB858" s="48"/>
      <c r="AC858" s="48"/>
      <c r="AD858" s="48"/>
      <c r="AE858" s="48"/>
      <c r="AF858" s="48"/>
      <c r="AG858" s="48"/>
      <c r="AH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c r="AB859" s="48"/>
      <c r="AC859" s="48"/>
      <c r="AD859" s="48"/>
      <c r="AE859" s="48"/>
      <c r="AF859" s="48"/>
      <c r="AG859" s="48"/>
      <c r="AH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c r="AH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c r="AB861" s="48"/>
      <c r="AC861" s="48"/>
      <c r="AD861" s="48"/>
      <c r="AE861" s="48"/>
      <c r="AF861" s="48"/>
      <c r="AG861" s="48"/>
      <c r="AH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c r="AH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c r="AB863" s="48"/>
      <c r="AC863" s="48"/>
      <c r="AD863" s="48"/>
      <c r="AE863" s="48"/>
      <c r="AF863" s="48"/>
      <c r="AG863" s="48"/>
      <c r="AH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c r="AH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c r="AB865" s="48"/>
      <c r="AC865" s="48"/>
      <c r="AD865" s="48"/>
      <c r="AE865" s="48"/>
      <c r="AF865" s="48"/>
      <c r="AG865" s="48"/>
      <c r="AH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c r="AB866" s="48"/>
      <c r="AC866" s="48"/>
      <c r="AD866" s="48"/>
      <c r="AE866" s="48"/>
      <c r="AF866" s="48"/>
      <c r="AG866" s="48"/>
      <c r="AH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c r="AB867" s="48"/>
      <c r="AC867" s="48"/>
      <c r="AD867" s="48"/>
      <c r="AE867" s="48"/>
      <c r="AF867" s="48"/>
      <c r="AG867" s="48"/>
      <c r="AH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c r="AB870" s="48"/>
      <c r="AC870" s="48"/>
      <c r="AD870" s="48"/>
      <c r="AE870" s="48"/>
      <c r="AF870" s="48"/>
      <c r="AG870" s="48"/>
      <c r="AH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c r="AB871" s="48"/>
      <c r="AC871" s="48"/>
      <c r="AD871" s="48"/>
      <c r="AE871" s="48"/>
      <c r="AF871" s="48"/>
      <c r="AG871" s="48"/>
      <c r="AH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c r="AB872" s="48"/>
      <c r="AC872" s="48"/>
      <c r="AD872" s="48"/>
      <c r="AE872" s="48"/>
      <c r="AF872" s="48"/>
      <c r="AG872" s="48"/>
      <c r="AH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c r="AB873" s="48"/>
      <c r="AC873" s="48"/>
      <c r="AD873" s="48"/>
      <c r="AE873" s="48"/>
      <c r="AF873" s="48"/>
      <c r="AG873" s="48"/>
      <c r="AH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c r="AB874" s="48"/>
      <c r="AC874" s="48"/>
      <c r="AD874" s="48"/>
      <c r="AE874" s="48"/>
      <c r="AF874" s="48"/>
      <c r="AG874" s="48"/>
      <c r="AH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c r="AB875" s="48"/>
      <c r="AC875" s="48"/>
      <c r="AD875" s="48"/>
      <c r="AE875" s="48"/>
      <c r="AF875" s="48"/>
      <c r="AG875" s="48"/>
      <c r="AH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c r="AB876" s="48"/>
      <c r="AC876" s="48"/>
      <c r="AD876" s="48"/>
      <c r="AE876" s="48"/>
      <c r="AF876" s="48"/>
      <c r="AG876" s="48"/>
      <c r="AH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c r="AB877" s="48"/>
      <c r="AC877" s="48"/>
      <c r="AD877" s="48"/>
      <c r="AE877" s="48"/>
      <c r="AF877" s="48"/>
      <c r="AG877" s="48"/>
      <c r="AH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c r="AB878" s="48"/>
      <c r="AC878" s="48"/>
      <c r="AD878" s="48"/>
      <c r="AE878" s="48"/>
      <c r="AF878" s="48"/>
      <c r="AG878" s="48"/>
      <c r="AH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c r="AB879" s="48"/>
      <c r="AC879" s="48"/>
      <c r="AD879" s="48"/>
      <c r="AE879" s="48"/>
      <c r="AF879" s="48"/>
      <c r="AG879" s="48"/>
      <c r="AH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c r="AB880" s="48"/>
      <c r="AC880" s="48"/>
      <c r="AD880" s="48"/>
      <c r="AE880" s="48"/>
      <c r="AF880" s="48"/>
      <c r="AG880" s="48"/>
      <c r="AH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c r="AB881" s="48"/>
      <c r="AC881" s="48"/>
      <c r="AD881" s="48"/>
      <c r="AE881" s="48"/>
      <c r="AF881" s="48"/>
      <c r="AG881" s="48"/>
      <c r="AH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c r="AB882" s="48"/>
      <c r="AC882" s="48"/>
      <c r="AD882" s="48"/>
      <c r="AE882" s="48"/>
      <c r="AF882" s="48"/>
      <c r="AG882" s="48"/>
      <c r="AH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c r="AB883" s="48"/>
      <c r="AC883" s="48"/>
      <c r="AD883" s="48"/>
      <c r="AE883" s="48"/>
      <c r="AF883" s="48"/>
      <c r="AG883" s="48"/>
      <c r="AH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c r="AB884" s="48"/>
      <c r="AC884" s="48"/>
      <c r="AD884" s="48"/>
      <c r="AE884" s="48"/>
      <c r="AF884" s="48"/>
      <c r="AG884" s="48"/>
      <c r="AH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c r="AB885" s="48"/>
      <c r="AC885" s="48"/>
      <c r="AD885" s="48"/>
      <c r="AE885" s="48"/>
      <c r="AF885" s="48"/>
      <c r="AG885" s="48"/>
      <c r="AH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c r="AB886" s="48"/>
      <c r="AC886" s="48"/>
      <c r="AD886" s="48"/>
      <c r="AE886" s="48"/>
      <c r="AF886" s="48"/>
      <c r="AG886" s="48"/>
      <c r="AH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c r="AB887" s="48"/>
      <c r="AC887" s="48"/>
      <c r="AD887" s="48"/>
      <c r="AE887" s="48"/>
      <c r="AF887" s="48"/>
      <c r="AG887" s="48"/>
      <c r="AH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c r="AB888" s="48"/>
      <c r="AC888" s="48"/>
      <c r="AD888" s="48"/>
      <c r="AE888" s="48"/>
      <c r="AF888" s="48"/>
      <c r="AG888" s="48"/>
      <c r="AH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c r="AB889" s="48"/>
      <c r="AC889" s="48"/>
      <c r="AD889" s="48"/>
      <c r="AE889" s="48"/>
      <c r="AF889" s="48"/>
      <c r="AG889" s="48"/>
      <c r="AH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c r="AB890" s="48"/>
      <c r="AC890" s="48"/>
      <c r="AD890" s="48"/>
      <c r="AE890" s="48"/>
      <c r="AF890" s="48"/>
      <c r="AG890" s="48"/>
      <c r="AH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c r="AB891" s="48"/>
      <c r="AC891" s="48"/>
      <c r="AD891" s="48"/>
      <c r="AE891" s="48"/>
      <c r="AF891" s="48"/>
      <c r="AG891" s="48"/>
      <c r="AH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c r="AB892" s="48"/>
      <c r="AC892" s="48"/>
      <c r="AD892" s="48"/>
      <c r="AE892" s="48"/>
      <c r="AF892" s="48"/>
      <c r="AG892" s="48"/>
      <c r="AH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c r="AB893" s="48"/>
      <c r="AC893" s="48"/>
      <c r="AD893" s="48"/>
      <c r="AE893" s="48"/>
      <c r="AF893" s="48"/>
      <c r="AG893" s="48"/>
      <c r="AH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c r="AB894" s="48"/>
      <c r="AC894" s="48"/>
      <c r="AD894" s="48"/>
      <c r="AE894" s="48"/>
      <c r="AF894" s="48"/>
      <c r="AG894" s="48"/>
      <c r="AH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c r="AB895" s="48"/>
      <c r="AC895" s="48"/>
      <c r="AD895" s="48"/>
      <c r="AE895" s="48"/>
      <c r="AF895" s="48"/>
      <c r="AG895" s="48"/>
      <c r="AH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c r="AB896" s="48"/>
      <c r="AC896" s="48"/>
      <c r="AD896" s="48"/>
      <c r="AE896" s="48"/>
      <c r="AF896" s="48"/>
      <c r="AG896" s="48"/>
      <c r="AH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c r="AB898" s="48"/>
      <c r="AC898" s="48"/>
      <c r="AD898" s="48"/>
      <c r="AE898" s="48"/>
      <c r="AF898" s="48"/>
      <c r="AG898" s="48"/>
      <c r="AH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c r="AB899" s="48"/>
      <c r="AC899" s="48"/>
      <c r="AD899" s="48"/>
      <c r="AE899" s="48"/>
      <c r="AF899" s="48"/>
      <c r="AG899" s="48"/>
      <c r="AH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c r="AB900" s="48"/>
      <c r="AC900" s="48"/>
      <c r="AD900" s="48"/>
      <c r="AE900" s="48"/>
      <c r="AF900" s="48"/>
      <c r="AG900" s="48"/>
      <c r="AH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c r="AB901" s="48"/>
      <c r="AC901" s="48"/>
      <c r="AD901" s="48"/>
      <c r="AE901" s="48"/>
      <c r="AF901" s="48"/>
      <c r="AG901" s="48"/>
      <c r="AH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c r="AH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c r="AB903" s="48"/>
      <c r="AC903" s="48"/>
      <c r="AD903" s="48"/>
      <c r="AE903" s="48"/>
      <c r="AF903" s="48"/>
      <c r="AG903" s="48"/>
      <c r="AH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c r="AB904" s="48"/>
      <c r="AC904" s="48"/>
      <c r="AD904" s="48"/>
      <c r="AE904" s="48"/>
      <c r="AF904" s="48"/>
      <c r="AG904" s="48"/>
      <c r="AH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c r="AB905" s="48"/>
      <c r="AC905" s="48"/>
      <c r="AD905" s="48"/>
      <c r="AE905" s="48"/>
      <c r="AF905" s="48"/>
      <c r="AG905" s="48"/>
      <c r="AH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c r="AB906" s="48"/>
      <c r="AC906" s="48"/>
      <c r="AD906" s="48"/>
      <c r="AE906" s="48"/>
      <c r="AF906" s="48"/>
      <c r="AG906" s="48"/>
      <c r="AH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c r="AB907" s="48"/>
      <c r="AC907" s="48"/>
      <c r="AD907" s="48"/>
      <c r="AE907" s="48"/>
      <c r="AF907" s="48"/>
      <c r="AG907" s="48"/>
      <c r="AH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c r="AB908" s="48"/>
      <c r="AC908" s="48"/>
      <c r="AD908" s="48"/>
      <c r="AE908" s="48"/>
      <c r="AF908" s="48"/>
      <c r="AG908" s="48"/>
      <c r="AH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c r="AH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c r="AB910" s="48"/>
      <c r="AC910" s="48"/>
      <c r="AD910" s="48"/>
      <c r="AE910" s="48"/>
      <c r="AF910" s="48"/>
      <c r="AG910" s="48"/>
      <c r="AH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c r="AB911" s="48"/>
      <c r="AC911" s="48"/>
      <c r="AD911" s="48"/>
      <c r="AE911" s="48"/>
      <c r="AF911" s="48"/>
      <c r="AG911" s="48"/>
      <c r="AH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c r="AB912" s="48"/>
      <c r="AC912" s="48"/>
      <c r="AD912" s="48"/>
      <c r="AE912" s="48"/>
      <c r="AF912" s="48"/>
      <c r="AG912" s="48"/>
      <c r="AH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c r="AH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c r="AH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c r="AB916" s="48"/>
      <c r="AC916" s="48"/>
      <c r="AD916" s="48"/>
      <c r="AE916" s="48"/>
      <c r="AF916" s="48"/>
      <c r="AG916" s="48"/>
      <c r="AH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c r="AB917" s="48"/>
      <c r="AC917" s="48"/>
      <c r="AD917" s="48"/>
      <c r="AE917" s="48"/>
      <c r="AF917" s="48"/>
      <c r="AG917" s="48"/>
      <c r="AH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c r="AB918" s="48"/>
      <c r="AC918" s="48"/>
      <c r="AD918" s="48"/>
      <c r="AE918" s="48"/>
      <c r="AF918" s="48"/>
      <c r="AG918" s="48"/>
      <c r="AH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c r="AB919" s="48"/>
      <c r="AC919" s="48"/>
      <c r="AD919" s="48"/>
      <c r="AE919" s="48"/>
      <c r="AF919" s="48"/>
      <c r="AG919" s="48"/>
      <c r="AH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c r="AB920" s="48"/>
      <c r="AC920" s="48"/>
      <c r="AD920" s="48"/>
      <c r="AE920" s="48"/>
      <c r="AF920" s="48"/>
      <c r="AG920" s="48"/>
      <c r="AH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c r="AB921" s="48"/>
      <c r="AC921" s="48"/>
      <c r="AD921" s="48"/>
      <c r="AE921" s="48"/>
      <c r="AF921" s="48"/>
      <c r="AG921" s="48"/>
      <c r="AH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c r="AB922" s="48"/>
      <c r="AC922" s="48"/>
      <c r="AD922" s="48"/>
      <c r="AE922" s="48"/>
      <c r="AF922" s="48"/>
      <c r="AG922" s="48"/>
      <c r="AH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c r="AH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c r="AB924" s="48"/>
      <c r="AC924" s="48"/>
      <c r="AD924" s="48"/>
      <c r="AE924" s="48"/>
      <c r="AF924" s="48"/>
      <c r="AG924" s="48"/>
      <c r="AH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c r="AB925" s="48"/>
      <c r="AC925" s="48"/>
      <c r="AD925" s="48"/>
      <c r="AE925" s="48"/>
      <c r="AF925" s="48"/>
      <c r="AG925" s="48"/>
      <c r="AH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c r="AB926" s="48"/>
      <c r="AC926" s="48"/>
      <c r="AD926" s="48"/>
      <c r="AE926" s="48"/>
      <c r="AF926" s="48"/>
      <c r="AG926" s="48"/>
      <c r="AH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c r="AB927" s="48"/>
      <c r="AC927" s="48"/>
      <c r="AD927" s="48"/>
      <c r="AE927" s="48"/>
      <c r="AF927" s="48"/>
      <c r="AG927" s="48"/>
      <c r="AH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c r="AB928" s="48"/>
      <c r="AC928" s="48"/>
      <c r="AD928" s="48"/>
      <c r="AE928" s="48"/>
      <c r="AF928" s="48"/>
      <c r="AG928" s="48"/>
      <c r="AH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c r="AB929" s="48"/>
      <c r="AC929" s="48"/>
      <c r="AD929" s="48"/>
      <c r="AE929" s="48"/>
      <c r="AF929" s="48"/>
      <c r="AG929" s="48"/>
      <c r="AH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c r="AB930" s="48"/>
      <c r="AC930" s="48"/>
      <c r="AD930" s="48"/>
      <c r="AE930" s="48"/>
      <c r="AF930" s="48"/>
      <c r="AG930" s="48"/>
      <c r="AH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c r="AB931" s="48"/>
      <c r="AC931" s="48"/>
      <c r="AD931" s="48"/>
      <c r="AE931" s="48"/>
      <c r="AF931" s="48"/>
      <c r="AG931" s="48"/>
      <c r="AH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c r="AB932" s="48"/>
      <c r="AC932" s="48"/>
      <c r="AD932" s="48"/>
      <c r="AE932" s="48"/>
      <c r="AF932" s="48"/>
      <c r="AG932" s="48"/>
      <c r="AH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c r="AB933" s="48"/>
      <c r="AC933" s="48"/>
      <c r="AD933" s="48"/>
      <c r="AE933" s="48"/>
      <c r="AF933" s="48"/>
      <c r="AG933" s="48"/>
      <c r="AH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c r="AB934" s="48"/>
      <c r="AC934" s="48"/>
      <c r="AD934" s="48"/>
      <c r="AE934" s="48"/>
      <c r="AF934" s="48"/>
      <c r="AG934" s="48"/>
      <c r="AH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c r="AB935" s="48"/>
      <c r="AC935" s="48"/>
      <c r="AD935" s="48"/>
      <c r="AE935" s="48"/>
      <c r="AF935" s="48"/>
      <c r="AG935" s="48"/>
      <c r="AH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c r="AB936" s="48"/>
      <c r="AC936" s="48"/>
      <c r="AD936" s="48"/>
      <c r="AE936" s="48"/>
      <c r="AF936" s="48"/>
      <c r="AG936" s="48"/>
      <c r="AH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c r="AB937" s="48"/>
      <c r="AC937" s="48"/>
      <c r="AD937" s="48"/>
      <c r="AE937" s="48"/>
      <c r="AF937" s="48"/>
      <c r="AG937" s="48"/>
      <c r="AH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c r="AB938" s="48"/>
      <c r="AC938" s="48"/>
      <c r="AD938" s="48"/>
      <c r="AE938" s="48"/>
      <c r="AF938" s="48"/>
      <c r="AG938" s="48"/>
      <c r="AH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c r="AB939" s="48"/>
      <c r="AC939" s="48"/>
      <c r="AD939" s="48"/>
      <c r="AE939" s="48"/>
      <c r="AF939" s="48"/>
      <c r="AG939" s="48"/>
      <c r="AH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c r="AH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c r="AH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c r="AH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c r="AB943" s="48"/>
      <c r="AC943" s="48"/>
      <c r="AD943" s="48"/>
      <c r="AE943" s="48"/>
      <c r="AF943" s="48"/>
      <c r="AG943" s="48"/>
      <c r="AH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c r="AB944" s="48"/>
      <c r="AC944" s="48"/>
      <c r="AD944" s="48"/>
      <c r="AE944" s="48"/>
      <c r="AF944" s="48"/>
      <c r="AG944" s="48"/>
      <c r="AH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c r="AB945" s="48"/>
      <c r="AC945" s="48"/>
      <c r="AD945" s="48"/>
      <c r="AE945" s="48"/>
      <c r="AF945" s="48"/>
      <c r="AG945" s="48"/>
      <c r="AH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c r="AB946" s="48"/>
      <c r="AC946" s="48"/>
      <c r="AD946" s="48"/>
      <c r="AE946" s="48"/>
      <c r="AF946" s="48"/>
      <c r="AG946" s="48"/>
      <c r="AH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c r="AB947" s="48"/>
      <c r="AC947" s="48"/>
      <c r="AD947" s="48"/>
      <c r="AE947" s="48"/>
      <c r="AF947" s="48"/>
      <c r="AG947" s="48"/>
      <c r="AH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c r="AH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c r="AB949" s="48"/>
      <c r="AC949" s="48"/>
      <c r="AD949" s="48"/>
      <c r="AE949" s="48"/>
      <c r="AF949" s="48"/>
      <c r="AG949" s="48"/>
      <c r="AH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c r="AB950" s="48"/>
      <c r="AC950" s="48"/>
      <c r="AD950" s="48"/>
      <c r="AE950" s="48"/>
      <c r="AF950" s="48"/>
      <c r="AG950" s="48"/>
      <c r="AH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c r="AH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c r="AB952" s="48"/>
      <c r="AC952" s="48"/>
      <c r="AD952" s="48"/>
      <c r="AE952" s="48"/>
      <c r="AF952" s="48"/>
      <c r="AG952" s="48"/>
      <c r="AH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c r="AH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c r="AB954" s="48"/>
      <c r="AC954" s="48"/>
      <c r="AD954" s="48"/>
      <c r="AE954" s="48"/>
      <c r="AF954" s="48"/>
      <c r="AG954" s="48"/>
      <c r="AH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c r="AB955" s="48"/>
      <c r="AC955" s="48"/>
      <c r="AD955" s="48"/>
      <c r="AE955" s="48"/>
      <c r="AF955" s="48"/>
      <c r="AG955" s="48"/>
      <c r="AH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c r="AB956" s="48"/>
      <c r="AC956" s="48"/>
      <c r="AD956" s="48"/>
      <c r="AE956" s="48"/>
      <c r="AF956" s="48"/>
      <c r="AG956" s="48"/>
      <c r="AH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c r="AB957" s="48"/>
      <c r="AC957" s="48"/>
      <c r="AD957" s="48"/>
      <c r="AE957" s="48"/>
      <c r="AF957" s="48"/>
      <c r="AG957" s="48"/>
      <c r="AH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c r="AB958" s="48"/>
      <c r="AC958" s="48"/>
      <c r="AD958" s="48"/>
      <c r="AE958" s="48"/>
      <c r="AF958" s="48"/>
      <c r="AG958" s="48"/>
      <c r="AH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c r="AH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c r="AB960" s="48"/>
      <c r="AC960" s="48"/>
      <c r="AD960" s="48"/>
      <c r="AE960" s="48"/>
      <c r="AF960" s="48"/>
      <c r="AG960" s="48"/>
      <c r="AH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c r="AB961" s="48"/>
      <c r="AC961" s="48"/>
      <c r="AD961" s="48"/>
      <c r="AE961" s="48"/>
      <c r="AF961" s="48"/>
      <c r="AG961" s="48"/>
      <c r="AH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c r="AB962" s="48"/>
      <c r="AC962" s="48"/>
      <c r="AD962" s="48"/>
      <c r="AE962" s="48"/>
      <c r="AF962" s="48"/>
      <c r="AG962" s="48"/>
      <c r="AH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c r="AB963" s="48"/>
      <c r="AC963" s="48"/>
      <c r="AD963" s="48"/>
      <c r="AE963" s="48"/>
      <c r="AF963" s="48"/>
      <c r="AG963" s="48"/>
      <c r="AH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c r="AH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c r="AB965" s="48"/>
      <c r="AC965" s="48"/>
      <c r="AD965" s="48"/>
      <c r="AE965" s="48"/>
      <c r="AF965" s="48"/>
      <c r="AG965" s="48"/>
      <c r="AH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c r="AC966" s="48"/>
      <c r="AD966" s="48"/>
      <c r="AE966" s="48"/>
      <c r="AF966" s="48"/>
      <c r="AG966" s="48"/>
      <c r="AH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c r="AB967" s="48"/>
      <c r="AC967" s="48"/>
      <c r="AD967" s="48"/>
      <c r="AE967" s="48"/>
      <c r="AF967" s="48"/>
      <c r="AG967" s="48"/>
      <c r="AH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c r="AB968" s="48"/>
      <c r="AC968" s="48"/>
      <c r="AD968" s="48"/>
      <c r="AE968" s="48"/>
      <c r="AF968" s="48"/>
      <c r="AG968" s="48"/>
      <c r="AH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c r="AB969" s="48"/>
      <c r="AC969" s="48"/>
      <c r="AD969" s="48"/>
      <c r="AE969" s="48"/>
      <c r="AF969" s="48"/>
      <c r="AG969" s="48"/>
      <c r="AH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c r="AB970" s="48"/>
      <c r="AC970" s="48"/>
      <c r="AD970" s="48"/>
      <c r="AE970" s="48"/>
      <c r="AF970" s="48"/>
      <c r="AG970" s="48"/>
      <c r="AH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c r="AB971" s="48"/>
      <c r="AC971" s="48"/>
      <c r="AD971" s="48"/>
      <c r="AE971" s="48"/>
      <c r="AF971" s="48"/>
      <c r="AG971" s="48"/>
      <c r="AH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c r="AB972" s="48"/>
      <c r="AC972" s="48"/>
      <c r="AD972" s="48"/>
      <c r="AE972" s="48"/>
      <c r="AF972" s="48"/>
      <c r="AG972" s="48"/>
      <c r="AH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c r="AB973" s="48"/>
      <c r="AC973" s="48"/>
      <c r="AD973" s="48"/>
      <c r="AE973" s="48"/>
      <c r="AF973" s="48"/>
      <c r="AG973" s="48"/>
      <c r="AH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c r="AB974" s="48"/>
      <c r="AC974" s="48"/>
      <c r="AD974" s="48"/>
      <c r="AE974" s="48"/>
      <c r="AF974" s="48"/>
      <c r="AG974" s="48"/>
      <c r="AH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c r="AB975" s="48"/>
      <c r="AC975" s="48"/>
      <c r="AD975" s="48"/>
      <c r="AE975" s="48"/>
      <c r="AF975" s="48"/>
      <c r="AG975" s="48"/>
      <c r="AH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c r="AC976" s="48"/>
      <c r="AD976" s="48"/>
      <c r="AE976" s="48"/>
      <c r="AF976" s="48"/>
      <c r="AG976" s="48"/>
      <c r="AH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c r="AB977" s="48"/>
      <c r="AC977" s="48"/>
      <c r="AD977" s="48"/>
      <c r="AE977" s="48"/>
      <c r="AF977" s="48"/>
      <c r="AG977" s="48"/>
      <c r="AH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c r="AB978" s="48"/>
      <c r="AC978" s="48"/>
      <c r="AD978" s="48"/>
      <c r="AE978" s="48"/>
      <c r="AF978" s="48"/>
      <c r="AG978" s="48"/>
      <c r="AH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c r="AB979" s="48"/>
      <c r="AC979" s="48"/>
      <c r="AD979" s="48"/>
      <c r="AE979" s="48"/>
      <c r="AF979" s="48"/>
      <c r="AG979" s="48"/>
      <c r="AH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c r="AB980" s="48"/>
      <c r="AC980" s="48"/>
      <c r="AD980" s="48"/>
      <c r="AE980" s="48"/>
      <c r="AF980" s="48"/>
      <c r="AG980" s="48"/>
      <c r="AH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c r="AB981" s="48"/>
      <c r="AC981" s="48"/>
      <c r="AD981" s="48"/>
      <c r="AE981" s="48"/>
      <c r="AF981" s="48"/>
      <c r="AG981" s="48"/>
      <c r="AH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c r="AB982" s="48"/>
      <c r="AC982" s="48"/>
      <c r="AD982" s="48"/>
      <c r="AE982" s="48"/>
      <c r="AF982" s="48"/>
      <c r="AG982" s="48"/>
      <c r="AH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c r="AB983" s="48"/>
      <c r="AC983" s="48"/>
      <c r="AD983" s="48"/>
      <c r="AE983" s="48"/>
      <c r="AF983" s="48"/>
      <c r="AG983" s="48"/>
      <c r="AH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c r="AB984" s="48"/>
      <c r="AC984" s="48"/>
      <c r="AD984" s="48"/>
      <c r="AE984" s="48"/>
      <c r="AF984" s="48"/>
      <c r="AG984" s="48"/>
      <c r="AH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c r="AB985" s="48"/>
      <c r="AC985" s="48"/>
      <c r="AD985" s="48"/>
      <c r="AE985" s="48"/>
      <c r="AF985" s="48"/>
      <c r="AG985" s="48"/>
      <c r="AH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c r="AC986" s="48"/>
      <c r="AD986" s="48"/>
      <c r="AE986" s="48"/>
      <c r="AF986" s="48"/>
      <c r="AG986" s="48"/>
      <c r="AH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c r="AB987" s="48"/>
      <c r="AC987" s="48"/>
      <c r="AD987" s="48"/>
      <c r="AE987" s="48"/>
      <c r="AF987" s="48"/>
      <c r="AG987" s="48"/>
      <c r="AH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c r="AB988" s="48"/>
      <c r="AC988" s="48"/>
      <c r="AD988" s="48"/>
      <c r="AE988" s="48"/>
      <c r="AF988" s="48"/>
      <c r="AG988" s="48"/>
      <c r="AH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c r="AB989" s="48"/>
      <c r="AC989" s="48"/>
      <c r="AD989" s="48"/>
      <c r="AE989" s="48"/>
      <c r="AF989" s="48"/>
      <c r="AG989" s="48"/>
      <c r="AH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c r="AB990" s="48"/>
      <c r="AC990" s="48"/>
      <c r="AD990" s="48"/>
      <c r="AE990" s="48"/>
      <c r="AF990" s="48"/>
      <c r="AG990" s="48"/>
      <c r="AH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c r="AB991" s="48"/>
      <c r="AC991" s="48"/>
      <c r="AD991" s="48"/>
      <c r="AE991" s="48"/>
      <c r="AF991" s="48"/>
      <c r="AG991" s="48"/>
      <c r="AH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c r="AB992" s="48"/>
      <c r="AC992" s="48"/>
      <c r="AD992" s="48"/>
      <c r="AE992" s="48"/>
      <c r="AF992" s="48"/>
      <c r="AG992" s="48"/>
      <c r="AH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c r="AB993" s="48"/>
      <c r="AC993" s="48"/>
      <c r="AD993" s="48"/>
      <c r="AE993" s="48"/>
      <c r="AF993" s="48"/>
      <c r="AG993" s="48"/>
      <c r="AH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c r="AB994" s="48"/>
      <c r="AC994" s="48"/>
      <c r="AD994" s="48"/>
      <c r="AE994" s="48"/>
      <c r="AF994" s="48"/>
      <c r="AG994" s="48"/>
      <c r="AH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c r="AB995" s="48"/>
      <c r="AC995" s="48"/>
      <c r="AD995" s="48"/>
      <c r="AE995" s="48"/>
      <c r="AF995" s="48"/>
      <c r="AG995" s="48"/>
      <c r="AH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c r="AB996" s="48"/>
      <c r="AC996" s="48"/>
      <c r="AD996" s="48"/>
      <c r="AE996" s="48"/>
      <c r="AF996" s="48"/>
      <c r="AG996" s="48"/>
      <c r="AH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c r="AB997" s="48"/>
      <c r="AC997" s="48"/>
      <c r="AD997" s="48"/>
      <c r="AE997" s="48"/>
      <c r="AF997" s="48"/>
      <c r="AG997" s="48"/>
      <c r="AH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c r="AB998" s="48"/>
      <c r="AC998" s="48"/>
      <c r="AD998" s="48"/>
      <c r="AE998" s="48"/>
      <c r="AF998" s="48"/>
      <c r="AG998" s="48"/>
      <c r="AH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c r="AB999" s="48"/>
      <c r="AC999" s="48"/>
      <c r="AD999" s="48"/>
      <c r="AE999" s="48"/>
      <c r="AF999" s="48"/>
      <c r="AG999" s="48"/>
      <c r="AH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c r="AA1000" s="48"/>
      <c r="AB1000" s="48"/>
      <c r="AC1000" s="48"/>
      <c r="AD1000" s="48"/>
      <c r="AE1000" s="48"/>
      <c r="AF1000" s="48"/>
      <c r="AG1000" s="48"/>
      <c r="AH1000" s="48"/>
    </row>
  </sheetData>
  <hyperlinks>
    <hyperlink r:id="rId1" ref="D2"/>
    <hyperlink r:id="rId2" ref="E2"/>
    <hyperlink r:id="rId3" ref="D3"/>
    <hyperlink r:id="rId4" ref="E3"/>
    <hyperlink r:id="rId5" ref="D4"/>
    <hyperlink r:id="rId6" ref="E4"/>
    <hyperlink r:id="rId7" ref="E5"/>
    <hyperlink r:id="rId8" ref="D6"/>
    <hyperlink r:id="rId9" ref="E6"/>
    <hyperlink r:id="rId10" ref="D7"/>
    <hyperlink r:id="rId11" ref="E7"/>
    <hyperlink r:id="rId12" ref="D8"/>
    <hyperlink r:id="rId13" ref="E8"/>
    <hyperlink r:id="rId14" ref="D9"/>
    <hyperlink r:id="rId15" ref="E9"/>
    <hyperlink r:id="rId16" ref="E10"/>
    <hyperlink r:id="rId17" ref="D11"/>
    <hyperlink r:id="rId18" ref="E11"/>
    <hyperlink r:id="rId19" ref="D12"/>
    <hyperlink r:id="rId20" ref="E12"/>
    <hyperlink r:id="rId21" ref="D13"/>
    <hyperlink r:id="rId22" ref="E13"/>
    <hyperlink r:id="rId23" ref="D14"/>
    <hyperlink r:id="rId24" ref="E14"/>
    <hyperlink r:id="rId25" ref="D15"/>
    <hyperlink r:id="rId26" ref="E15"/>
    <hyperlink r:id="rId27" ref="D16"/>
    <hyperlink r:id="rId28" ref="E16"/>
    <hyperlink r:id="rId29" ref="D17"/>
    <hyperlink r:id="rId30" ref="E17"/>
    <hyperlink r:id="rId31" ref="D18"/>
    <hyperlink r:id="rId32" ref="E18"/>
    <hyperlink r:id="rId33" ref="D19"/>
    <hyperlink r:id="rId34" ref="E19"/>
    <hyperlink r:id="rId35" ref="E20"/>
    <hyperlink r:id="rId36" ref="D21"/>
    <hyperlink r:id="rId37" ref="E21"/>
    <hyperlink r:id="rId38" ref="E22"/>
    <hyperlink r:id="rId39" ref="D23"/>
    <hyperlink r:id="rId40" ref="E23"/>
    <hyperlink r:id="rId41" ref="D24"/>
    <hyperlink r:id="rId42" ref="E24"/>
    <hyperlink r:id="rId43" ref="D25"/>
    <hyperlink r:id="rId44" ref="E25"/>
    <hyperlink r:id="rId45" ref="E26"/>
    <hyperlink r:id="rId46" ref="D27"/>
    <hyperlink r:id="rId47" ref="E27"/>
    <hyperlink r:id="rId48" ref="D28"/>
    <hyperlink r:id="rId49" ref="E28"/>
    <hyperlink r:id="rId50" ref="D29"/>
    <hyperlink r:id="rId51" ref="E29"/>
    <hyperlink r:id="rId52" ref="E30"/>
    <hyperlink r:id="rId53" ref="D31"/>
    <hyperlink r:id="rId54" ref="E31"/>
    <hyperlink r:id="rId55" ref="E32"/>
    <hyperlink r:id="rId56" ref="D33"/>
    <hyperlink r:id="rId57" ref="D34"/>
    <hyperlink r:id="rId58" ref="E34"/>
    <hyperlink r:id="rId59" ref="E35"/>
    <hyperlink r:id="rId60" ref="E36"/>
    <hyperlink r:id="rId61" ref="E37"/>
    <hyperlink r:id="rId62" ref="E38"/>
    <hyperlink r:id="rId63" ref="E39"/>
    <hyperlink r:id="rId64" ref="D40"/>
    <hyperlink r:id="rId65" ref="E40"/>
    <hyperlink r:id="rId66" ref="D41"/>
    <hyperlink r:id="rId67" ref="E41"/>
    <hyperlink r:id="rId68" ref="D42"/>
    <hyperlink r:id="rId69" ref="D43"/>
    <hyperlink r:id="rId70" ref="E43"/>
    <hyperlink r:id="rId71" ref="D44"/>
    <hyperlink r:id="rId72" ref="E44"/>
    <hyperlink r:id="rId73" ref="D45"/>
    <hyperlink r:id="rId74" ref="D46"/>
    <hyperlink r:id="rId75" ref="E46"/>
    <hyperlink r:id="rId76" ref="D47"/>
    <hyperlink r:id="rId77" ref="E47"/>
    <hyperlink r:id="rId78" ref="D48"/>
    <hyperlink r:id="rId79" ref="E48"/>
  </hyperlinks>
  <drawing r:id="rId80"/>
  <tableParts count="1">
    <tablePart r:id="rId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8" max="8" width="38.29"/>
  </cols>
  <sheetData>
    <row r="1">
      <c r="A1" s="1" t="s">
        <v>321</v>
      </c>
      <c r="B1" s="2" t="s">
        <v>322</v>
      </c>
      <c r="C1" s="2" t="s">
        <v>323</v>
      </c>
      <c r="D1" s="2" t="s">
        <v>324</v>
      </c>
      <c r="E1" s="2" t="s">
        <v>325</v>
      </c>
      <c r="F1" s="51" t="s">
        <v>326</v>
      </c>
      <c r="G1" s="1" t="s">
        <v>327</v>
      </c>
      <c r="H1" s="52" t="s">
        <v>17</v>
      </c>
      <c r="I1" s="1" t="s">
        <v>18</v>
      </c>
      <c r="J1" s="1"/>
      <c r="K1" s="1"/>
      <c r="L1" s="1"/>
      <c r="M1" s="1"/>
      <c r="N1" s="1"/>
      <c r="O1" s="1"/>
      <c r="P1" s="1"/>
      <c r="Q1" s="1"/>
      <c r="R1" s="1"/>
      <c r="S1" s="1"/>
      <c r="T1" s="1"/>
      <c r="U1" s="3"/>
      <c r="V1" s="3"/>
      <c r="W1" s="3"/>
      <c r="X1" s="3"/>
      <c r="Y1" s="3"/>
      <c r="Z1" s="3"/>
      <c r="AA1" s="3"/>
      <c r="AB1" s="3"/>
      <c r="AC1" s="3"/>
      <c r="AD1" s="3"/>
      <c r="AE1" s="3"/>
      <c r="AF1" s="3"/>
      <c r="AG1" s="3"/>
      <c r="AH1" s="3"/>
      <c r="AI1" s="3"/>
    </row>
    <row r="2">
      <c r="A2" s="30" t="s">
        <v>28</v>
      </c>
      <c r="B2" s="53" t="s">
        <v>28</v>
      </c>
      <c r="C2" s="53" t="s">
        <v>328</v>
      </c>
      <c r="D2" s="53" t="s">
        <v>329</v>
      </c>
      <c r="E2" s="53" t="s">
        <v>330</v>
      </c>
      <c r="F2" s="54" t="s">
        <v>331</v>
      </c>
      <c r="G2" s="55" t="s">
        <v>332</v>
      </c>
      <c r="H2" s="56" t="s">
        <v>333</v>
      </c>
      <c r="I2" s="57"/>
      <c r="J2" s="57"/>
      <c r="K2" s="57"/>
      <c r="L2" s="57"/>
      <c r="M2" s="57"/>
      <c r="N2" s="57"/>
      <c r="O2" s="57"/>
      <c r="P2" s="57"/>
      <c r="Q2" s="57"/>
      <c r="R2" s="57"/>
      <c r="S2" s="57"/>
      <c r="T2" s="57"/>
      <c r="U2" s="3"/>
      <c r="V2" s="3"/>
      <c r="W2" s="3"/>
      <c r="X2" s="3"/>
      <c r="Y2" s="3"/>
      <c r="Z2" s="3"/>
      <c r="AA2" s="3"/>
      <c r="AB2" s="3"/>
      <c r="AC2" s="3"/>
      <c r="AD2" s="3"/>
      <c r="AE2" s="3"/>
      <c r="AF2" s="3"/>
      <c r="AG2" s="3"/>
      <c r="AH2" s="3"/>
      <c r="AI2" s="3"/>
    </row>
    <row r="3">
      <c r="A3" s="30" t="s">
        <v>334</v>
      </c>
      <c r="B3" s="53" t="s">
        <v>335</v>
      </c>
      <c r="C3" s="53" t="s">
        <v>328</v>
      </c>
      <c r="D3" s="53" t="s">
        <v>336</v>
      </c>
      <c r="E3" s="53" t="s">
        <v>337</v>
      </c>
      <c r="F3" s="58"/>
      <c r="G3" s="55" t="s">
        <v>338</v>
      </c>
      <c r="H3" s="59"/>
      <c r="I3" s="57"/>
      <c r="J3" s="57"/>
      <c r="K3" s="57"/>
      <c r="L3" s="57"/>
      <c r="M3" s="57"/>
      <c r="N3" s="57"/>
      <c r="O3" s="57"/>
      <c r="P3" s="57"/>
      <c r="Q3" s="57"/>
      <c r="R3" s="57"/>
      <c r="S3" s="57"/>
      <c r="T3" s="57"/>
      <c r="U3" s="3"/>
      <c r="V3" s="3"/>
      <c r="W3" s="3"/>
      <c r="X3" s="3"/>
      <c r="Y3" s="3"/>
      <c r="Z3" s="3"/>
      <c r="AA3" s="3"/>
      <c r="AB3" s="3"/>
      <c r="AC3" s="3"/>
      <c r="AD3" s="3"/>
      <c r="AE3" s="3"/>
      <c r="AF3" s="3"/>
      <c r="AG3" s="3"/>
      <c r="AH3" s="3"/>
      <c r="AI3" s="3"/>
    </row>
    <row r="4">
      <c r="A4" s="30" t="s">
        <v>339</v>
      </c>
      <c r="B4" s="53" t="s">
        <v>340</v>
      </c>
      <c r="C4" s="53" t="s">
        <v>341</v>
      </c>
      <c r="D4" s="53" t="s">
        <v>342</v>
      </c>
      <c r="E4" s="53" t="s">
        <v>343</v>
      </c>
      <c r="F4" s="58"/>
      <c r="G4" s="55" t="s">
        <v>344</v>
      </c>
      <c r="H4" s="59"/>
      <c r="I4" s="57"/>
      <c r="J4" s="57"/>
      <c r="K4" s="57"/>
      <c r="L4" s="57"/>
      <c r="M4" s="57"/>
      <c r="N4" s="57"/>
      <c r="O4" s="57"/>
      <c r="P4" s="57"/>
      <c r="Q4" s="57"/>
      <c r="R4" s="57"/>
      <c r="S4" s="57"/>
      <c r="T4" s="57"/>
      <c r="U4" s="3"/>
      <c r="V4" s="3"/>
      <c r="W4" s="3"/>
      <c r="X4" s="3"/>
      <c r="Y4" s="3"/>
      <c r="Z4" s="3"/>
      <c r="AA4" s="3"/>
      <c r="AB4" s="3"/>
      <c r="AC4" s="3"/>
      <c r="AD4" s="3"/>
      <c r="AE4" s="3"/>
      <c r="AF4" s="3"/>
      <c r="AG4" s="3"/>
      <c r="AH4" s="3"/>
      <c r="AI4" s="3"/>
    </row>
    <row r="5">
      <c r="A5" s="30" t="s">
        <v>114</v>
      </c>
      <c r="B5" s="53" t="s">
        <v>345</v>
      </c>
      <c r="C5" s="53" t="s">
        <v>328</v>
      </c>
      <c r="D5" s="53" t="s">
        <v>336</v>
      </c>
      <c r="E5" s="53" t="s">
        <v>337</v>
      </c>
      <c r="F5" s="58"/>
      <c r="G5" s="55" t="s">
        <v>346</v>
      </c>
      <c r="H5" s="56" t="s">
        <v>347</v>
      </c>
      <c r="I5" s="57"/>
      <c r="J5" s="57"/>
      <c r="K5" s="57"/>
      <c r="L5" s="57"/>
      <c r="M5" s="57"/>
      <c r="N5" s="57"/>
      <c r="O5" s="57"/>
      <c r="P5" s="57"/>
      <c r="Q5" s="57"/>
      <c r="R5" s="57"/>
      <c r="S5" s="57"/>
      <c r="T5" s="57"/>
      <c r="U5" s="3"/>
      <c r="V5" s="3"/>
      <c r="W5" s="3"/>
      <c r="X5" s="3"/>
      <c r="Y5" s="3"/>
      <c r="Z5" s="3"/>
      <c r="AA5" s="3"/>
      <c r="AB5" s="3"/>
      <c r="AC5" s="3"/>
      <c r="AD5" s="3"/>
      <c r="AE5" s="3"/>
      <c r="AF5" s="3"/>
      <c r="AG5" s="3"/>
      <c r="AH5" s="3"/>
      <c r="AI5" s="3"/>
    </row>
    <row r="6">
      <c r="A6" s="30" t="s">
        <v>119</v>
      </c>
      <c r="B6" s="53" t="s">
        <v>348</v>
      </c>
      <c r="C6" s="53" t="s">
        <v>328</v>
      </c>
      <c r="D6" s="53" t="s">
        <v>329</v>
      </c>
      <c r="E6" s="53" t="s">
        <v>349</v>
      </c>
      <c r="F6" s="58"/>
      <c r="G6" s="55" t="s">
        <v>350</v>
      </c>
      <c r="H6" s="59"/>
      <c r="I6" s="57"/>
      <c r="J6" s="57"/>
      <c r="K6" s="57"/>
      <c r="L6" s="57"/>
      <c r="M6" s="57"/>
      <c r="N6" s="57"/>
      <c r="O6" s="57"/>
      <c r="P6" s="57"/>
      <c r="Q6" s="57"/>
      <c r="R6" s="57"/>
      <c r="S6" s="57"/>
      <c r="T6" s="57"/>
      <c r="U6" s="3"/>
      <c r="V6" s="3"/>
      <c r="W6" s="3"/>
      <c r="X6" s="3"/>
      <c r="Y6" s="3"/>
      <c r="Z6" s="3"/>
      <c r="AA6" s="3"/>
      <c r="AB6" s="3"/>
      <c r="AC6" s="3"/>
      <c r="AD6" s="3"/>
      <c r="AE6" s="3"/>
      <c r="AF6" s="3"/>
      <c r="AG6" s="3"/>
      <c r="AH6" s="3"/>
      <c r="AI6" s="3"/>
    </row>
    <row r="7">
      <c r="A7" s="30" t="s">
        <v>351</v>
      </c>
      <c r="B7" s="53" t="s">
        <v>352</v>
      </c>
      <c r="C7" s="53" t="s">
        <v>328</v>
      </c>
      <c r="D7" s="53" t="s">
        <v>336</v>
      </c>
      <c r="E7" s="53" t="s">
        <v>337</v>
      </c>
      <c r="F7" s="58"/>
      <c r="G7" s="55" t="s">
        <v>353</v>
      </c>
      <c r="H7" s="59"/>
      <c r="I7" s="57"/>
      <c r="J7" s="57"/>
      <c r="K7" s="57"/>
      <c r="L7" s="57"/>
      <c r="M7" s="57"/>
      <c r="N7" s="57"/>
      <c r="O7" s="57"/>
      <c r="P7" s="57"/>
      <c r="Q7" s="57"/>
      <c r="R7" s="57"/>
      <c r="S7" s="57"/>
      <c r="T7" s="57"/>
      <c r="U7" s="3"/>
      <c r="V7" s="3"/>
      <c r="W7" s="3"/>
      <c r="X7" s="3"/>
      <c r="Y7" s="3"/>
      <c r="Z7" s="3"/>
      <c r="AA7" s="3"/>
      <c r="AB7" s="3"/>
      <c r="AC7" s="3"/>
      <c r="AD7" s="3"/>
      <c r="AE7" s="3"/>
      <c r="AF7" s="3"/>
      <c r="AG7" s="3"/>
      <c r="AH7" s="3"/>
      <c r="AI7" s="3"/>
    </row>
    <row r="8">
      <c r="A8" s="30" t="s">
        <v>45</v>
      </c>
      <c r="B8" s="53" t="s">
        <v>354</v>
      </c>
      <c r="C8" s="53" t="s">
        <v>341</v>
      </c>
      <c r="D8" s="53" t="s">
        <v>336</v>
      </c>
      <c r="E8" s="53" t="s">
        <v>337</v>
      </c>
      <c r="F8" s="58"/>
      <c r="G8" s="55" t="s">
        <v>355</v>
      </c>
      <c r="H8" s="60"/>
      <c r="I8" s="57"/>
      <c r="J8" s="57"/>
      <c r="K8" s="57"/>
      <c r="L8" s="57"/>
      <c r="M8" s="57"/>
      <c r="N8" s="57"/>
      <c r="O8" s="57"/>
      <c r="P8" s="57"/>
      <c r="Q8" s="57"/>
      <c r="R8" s="57"/>
      <c r="S8" s="57"/>
      <c r="T8" s="57"/>
      <c r="U8" s="3"/>
      <c r="V8" s="3"/>
      <c r="W8" s="3"/>
      <c r="X8" s="3"/>
      <c r="Y8" s="3"/>
      <c r="Z8" s="3"/>
      <c r="AA8" s="3"/>
      <c r="AB8" s="3"/>
      <c r="AC8" s="3"/>
      <c r="AD8" s="3"/>
      <c r="AE8" s="3"/>
      <c r="AF8" s="3"/>
      <c r="AG8" s="3"/>
      <c r="AH8" s="3"/>
      <c r="AI8" s="3"/>
    </row>
    <row r="9">
      <c r="A9" s="30" t="s">
        <v>356</v>
      </c>
      <c r="B9" s="53" t="s">
        <v>356</v>
      </c>
      <c r="C9" s="53" t="s">
        <v>328</v>
      </c>
      <c r="D9" s="53" t="s">
        <v>336</v>
      </c>
      <c r="E9" s="53" t="s">
        <v>357</v>
      </c>
      <c r="F9" s="58"/>
      <c r="G9" s="55" t="s">
        <v>358</v>
      </c>
      <c r="H9" s="61" t="s">
        <v>359</v>
      </c>
      <c r="I9" s="57"/>
      <c r="J9" s="57"/>
      <c r="K9" s="57"/>
      <c r="L9" s="57"/>
      <c r="M9" s="57"/>
      <c r="N9" s="57"/>
      <c r="O9" s="57"/>
      <c r="P9" s="57"/>
      <c r="Q9" s="57"/>
      <c r="R9" s="57"/>
      <c r="S9" s="57"/>
      <c r="T9" s="57"/>
      <c r="U9" s="3"/>
      <c r="V9" s="3"/>
      <c r="W9" s="3"/>
      <c r="X9" s="3"/>
      <c r="Y9" s="3"/>
      <c r="Z9" s="3"/>
      <c r="AA9" s="3"/>
      <c r="AB9" s="3"/>
      <c r="AC9" s="3"/>
      <c r="AD9" s="3"/>
      <c r="AE9" s="3"/>
      <c r="AF9" s="3"/>
      <c r="AG9" s="3"/>
      <c r="AH9" s="3"/>
      <c r="AI9" s="3"/>
    </row>
    <row r="10">
      <c r="A10" s="30" t="s">
        <v>137</v>
      </c>
      <c r="B10" s="53" t="s">
        <v>360</v>
      </c>
      <c r="C10" s="53" t="s">
        <v>328</v>
      </c>
      <c r="D10" s="53" t="s">
        <v>336</v>
      </c>
      <c r="E10" s="53" t="s">
        <v>337</v>
      </c>
      <c r="F10" s="58"/>
      <c r="G10" s="55" t="s">
        <v>361</v>
      </c>
      <c r="H10" s="56" t="s">
        <v>362</v>
      </c>
      <c r="I10" s="57"/>
      <c r="J10" s="57"/>
      <c r="K10" s="57"/>
      <c r="L10" s="57"/>
      <c r="M10" s="57"/>
      <c r="N10" s="57"/>
      <c r="O10" s="57"/>
      <c r="P10" s="57"/>
      <c r="Q10" s="57"/>
      <c r="R10" s="57"/>
      <c r="S10" s="57"/>
      <c r="T10" s="57"/>
      <c r="U10" s="3"/>
      <c r="V10" s="3"/>
      <c r="W10" s="3"/>
      <c r="X10" s="3"/>
      <c r="Y10" s="3"/>
      <c r="Z10" s="3"/>
      <c r="AA10" s="3"/>
      <c r="AB10" s="3"/>
      <c r="AC10" s="3"/>
      <c r="AD10" s="3"/>
      <c r="AE10" s="3"/>
      <c r="AF10" s="3"/>
      <c r="AG10" s="3"/>
      <c r="AH10" s="3"/>
      <c r="AI10" s="3"/>
    </row>
    <row r="11">
      <c r="A11" s="30" t="s">
        <v>252</v>
      </c>
      <c r="B11" s="53" t="s">
        <v>363</v>
      </c>
      <c r="C11" s="53" t="s">
        <v>341</v>
      </c>
      <c r="D11" s="53" t="s">
        <v>329</v>
      </c>
      <c r="E11" s="53" t="s">
        <v>364</v>
      </c>
      <c r="F11" s="58"/>
      <c r="G11" s="55" t="s">
        <v>365</v>
      </c>
      <c r="H11" s="56" t="s">
        <v>366</v>
      </c>
      <c r="I11" s="57"/>
      <c r="J11" s="57"/>
      <c r="K11" s="57"/>
      <c r="L11" s="57"/>
      <c r="M11" s="57"/>
      <c r="N11" s="57"/>
      <c r="O11" s="57"/>
      <c r="P11" s="57"/>
      <c r="Q11" s="57"/>
      <c r="R11" s="57"/>
      <c r="S11" s="57"/>
      <c r="T11" s="57"/>
      <c r="U11" s="3"/>
      <c r="V11" s="3"/>
      <c r="W11" s="3"/>
      <c r="X11" s="3"/>
      <c r="Y11" s="3"/>
      <c r="Z11" s="3"/>
      <c r="AA11" s="3"/>
      <c r="AB11" s="3"/>
      <c r="AC11" s="3"/>
      <c r="AD11" s="3"/>
      <c r="AE11" s="3"/>
      <c r="AF11" s="3"/>
      <c r="AG11" s="3"/>
      <c r="AH11" s="3"/>
      <c r="AI11" s="3"/>
    </row>
    <row r="12">
      <c r="A12" s="30" t="s">
        <v>367</v>
      </c>
      <c r="B12" s="53" t="s">
        <v>368</v>
      </c>
      <c r="C12" s="53" t="s">
        <v>328</v>
      </c>
      <c r="D12" s="53" t="s">
        <v>336</v>
      </c>
      <c r="E12" s="53" t="s">
        <v>337</v>
      </c>
      <c r="F12" s="58"/>
      <c r="G12" s="55" t="s">
        <v>369</v>
      </c>
      <c r="H12" s="59"/>
      <c r="I12" s="1" t="s">
        <v>370</v>
      </c>
      <c r="J12" s="57"/>
      <c r="K12" s="57"/>
      <c r="L12" s="57"/>
      <c r="M12" s="57"/>
      <c r="N12" s="57"/>
      <c r="O12" s="57"/>
      <c r="P12" s="57"/>
      <c r="Q12" s="57"/>
      <c r="R12" s="57"/>
      <c r="S12" s="57"/>
      <c r="T12" s="57"/>
      <c r="U12" s="3"/>
      <c r="V12" s="3"/>
      <c r="W12" s="3"/>
      <c r="X12" s="3"/>
      <c r="Y12" s="3"/>
      <c r="Z12" s="3"/>
      <c r="AA12" s="3"/>
      <c r="AB12" s="3"/>
      <c r="AC12" s="3"/>
      <c r="AD12" s="3"/>
      <c r="AE12" s="3"/>
      <c r="AF12" s="3"/>
      <c r="AG12" s="3"/>
      <c r="AH12" s="3"/>
      <c r="AI12" s="3"/>
    </row>
    <row r="13">
      <c r="A13" s="30" t="s">
        <v>371</v>
      </c>
      <c r="B13" s="53" t="s">
        <v>372</v>
      </c>
      <c r="C13" s="53" t="s">
        <v>328</v>
      </c>
      <c r="D13" s="53" t="s">
        <v>336</v>
      </c>
      <c r="E13" s="53" t="s">
        <v>337</v>
      </c>
      <c r="F13" s="58"/>
      <c r="G13" s="55" t="s">
        <v>373</v>
      </c>
      <c r="H13" s="59"/>
      <c r="I13" s="57"/>
      <c r="J13" s="57"/>
      <c r="K13" s="57"/>
      <c r="L13" s="57"/>
      <c r="M13" s="57"/>
      <c r="N13" s="57"/>
      <c r="O13" s="57"/>
      <c r="P13" s="57"/>
      <c r="Q13" s="57"/>
      <c r="R13" s="57"/>
      <c r="S13" s="57"/>
      <c r="T13" s="57"/>
      <c r="U13" s="3"/>
      <c r="V13" s="3"/>
      <c r="W13" s="3"/>
      <c r="X13" s="3"/>
      <c r="Y13" s="3"/>
      <c r="Z13" s="3"/>
      <c r="AA13" s="3"/>
      <c r="AB13" s="3"/>
      <c r="AC13" s="3"/>
      <c r="AD13" s="3"/>
      <c r="AE13" s="3"/>
      <c r="AF13" s="3"/>
      <c r="AG13" s="3"/>
      <c r="AH13" s="3"/>
      <c r="AI13" s="3"/>
    </row>
    <row r="14">
      <c r="A14" s="30" t="s">
        <v>374</v>
      </c>
      <c r="B14" s="53" t="s">
        <v>374</v>
      </c>
      <c r="C14" s="53" t="s">
        <v>328</v>
      </c>
      <c r="D14" s="53" t="s">
        <v>329</v>
      </c>
      <c r="E14" s="53" t="s">
        <v>375</v>
      </c>
      <c r="F14" s="58"/>
      <c r="G14" s="55" t="s">
        <v>376</v>
      </c>
      <c r="H14" s="59"/>
      <c r="I14" s="57"/>
      <c r="J14" s="57"/>
      <c r="K14" s="57"/>
      <c r="L14" s="57"/>
      <c r="M14" s="57"/>
      <c r="N14" s="57"/>
      <c r="O14" s="57"/>
      <c r="P14" s="57"/>
      <c r="Q14" s="57"/>
      <c r="R14" s="57"/>
      <c r="S14" s="57"/>
      <c r="T14" s="57"/>
      <c r="U14" s="3"/>
      <c r="V14" s="3"/>
      <c r="W14" s="3"/>
      <c r="X14" s="3"/>
      <c r="Y14" s="3"/>
      <c r="Z14" s="3"/>
      <c r="AA14" s="3"/>
      <c r="AB14" s="3"/>
      <c r="AC14" s="3"/>
      <c r="AD14" s="3"/>
      <c r="AE14" s="3"/>
      <c r="AF14" s="3"/>
      <c r="AG14" s="3"/>
      <c r="AH14" s="3"/>
      <c r="AI14" s="3"/>
    </row>
    <row r="15">
      <c r="A15" s="30" t="s">
        <v>377</v>
      </c>
      <c r="B15" s="53" t="s">
        <v>378</v>
      </c>
      <c r="C15" s="53" t="s">
        <v>328</v>
      </c>
      <c r="D15" s="53" t="s">
        <v>329</v>
      </c>
      <c r="E15" s="53" t="s">
        <v>379</v>
      </c>
      <c r="F15" s="58"/>
      <c r="G15" s="55" t="s">
        <v>380</v>
      </c>
      <c r="H15" s="59"/>
      <c r="I15" s="1" t="s">
        <v>381</v>
      </c>
      <c r="J15" s="57"/>
      <c r="K15" s="57"/>
      <c r="L15" s="57"/>
      <c r="M15" s="57"/>
      <c r="N15" s="57"/>
      <c r="O15" s="57"/>
      <c r="P15" s="57"/>
      <c r="Q15" s="57"/>
      <c r="R15" s="57"/>
      <c r="S15" s="57"/>
      <c r="T15" s="57"/>
      <c r="U15" s="3"/>
      <c r="V15" s="3"/>
      <c r="W15" s="3"/>
      <c r="X15" s="3"/>
      <c r="Y15" s="3"/>
      <c r="Z15" s="3"/>
      <c r="AA15" s="3"/>
      <c r="AB15" s="3"/>
      <c r="AC15" s="3"/>
      <c r="AD15" s="3"/>
      <c r="AE15" s="3"/>
      <c r="AF15" s="3"/>
      <c r="AG15" s="3"/>
      <c r="AH15" s="3"/>
      <c r="AI15" s="3"/>
    </row>
    <row r="16">
      <c r="A16" s="62" t="s">
        <v>144</v>
      </c>
      <c r="B16" s="53" t="s">
        <v>382</v>
      </c>
      <c r="C16" s="53" t="s">
        <v>328</v>
      </c>
      <c r="D16" s="53" t="s">
        <v>336</v>
      </c>
      <c r="E16" s="53" t="s">
        <v>337</v>
      </c>
      <c r="F16" s="58"/>
      <c r="G16" s="55" t="s">
        <v>383</v>
      </c>
      <c r="H16" s="56" t="s">
        <v>384</v>
      </c>
      <c r="I16" s="57"/>
      <c r="J16" s="57"/>
      <c r="K16" s="57"/>
      <c r="L16" s="57"/>
      <c r="M16" s="57"/>
      <c r="N16" s="57"/>
      <c r="O16" s="57"/>
      <c r="P16" s="57"/>
      <c r="Q16" s="57"/>
      <c r="R16" s="57"/>
      <c r="S16" s="57"/>
      <c r="T16" s="57"/>
      <c r="U16" s="3"/>
      <c r="V16" s="3"/>
      <c r="W16" s="3"/>
      <c r="X16" s="3"/>
      <c r="Y16" s="3"/>
      <c r="Z16" s="3"/>
      <c r="AA16" s="3"/>
      <c r="AB16" s="3"/>
      <c r="AC16" s="3"/>
      <c r="AD16" s="3"/>
      <c r="AE16" s="3"/>
      <c r="AF16" s="3"/>
      <c r="AG16" s="3"/>
      <c r="AH16" s="3"/>
      <c r="AI16" s="3"/>
    </row>
    <row r="17">
      <c r="A17" s="30" t="s">
        <v>153</v>
      </c>
      <c r="B17" s="53" t="s">
        <v>385</v>
      </c>
      <c r="C17" s="53" t="s">
        <v>328</v>
      </c>
      <c r="D17" s="53" t="s">
        <v>336</v>
      </c>
      <c r="E17" s="53" t="s">
        <v>386</v>
      </c>
      <c r="F17" s="58"/>
      <c r="G17" s="63" t="s">
        <v>387</v>
      </c>
      <c r="H17" s="59"/>
      <c r="I17" s="57"/>
      <c r="J17" s="57"/>
      <c r="K17" s="57"/>
      <c r="L17" s="57"/>
      <c r="M17" s="57"/>
      <c r="N17" s="57"/>
      <c r="O17" s="57"/>
      <c r="P17" s="57"/>
      <c r="Q17" s="57"/>
      <c r="R17" s="57"/>
      <c r="S17" s="57"/>
      <c r="T17" s="57"/>
      <c r="U17" s="3"/>
      <c r="V17" s="3"/>
      <c r="W17" s="3"/>
      <c r="X17" s="3"/>
      <c r="Y17" s="3"/>
      <c r="Z17" s="3"/>
      <c r="AA17" s="3"/>
      <c r="AB17" s="3"/>
      <c r="AC17" s="3"/>
      <c r="AD17" s="3"/>
      <c r="AE17" s="3"/>
      <c r="AF17" s="3"/>
      <c r="AG17" s="3"/>
      <c r="AH17" s="3"/>
      <c r="AI17" s="3"/>
    </row>
    <row r="18">
      <c r="A18" s="30" t="s">
        <v>76</v>
      </c>
      <c r="B18" s="53" t="s">
        <v>388</v>
      </c>
      <c r="C18" s="53" t="s">
        <v>328</v>
      </c>
      <c r="D18" s="53" t="s">
        <v>329</v>
      </c>
      <c r="E18" s="53" t="s">
        <v>364</v>
      </c>
      <c r="F18" s="58"/>
      <c r="G18" s="55" t="s">
        <v>389</v>
      </c>
      <c r="H18" s="56" t="s">
        <v>390</v>
      </c>
      <c r="I18" s="57"/>
      <c r="J18" s="57"/>
      <c r="K18" s="57"/>
      <c r="L18" s="57"/>
      <c r="M18" s="57"/>
      <c r="N18" s="57"/>
      <c r="O18" s="57"/>
      <c r="P18" s="57"/>
      <c r="Q18" s="57"/>
      <c r="R18" s="57"/>
      <c r="S18" s="57"/>
      <c r="T18" s="57"/>
      <c r="U18" s="3"/>
      <c r="V18" s="3"/>
      <c r="W18" s="3"/>
      <c r="X18" s="3"/>
      <c r="Y18" s="3"/>
      <c r="Z18" s="3"/>
      <c r="AA18" s="3"/>
      <c r="AB18" s="3"/>
      <c r="AC18" s="3"/>
      <c r="AD18" s="3"/>
      <c r="AE18" s="3"/>
      <c r="AF18" s="3"/>
      <c r="AG18" s="3"/>
      <c r="AH18" s="3"/>
      <c r="AI18" s="3"/>
    </row>
    <row r="19">
      <c r="A19" s="30" t="s">
        <v>201</v>
      </c>
      <c r="B19" s="53" t="s">
        <v>391</v>
      </c>
      <c r="C19" s="53" t="s">
        <v>328</v>
      </c>
      <c r="D19" s="53" t="s">
        <v>336</v>
      </c>
      <c r="E19" s="53" t="s">
        <v>337</v>
      </c>
      <c r="F19" s="58"/>
      <c r="G19" s="55" t="s">
        <v>392</v>
      </c>
      <c r="H19" s="56" t="s">
        <v>393</v>
      </c>
      <c r="I19" s="57"/>
      <c r="J19" s="57"/>
      <c r="K19" s="57"/>
      <c r="L19" s="57"/>
      <c r="M19" s="57"/>
      <c r="N19" s="57"/>
      <c r="O19" s="57"/>
      <c r="P19" s="57"/>
      <c r="Q19" s="57"/>
      <c r="R19" s="57"/>
      <c r="S19" s="57"/>
      <c r="T19" s="57"/>
      <c r="U19" s="3"/>
      <c r="V19" s="3"/>
      <c r="W19" s="3"/>
      <c r="X19" s="3"/>
      <c r="Y19" s="3"/>
      <c r="Z19" s="3"/>
      <c r="AA19" s="3"/>
      <c r="AB19" s="3"/>
      <c r="AC19" s="3"/>
      <c r="AD19" s="3"/>
      <c r="AE19" s="3"/>
      <c r="AF19" s="3"/>
      <c r="AG19" s="3"/>
      <c r="AH19" s="3"/>
      <c r="AI19" s="3"/>
    </row>
    <row r="20">
      <c r="A20" s="30" t="s">
        <v>59</v>
      </c>
      <c r="B20" s="53" t="s">
        <v>394</v>
      </c>
      <c r="C20" s="53" t="s">
        <v>328</v>
      </c>
      <c r="D20" s="53" t="s">
        <v>336</v>
      </c>
      <c r="E20" s="53" t="s">
        <v>337</v>
      </c>
      <c r="F20" s="58"/>
      <c r="G20" s="55" t="s">
        <v>395</v>
      </c>
      <c r="H20" s="56" t="s">
        <v>396</v>
      </c>
      <c r="I20" s="57"/>
      <c r="J20" s="57"/>
      <c r="K20" s="57"/>
      <c r="L20" s="57"/>
      <c r="M20" s="57"/>
      <c r="N20" s="57"/>
      <c r="O20" s="57"/>
      <c r="P20" s="57"/>
      <c r="Q20" s="57"/>
      <c r="R20" s="57"/>
      <c r="S20" s="57"/>
      <c r="T20" s="57"/>
      <c r="U20" s="3"/>
      <c r="V20" s="3"/>
      <c r="W20" s="3"/>
      <c r="X20" s="3"/>
      <c r="Y20" s="3"/>
      <c r="Z20" s="3"/>
      <c r="AA20" s="3"/>
      <c r="AB20" s="3"/>
      <c r="AC20" s="3"/>
      <c r="AD20" s="3"/>
      <c r="AE20" s="3"/>
      <c r="AF20" s="3"/>
      <c r="AG20" s="3"/>
      <c r="AH20" s="3"/>
      <c r="AI20" s="3"/>
    </row>
    <row r="21">
      <c r="A21" s="30" t="s">
        <v>397</v>
      </c>
      <c r="B21" s="64" t="s">
        <v>148</v>
      </c>
      <c r="C21" s="53" t="s">
        <v>328</v>
      </c>
      <c r="D21" s="53" t="s">
        <v>336</v>
      </c>
      <c r="E21" s="53" t="s">
        <v>337</v>
      </c>
      <c r="F21" s="58"/>
      <c r="G21" s="65"/>
      <c r="H21" s="56" t="s">
        <v>398</v>
      </c>
      <c r="I21" s="57"/>
      <c r="J21" s="57"/>
      <c r="K21" s="57"/>
      <c r="L21" s="57"/>
      <c r="M21" s="57"/>
      <c r="N21" s="57"/>
      <c r="O21" s="57"/>
      <c r="P21" s="57"/>
      <c r="Q21" s="57"/>
      <c r="R21" s="57"/>
      <c r="S21" s="57"/>
      <c r="T21" s="57"/>
      <c r="U21" s="3"/>
      <c r="V21" s="3"/>
      <c r="W21" s="3"/>
      <c r="X21" s="3"/>
      <c r="Y21" s="3"/>
      <c r="Z21" s="3"/>
      <c r="AA21" s="3"/>
      <c r="AB21" s="3"/>
      <c r="AC21" s="3"/>
      <c r="AD21" s="3"/>
      <c r="AE21" s="3"/>
      <c r="AF21" s="3"/>
      <c r="AG21" s="3"/>
      <c r="AH21" s="3"/>
      <c r="AI21" s="3"/>
    </row>
    <row r="22">
      <c r="A22" s="30" t="s">
        <v>399</v>
      </c>
      <c r="B22" s="64" t="s">
        <v>400</v>
      </c>
      <c r="C22" s="53" t="s">
        <v>328</v>
      </c>
      <c r="D22" s="53" t="s">
        <v>329</v>
      </c>
      <c r="E22" s="53" t="s">
        <v>364</v>
      </c>
      <c r="F22" s="58"/>
      <c r="G22" s="55" t="s">
        <v>401</v>
      </c>
      <c r="H22" s="59"/>
      <c r="I22" s="57"/>
      <c r="J22" s="57"/>
      <c r="K22" s="57"/>
      <c r="L22" s="57"/>
      <c r="M22" s="57"/>
      <c r="N22" s="57"/>
      <c r="O22" s="57"/>
      <c r="P22" s="57"/>
      <c r="Q22" s="57"/>
      <c r="R22" s="57"/>
      <c r="S22" s="57"/>
      <c r="T22" s="57"/>
      <c r="U22" s="3"/>
      <c r="V22" s="3"/>
      <c r="W22" s="3"/>
      <c r="X22" s="3"/>
      <c r="Y22" s="3"/>
      <c r="Z22" s="3"/>
      <c r="AA22" s="3"/>
      <c r="AB22" s="3"/>
      <c r="AC22" s="3"/>
      <c r="AD22" s="3"/>
      <c r="AE22" s="3"/>
      <c r="AF22" s="3"/>
      <c r="AG22" s="3"/>
      <c r="AH22" s="3"/>
      <c r="AI22" s="3"/>
    </row>
    <row r="23">
      <c r="A23" s="30" t="s">
        <v>402</v>
      </c>
      <c r="B23" s="53" t="s">
        <v>403</v>
      </c>
      <c r="C23" s="53" t="s">
        <v>328</v>
      </c>
      <c r="D23" s="53" t="s">
        <v>342</v>
      </c>
      <c r="E23" s="53" t="s">
        <v>404</v>
      </c>
      <c r="F23" s="58"/>
      <c r="G23" s="66" t="s">
        <v>405</v>
      </c>
      <c r="H23" s="59"/>
      <c r="I23" s="57"/>
      <c r="J23" s="57"/>
      <c r="K23" s="57"/>
      <c r="L23" s="57"/>
      <c r="M23" s="57"/>
      <c r="N23" s="57"/>
      <c r="O23" s="57"/>
      <c r="P23" s="57"/>
      <c r="Q23" s="57"/>
      <c r="R23" s="57"/>
      <c r="S23" s="57"/>
      <c r="T23" s="57"/>
      <c r="U23" s="3"/>
      <c r="V23" s="3"/>
      <c r="W23" s="3"/>
      <c r="X23" s="3"/>
      <c r="Y23" s="3"/>
      <c r="Z23" s="3"/>
      <c r="AA23" s="3"/>
      <c r="AB23" s="3"/>
      <c r="AC23" s="3"/>
      <c r="AD23" s="3"/>
      <c r="AE23" s="3"/>
      <c r="AF23" s="3"/>
      <c r="AG23" s="3"/>
      <c r="AH23" s="3"/>
      <c r="AI23" s="3"/>
    </row>
    <row r="24">
      <c r="A24" s="30" t="s">
        <v>406</v>
      </c>
      <c r="B24" s="53" t="s">
        <v>407</v>
      </c>
      <c r="C24" s="53" t="s">
        <v>341</v>
      </c>
      <c r="D24" s="53" t="s">
        <v>336</v>
      </c>
      <c r="E24" s="53" t="s">
        <v>337</v>
      </c>
      <c r="F24" s="58"/>
      <c r="G24" s="55" t="s">
        <v>408</v>
      </c>
      <c r="H24" s="59"/>
      <c r="I24" s="57"/>
      <c r="J24" s="57"/>
      <c r="K24" s="57"/>
      <c r="L24" s="57"/>
      <c r="M24" s="57"/>
      <c r="N24" s="57"/>
      <c r="O24" s="57"/>
      <c r="P24" s="57"/>
      <c r="Q24" s="57"/>
      <c r="R24" s="57"/>
      <c r="S24" s="57"/>
      <c r="T24" s="57"/>
      <c r="U24" s="3"/>
      <c r="V24" s="3"/>
      <c r="W24" s="3"/>
      <c r="X24" s="3"/>
      <c r="Y24" s="3"/>
      <c r="Z24" s="3"/>
      <c r="AA24" s="3"/>
      <c r="AB24" s="3"/>
      <c r="AC24" s="3"/>
      <c r="AD24" s="3"/>
      <c r="AE24" s="3"/>
      <c r="AF24" s="3"/>
      <c r="AG24" s="3"/>
      <c r="AH24" s="3"/>
      <c r="AI24" s="3"/>
    </row>
    <row r="25">
      <c r="A25" s="30" t="s">
        <v>409</v>
      </c>
      <c r="B25" s="53" t="s">
        <v>410</v>
      </c>
      <c r="C25" s="53" t="s">
        <v>341</v>
      </c>
      <c r="D25" s="53" t="s">
        <v>336</v>
      </c>
      <c r="E25" s="53" t="s">
        <v>337</v>
      </c>
      <c r="F25" s="58"/>
      <c r="G25" s="55" t="s">
        <v>411</v>
      </c>
      <c r="H25" s="59"/>
      <c r="I25" s="57"/>
      <c r="J25" s="57"/>
      <c r="K25" s="57"/>
      <c r="L25" s="57"/>
      <c r="M25" s="57"/>
      <c r="N25" s="57"/>
      <c r="O25" s="57"/>
      <c r="P25" s="57"/>
      <c r="Q25" s="57"/>
      <c r="R25" s="57"/>
      <c r="S25" s="57"/>
      <c r="T25" s="57"/>
      <c r="U25" s="3"/>
      <c r="V25" s="3"/>
      <c r="W25" s="3"/>
      <c r="X25" s="3"/>
      <c r="Y25" s="3"/>
      <c r="Z25" s="3"/>
      <c r="AA25" s="3"/>
      <c r="AB25" s="3"/>
      <c r="AC25" s="3"/>
      <c r="AD25" s="3"/>
      <c r="AE25" s="3"/>
      <c r="AF25" s="3"/>
      <c r="AG25" s="3"/>
      <c r="AH25" s="3"/>
      <c r="AI25" s="3"/>
    </row>
    <row r="26">
      <c r="A26" s="30" t="s">
        <v>158</v>
      </c>
      <c r="B26" s="53" t="s">
        <v>412</v>
      </c>
      <c r="C26" s="53" t="s">
        <v>341</v>
      </c>
      <c r="D26" s="53" t="s">
        <v>342</v>
      </c>
      <c r="E26" s="53" t="s">
        <v>413</v>
      </c>
      <c r="F26" s="58"/>
      <c r="G26" s="55" t="s">
        <v>414</v>
      </c>
      <c r="H26" s="56" t="s">
        <v>415</v>
      </c>
      <c r="I26" s="57"/>
      <c r="J26" s="57"/>
      <c r="K26" s="57"/>
      <c r="L26" s="57"/>
      <c r="M26" s="57"/>
      <c r="N26" s="57"/>
      <c r="O26" s="57"/>
      <c r="P26" s="57"/>
      <c r="Q26" s="57"/>
      <c r="R26" s="57"/>
      <c r="S26" s="57"/>
      <c r="T26" s="57"/>
      <c r="U26" s="3"/>
      <c r="V26" s="3"/>
      <c r="W26" s="3"/>
      <c r="X26" s="3"/>
      <c r="Y26" s="3"/>
      <c r="Z26" s="3"/>
      <c r="AA26" s="3"/>
      <c r="AB26" s="3"/>
      <c r="AC26" s="3"/>
      <c r="AD26" s="3"/>
      <c r="AE26" s="3"/>
      <c r="AF26" s="3"/>
      <c r="AG26" s="3"/>
      <c r="AH26" s="3"/>
      <c r="AI26" s="3"/>
    </row>
    <row r="27">
      <c r="A27" s="30" t="s">
        <v>109</v>
      </c>
      <c r="B27" s="53" t="s">
        <v>416</v>
      </c>
      <c r="C27" s="53" t="s">
        <v>328</v>
      </c>
      <c r="D27" s="53" t="s">
        <v>329</v>
      </c>
      <c r="E27" s="53" t="s">
        <v>364</v>
      </c>
      <c r="F27" s="58"/>
      <c r="G27" s="55" t="s">
        <v>417</v>
      </c>
      <c r="H27" s="56" t="s">
        <v>418</v>
      </c>
      <c r="I27" s="57"/>
      <c r="J27" s="57"/>
      <c r="K27" s="57"/>
      <c r="L27" s="57"/>
      <c r="M27" s="57"/>
      <c r="N27" s="57"/>
      <c r="O27" s="57"/>
      <c r="P27" s="57"/>
      <c r="Q27" s="57"/>
      <c r="R27" s="57"/>
      <c r="S27" s="57"/>
      <c r="T27" s="57"/>
      <c r="U27" s="3"/>
      <c r="V27" s="3"/>
      <c r="W27" s="3"/>
      <c r="X27" s="3"/>
      <c r="Y27" s="3"/>
      <c r="Z27" s="3"/>
      <c r="AA27" s="3"/>
      <c r="AB27" s="3"/>
      <c r="AC27" s="3"/>
      <c r="AD27" s="3"/>
      <c r="AE27" s="3"/>
      <c r="AF27" s="3"/>
      <c r="AG27" s="3"/>
      <c r="AH27" s="3"/>
      <c r="AI27" s="3"/>
    </row>
    <row r="28">
      <c r="A28" s="30" t="s">
        <v>419</v>
      </c>
      <c r="B28" s="53" t="s">
        <v>419</v>
      </c>
      <c r="C28" s="53" t="s">
        <v>328</v>
      </c>
      <c r="D28" s="53" t="s">
        <v>329</v>
      </c>
      <c r="E28" s="53" t="s">
        <v>364</v>
      </c>
      <c r="F28" s="58"/>
      <c r="G28" s="55" t="s">
        <v>420</v>
      </c>
      <c r="H28" s="56" t="s">
        <v>421</v>
      </c>
      <c r="I28" s="57"/>
      <c r="J28" s="57"/>
      <c r="K28" s="57"/>
      <c r="L28" s="57"/>
      <c r="M28" s="57"/>
      <c r="N28" s="57"/>
      <c r="O28" s="57"/>
      <c r="P28" s="57"/>
      <c r="Q28" s="57"/>
      <c r="R28" s="57"/>
      <c r="S28" s="57"/>
      <c r="T28" s="57"/>
      <c r="U28" s="3"/>
      <c r="V28" s="3"/>
      <c r="W28" s="3"/>
      <c r="X28" s="3"/>
      <c r="Y28" s="3"/>
      <c r="Z28" s="3"/>
      <c r="AA28" s="3"/>
      <c r="AB28" s="3"/>
      <c r="AC28" s="3"/>
      <c r="AD28" s="3"/>
      <c r="AE28" s="3"/>
      <c r="AF28" s="3"/>
      <c r="AG28" s="3"/>
      <c r="AH28" s="3"/>
      <c r="AI28" s="3"/>
    </row>
    <row r="29">
      <c r="A29" s="30" t="s">
        <v>422</v>
      </c>
      <c r="B29" s="64" t="s">
        <v>247</v>
      </c>
      <c r="C29" s="53" t="s">
        <v>341</v>
      </c>
      <c r="D29" s="53" t="s">
        <v>342</v>
      </c>
      <c r="E29" s="53" t="s">
        <v>337</v>
      </c>
      <c r="F29" s="58"/>
      <c r="G29" s="21" t="s">
        <v>423</v>
      </c>
      <c r="H29" s="59"/>
      <c r="I29" s="57"/>
      <c r="J29" s="57"/>
      <c r="K29" s="57"/>
      <c r="L29" s="57"/>
      <c r="M29" s="57"/>
      <c r="N29" s="57"/>
      <c r="O29" s="57"/>
      <c r="P29" s="57"/>
      <c r="Q29" s="57"/>
      <c r="R29" s="57"/>
      <c r="S29" s="57"/>
      <c r="T29" s="57"/>
      <c r="U29" s="3"/>
      <c r="V29" s="3"/>
      <c r="W29" s="3"/>
      <c r="X29" s="3"/>
      <c r="Y29" s="3"/>
      <c r="Z29" s="3"/>
      <c r="AA29" s="3"/>
      <c r="AB29" s="3"/>
      <c r="AC29" s="3"/>
      <c r="AD29" s="3"/>
      <c r="AE29" s="3"/>
      <c r="AF29" s="3"/>
      <c r="AG29" s="3"/>
      <c r="AH29" s="3"/>
      <c r="AI29" s="3"/>
    </row>
    <row r="30">
      <c r="A30" s="30" t="s">
        <v>424</v>
      </c>
      <c r="B30" s="53" t="s">
        <v>425</v>
      </c>
      <c r="C30" s="53" t="s">
        <v>341</v>
      </c>
      <c r="D30" s="53" t="s">
        <v>329</v>
      </c>
      <c r="E30" s="53" t="s">
        <v>364</v>
      </c>
      <c r="F30" s="58"/>
      <c r="G30" s="55" t="s">
        <v>426</v>
      </c>
      <c r="H30" s="56" t="s">
        <v>427</v>
      </c>
      <c r="I30" s="57"/>
      <c r="J30" s="57"/>
      <c r="K30" s="57"/>
      <c r="L30" s="57"/>
      <c r="M30" s="57"/>
      <c r="N30" s="57"/>
      <c r="O30" s="57"/>
      <c r="P30" s="57"/>
      <c r="Q30" s="57"/>
      <c r="R30" s="57"/>
      <c r="S30" s="57"/>
      <c r="T30" s="57"/>
      <c r="U30" s="3"/>
      <c r="V30" s="3"/>
      <c r="W30" s="3"/>
      <c r="X30" s="3"/>
      <c r="Y30" s="3"/>
      <c r="Z30" s="3"/>
      <c r="AA30" s="3"/>
      <c r="AB30" s="3"/>
      <c r="AC30" s="3"/>
      <c r="AD30" s="3"/>
      <c r="AE30" s="3"/>
      <c r="AF30" s="3"/>
      <c r="AG30" s="3"/>
      <c r="AH30" s="3"/>
      <c r="AI30" s="3"/>
    </row>
    <row r="31">
      <c r="A31" s="30" t="s">
        <v>428</v>
      </c>
      <c r="B31" s="53" t="s">
        <v>429</v>
      </c>
      <c r="C31" s="53" t="s">
        <v>341</v>
      </c>
      <c r="D31" s="53" t="s">
        <v>329</v>
      </c>
      <c r="E31" s="53" t="s">
        <v>364</v>
      </c>
      <c r="F31" s="58"/>
      <c r="G31" s="55" t="s">
        <v>430</v>
      </c>
      <c r="H31" s="59"/>
      <c r="I31" s="57"/>
      <c r="J31" s="57"/>
      <c r="K31" s="57"/>
      <c r="L31" s="57"/>
      <c r="M31" s="57"/>
      <c r="N31" s="57"/>
      <c r="O31" s="57"/>
      <c r="P31" s="57"/>
      <c r="Q31" s="57"/>
      <c r="R31" s="57"/>
      <c r="S31" s="57"/>
      <c r="T31" s="57"/>
      <c r="U31" s="3"/>
      <c r="V31" s="3"/>
      <c r="W31" s="3"/>
      <c r="X31" s="3"/>
      <c r="Y31" s="3"/>
      <c r="Z31" s="3"/>
      <c r="AA31" s="3"/>
      <c r="AB31" s="3"/>
      <c r="AC31" s="3"/>
      <c r="AD31" s="3"/>
      <c r="AE31" s="3"/>
      <c r="AF31" s="3"/>
      <c r="AG31" s="3"/>
      <c r="AH31" s="3"/>
      <c r="AI31" s="3"/>
    </row>
    <row r="32">
      <c r="A32" s="30" t="s">
        <v>431</v>
      </c>
      <c r="B32" s="53" t="s">
        <v>431</v>
      </c>
      <c r="C32" s="53" t="s">
        <v>328</v>
      </c>
      <c r="D32" s="53" t="s">
        <v>336</v>
      </c>
      <c r="E32" s="53" t="s">
        <v>337</v>
      </c>
      <c r="F32" s="58"/>
      <c r="G32" s="55" t="s">
        <v>432</v>
      </c>
      <c r="H32" s="59"/>
      <c r="I32" s="57"/>
      <c r="J32" s="57"/>
      <c r="K32" s="57"/>
      <c r="L32" s="57"/>
      <c r="M32" s="57"/>
      <c r="N32" s="57"/>
      <c r="O32" s="57"/>
      <c r="P32" s="57"/>
      <c r="Q32" s="57"/>
      <c r="R32" s="57"/>
      <c r="S32" s="57"/>
      <c r="T32" s="57"/>
      <c r="U32" s="3"/>
      <c r="V32" s="3"/>
      <c r="W32" s="3"/>
      <c r="X32" s="3"/>
      <c r="Y32" s="3"/>
      <c r="Z32" s="3"/>
      <c r="AA32" s="3"/>
      <c r="AB32" s="3"/>
      <c r="AC32" s="3"/>
      <c r="AD32" s="3"/>
      <c r="AE32" s="3"/>
      <c r="AF32" s="3"/>
      <c r="AG32" s="3"/>
      <c r="AH32" s="3"/>
      <c r="AI32" s="3"/>
    </row>
    <row r="33">
      <c r="A33" s="30" t="s">
        <v>261</v>
      </c>
      <c r="B33" s="53" t="s">
        <v>261</v>
      </c>
      <c r="C33" s="53" t="s">
        <v>433</v>
      </c>
      <c r="D33" s="53" t="s">
        <v>336</v>
      </c>
      <c r="E33" s="53" t="s">
        <v>337</v>
      </c>
      <c r="F33" s="58"/>
      <c r="G33" s="66" t="s">
        <v>434</v>
      </c>
      <c r="H33" s="59"/>
      <c r="I33" s="57"/>
      <c r="J33" s="57"/>
      <c r="K33" s="57"/>
      <c r="L33" s="57"/>
      <c r="M33" s="57"/>
      <c r="N33" s="57"/>
      <c r="O33" s="57"/>
      <c r="P33" s="57"/>
      <c r="Q33" s="57"/>
      <c r="R33" s="57"/>
      <c r="S33" s="57"/>
      <c r="T33" s="57"/>
      <c r="U33" s="3"/>
      <c r="V33" s="3"/>
      <c r="W33" s="3"/>
      <c r="X33" s="3"/>
      <c r="Y33" s="3"/>
      <c r="Z33" s="3"/>
      <c r="AA33" s="3"/>
      <c r="AB33" s="3"/>
      <c r="AC33" s="3"/>
      <c r="AD33" s="3"/>
      <c r="AE33" s="3"/>
      <c r="AF33" s="3"/>
      <c r="AG33" s="3"/>
      <c r="AH33" s="3"/>
      <c r="AI33" s="3"/>
    </row>
    <row r="34">
      <c r="A34" s="30" t="s">
        <v>263</v>
      </c>
      <c r="B34" s="64" t="s">
        <v>435</v>
      </c>
      <c r="C34" s="53" t="s">
        <v>328</v>
      </c>
      <c r="D34" s="53" t="s">
        <v>329</v>
      </c>
      <c r="E34" s="53" t="s">
        <v>364</v>
      </c>
      <c r="F34" s="58"/>
      <c r="G34" s="55" t="s">
        <v>436</v>
      </c>
      <c r="H34" s="56" t="s">
        <v>437</v>
      </c>
      <c r="I34" s="57"/>
      <c r="J34" s="57"/>
      <c r="K34" s="57"/>
      <c r="L34" s="57"/>
      <c r="M34" s="57"/>
      <c r="N34" s="57"/>
      <c r="O34" s="57"/>
      <c r="P34" s="57"/>
      <c r="Q34" s="57"/>
      <c r="R34" s="57"/>
      <c r="S34" s="57"/>
      <c r="T34" s="57"/>
      <c r="U34" s="3"/>
      <c r="V34" s="3"/>
      <c r="W34" s="3"/>
      <c r="X34" s="3"/>
      <c r="Y34" s="3"/>
      <c r="Z34" s="3"/>
      <c r="AA34" s="3"/>
      <c r="AB34" s="3"/>
      <c r="AC34" s="3"/>
      <c r="AD34" s="3"/>
      <c r="AE34" s="3"/>
      <c r="AF34" s="3"/>
      <c r="AG34" s="3"/>
      <c r="AH34" s="3"/>
      <c r="AI34" s="3"/>
    </row>
    <row r="35">
      <c r="A35" s="30" t="s">
        <v>268</v>
      </c>
      <c r="B35" s="53" t="s">
        <v>438</v>
      </c>
      <c r="C35" s="53" t="s">
        <v>328</v>
      </c>
      <c r="D35" s="53" t="s">
        <v>342</v>
      </c>
      <c r="E35" s="53" t="s">
        <v>439</v>
      </c>
      <c r="F35" s="58"/>
      <c r="G35" s="55" t="s">
        <v>440</v>
      </c>
      <c r="H35" s="56" t="s">
        <v>441</v>
      </c>
      <c r="I35" s="57"/>
      <c r="J35" s="57"/>
      <c r="K35" s="57"/>
      <c r="L35" s="57"/>
      <c r="M35" s="57"/>
      <c r="N35" s="57"/>
      <c r="O35" s="57"/>
      <c r="P35" s="57"/>
      <c r="Q35" s="57"/>
      <c r="R35" s="57"/>
      <c r="S35" s="57"/>
      <c r="T35" s="57"/>
      <c r="U35" s="3"/>
      <c r="V35" s="3"/>
      <c r="W35" s="3"/>
      <c r="X35" s="3"/>
      <c r="Y35" s="3"/>
      <c r="Z35" s="3"/>
      <c r="AA35" s="3"/>
      <c r="AB35" s="3"/>
      <c r="AC35" s="3"/>
      <c r="AD35" s="3"/>
      <c r="AE35" s="3"/>
      <c r="AF35" s="3"/>
      <c r="AG35" s="3"/>
      <c r="AH35" s="3"/>
      <c r="AI35" s="3"/>
    </row>
    <row r="36">
      <c r="A36" s="30" t="s">
        <v>277</v>
      </c>
      <c r="B36" s="53" t="s">
        <v>277</v>
      </c>
      <c r="C36" s="53" t="s">
        <v>328</v>
      </c>
      <c r="D36" s="53" t="s">
        <v>329</v>
      </c>
      <c r="E36" s="53" t="s">
        <v>343</v>
      </c>
      <c r="F36" s="58"/>
      <c r="G36" s="55" t="s">
        <v>442</v>
      </c>
      <c r="H36" s="59"/>
      <c r="I36" s="57"/>
      <c r="J36" s="57"/>
      <c r="K36" s="57"/>
      <c r="L36" s="57"/>
      <c r="M36" s="57"/>
      <c r="N36" s="57"/>
      <c r="O36" s="57"/>
      <c r="P36" s="57"/>
      <c r="Q36" s="57"/>
      <c r="R36" s="57"/>
      <c r="S36" s="57"/>
      <c r="T36" s="57"/>
      <c r="U36" s="3"/>
      <c r="V36" s="3"/>
      <c r="W36" s="3"/>
      <c r="X36" s="3"/>
      <c r="Y36" s="3"/>
      <c r="Z36" s="3"/>
      <c r="AA36" s="3"/>
      <c r="AB36" s="3"/>
      <c r="AC36" s="3"/>
      <c r="AD36" s="3"/>
      <c r="AE36" s="3"/>
      <c r="AF36" s="3"/>
      <c r="AG36" s="3"/>
      <c r="AH36" s="3"/>
      <c r="AI36" s="3"/>
    </row>
    <row r="37">
      <c r="A37" s="8"/>
      <c r="B37" s="67"/>
      <c r="C37" s="67"/>
      <c r="D37" s="67"/>
      <c r="E37" s="67"/>
      <c r="F37" s="58"/>
      <c r="G37" s="65"/>
      <c r="H37" s="60"/>
      <c r="I37" s="57"/>
      <c r="J37" s="57"/>
      <c r="K37" s="57"/>
      <c r="L37" s="57"/>
      <c r="M37" s="57"/>
      <c r="N37" s="57"/>
      <c r="O37" s="57"/>
      <c r="P37" s="57"/>
      <c r="Q37" s="57"/>
      <c r="R37" s="57"/>
      <c r="S37" s="57"/>
      <c r="T37" s="57"/>
      <c r="U37" s="3"/>
      <c r="V37" s="3"/>
      <c r="W37" s="3"/>
      <c r="X37" s="3"/>
      <c r="Y37" s="3"/>
      <c r="Z37" s="3"/>
      <c r="AA37" s="3"/>
      <c r="AB37" s="3"/>
      <c r="AC37" s="3"/>
      <c r="AD37" s="3"/>
      <c r="AE37" s="3"/>
      <c r="AF37" s="3"/>
      <c r="AG37" s="3"/>
      <c r="AH37" s="3"/>
      <c r="AI37" s="3"/>
    </row>
    <row r="38">
      <c r="A38" s="8"/>
      <c r="B38" s="67"/>
      <c r="C38" s="67"/>
      <c r="D38" s="67"/>
      <c r="E38" s="67"/>
      <c r="F38" s="58"/>
      <c r="G38" s="65"/>
      <c r="H38" s="60"/>
      <c r="I38" s="57"/>
      <c r="J38" s="57"/>
      <c r="K38" s="57"/>
      <c r="L38" s="57"/>
      <c r="M38" s="57"/>
      <c r="N38" s="57"/>
      <c r="O38" s="57"/>
      <c r="P38" s="57"/>
      <c r="Q38" s="57"/>
      <c r="R38" s="57"/>
      <c r="S38" s="57"/>
      <c r="T38" s="57"/>
      <c r="U38" s="3"/>
      <c r="V38" s="3"/>
      <c r="W38" s="3"/>
      <c r="X38" s="3"/>
      <c r="Y38" s="3"/>
      <c r="Z38" s="3"/>
      <c r="AA38" s="3"/>
      <c r="AB38" s="3"/>
      <c r="AC38" s="3"/>
      <c r="AD38" s="3"/>
      <c r="AE38" s="3"/>
      <c r="AF38" s="3"/>
      <c r="AG38" s="3"/>
      <c r="AH38" s="3"/>
      <c r="AI38" s="3"/>
    </row>
    <row r="39">
      <c r="A39" s="8"/>
      <c r="B39" s="67"/>
      <c r="C39" s="67"/>
      <c r="D39" s="67"/>
      <c r="E39" s="67"/>
      <c r="F39" s="58"/>
      <c r="G39" s="65"/>
      <c r="H39" s="60"/>
      <c r="I39" s="57"/>
      <c r="J39" s="57"/>
      <c r="K39" s="57"/>
      <c r="L39" s="57"/>
      <c r="M39" s="57"/>
      <c r="N39" s="57"/>
      <c r="O39" s="57"/>
      <c r="P39" s="57"/>
      <c r="Q39" s="57"/>
      <c r="R39" s="57"/>
      <c r="S39" s="57"/>
      <c r="T39" s="57"/>
      <c r="U39" s="3"/>
      <c r="V39" s="3"/>
      <c r="W39" s="3"/>
      <c r="X39" s="3"/>
      <c r="Y39" s="3"/>
      <c r="Z39" s="3"/>
      <c r="AA39" s="3"/>
      <c r="AB39" s="3"/>
      <c r="AC39" s="3"/>
      <c r="AD39" s="3"/>
      <c r="AE39" s="3"/>
      <c r="AF39" s="3"/>
      <c r="AG39" s="3"/>
      <c r="AH39" s="3"/>
      <c r="AI39" s="3"/>
    </row>
    <row r="40">
      <c r="A40" s="8"/>
      <c r="B40" s="67"/>
      <c r="C40" s="67"/>
      <c r="D40" s="67"/>
      <c r="E40" s="67"/>
      <c r="F40" s="58"/>
      <c r="G40" s="65"/>
      <c r="H40" s="60"/>
      <c r="I40" s="57"/>
      <c r="J40" s="57"/>
      <c r="K40" s="57"/>
      <c r="L40" s="57"/>
      <c r="M40" s="57"/>
      <c r="N40" s="57"/>
      <c r="O40" s="57"/>
      <c r="P40" s="57"/>
      <c r="Q40" s="57"/>
      <c r="R40" s="57"/>
      <c r="S40" s="57"/>
      <c r="T40" s="57"/>
      <c r="U40" s="3"/>
      <c r="V40" s="3"/>
      <c r="W40" s="3"/>
      <c r="X40" s="3"/>
      <c r="Y40" s="3"/>
      <c r="Z40" s="3"/>
      <c r="AA40" s="3"/>
      <c r="AB40" s="3"/>
      <c r="AC40" s="3"/>
      <c r="AD40" s="3"/>
      <c r="AE40" s="3"/>
      <c r="AF40" s="3"/>
      <c r="AG40" s="3"/>
      <c r="AH40" s="3"/>
      <c r="AI40" s="3"/>
    </row>
    <row r="41">
      <c r="A41" s="8"/>
      <c r="B41" s="67"/>
      <c r="C41" s="67"/>
      <c r="D41" s="67"/>
      <c r="E41" s="67"/>
      <c r="F41" s="58"/>
      <c r="G41" s="65"/>
      <c r="H41" s="60"/>
      <c r="I41" s="57"/>
      <c r="J41" s="57"/>
      <c r="K41" s="57"/>
      <c r="L41" s="57"/>
      <c r="M41" s="57"/>
      <c r="N41" s="57"/>
      <c r="O41" s="57"/>
      <c r="P41" s="57"/>
      <c r="Q41" s="57"/>
      <c r="R41" s="57"/>
      <c r="S41" s="57"/>
      <c r="T41" s="57"/>
      <c r="U41" s="3"/>
      <c r="V41" s="3"/>
      <c r="W41" s="3"/>
      <c r="X41" s="3"/>
      <c r="Y41" s="3"/>
      <c r="Z41" s="3"/>
      <c r="AA41" s="3"/>
      <c r="AB41" s="3"/>
      <c r="AC41" s="3"/>
      <c r="AD41" s="3"/>
      <c r="AE41" s="3"/>
      <c r="AF41" s="3"/>
      <c r="AG41" s="3"/>
      <c r="AH41" s="3"/>
      <c r="AI41" s="3"/>
    </row>
    <row r="42">
      <c r="A42" s="8"/>
      <c r="B42" s="67"/>
      <c r="C42" s="67"/>
      <c r="D42" s="67"/>
      <c r="E42" s="67"/>
      <c r="F42" s="58"/>
      <c r="G42" s="65"/>
      <c r="H42" s="60"/>
      <c r="I42" s="57"/>
      <c r="J42" s="57"/>
      <c r="K42" s="57"/>
      <c r="L42" s="57"/>
      <c r="M42" s="57"/>
      <c r="N42" s="57"/>
      <c r="O42" s="57"/>
      <c r="P42" s="57"/>
      <c r="Q42" s="57"/>
      <c r="R42" s="57"/>
      <c r="S42" s="57"/>
      <c r="T42" s="57"/>
      <c r="U42" s="3"/>
      <c r="V42" s="3"/>
      <c r="W42" s="3"/>
      <c r="X42" s="3"/>
      <c r="Y42" s="3"/>
      <c r="Z42" s="3"/>
      <c r="AA42" s="3"/>
      <c r="AB42" s="3"/>
      <c r="AC42" s="3"/>
      <c r="AD42" s="3"/>
      <c r="AE42" s="3"/>
      <c r="AF42" s="3"/>
      <c r="AG42" s="3"/>
      <c r="AH42" s="3"/>
      <c r="AI42" s="3"/>
    </row>
    <row r="43">
      <c r="A43" s="8"/>
      <c r="B43" s="67"/>
      <c r="C43" s="67"/>
      <c r="D43" s="67"/>
      <c r="E43" s="67"/>
      <c r="F43" s="58"/>
      <c r="G43" s="65"/>
      <c r="H43" s="60"/>
      <c r="I43" s="57"/>
      <c r="J43" s="57"/>
      <c r="K43" s="57"/>
      <c r="L43" s="57"/>
      <c r="M43" s="57"/>
      <c r="N43" s="57"/>
      <c r="O43" s="57"/>
      <c r="P43" s="57"/>
      <c r="Q43" s="57"/>
      <c r="R43" s="57"/>
      <c r="S43" s="57"/>
      <c r="T43" s="57"/>
      <c r="U43" s="3"/>
      <c r="V43" s="3"/>
      <c r="W43" s="3"/>
      <c r="X43" s="3"/>
      <c r="Y43" s="3"/>
      <c r="Z43" s="3"/>
      <c r="AA43" s="3"/>
      <c r="AB43" s="3"/>
      <c r="AC43" s="3"/>
      <c r="AD43" s="3"/>
      <c r="AE43" s="3"/>
      <c r="AF43" s="3"/>
      <c r="AG43" s="3"/>
      <c r="AH43" s="3"/>
      <c r="AI43" s="3"/>
    </row>
    <row r="44">
      <c r="A44" s="8"/>
      <c r="B44" s="67"/>
      <c r="C44" s="67"/>
      <c r="D44" s="67"/>
      <c r="E44" s="67"/>
      <c r="F44" s="58"/>
      <c r="G44" s="65"/>
      <c r="H44" s="60"/>
      <c r="I44" s="57"/>
      <c r="J44" s="57"/>
      <c r="K44" s="57"/>
      <c r="L44" s="57"/>
      <c r="M44" s="57"/>
      <c r="N44" s="57"/>
      <c r="O44" s="57"/>
      <c r="P44" s="57"/>
      <c r="Q44" s="57"/>
      <c r="R44" s="57"/>
      <c r="S44" s="57"/>
      <c r="T44" s="57"/>
      <c r="U44" s="3"/>
      <c r="V44" s="3"/>
      <c r="W44" s="3"/>
      <c r="X44" s="3"/>
      <c r="Y44" s="3"/>
      <c r="Z44" s="3"/>
      <c r="AA44" s="3"/>
      <c r="AB44" s="3"/>
      <c r="AC44" s="3"/>
      <c r="AD44" s="3"/>
      <c r="AE44" s="3"/>
      <c r="AF44" s="3"/>
      <c r="AG44" s="3"/>
      <c r="AH44" s="3"/>
      <c r="AI44" s="3"/>
    </row>
    <row r="45">
      <c r="A45" s="8"/>
      <c r="B45" s="67"/>
      <c r="C45" s="67"/>
      <c r="D45" s="67"/>
      <c r="E45" s="67"/>
      <c r="F45" s="58"/>
      <c r="G45" s="65"/>
      <c r="H45" s="60"/>
      <c r="I45" s="57"/>
      <c r="J45" s="57"/>
      <c r="K45" s="57"/>
      <c r="L45" s="57"/>
      <c r="M45" s="57"/>
      <c r="N45" s="57"/>
      <c r="O45" s="57"/>
      <c r="P45" s="57"/>
      <c r="Q45" s="57"/>
      <c r="R45" s="57"/>
      <c r="S45" s="57"/>
      <c r="T45" s="57"/>
      <c r="U45" s="3"/>
      <c r="V45" s="3"/>
      <c r="W45" s="3"/>
      <c r="X45" s="3"/>
      <c r="Y45" s="3"/>
      <c r="Z45" s="3"/>
      <c r="AA45" s="3"/>
      <c r="AB45" s="3"/>
      <c r="AC45" s="3"/>
      <c r="AD45" s="3"/>
      <c r="AE45" s="3"/>
      <c r="AF45" s="3"/>
      <c r="AG45" s="3"/>
      <c r="AH45" s="3"/>
      <c r="AI45" s="3"/>
    </row>
    <row r="46">
      <c r="A46" s="8"/>
      <c r="B46" s="68"/>
      <c r="C46" s="68"/>
      <c r="D46" s="68"/>
      <c r="E46" s="68"/>
      <c r="F46" s="69"/>
      <c r="G46" s="57"/>
      <c r="H46" s="60"/>
      <c r="I46" s="57"/>
      <c r="J46" s="57"/>
      <c r="K46" s="57"/>
      <c r="L46" s="57"/>
      <c r="M46" s="57"/>
      <c r="N46" s="57"/>
      <c r="O46" s="57"/>
      <c r="P46" s="57"/>
      <c r="Q46" s="57"/>
      <c r="R46" s="57"/>
      <c r="S46" s="57"/>
      <c r="T46" s="57"/>
      <c r="U46" s="3"/>
      <c r="V46" s="3"/>
      <c r="W46" s="3"/>
      <c r="X46" s="3"/>
      <c r="Y46" s="3"/>
      <c r="Z46" s="3"/>
      <c r="AA46" s="3"/>
      <c r="AB46" s="3"/>
      <c r="AC46" s="3"/>
      <c r="AD46" s="3"/>
      <c r="AE46" s="3"/>
      <c r="AF46" s="3"/>
      <c r="AG46" s="3"/>
      <c r="AH46" s="3"/>
      <c r="AI46" s="3"/>
    </row>
    <row r="47">
      <c r="A47" s="8"/>
      <c r="B47" s="68"/>
      <c r="C47" s="68"/>
      <c r="D47" s="68"/>
      <c r="E47" s="68"/>
      <c r="F47" s="69"/>
      <c r="G47" s="57"/>
      <c r="H47" s="60"/>
      <c r="I47" s="57"/>
      <c r="J47" s="57"/>
      <c r="K47" s="57"/>
      <c r="L47" s="57"/>
      <c r="M47" s="57"/>
      <c r="N47" s="57"/>
      <c r="O47" s="57"/>
      <c r="P47" s="57"/>
      <c r="Q47" s="57"/>
      <c r="R47" s="57"/>
      <c r="S47" s="57"/>
      <c r="T47" s="57"/>
      <c r="U47" s="3"/>
      <c r="V47" s="3"/>
      <c r="W47" s="3"/>
      <c r="X47" s="3"/>
      <c r="Y47" s="3"/>
      <c r="Z47" s="3"/>
      <c r="AA47" s="3"/>
      <c r="AB47" s="3"/>
      <c r="AC47" s="3"/>
      <c r="AD47" s="3"/>
      <c r="AE47" s="3"/>
      <c r="AF47" s="3"/>
      <c r="AG47" s="3"/>
      <c r="AH47" s="3"/>
      <c r="AI47" s="3"/>
    </row>
    <row r="48">
      <c r="A48" s="8"/>
      <c r="B48" s="68"/>
      <c r="C48" s="68"/>
      <c r="D48" s="68"/>
      <c r="E48" s="68"/>
      <c r="F48" s="69"/>
      <c r="G48" s="57"/>
      <c r="H48" s="60"/>
      <c r="I48" s="57"/>
      <c r="J48" s="57"/>
      <c r="K48" s="57"/>
      <c r="L48" s="57"/>
      <c r="M48" s="57"/>
      <c r="N48" s="57"/>
      <c r="O48" s="57"/>
      <c r="P48" s="57"/>
      <c r="Q48" s="57"/>
      <c r="R48" s="57"/>
      <c r="S48" s="57"/>
      <c r="T48" s="57"/>
      <c r="U48" s="3"/>
      <c r="V48" s="3"/>
      <c r="W48" s="3"/>
      <c r="X48" s="3"/>
      <c r="Y48" s="3"/>
      <c r="Z48" s="3"/>
      <c r="AA48" s="3"/>
      <c r="AB48" s="3"/>
      <c r="AC48" s="3"/>
      <c r="AD48" s="3"/>
      <c r="AE48" s="3"/>
      <c r="AF48" s="3"/>
      <c r="AG48" s="3"/>
      <c r="AH48" s="3"/>
      <c r="AI48" s="3"/>
    </row>
    <row r="49">
      <c r="A49" s="8"/>
      <c r="B49" s="68"/>
      <c r="C49" s="68"/>
      <c r="D49" s="68"/>
      <c r="E49" s="68"/>
      <c r="F49" s="69"/>
      <c r="G49" s="57"/>
      <c r="H49" s="60"/>
      <c r="I49" s="57"/>
      <c r="J49" s="57"/>
      <c r="K49" s="57"/>
      <c r="L49" s="57"/>
      <c r="M49" s="57"/>
      <c r="N49" s="57"/>
      <c r="O49" s="57"/>
      <c r="P49" s="57"/>
      <c r="Q49" s="57"/>
      <c r="R49" s="57"/>
      <c r="S49" s="57"/>
      <c r="T49" s="57"/>
      <c r="U49" s="3"/>
      <c r="V49" s="3"/>
      <c r="W49" s="3"/>
      <c r="X49" s="3"/>
      <c r="Y49" s="3"/>
      <c r="Z49" s="3"/>
      <c r="AA49" s="3"/>
      <c r="AB49" s="3"/>
      <c r="AC49" s="3"/>
      <c r="AD49" s="3"/>
      <c r="AE49" s="3"/>
      <c r="AF49" s="3"/>
      <c r="AG49" s="3"/>
      <c r="AH49" s="3"/>
      <c r="AI49" s="3"/>
    </row>
    <row r="50">
      <c r="A50" s="8"/>
      <c r="B50" s="68"/>
      <c r="C50" s="68"/>
      <c r="D50" s="68"/>
      <c r="E50" s="68"/>
      <c r="F50" s="69"/>
      <c r="G50" s="57"/>
      <c r="H50" s="60"/>
      <c r="I50" s="57"/>
      <c r="J50" s="57"/>
      <c r="K50" s="57"/>
      <c r="L50" s="57"/>
      <c r="M50" s="57"/>
      <c r="N50" s="57"/>
      <c r="O50" s="57"/>
      <c r="P50" s="57"/>
      <c r="Q50" s="57"/>
      <c r="R50" s="57"/>
      <c r="S50" s="57"/>
      <c r="T50" s="57"/>
      <c r="U50" s="3"/>
      <c r="V50" s="3"/>
      <c r="W50" s="3"/>
      <c r="X50" s="3"/>
      <c r="Y50" s="3"/>
      <c r="Z50" s="3"/>
      <c r="AA50" s="3"/>
      <c r="AB50" s="3"/>
      <c r="AC50" s="3"/>
      <c r="AD50" s="3"/>
      <c r="AE50" s="3"/>
      <c r="AF50" s="3"/>
      <c r="AG50" s="3"/>
      <c r="AH50" s="3"/>
      <c r="AI50" s="3"/>
    </row>
    <row r="51">
      <c r="A51" s="8"/>
      <c r="B51" s="68"/>
      <c r="C51" s="68"/>
      <c r="D51" s="68"/>
      <c r="E51" s="68"/>
      <c r="F51" s="69"/>
      <c r="G51" s="57"/>
      <c r="H51" s="60"/>
      <c r="I51" s="57"/>
      <c r="J51" s="57"/>
      <c r="K51" s="57"/>
      <c r="L51" s="57"/>
      <c r="M51" s="57"/>
      <c r="N51" s="57"/>
      <c r="O51" s="57"/>
      <c r="P51" s="57"/>
      <c r="Q51" s="57"/>
      <c r="R51" s="57"/>
      <c r="S51" s="57"/>
      <c r="T51" s="57"/>
      <c r="U51" s="3"/>
      <c r="V51" s="3"/>
      <c r="W51" s="3"/>
      <c r="X51" s="3"/>
      <c r="Y51" s="3"/>
      <c r="Z51" s="3"/>
      <c r="AA51" s="3"/>
      <c r="AB51" s="3"/>
      <c r="AC51" s="3"/>
      <c r="AD51" s="3"/>
      <c r="AE51" s="3"/>
      <c r="AF51" s="3"/>
      <c r="AG51" s="3"/>
      <c r="AH51" s="3"/>
      <c r="AI51" s="3"/>
    </row>
    <row r="52">
      <c r="A52" s="8"/>
      <c r="B52" s="68"/>
      <c r="C52" s="68"/>
      <c r="D52" s="68"/>
      <c r="E52" s="68"/>
      <c r="F52" s="69"/>
      <c r="G52" s="57"/>
      <c r="H52" s="60"/>
      <c r="I52" s="57"/>
      <c r="J52" s="57"/>
      <c r="K52" s="57"/>
      <c r="L52" s="57"/>
      <c r="M52" s="57"/>
      <c r="N52" s="57"/>
      <c r="O52" s="57"/>
      <c r="P52" s="57"/>
      <c r="Q52" s="57"/>
      <c r="R52" s="57"/>
      <c r="S52" s="57"/>
      <c r="T52" s="57"/>
      <c r="U52" s="3"/>
      <c r="V52" s="3"/>
      <c r="W52" s="3"/>
      <c r="X52" s="3"/>
      <c r="Y52" s="3"/>
      <c r="Z52" s="3"/>
      <c r="AA52" s="3"/>
      <c r="AB52" s="3"/>
      <c r="AC52" s="3"/>
      <c r="AD52" s="3"/>
      <c r="AE52" s="3"/>
      <c r="AF52" s="3"/>
      <c r="AG52" s="3"/>
      <c r="AH52" s="3"/>
      <c r="AI52" s="3"/>
    </row>
    <row r="53">
      <c r="F53" s="70"/>
      <c r="H53" s="71"/>
    </row>
    <row r="54">
      <c r="F54" s="70"/>
      <c r="H54" s="71"/>
    </row>
    <row r="55">
      <c r="F55" s="70"/>
      <c r="H55" s="71"/>
    </row>
    <row r="56">
      <c r="F56" s="70"/>
      <c r="H56" s="71"/>
    </row>
    <row r="57">
      <c r="F57" s="70"/>
      <c r="H57" s="71"/>
    </row>
    <row r="58">
      <c r="F58" s="70"/>
      <c r="H58" s="71"/>
    </row>
    <row r="59">
      <c r="F59" s="70"/>
      <c r="H59" s="71"/>
    </row>
    <row r="60">
      <c r="F60" s="70"/>
      <c r="H60" s="71"/>
    </row>
    <row r="61">
      <c r="F61" s="70"/>
      <c r="H61" s="71"/>
    </row>
    <row r="62">
      <c r="F62" s="70"/>
      <c r="H62" s="71"/>
    </row>
    <row r="63">
      <c r="F63" s="70"/>
      <c r="H63" s="71"/>
    </row>
    <row r="64">
      <c r="F64" s="70"/>
      <c r="H64" s="71"/>
    </row>
    <row r="65">
      <c r="F65" s="70"/>
      <c r="H65" s="71"/>
    </row>
    <row r="66">
      <c r="F66" s="70"/>
      <c r="H66" s="71"/>
    </row>
    <row r="67">
      <c r="F67" s="70"/>
      <c r="H67" s="71"/>
    </row>
    <row r="68">
      <c r="F68" s="70"/>
      <c r="H68" s="71"/>
    </row>
    <row r="69">
      <c r="F69" s="70"/>
      <c r="H69" s="71"/>
    </row>
    <row r="70">
      <c r="F70" s="70"/>
      <c r="H70" s="71"/>
    </row>
    <row r="71">
      <c r="F71" s="70"/>
      <c r="H71" s="71"/>
    </row>
    <row r="72">
      <c r="F72" s="70"/>
      <c r="H72" s="71"/>
    </row>
    <row r="73">
      <c r="F73" s="70"/>
      <c r="H73" s="71"/>
    </row>
    <row r="74">
      <c r="F74" s="70"/>
      <c r="H74" s="71"/>
    </row>
    <row r="75">
      <c r="F75" s="70"/>
      <c r="H75" s="71"/>
    </row>
    <row r="76">
      <c r="F76" s="70"/>
      <c r="H76" s="71"/>
    </row>
    <row r="77">
      <c r="F77" s="70"/>
      <c r="H77" s="71"/>
    </row>
    <row r="78">
      <c r="F78" s="70"/>
      <c r="H78" s="71"/>
    </row>
    <row r="79">
      <c r="F79" s="70"/>
      <c r="H79" s="71"/>
    </row>
    <row r="80">
      <c r="F80" s="70"/>
      <c r="H80" s="71"/>
    </row>
    <row r="81">
      <c r="F81" s="70"/>
      <c r="H81" s="71"/>
    </row>
    <row r="82">
      <c r="F82" s="70"/>
      <c r="H82" s="71"/>
    </row>
    <row r="83">
      <c r="F83" s="70"/>
      <c r="H83" s="71"/>
    </row>
    <row r="84">
      <c r="F84" s="70"/>
      <c r="H84" s="71"/>
    </row>
    <row r="85">
      <c r="F85" s="70"/>
      <c r="H85" s="71"/>
    </row>
    <row r="86">
      <c r="F86" s="70"/>
      <c r="H86" s="71"/>
    </row>
    <row r="87">
      <c r="F87" s="70"/>
      <c r="H87" s="71"/>
    </row>
    <row r="88">
      <c r="F88" s="70"/>
      <c r="H88" s="71"/>
    </row>
    <row r="89">
      <c r="F89" s="70"/>
      <c r="H89" s="71"/>
    </row>
    <row r="90">
      <c r="F90" s="70"/>
      <c r="H90" s="71"/>
    </row>
    <row r="91">
      <c r="F91" s="70"/>
      <c r="H91" s="71"/>
    </row>
    <row r="92">
      <c r="F92" s="70"/>
      <c r="H92" s="71"/>
    </row>
    <row r="93">
      <c r="F93" s="70"/>
      <c r="H93" s="71"/>
    </row>
    <row r="94">
      <c r="F94" s="70"/>
      <c r="H94" s="71"/>
    </row>
    <row r="95">
      <c r="F95" s="70"/>
      <c r="H95" s="71"/>
    </row>
    <row r="96">
      <c r="F96" s="70"/>
      <c r="H96" s="71"/>
    </row>
    <row r="97">
      <c r="F97" s="70"/>
      <c r="H97" s="71"/>
    </row>
    <row r="98">
      <c r="F98" s="70"/>
      <c r="H98" s="71"/>
    </row>
    <row r="99">
      <c r="F99" s="70"/>
      <c r="H99" s="71"/>
    </row>
    <row r="100">
      <c r="F100" s="70"/>
      <c r="H100" s="71"/>
    </row>
    <row r="101">
      <c r="F101" s="70"/>
      <c r="H101" s="71"/>
    </row>
    <row r="102">
      <c r="F102" s="70"/>
      <c r="H102" s="71"/>
    </row>
    <row r="103">
      <c r="F103" s="70"/>
      <c r="H103" s="71"/>
    </row>
    <row r="104">
      <c r="F104" s="70"/>
      <c r="H104" s="71"/>
    </row>
    <row r="105">
      <c r="F105" s="70"/>
      <c r="H105" s="71"/>
    </row>
    <row r="106">
      <c r="F106" s="70"/>
      <c r="H106" s="71"/>
    </row>
    <row r="107">
      <c r="F107" s="70"/>
      <c r="H107" s="71"/>
    </row>
    <row r="108">
      <c r="F108" s="70"/>
      <c r="H108" s="71"/>
    </row>
    <row r="109">
      <c r="F109" s="70"/>
      <c r="H109" s="71"/>
    </row>
    <row r="110">
      <c r="F110" s="70"/>
      <c r="H110" s="71"/>
    </row>
    <row r="111">
      <c r="F111" s="70"/>
      <c r="H111" s="71"/>
    </row>
    <row r="112">
      <c r="F112" s="70"/>
      <c r="H112" s="71"/>
    </row>
    <row r="113">
      <c r="F113" s="70"/>
      <c r="H113" s="71"/>
    </row>
    <row r="114">
      <c r="F114" s="70"/>
      <c r="H114" s="71"/>
    </row>
    <row r="115">
      <c r="F115" s="70"/>
      <c r="H115" s="71"/>
    </row>
    <row r="116">
      <c r="F116" s="70"/>
      <c r="H116" s="71"/>
    </row>
    <row r="117">
      <c r="F117" s="70"/>
      <c r="H117" s="71"/>
    </row>
    <row r="118">
      <c r="F118" s="70"/>
      <c r="H118" s="71"/>
    </row>
    <row r="119">
      <c r="F119" s="70"/>
      <c r="H119" s="71"/>
    </row>
    <row r="120">
      <c r="F120" s="70"/>
      <c r="H120" s="71"/>
    </row>
    <row r="121">
      <c r="F121" s="70"/>
      <c r="H121" s="71"/>
    </row>
    <row r="122">
      <c r="F122" s="70"/>
      <c r="H122" s="71"/>
    </row>
    <row r="123">
      <c r="F123" s="70"/>
      <c r="H123" s="71"/>
    </row>
    <row r="124">
      <c r="F124" s="70"/>
      <c r="H124" s="71"/>
    </row>
    <row r="125">
      <c r="F125" s="70"/>
      <c r="H125" s="71"/>
    </row>
    <row r="126">
      <c r="F126" s="70"/>
      <c r="H126" s="71"/>
    </row>
    <row r="127">
      <c r="F127" s="70"/>
      <c r="H127" s="71"/>
    </row>
    <row r="128">
      <c r="F128" s="70"/>
      <c r="H128" s="71"/>
    </row>
    <row r="129">
      <c r="F129" s="70"/>
      <c r="H129" s="71"/>
    </row>
    <row r="130">
      <c r="F130" s="70"/>
      <c r="H130" s="71"/>
    </row>
    <row r="131">
      <c r="F131" s="70"/>
      <c r="H131" s="71"/>
    </row>
    <row r="132">
      <c r="F132" s="70"/>
      <c r="H132" s="71"/>
    </row>
    <row r="133">
      <c r="F133" s="70"/>
      <c r="H133" s="71"/>
    </row>
    <row r="134">
      <c r="F134" s="70"/>
      <c r="H134" s="71"/>
    </row>
    <row r="135">
      <c r="F135" s="70"/>
      <c r="H135" s="71"/>
    </row>
    <row r="136">
      <c r="F136" s="70"/>
      <c r="H136" s="71"/>
    </row>
    <row r="137">
      <c r="F137" s="70"/>
      <c r="H137" s="71"/>
    </row>
    <row r="138">
      <c r="F138" s="70"/>
      <c r="H138" s="71"/>
    </row>
    <row r="139">
      <c r="F139" s="70"/>
      <c r="H139" s="71"/>
    </row>
    <row r="140">
      <c r="F140" s="70"/>
      <c r="H140" s="71"/>
    </row>
    <row r="141">
      <c r="F141" s="70"/>
      <c r="H141" s="71"/>
    </row>
    <row r="142">
      <c r="F142" s="70"/>
      <c r="H142" s="71"/>
    </row>
    <row r="143">
      <c r="F143" s="70"/>
      <c r="H143" s="71"/>
    </row>
    <row r="144">
      <c r="F144" s="70"/>
      <c r="H144" s="71"/>
    </row>
    <row r="145">
      <c r="F145" s="70"/>
      <c r="H145" s="71"/>
    </row>
    <row r="146">
      <c r="F146" s="70"/>
      <c r="H146" s="71"/>
    </row>
    <row r="147">
      <c r="F147" s="70"/>
      <c r="H147" s="71"/>
    </row>
    <row r="148">
      <c r="F148" s="70"/>
      <c r="H148" s="71"/>
    </row>
    <row r="149">
      <c r="F149" s="70"/>
      <c r="H149" s="71"/>
    </row>
    <row r="150">
      <c r="F150" s="70"/>
      <c r="H150" s="71"/>
    </row>
    <row r="151">
      <c r="F151" s="70"/>
      <c r="H151" s="71"/>
    </row>
    <row r="152">
      <c r="F152" s="70"/>
      <c r="H152" s="71"/>
    </row>
    <row r="153">
      <c r="F153" s="70"/>
      <c r="H153" s="71"/>
    </row>
    <row r="154">
      <c r="F154" s="70"/>
      <c r="H154" s="71"/>
    </row>
    <row r="155">
      <c r="F155" s="70"/>
      <c r="H155" s="71"/>
    </row>
    <row r="156">
      <c r="F156" s="70"/>
      <c r="H156" s="71"/>
    </row>
    <row r="157">
      <c r="F157" s="70"/>
      <c r="H157" s="71"/>
    </row>
    <row r="158">
      <c r="F158" s="70"/>
      <c r="H158" s="71"/>
    </row>
    <row r="159">
      <c r="F159" s="70"/>
      <c r="H159" s="71"/>
    </row>
    <row r="160">
      <c r="F160" s="70"/>
      <c r="H160" s="71"/>
    </row>
    <row r="161">
      <c r="F161" s="70"/>
      <c r="H161" s="71"/>
    </row>
    <row r="162">
      <c r="F162" s="70"/>
      <c r="H162" s="71"/>
    </row>
    <row r="163">
      <c r="F163" s="70"/>
      <c r="H163" s="71"/>
    </row>
    <row r="164">
      <c r="F164" s="70"/>
      <c r="H164" s="71"/>
    </row>
    <row r="165">
      <c r="F165" s="70"/>
      <c r="H165" s="71"/>
    </row>
    <row r="166">
      <c r="F166" s="70"/>
      <c r="H166" s="71"/>
    </row>
    <row r="167">
      <c r="F167" s="70"/>
      <c r="H167" s="71"/>
    </row>
    <row r="168">
      <c r="F168" s="70"/>
      <c r="H168" s="71"/>
    </row>
    <row r="169">
      <c r="F169" s="70"/>
      <c r="H169" s="71"/>
    </row>
    <row r="170">
      <c r="F170" s="70"/>
      <c r="H170" s="71"/>
    </row>
    <row r="171">
      <c r="F171" s="70"/>
      <c r="H171" s="71"/>
    </row>
    <row r="172">
      <c r="F172" s="70"/>
      <c r="H172" s="71"/>
    </row>
    <row r="173">
      <c r="F173" s="70"/>
      <c r="H173" s="71"/>
    </row>
    <row r="174">
      <c r="F174" s="70"/>
      <c r="H174" s="71"/>
    </row>
    <row r="175">
      <c r="F175" s="70"/>
      <c r="H175" s="71"/>
    </row>
    <row r="176">
      <c r="F176" s="70"/>
      <c r="H176" s="71"/>
    </row>
    <row r="177">
      <c r="F177" s="70"/>
      <c r="H177" s="71"/>
    </row>
    <row r="178">
      <c r="F178" s="70"/>
      <c r="H178" s="71"/>
    </row>
    <row r="179">
      <c r="F179" s="70"/>
      <c r="H179" s="71"/>
    </row>
    <row r="180">
      <c r="F180" s="70"/>
      <c r="H180" s="71"/>
    </row>
    <row r="181">
      <c r="F181" s="70"/>
      <c r="H181" s="71"/>
    </row>
    <row r="182">
      <c r="F182" s="70"/>
      <c r="H182" s="71"/>
    </row>
    <row r="183">
      <c r="F183" s="70"/>
      <c r="H183" s="71"/>
    </row>
    <row r="184">
      <c r="F184" s="70"/>
      <c r="H184" s="71"/>
    </row>
    <row r="185">
      <c r="F185" s="70"/>
      <c r="H185" s="71"/>
    </row>
    <row r="186">
      <c r="F186" s="70"/>
      <c r="H186" s="71"/>
    </row>
    <row r="187">
      <c r="F187" s="70"/>
      <c r="H187" s="71"/>
    </row>
    <row r="188">
      <c r="F188" s="70"/>
      <c r="H188" s="71"/>
    </row>
    <row r="189">
      <c r="F189" s="70"/>
      <c r="H189" s="71"/>
    </row>
    <row r="190">
      <c r="F190" s="70"/>
      <c r="H190" s="71"/>
    </row>
    <row r="191">
      <c r="F191" s="70"/>
      <c r="H191" s="71"/>
    </row>
    <row r="192">
      <c r="F192" s="70"/>
      <c r="H192" s="71"/>
    </row>
    <row r="193">
      <c r="F193" s="70"/>
      <c r="H193" s="71"/>
    </row>
    <row r="194">
      <c r="F194" s="70"/>
      <c r="H194" s="71"/>
    </row>
    <row r="195">
      <c r="F195" s="70"/>
      <c r="H195" s="71"/>
    </row>
    <row r="196">
      <c r="F196" s="70"/>
      <c r="H196" s="71"/>
    </row>
    <row r="197">
      <c r="F197" s="70"/>
      <c r="H197" s="71"/>
    </row>
    <row r="198">
      <c r="F198" s="70"/>
      <c r="H198" s="71"/>
    </row>
    <row r="199">
      <c r="F199" s="70"/>
      <c r="H199" s="71"/>
    </row>
    <row r="200">
      <c r="F200" s="70"/>
      <c r="H200" s="71"/>
    </row>
    <row r="201">
      <c r="F201" s="70"/>
      <c r="H201" s="71"/>
    </row>
    <row r="202">
      <c r="F202" s="70"/>
      <c r="H202" s="71"/>
    </row>
    <row r="203">
      <c r="F203" s="70"/>
      <c r="H203" s="71"/>
    </row>
    <row r="204">
      <c r="F204" s="70"/>
      <c r="H204" s="71"/>
    </row>
    <row r="205">
      <c r="F205" s="70"/>
      <c r="H205" s="71"/>
    </row>
    <row r="206">
      <c r="F206" s="70"/>
      <c r="H206" s="71"/>
    </row>
    <row r="207">
      <c r="F207" s="70"/>
      <c r="H207" s="71"/>
    </row>
    <row r="208">
      <c r="F208" s="70"/>
      <c r="H208" s="71"/>
    </row>
    <row r="209">
      <c r="F209" s="70"/>
      <c r="H209" s="71"/>
    </row>
    <row r="210">
      <c r="F210" s="70"/>
      <c r="H210" s="71"/>
    </row>
    <row r="211">
      <c r="F211" s="70"/>
      <c r="H211" s="71"/>
    </row>
    <row r="212">
      <c r="F212" s="70"/>
      <c r="H212" s="71"/>
    </row>
    <row r="213">
      <c r="F213" s="70"/>
      <c r="H213" s="71"/>
    </row>
    <row r="214">
      <c r="F214" s="70"/>
      <c r="H214" s="71"/>
    </row>
    <row r="215">
      <c r="F215" s="70"/>
      <c r="H215" s="71"/>
    </row>
    <row r="216">
      <c r="F216" s="70"/>
      <c r="H216" s="71"/>
    </row>
    <row r="217">
      <c r="F217" s="70"/>
      <c r="H217" s="71"/>
    </row>
    <row r="218">
      <c r="F218" s="70"/>
      <c r="H218" s="71"/>
    </row>
    <row r="219">
      <c r="F219" s="70"/>
      <c r="H219" s="71"/>
    </row>
    <row r="220">
      <c r="F220" s="70"/>
      <c r="H220" s="71"/>
    </row>
    <row r="221">
      <c r="F221" s="70"/>
      <c r="H221" s="71"/>
    </row>
    <row r="222">
      <c r="F222" s="70"/>
      <c r="H222" s="71"/>
    </row>
    <row r="223">
      <c r="F223" s="70"/>
      <c r="H223" s="71"/>
    </row>
    <row r="224">
      <c r="F224" s="70"/>
      <c r="H224" s="71"/>
    </row>
    <row r="225">
      <c r="F225" s="70"/>
      <c r="H225" s="71"/>
    </row>
    <row r="226">
      <c r="F226" s="70"/>
      <c r="H226" s="71"/>
    </row>
    <row r="227">
      <c r="F227" s="70"/>
      <c r="H227" s="71"/>
    </row>
    <row r="228">
      <c r="F228" s="70"/>
      <c r="H228" s="71"/>
    </row>
    <row r="229">
      <c r="F229" s="70"/>
      <c r="H229" s="71"/>
    </row>
    <row r="230">
      <c r="F230" s="70"/>
      <c r="H230" s="71"/>
    </row>
    <row r="231">
      <c r="F231" s="70"/>
      <c r="H231" s="71"/>
    </row>
    <row r="232">
      <c r="F232" s="70"/>
      <c r="H232" s="71"/>
    </row>
    <row r="233">
      <c r="F233" s="70"/>
      <c r="H233" s="71"/>
    </row>
    <row r="234">
      <c r="F234" s="70"/>
      <c r="H234" s="71"/>
    </row>
    <row r="235">
      <c r="F235" s="70"/>
      <c r="H235" s="71"/>
    </row>
    <row r="236">
      <c r="F236" s="70"/>
      <c r="H236" s="71"/>
    </row>
    <row r="237">
      <c r="F237" s="70"/>
      <c r="H237" s="71"/>
    </row>
    <row r="238">
      <c r="F238" s="70"/>
      <c r="H238" s="71"/>
    </row>
    <row r="239">
      <c r="F239" s="70"/>
      <c r="H239" s="71"/>
    </row>
    <row r="240">
      <c r="F240" s="70"/>
      <c r="H240" s="71"/>
    </row>
    <row r="241">
      <c r="F241" s="70"/>
      <c r="H241" s="71"/>
    </row>
    <row r="242">
      <c r="F242" s="70"/>
      <c r="H242" s="71"/>
    </row>
    <row r="243">
      <c r="F243" s="70"/>
      <c r="H243" s="71"/>
    </row>
    <row r="244">
      <c r="F244" s="70"/>
      <c r="H244" s="71"/>
    </row>
    <row r="245">
      <c r="F245" s="70"/>
      <c r="H245" s="71"/>
    </row>
    <row r="246">
      <c r="F246" s="70"/>
      <c r="H246" s="71"/>
    </row>
    <row r="247">
      <c r="F247" s="70"/>
      <c r="H247" s="71"/>
    </row>
    <row r="248">
      <c r="F248" s="70"/>
      <c r="H248" s="71"/>
    </row>
    <row r="249">
      <c r="F249" s="70"/>
      <c r="H249" s="71"/>
    </row>
    <row r="250">
      <c r="F250" s="70"/>
      <c r="H250" s="71"/>
    </row>
    <row r="251">
      <c r="F251" s="70"/>
      <c r="H251" s="71"/>
    </row>
    <row r="252">
      <c r="F252" s="70"/>
      <c r="H252" s="71"/>
    </row>
    <row r="253">
      <c r="F253" s="70"/>
      <c r="H253" s="71"/>
    </row>
    <row r="254">
      <c r="F254" s="70"/>
      <c r="H254" s="71"/>
    </row>
    <row r="255">
      <c r="F255" s="70"/>
      <c r="H255" s="71"/>
    </row>
    <row r="256">
      <c r="F256" s="70"/>
      <c r="H256" s="71"/>
    </row>
    <row r="257">
      <c r="F257" s="70"/>
      <c r="H257" s="71"/>
    </row>
    <row r="258">
      <c r="F258" s="70"/>
      <c r="H258" s="71"/>
    </row>
    <row r="259">
      <c r="F259" s="70"/>
      <c r="H259" s="71"/>
    </row>
    <row r="260">
      <c r="F260" s="70"/>
      <c r="H260" s="71"/>
    </row>
    <row r="261">
      <c r="F261" s="70"/>
      <c r="H261" s="71"/>
    </row>
    <row r="262">
      <c r="F262" s="70"/>
      <c r="H262" s="71"/>
    </row>
    <row r="263">
      <c r="F263" s="70"/>
      <c r="H263" s="71"/>
    </row>
    <row r="264">
      <c r="F264" s="70"/>
      <c r="H264" s="71"/>
    </row>
    <row r="265">
      <c r="F265" s="70"/>
      <c r="H265" s="71"/>
    </row>
    <row r="266">
      <c r="F266" s="70"/>
      <c r="H266" s="71"/>
    </row>
    <row r="267">
      <c r="F267" s="70"/>
      <c r="H267" s="71"/>
    </row>
    <row r="268">
      <c r="F268" s="70"/>
      <c r="H268" s="71"/>
    </row>
    <row r="269">
      <c r="F269" s="70"/>
      <c r="H269" s="71"/>
    </row>
    <row r="270">
      <c r="F270" s="70"/>
      <c r="H270" s="71"/>
    </row>
    <row r="271">
      <c r="F271" s="70"/>
      <c r="H271" s="71"/>
    </row>
    <row r="272">
      <c r="F272" s="70"/>
      <c r="H272" s="71"/>
    </row>
    <row r="273">
      <c r="F273" s="70"/>
      <c r="H273" s="71"/>
    </row>
    <row r="274">
      <c r="F274" s="70"/>
      <c r="H274" s="71"/>
    </row>
    <row r="275">
      <c r="F275" s="70"/>
      <c r="H275" s="71"/>
    </row>
    <row r="276">
      <c r="F276" s="70"/>
      <c r="H276" s="71"/>
    </row>
    <row r="277">
      <c r="F277" s="70"/>
      <c r="H277" s="71"/>
    </row>
    <row r="278">
      <c r="F278" s="70"/>
      <c r="H278" s="71"/>
    </row>
    <row r="279">
      <c r="F279" s="70"/>
      <c r="H279" s="71"/>
    </row>
    <row r="280">
      <c r="F280" s="70"/>
      <c r="H280" s="71"/>
    </row>
    <row r="281">
      <c r="F281" s="70"/>
      <c r="H281" s="71"/>
    </row>
    <row r="282">
      <c r="F282" s="70"/>
      <c r="H282" s="71"/>
    </row>
    <row r="283">
      <c r="F283" s="70"/>
      <c r="H283" s="71"/>
    </row>
    <row r="284">
      <c r="F284" s="70"/>
      <c r="H284" s="71"/>
    </row>
    <row r="285">
      <c r="F285" s="70"/>
      <c r="H285" s="71"/>
    </row>
    <row r="286">
      <c r="F286" s="70"/>
      <c r="H286" s="71"/>
    </row>
    <row r="287">
      <c r="F287" s="70"/>
      <c r="H287" s="71"/>
    </row>
    <row r="288">
      <c r="F288" s="70"/>
      <c r="H288" s="71"/>
    </row>
    <row r="289">
      <c r="F289" s="70"/>
      <c r="H289" s="71"/>
    </row>
    <row r="290">
      <c r="F290" s="70"/>
      <c r="H290" s="71"/>
    </row>
    <row r="291">
      <c r="F291" s="70"/>
      <c r="H291" s="71"/>
    </row>
    <row r="292">
      <c r="F292" s="70"/>
      <c r="H292" s="71"/>
    </row>
    <row r="293">
      <c r="F293" s="70"/>
      <c r="H293" s="71"/>
    </row>
    <row r="294">
      <c r="F294" s="70"/>
      <c r="H294" s="71"/>
    </row>
    <row r="295">
      <c r="F295" s="70"/>
      <c r="H295" s="71"/>
    </row>
    <row r="296">
      <c r="F296" s="70"/>
      <c r="H296" s="71"/>
    </row>
    <row r="297">
      <c r="F297" s="70"/>
      <c r="H297" s="71"/>
    </row>
    <row r="298">
      <c r="F298" s="70"/>
      <c r="H298" s="71"/>
    </row>
    <row r="299">
      <c r="F299" s="70"/>
      <c r="H299" s="71"/>
    </row>
    <row r="300">
      <c r="F300" s="70"/>
      <c r="H300" s="71"/>
    </row>
    <row r="301">
      <c r="F301" s="70"/>
      <c r="H301" s="71"/>
    </row>
    <row r="302">
      <c r="F302" s="70"/>
      <c r="H302" s="71"/>
    </row>
    <row r="303">
      <c r="F303" s="70"/>
      <c r="H303" s="71"/>
    </row>
    <row r="304">
      <c r="F304" s="70"/>
      <c r="H304" s="71"/>
    </row>
    <row r="305">
      <c r="F305" s="70"/>
      <c r="H305" s="71"/>
    </row>
    <row r="306">
      <c r="F306" s="70"/>
      <c r="H306" s="71"/>
    </row>
    <row r="307">
      <c r="F307" s="70"/>
      <c r="H307" s="71"/>
    </row>
    <row r="308">
      <c r="F308" s="70"/>
      <c r="H308" s="71"/>
    </row>
    <row r="309">
      <c r="F309" s="70"/>
      <c r="H309" s="71"/>
    </row>
    <row r="310">
      <c r="F310" s="70"/>
      <c r="H310" s="71"/>
    </row>
    <row r="311">
      <c r="F311" s="70"/>
      <c r="H311" s="71"/>
    </row>
    <row r="312">
      <c r="F312" s="70"/>
      <c r="H312" s="71"/>
    </row>
    <row r="313">
      <c r="F313" s="70"/>
      <c r="H313" s="71"/>
    </row>
    <row r="314">
      <c r="F314" s="70"/>
      <c r="H314" s="71"/>
    </row>
    <row r="315">
      <c r="F315" s="70"/>
      <c r="H315" s="71"/>
    </row>
    <row r="316">
      <c r="F316" s="70"/>
      <c r="H316" s="71"/>
    </row>
    <row r="317">
      <c r="F317" s="70"/>
      <c r="H317" s="71"/>
    </row>
    <row r="318">
      <c r="F318" s="70"/>
      <c r="H318" s="71"/>
    </row>
    <row r="319">
      <c r="F319" s="70"/>
      <c r="H319" s="71"/>
    </row>
    <row r="320">
      <c r="F320" s="70"/>
      <c r="H320" s="71"/>
    </row>
    <row r="321">
      <c r="F321" s="70"/>
      <c r="H321" s="71"/>
    </row>
    <row r="322">
      <c r="F322" s="70"/>
      <c r="H322" s="71"/>
    </row>
    <row r="323">
      <c r="F323" s="70"/>
      <c r="H323" s="71"/>
    </row>
    <row r="324">
      <c r="F324" s="70"/>
      <c r="H324" s="71"/>
    </row>
    <row r="325">
      <c r="F325" s="70"/>
      <c r="H325" s="71"/>
    </row>
    <row r="326">
      <c r="F326" s="70"/>
      <c r="H326" s="71"/>
    </row>
    <row r="327">
      <c r="F327" s="70"/>
      <c r="H327" s="71"/>
    </row>
    <row r="328">
      <c r="F328" s="70"/>
      <c r="H328" s="71"/>
    </row>
    <row r="329">
      <c r="F329" s="70"/>
      <c r="H329" s="71"/>
    </row>
    <row r="330">
      <c r="F330" s="70"/>
      <c r="H330" s="71"/>
    </row>
    <row r="331">
      <c r="F331" s="70"/>
      <c r="H331" s="71"/>
    </row>
    <row r="332">
      <c r="F332" s="70"/>
      <c r="H332" s="71"/>
    </row>
    <row r="333">
      <c r="F333" s="70"/>
      <c r="H333" s="71"/>
    </row>
    <row r="334">
      <c r="F334" s="70"/>
      <c r="H334" s="71"/>
    </row>
    <row r="335">
      <c r="F335" s="70"/>
      <c r="H335" s="71"/>
    </row>
    <row r="336">
      <c r="F336" s="70"/>
      <c r="H336" s="71"/>
    </row>
    <row r="337">
      <c r="F337" s="70"/>
      <c r="H337" s="71"/>
    </row>
    <row r="338">
      <c r="F338" s="70"/>
      <c r="H338" s="71"/>
    </row>
    <row r="339">
      <c r="F339" s="70"/>
      <c r="H339" s="71"/>
    </row>
    <row r="340">
      <c r="F340" s="70"/>
      <c r="H340" s="71"/>
    </row>
    <row r="341">
      <c r="F341" s="70"/>
      <c r="H341" s="71"/>
    </row>
    <row r="342">
      <c r="F342" s="70"/>
      <c r="H342" s="71"/>
    </row>
    <row r="343">
      <c r="F343" s="70"/>
      <c r="H343" s="71"/>
    </row>
    <row r="344">
      <c r="F344" s="70"/>
      <c r="H344" s="71"/>
    </row>
    <row r="345">
      <c r="F345" s="70"/>
      <c r="H345" s="71"/>
    </row>
    <row r="346">
      <c r="F346" s="70"/>
      <c r="H346" s="71"/>
    </row>
    <row r="347">
      <c r="F347" s="70"/>
      <c r="H347" s="71"/>
    </row>
    <row r="348">
      <c r="F348" s="70"/>
      <c r="H348" s="71"/>
    </row>
    <row r="349">
      <c r="F349" s="70"/>
      <c r="H349" s="71"/>
    </row>
    <row r="350">
      <c r="F350" s="70"/>
      <c r="H350" s="71"/>
    </row>
    <row r="351">
      <c r="F351" s="70"/>
      <c r="H351" s="71"/>
    </row>
    <row r="352">
      <c r="F352" s="70"/>
      <c r="H352" s="71"/>
    </row>
    <row r="353">
      <c r="F353" s="70"/>
      <c r="H353" s="71"/>
    </row>
    <row r="354">
      <c r="F354" s="70"/>
      <c r="H354" s="71"/>
    </row>
    <row r="355">
      <c r="F355" s="70"/>
      <c r="H355" s="71"/>
    </row>
    <row r="356">
      <c r="F356" s="70"/>
      <c r="H356" s="71"/>
    </row>
    <row r="357">
      <c r="F357" s="70"/>
      <c r="H357" s="71"/>
    </row>
    <row r="358">
      <c r="F358" s="70"/>
      <c r="H358" s="71"/>
    </row>
    <row r="359">
      <c r="F359" s="70"/>
      <c r="H359" s="71"/>
    </row>
    <row r="360">
      <c r="F360" s="70"/>
      <c r="H360" s="71"/>
    </row>
    <row r="361">
      <c r="F361" s="70"/>
      <c r="H361" s="71"/>
    </row>
    <row r="362">
      <c r="F362" s="70"/>
      <c r="H362" s="71"/>
    </row>
    <row r="363">
      <c r="F363" s="70"/>
      <c r="H363" s="71"/>
    </row>
    <row r="364">
      <c r="F364" s="70"/>
      <c r="H364" s="71"/>
    </row>
    <row r="365">
      <c r="F365" s="70"/>
      <c r="H365" s="71"/>
    </row>
    <row r="366">
      <c r="F366" s="70"/>
      <c r="H366" s="71"/>
    </row>
    <row r="367">
      <c r="F367" s="70"/>
      <c r="H367" s="71"/>
    </row>
    <row r="368">
      <c r="F368" s="70"/>
      <c r="H368" s="71"/>
    </row>
    <row r="369">
      <c r="F369" s="70"/>
      <c r="H369" s="71"/>
    </row>
    <row r="370">
      <c r="F370" s="70"/>
      <c r="H370" s="71"/>
    </row>
    <row r="371">
      <c r="F371" s="70"/>
      <c r="H371" s="71"/>
    </row>
    <row r="372">
      <c r="F372" s="70"/>
      <c r="H372" s="71"/>
    </row>
    <row r="373">
      <c r="F373" s="70"/>
      <c r="H373" s="71"/>
    </row>
    <row r="374">
      <c r="F374" s="70"/>
      <c r="H374" s="71"/>
    </row>
    <row r="375">
      <c r="F375" s="70"/>
      <c r="H375" s="71"/>
    </row>
    <row r="376">
      <c r="F376" s="70"/>
      <c r="H376" s="71"/>
    </row>
    <row r="377">
      <c r="F377" s="70"/>
      <c r="H377" s="71"/>
    </row>
    <row r="378">
      <c r="F378" s="70"/>
      <c r="H378" s="71"/>
    </row>
    <row r="379">
      <c r="F379" s="70"/>
      <c r="H379" s="71"/>
    </row>
    <row r="380">
      <c r="F380" s="70"/>
      <c r="H380" s="71"/>
    </row>
    <row r="381">
      <c r="F381" s="70"/>
      <c r="H381" s="71"/>
    </row>
    <row r="382">
      <c r="F382" s="70"/>
      <c r="H382" s="71"/>
    </row>
    <row r="383">
      <c r="F383" s="70"/>
      <c r="H383" s="71"/>
    </row>
    <row r="384">
      <c r="F384" s="70"/>
      <c r="H384" s="71"/>
    </row>
    <row r="385">
      <c r="F385" s="70"/>
      <c r="H385" s="71"/>
    </row>
    <row r="386">
      <c r="F386" s="70"/>
      <c r="H386" s="71"/>
    </row>
    <row r="387">
      <c r="F387" s="70"/>
      <c r="H387" s="71"/>
    </row>
    <row r="388">
      <c r="F388" s="70"/>
      <c r="H388" s="71"/>
    </row>
    <row r="389">
      <c r="F389" s="70"/>
      <c r="H389" s="71"/>
    </row>
    <row r="390">
      <c r="F390" s="70"/>
      <c r="H390" s="71"/>
    </row>
    <row r="391">
      <c r="F391" s="70"/>
      <c r="H391" s="71"/>
    </row>
    <row r="392">
      <c r="F392" s="70"/>
      <c r="H392" s="71"/>
    </row>
    <row r="393">
      <c r="F393" s="70"/>
      <c r="H393" s="71"/>
    </row>
    <row r="394">
      <c r="F394" s="70"/>
      <c r="H394" s="71"/>
    </row>
    <row r="395">
      <c r="F395" s="70"/>
      <c r="H395" s="71"/>
    </row>
    <row r="396">
      <c r="F396" s="70"/>
      <c r="H396" s="71"/>
    </row>
    <row r="397">
      <c r="F397" s="70"/>
      <c r="H397" s="71"/>
    </row>
    <row r="398">
      <c r="F398" s="70"/>
      <c r="H398" s="71"/>
    </row>
    <row r="399">
      <c r="F399" s="70"/>
      <c r="H399" s="71"/>
    </row>
    <row r="400">
      <c r="F400" s="70"/>
      <c r="H400" s="71"/>
    </row>
    <row r="401">
      <c r="F401" s="70"/>
      <c r="H401" s="71"/>
    </row>
    <row r="402">
      <c r="F402" s="70"/>
      <c r="H402" s="71"/>
    </row>
    <row r="403">
      <c r="F403" s="70"/>
      <c r="H403" s="71"/>
    </row>
    <row r="404">
      <c r="F404" s="70"/>
      <c r="H404" s="71"/>
    </row>
    <row r="405">
      <c r="F405" s="70"/>
      <c r="H405" s="71"/>
    </row>
    <row r="406">
      <c r="F406" s="70"/>
      <c r="H406" s="71"/>
    </row>
    <row r="407">
      <c r="F407" s="70"/>
      <c r="H407" s="71"/>
    </row>
    <row r="408">
      <c r="F408" s="70"/>
      <c r="H408" s="71"/>
    </row>
    <row r="409">
      <c r="F409" s="70"/>
      <c r="H409" s="71"/>
    </row>
    <row r="410">
      <c r="F410" s="70"/>
      <c r="H410" s="71"/>
    </row>
    <row r="411">
      <c r="F411" s="70"/>
      <c r="H411" s="71"/>
    </row>
    <row r="412">
      <c r="F412" s="70"/>
      <c r="H412" s="71"/>
    </row>
    <row r="413">
      <c r="F413" s="70"/>
      <c r="H413" s="71"/>
    </row>
    <row r="414">
      <c r="F414" s="70"/>
      <c r="H414" s="71"/>
    </row>
    <row r="415">
      <c r="F415" s="70"/>
      <c r="H415" s="71"/>
    </row>
    <row r="416">
      <c r="F416" s="70"/>
      <c r="H416" s="71"/>
    </row>
    <row r="417">
      <c r="F417" s="70"/>
      <c r="H417" s="71"/>
    </row>
    <row r="418">
      <c r="F418" s="70"/>
      <c r="H418" s="71"/>
    </row>
    <row r="419">
      <c r="F419" s="70"/>
      <c r="H419" s="71"/>
    </row>
    <row r="420">
      <c r="F420" s="70"/>
      <c r="H420" s="71"/>
    </row>
    <row r="421">
      <c r="F421" s="70"/>
      <c r="H421" s="71"/>
    </row>
    <row r="422">
      <c r="F422" s="70"/>
      <c r="H422" s="71"/>
    </row>
    <row r="423">
      <c r="F423" s="70"/>
      <c r="H423" s="71"/>
    </row>
    <row r="424">
      <c r="F424" s="70"/>
      <c r="H424" s="71"/>
    </row>
    <row r="425">
      <c r="F425" s="70"/>
      <c r="H425" s="71"/>
    </row>
    <row r="426">
      <c r="F426" s="70"/>
      <c r="H426" s="71"/>
    </row>
    <row r="427">
      <c r="F427" s="70"/>
      <c r="H427" s="71"/>
    </row>
    <row r="428">
      <c r="F428" s="70"/>
      <c r="H428" s="71"/>
    </row>
    <row r="429">
      <c r="F429" s="70"/>
      <c r="H429" s="71"/>
    </row>
    <row r="430">
      <c r="F430" s="70"/>
      <c r="H430" s="71"/>
    </row>
    <row r="431">
      <c r="F431" s="70"/>
      <c r="H431" s="71"/>
    </row>
    <row r="432">
      <c r="F432" s="70"/>
      <c r="H432" s="71"/>
    </row>
    <row r="433">
      <c r="F433" s="70"/>
      <c r="H433" s="71"/>
    </row>
    <row r="434">
      <c r="F434" s="70"/>
      <c r="H434" s="71"/>
    </row>
    <row r="435">
      <c r="F435" s="70"/>
      <c r="H435" s="71"/>
    </row>
    <row r="436">
      <c r="F436" s="70"/>
      <c r="H436" s="71"/>
    </row>
    <row r="437">
      <c r="F437" s="70"/>
      <c r="H437" s="71"/>
    </row>
    <row r="438">
      <c r="F438" s="70"/>
      <c r="H438" s="71"/>
    </row>
    <row r="439">
      <c r="F439" s="70"/>
      <c r="H439" s="71"/>
    </row>
    <row r="440">
      <c r="F440" s="70"/>
      <c r="H440" s="71"/>
    </row>
    <row r="441">
      <c r="F441" s="70"/>
      <c r="H441" s="71"/>
    </row>
    <row r="442">
      <c r="F442" s="70"/>
      <c r="H442" s="71"/>
    </row>
    <row r="443">
      <c r="F443" s="70"/>
      <c r="H443" s="71"/>
    </row>
    <row r="444">
      <c r="F444" s="70"/>
      <c r="H444" s="71"/>
    </row>
    <row r="445">
      <c r="F445" s="70"/>
      <c r="H445" s="71"/>
    </row>
    <row r="446">
      <c r="F446" s="70"/>
      <c r="H446" s="71"/>
    </row>
    <row r="447">
      <c r="F447" s="70"/>
      <c r="H447" s="71"/>
    </row>
    <row r="448">
      <c r="F448" s="70"/>
      <c r="H448" s="71"/>
    </row>
    <row r="449">
      <c r="F449" s="70"/>
      <c r="H449" s="71"/>
    </row>
    <row r="450">
      <c r="F450" s="70"/>
      <c r="H450" s="71"/>
    </row>
    <row r="451">
      <c r="F451" s="70"/>
      <c r="H451" s="71"/>
    </row>
    <row r="452">
      <c r="F452" s="70"/>
      <c r="H452" s="71"/>
    </row>
    <row r="453">
      <c r="F453" s="70"/>
      <c r="H453" s="71"/>
    </row>
    <row r="454">
      <c r="F454" s="70"/>
      <c r="H454" s="71"/>
    </row>
    <row r="455">
      <c r="F455" s="70"/>
      <c r="H455" s="71"/>
    </row>
    <row r="456">
      <c r="F456" s="70"/>
      <c r="H456" s="71"/>
    </row>
    <row r="457">
      <c r="F457" s="70"/>
      <c r="H457" s="71"/>
    </row>
    <row r="458">
      <c r="F458" s="70"/>
      <c r="H458" s="71"/>
    </row>
    <row r="459">
      <c r="F459" s="70"/>
      <c r="H459" s="71"/>
    </row>
    <row r="460">
      <c r="F460" s="70"/>
      <c r="H460" s="71"/>
    </row>
    <row r="461">
      <c r="F461" s="70"/>
      <c r="H461" s="71"/>
    </row>
    <row r="462">
      <c r="F462" s="70"/>
      <c r="H462" s="71"/>
    </row>
    <row r="463">
      <c r="F463" s="70"/>
      <c r="H463" s="71"/>
    </row>
    <row r="464">
      <c r="F464" s="70"/>
      <c r="H464" s="71"/>
    </row>
    <row r="465">
      <c r="F465" s="70"/>
      <c r="H465" s="71"/>
    </row>
    <row r="466">
      <c r="F466" s="70"/>
      <c r="H466" s="71"/>
    </row>
    <row r="467">
      <c r="F467" s="70"/>
      <c r="H467" s="71"/>
    </row>
    <row r="468">
      <c r="F468" s="70"/>
      <c r="H468" s="71"/>
    </row>
    <row r="469">
      <c r="F469" s="70"/>
      <c r="H469" s="71"/>
    </row>
    <row r="470">
      <c r="F470" s="70"/>
      <c r="H470" s="71"/>
    </row>
    <row r="471">
      <c r="F471" s="70"/>
      <c r="H471" s="71"/>
    </row>
    <row r="472">
      <c r="F472" s="70"/>
      <c r="H472" s="71"/>
    </row>
    <row r="473">
      <c r="F473" s="70"/>
      <c r="H473" s="71"/>
    </row>
    <row r="474">
      <c r="F474" s="70"/>
      <c r="H474" s="71"/>
    </row>
    <row r="475">
      <c r="F475" s="70"/>
      <c r="H475" s="71"/>
    </row>
    <row r="476">
      <c r="F476" s="70"/>
      <c r="H476" s="71"/>
    </row>
    <row r="477">
      <c r="F477" s="70"/>
      <c r="H477" s="71"/>
    </row>
    <row r="478">
      <c r="F478" s="70"/>
      <c r="H478" s="71"/>
    </row>
    <row r="479">
      <c r="F479" s="70"/>
      <c r="H479" s="71"/>
    </row>
    <row r="480">
      <c r="F480" s="70"/>
      <c r="H480" s="71"/>
    </row>
    <row r="481">
      <c r="F481" s="70"/>
      <c r="H481" s="71"/>
    </row>
    <row r="482">
      <c r="F482" s="70"/>
      <c r="H482" s="71"/>
    </row>
    <row r="483">
      <c r="F483" s="70"/>
      <c r="H483" s="71"/>
    </row>
    <row r="484">
      <c r="F484" s="70"/>
      <c r="H484" s="71"/>
    </row>
    <row r="485">
      <c r="F485" s="70"/>
      <c r="H485" s="71"/>
    </row>
    <row r="486">
      <c r="F486" s="70"/>
      <c r="H486" s="71"/>
    </row>
    <row r="487">
      <c r="F487" s="70"/>
      <c r="H487" s="71"/>
    </row>
    <row r="488">
      <c r="F488" s="70"/>
      <c r="H488" s="71"/>
    </row>
    <row r="489">
      <c r="F489" s="70"/>
      <c r="H489" s="71"/>
    </row>
    <row r="490">
      <c r="F490" s="70"/>
      <c r="H490" s="71"/>
    </row>
    <row r="491">
      <c r="F491" s="70"/>
      <c r="H491" s="71"/>
    </row>
    <row r="492">
      <c r="F492" s="70"/>
      <c r="H492" s="71"/>
    </row>
    <row r="493">
      <c r="F493" s="70"/>
      <c r="H493" s="71"/>
    </row>
    <row r="494">
      <c r="F494" s="70"/>
      <c r="H494" s="71"/>
    </row>
    <row r="495">
      <c r="F495" s="70"/>
      <c r="H495" s="71"/>
    </row>
    <row r="496">
      <c r="F496" s="70"/>
      <c r="H496" s="71"/>
    </row>
    <row r="497">
      <c r="F497" s="70"/>
      <c r="H497" s="71"/>
    </row>
    <row r="498">
      <c r="F498" s="70"/>
      <c r="H498" s="71"/>
    </row>
    <row r="499">
      <c r="F499" s="70"/>
      <c r="H499" s="71"/>
    </row>
    <row r="500">
      <c r="F500" s="70"/>
      <c r="H500" s="71"/>
    </row>
    <row r="501">
      <c r="F501" s="70"/>
      <c r="H501" s="71"/>
    </row>
    <row r="502">
      <c r="F502" s="70"/>
      <c r="H502" s="71"/>
    </row>
    <row r="503">
      <c r="F503" s="70"/>
      <c r="H503" s="71"/>
    </row>
    <row r="504">
      <c r="F504" s="70"/>
      <c r="H504" s="71"/>
    </row>
    <row r="505">
      <c r="F505" s="70"/>
      <c r="H505" s="71"/>
    </row>
    <row r="506">
      <c r="F506" s="70"/>
      <c r="H506" s="71"/>
    </row>
    <row r="507">
      <c r="F507" s="70"/>
      <c r="H507" s="71"/>
    </row>
    <row r="508">
      <c r="F508" s="70"/>
      <c r="H508" s="71"/>
    </row>
    <row r="509">
      <c r="F509" s="70"/>
      <c r="H509" s="71"/>
    </row>
    <row r="510">
      <c r="F510" s="70"/>
      <c r="H510" s="71"/>
    </row>
    <row r="511">
      <c r="F511" s="70"/>
      <c r="H511" s="71"/>
    </row>
    <row r="512">
      <c r="F512" s="70"/>
      <c r="H512" s="71"/>
    </row>
    <row r="513">
      <c r="F513" s="70"/>
      <c r="H513" s="71"/>
    </row>
    <row r="514">
      <c r="F514" s="70"/>
      <c r="H514" s="71"/>
    </row>
    <row r="515">
      <c r="F515" s="70"/>
      <c r="H515" s="71"/>
    </row>
    <row r="516">
      <c r="F516" s="70"/>
      <c r="H516" s="71"/>
    </row>
    <row r="517">
      <c r="F517" s="70"/>
      <c r="H517" s="71"/>
    </row>
    <row r="518">
      <c r="F518" s="70"/>
      <c r="H518" s="71"/>
    </row>
    <row r="519">
      <c r="F519" s="70"/>
      <c r="H519" s="71"/>
    </row>
    <row r="520">
      <c r="F520" s="70"/>
      <c r="H520" s="71"/>
    </row>
    <row r="521">
      <c r="F521" s="70"/>
      <c r="H521" s="71"/>
    </row>
    <row r="522">
      <c r="F522" s="70"/>
      <c r="H522" s="71"/>
    </row>
    <row r="523">
      <c r="F523" s="70"/>
      <c r="H523" s="71"/>
    </row>
    <row r="524">
      <c r="F524" s="70"/>
      <c r="H524" s="71"/>
    </row>
    <row r="525">
      <c r="F525" s="70"/>
      <c r="H525" s="71"/>
    </row>
    <row r="526">
      <c r="F526" s="70"/>
      <c r="H526" s="71"/>
    </row>
    <row r="527">
      <c r="F527" s="70"/>
      <c r="H527" s="71"/>
    </row>
    <row r="528">
      <c r="F528" s="70"/>
      <c r="H528" s="71"/>
    </row>
    <row r="529">
      <c r="F529" s="70"/>
      <c r="H529" s="71"/>
    </row>
    <row r="530">
      <c r="F530" s="70"/>
      <c r="H530" s="71"/>
    </row>
    <row r="531">
      <c r="F531" s="70"/>
      <c r="H531" s="71"/>
    </row>
    <row r="532">
      <c r="F532" s="70"/>
      <c r="H532" s="71"/>
    </row>
    <row r="533">
      <c r="F533" s="70"/>
      <c r="H533" s="71"/>
    </row>
    <row r="534">
      <c r="F534" s="70"/>
      <c r="H534" s="71"/>
    </row>
    <row r="535">
      <c r="F535" s="70"/>
      <c r="H535" s="71"/>
    </row>
    <row r="536">
      <c r="F536" s="70"/>
      <c r="H536" s="71"/>
    </row>
    <row r="537">
      <c r="F537" s="70"/>
      <c r="H537" s="71"/>
    </row>
    <row r="538">
      <c r="F538" s="70"/>
      <c r="H538" s="71"/>
    </row>
    <row r="539">
      <c r="F539" s="70"/>
      <c r="H539" s="71"/>
    </row>
    <row r="540">
      <c r="F540" s="70"/>
      <c r="H540" s="71"/>
    </row>
    <row r="541">
      <c r="F541" s="70"/>
      <c r="H541" s="71"/>
    </row>
    <row r="542">
      <c r="F542" s="70"/>
      <c r="H542" s="71"/>
    </row>
    <row r="543">
      <c r="F543" s="70"/>
      <c r="H543" s="71"/>
    </row>
    <row r="544">
      <c r="F544" s="70"/>
      <c r="H544" s="71"/>
    </row>
    <row r="545">
      <c r="F545" s="70"/>
      <c r="H545" s="71"/>
    </row>
    <row r="546">
      <c r="F546" s="70"/>
      <c r="H546" s="71"/>
    </row>
    <row r="547">
      <c r="F547" s="70"/>
      <c r="H547" s="71"/>
    </row>
    <row r="548">
      <c r="F548" s="70"/>
      <c r="H548" s="71"/>
    </row>
    <row r="549">
      <c r="F549" s="70"/>
      <c r="H549" s="71"/>
    </row>
    <row r="550">
      <c r="F550" s="70"/>
      <c r="H550" s="71"/>
    </row>
    <row r="551">
      <c r="F551" s="70"/>
      <c r="H551" s="71"/>
    </row>
    <row r="552">
      <c r="F552" s="70"/>
      <c r="H552" s="71"/>
    </row>
    <row r="553">
      <c r="F553" s="70"/>
      <c r="H553" s="71"/>
    </row>
    <row r="554">
      <c r="F554" s="70"/>
      <c r="H554" s="71"/>
    </row>
    <row r="555">
      <c r="F555" s="70"/>
      <c r="H555" s="71"/>
    </row>
    <row r="556">
      <c r="F556" s="70"/>
      <c r="H556" s="71"/>
    </row>
    <row r="557">
      <c r="F557" s="70"/>
      <c r="H557" s="71"/>
    </row>
    <row r="558">
      <c r="F558" s="70"/>
      <c r="H558" s="71"/>
    </row>
    <row r="559">
      <c r="F559" s="70"/>
      <c r="H559" s="71"/>
    </row>
    <row r="560">
      <c r="F560" s="70"/>
      <c r="H560" s="71"/>
    </row>
    <row r="561">
      <c r="F561" s="70"/>
      <c r="H561" s="71"/>
    </row>
    <row r="562">
      <c r="F562" s="70"/>
      <c r="H562" s="71"/>
    </row>
    <row r="563">
      <c r="F563" s="70"/>
      <c r="H563" s="71"/>
    </row>
    <row r="564">
      <c r="F564" s="70"/>
      <c r="H564" s="71"/>
    </row>
    <row r="565">
      <c r="F565" s="70"/>
      <c r="H565" s="71"/>
    </row>
    <row r="566">
      <c r="F566" s="70"/>
      <c r="H566" s="71"/>
    </row>
    <row r="567">
      <c r="F567" s="70"/>
      <c r="H567" s="71"/>
    </row>
    <row r="568">
      <c r="F568" s="70"/>
      <c r="H568" s="71"/>
    </row>
    <row r="569">
      <c r="F569" s="70"/>
      <c r="H569" s="71"/>
    </row>
    <row r="570">
      <c r="F570" s="70"/>
      <c r="H570" s="71"/>
    </row>
    <row r="571">
      <c r="F571" s="70"/>
      <c r="H571" s="71"/>
    </row>
    <row r="572">
      <c r="F572" s="70"/>
      <c r="H572" s="71"/>
    </row>
    <row r="573">
      <c r="F573" s="70"/>
      <c r="H573" s="71"/>
    </row>
    <row r="574">
      <c r="F574" s="70"/>
      <c r="H574" s="71"/>
    </row>
    <row r="575">
      <c r="F575" s="70"/>
      <c r="H575" s="71"/>
    </row>
    <row r="576">
      <c r="F576" s="70"/>
      <c r="H576" s="71"/>
    </row>
    <row r="577">
      <c r="F577" s="70"/>
      <c r="H577" s="71"/>
    </row>
    <row r="578">
      <c r="F578" s="70"/>
      <c r="H578" s="71"/>
    </row>
    <row r="579">
      <c r="F579" s="70"/>
      <c r="H579" s="71"/>
    </row>
    <row r="580">
      <c r="F580" s="70"/>
      <c r="H580" s="71"/>
    </row>
    <row r="581">
      <c r="F581" s="70"/>
      <c r="H581" s="71"/>
    </row>
    <row r="582">
      <c r="F582" s="70"/>
      <c r="H582" s="71"/>
    </row>
    <row r="583">
      <c r="F583" s="70"/>
      <c r="H583" s="71"/>
    </row>
    <row r="584">
      <c r="F584" s="70"/>
      <c r="H584" s="71"/>
    </row>
    <row r="585">
      <c r="F585" s="70"/>
      <c r="H585" s="71"/>
    </row>
    <row r="586">
      <c r="F586" s="70"/>
      <c r="H586" s="71"/>
    </row>
    <row r="587">
      <c r="F587" s="70"/>
      <c r="H587" s="71"/>
    </row>
    <row r="588">
      <c r="F588" s="70"/>
      <c r="H588" s="71"/>
    </row>
    <row r="589">
      <c r="F589" s="70"/>
      <c r="H589" s="71"/>
    </row>
    <row r="590">
      <c r="F590" s="70"/>
      <c r="H590" s="71"/>
    </row>
    <row r="591">
      <c r="F591" s="70"/>
      <c r="H591" s="71"/>
    </row>
    <row r="592">
      <c r="F592" s="70"/>
      <c r="H592" s="71"/>
    </row>
    <row r="593">
      <c r="F593" s="70"/>
      <c r="H593" s="71"/>
    </row>
    <row r="594">
      <c r="F594" s="70"/>
      <c r="H594" s="71"/>
    </row>
    <row r="595">
      <c r="F595" s="70"/>
      <c r="H595" s="71"/>
    </row>
    <row r="596">
      <c r="F596" s="70"/>
      <c r="H596" s="71"/>
    </row>
    <row r="597">
      <c r="F597" s="70"/>
      <c r="H597" s="71"/>
    </row>
    <row r="598">
      <c r="F598" s="70"/>
      <c r="H598" s="71"/>
    </row>
    <row r="599">
      <c r="F599" s="70"/>
      <c r="H599" s="71"/>
    </row>
    <row r="600">
      <c r="F600" s="70"/>
      <c r="H600" s="71"/>
    </row>
    <row r="601">
      <c r="F601" s="70"/>
      <c r="H601" s="71"/>
    </row>
    <row r="602">
      <c r="F602" s="70"/>
      <c r="H602" s="71"/>
    </row>
    <row r="603">
      <c r="F603" s="70"/>
      <c r="H603" s="71"/>
    </row>
    <row r="604">
      <c r="F604" s="70"/>
      <c r="H604" s="71"/>
    </row>
    <row r="605">
      <c r="F605" s="70"/>
      <c r="H605" s="71"/>
    </row>
    <row r="606">
      <c r="F606" s="70"/>
      <c r="H606" s="71"/>
    </row>
    <row r="607">
      <c r="F607" s="70"/>
      <c r="H607" s="71"/>
    </row>
    <row r="608">
      <c r="F608" s="70"/>
      <c r="H608" s="71"/>
    </row>
    <row r="609">
      <c r="F609" s="70"/>
      <c r="H609" s="71"/>
    </row>
    <row r="610">
      <c r="F610" s="70"/>
      <c r="H610" s="71"/>
    </row>
    <row r="611">
      <c r="F611" s="70"/>
      <c r="H611" s="71"/>
    </row>
    <row r="612">
      <c r="F612" s="70"/>
      <c r="H612" s="71"/>
    </row>
    <row r="613">
      <c r="F613" s="70"/>
      <c r="H613" s="71"/>
    </row>
    <row r="614">
      <c r="F614" s="70"/>
      <c r="H614" s="71"/>
    </row>
    <row r="615">
      <c r="F615" s="70"/>
      <c r="H615" s="71"/>
    </row>
    <row r="616">
      <c r="F616" s="70"/>
      <c r="H616" s="71"/>
    </row>
    <row r="617">
      <c r="F617" s="70"/>
      <c r="H617" s="71"/>
    </row>
    <row r="618">
      <c r="F618" s="70"/>
      <c r="H618" s="71"/>
    </row>
    <row r="619">
      <c r="F619" s="70"/>
      <c r="H619" s="71"/>
    </row>
    <row r="620">
      <c r="F620" s="70"/>
      <c r="H620" s="71"/>
    </row>
    <row r="621">
      <c r="F621" s="70"/>
      <c r="H621" s="71"/>
    </row>
    <row r="622">
      <c r="F622" s="70"/>
      <c r="H622" s="71"/>
    </row>
    <row r="623">
      <c r="F623" s="70"/>
      <c r="H623" s="71"/>
    </row>
    <row r="624">
      <c r="F624" s="70"/>
      <c r="H624" s="71"/>
    </row>
    <row r="625">
      <c r="F625" s="70"/>
      <c r="H625" s="71"/>
    </row>
    <row r="626">
      <c r="F626" s="70"/>
      <c r="H626" s="71"/>
    </row>
    <row r="627">
      <c r="F627" s="70"/>
      <c r="H627" s="71"/>
    </row>
    <row r="628">
      <c r="F628" s="70"/>
      <c r="H628" s="71"/>
    </row>
    <row r="629">
      <c r="F629" s="70"/>
      <c r="H629" s="71"/>
    </row>
    <row r="630">
      <c r="F630" s="70"/>
      <c r="H630" s="71"/>
    </row>
    <row r="631">
      <c r="F631" s="70"/>
      <c r="H631" s="71"/>
    </row>
    <row r="632">
      <c r="F632" s="70"/>
      <c r="H632" s="71"/>
    </row>
    <row r="633">
      <c r="F633" s="70"/>
      <c r="H633" s="71"/>
    </row>
    <row r="634">
      <c r="F634" s="70"/>
      <c r="H634" s="71"/>
    </row>
    <row r="635">
      <c r="F635" s="70"/>
      <c r="H635" s="71"/>
    </row>
    <row r="636">
      <c r="F636" s="70"/>
      <c r="H636" s="71"/>
    </row>
    <row r="637">
      <c r="F637" s="70"/>
      <c r="H637" s="71"/>
    </row>
    <row r="638">
      <c r="F638" s="70"/>
      <c r="H638" s="71"/>
    </row>
    <row r="639">
      <c r="F639" s="70"/>
      <c r="H639" s="71"/>
    </row>
    <row r="640">
      <c r="F640" s="70"/>
      <c r="H640" s="71"/>
    </row>
    <row r="641">
      <c r="F641" s="70"/>
      <c r="H641" s="71"/>
    </row>
    <row r="642">
      <c r="F642" s="70"/>
      <c r="H642" s="71"/>
    </row>
    <row r="643">
      <c r="F643" s="70"/>
      <c r="H643" s="71"/>
    </row>
    <row r="644">
      <c r="F644" s="70"/>
      <c r="H644" s="71"/>
    </row>
    <row r="645">
      <c r="F645" s="70"/>
      <c r="H645" s="71"/>
    </row>
    <row r="646">
      <c r="F646" s="70"/>
      <c r="H646" s="71"/>
    </row>
    <row r="647">
      <c r="F647" s="70"/>
      <c r="H647" s="71"/>
    </row>
    <row r="648">
      <c r="F648" s="70"/>
      <c r="H648" s="71"/>
    </row>
    <row r="649">
      <c r="F649" s="70"/>
      <c r="H649" s="71"/>
    </row>
    <row r="650">
      <c r="F650" s="70"/>
      <c r="H650" s="71"/>
    </row>
    <row r="651">
      <c r="F651" s="70"/>
      <c r="H651" s="71"/>
    </row>
    <row r="652">
      <c r="F652" s="70"/>
      <c r="H652" s="71"/>
    </row>
    <row r="653">
      <c r="F653" s="70"/>
      <c r="H653" s="71"/>
    </row>
    <row r="654">
      <c r="F654" s="70"/>
      <c r="H654" s="71"/>
    </row>
    <row r="655">
      <c r="F655" s="70"/>
      <c r="H655" s="71"/>
    </row>
    <row r="656">
      <c r="F656" s="70"/>
      <c r="H656" s="71"/>
    </row>
    <row r="657">
      <c r="F657" s="70"/>
      <c r="H657" s="71"/>
    </row>
    <row r="658">
      <c r="F658" s="70"/>
      <c r="H658" s="71"/>
    </row>
    <row r="659">
      <c r="F659" s="70"/>
      <c r="H659" s="71"/>
    </row>
    <row r="660">
      <c r="F660" s="70"/>
      <c r="H660" s="71"/>
    </row>
    <row r="661">
      <c r="F661" s="70"/>
      <c r="H661" s="71"/>
    </row>
    <row r="662">
      <c r="F662" s="70"/>
      <c r="H662" s="71"/>
    </row>
    <row r="663">
      <c r="F663" s="70"/>
      <c r="H663" s="71"/>
    </row>
    <row r="664">
      <c r="F664" s="70"/>
      <c r="H664" s="71"/>
    </row>
    <row r="665">
      <c r="F665" s="70"/>
      <c r="H665" s="71"/>
    </row>
    <row r="666">
      <c r="F666" s="70"/>
      <c r="H666" s="71"/>
    </row>
    <row r="667">
      <c r="F667" s="70"/>
      <c r="H667" s="71"/>
    </row>
    <row r="668">
      <c r="F668" s="70"/>
      <c r="H668" s="71"/>
    </row>
    <row r="669">
      <c r="F669" s="70"/>
      <c r="H669" s="71"/>
    </row>
    <row r="670">
      <c r="F670" s="70"/>
      <c r="H670" s="71"/>
    </row>
    <row r="671">
      <c r="F671" s="70"/>
      <c r="H671" s="71"/>
    </row>
    <row r="672">
      <c r="F672" s="70"/>
      <c r="H672" s="71"/>
    </row>
    <row r="673">
      <c r="F673" s="70"/>
      <c r="H673" s="71"/>
    </row>
    <row r="674">
      <c r="F674" s="70"/>
      <c r="H674" s="71"/>
    </row>
    <row r="675">
      <c r="F675" s="70"/>
      <c r="H675" s="71"/>
    </row>
    <row r="676">
      <c r="F676" s="70"/>
      <c r="H676" s="71"/>
    </row>
    <row r="677">
      <c r="F677" s="70"/>
      <c r="H677" s="71"/>
    </row>
    <row r="678">
      <c r="F678" s="70"/>
      <c r="H678" s="71"/>
    </row>
    <row r="679">
      <c r="F679" s="70"/>
      <c r="H679" s="71"/>
    </row>
    <row r="680">
      <c r="F680" s="70"/>
      <c r="H680" s="71"/>
    </row>
    <row r="681">
      <c r="F681" s="70"/>
      <c r="H681" s="71"/>
    </row>
    <row r="682">
      <c r="F682" s="70"/>
      <c r="H682" s="71"/>
    </row>
    <row r="683">
      <c r="F683" s="70"/>
      <c r="H683" s="71"/>
    </row>
    <row r="684">
      <c r="F684" s="70"/>
      <c r="H684" s="71"/>
    </row>
    <row r="685">
      <c r="F685" s="70"/>
      <c r="H685" s="71"/>
    </row>
    <row r="686">
      <c r="F686" s="70"/>
      <c r="H686" s="71"/>
    </row>
    <row r="687">
      <c r="F687" s="70"/>
      <c r="H687" s="71"/>
    </row>
    <row r="688">
      <c r="F688" s="70"/>
      <c r="H688" s="71"/>
    </row>
    <row r="689">
      <c r="F689" s="70"/>
      <c r="H689" s="71"/>
    </row>
    <row r="690">
      <c r="F690" s="70"/>
      <c r="H690" s="71"/>
    </row>
    <row r="691">
      <c r="F691" s="70"/>
      <c r="H691" s="71"/>
    </row>
    <row r="692">
      <c r="F692" s="70"/>
      <c r="H692" s="71"/>
    </row>
    <row r="693">
      <c r="F693" s="70"/>
      <c r="H693" s="71"/>
    </row>
    <row r="694">
      <c r="F694" s="70"/>
      <c r="H694" s="71"/>
    </row>
    <row r="695">
      <c r="F695" s="70"/>
      <c r="H695" s="71"/>
    </row>
    <row r="696">
      <c r="F696" s="70"/>
      <c r="H696" s="71"/>
    </row>
    <row r="697">
      <c r="F697" s="70"/>
      <c r="H697" s="71"/>
    </row>
    <row r="698">
      <c r="F698" s="70"/>
      <c r="H698" s="71"/>
    </row>
    <row r="699">
      <c r="F699" s="70"/>
      <c r="H699" s="71"/>
    </row>
    <row r="700">
      <c r="F700" s="70"/>
      <c r="H700" s="71"/>
    </row>
    <row r="701">
      <c r="F701" s="70"/>
      <c r="H701" s="71"/>
    </row>
    <row r="702">
      <c r="F702" s="70"/>
      <c r="H702" s="71"/>
    </row>
    <row r="703">
      <c r="F703" s="70"/>
      <c r="H703" s="71"/>
    </row>
    <row r="704">
      <c r="F704" s="70"/>
      <c r="H704" s="71"/>
    </row>
    <row r="705">
      <c r="F705" s="70"/>
      <c r="H705" s="71"/>
    </row>
    <row r="706">
      <c r="F706" s="70"/>
      <c r="H706" s="71"/>
    </row>
    <row r="707">
      <c r="F707" s="70"/>
      <c r="H707" s="71"/>
    </row>
    <row r="708">
      <c r="F708" s="70"/>
      <c r="H708" s="71"/>
    </row>
    <row r="709">
      <c r="F709" s="70"/>
      <c r="H709" s="71"/>
    </row>
    <row r="710">
      <c r="F710" s="70"/>
      <c r="H710" s="71"/>
    </row>
    <row r="711">
      <c r="F711" s="70"/>
      <c r="H711" s="71"/>
    </row>
    <row r="712">
      <c r="F712" s="70"/>
      <c r="H712" s="71"/>
    </row>
    <row r="713">
      <c r="F713" s="70"/>
      <c r="H713" s="71"/>
    </row>
    <row r="714">
      <c r="F714" s="70"/>
      <c r="H714" s="71"/>
    </row>
    <row r="715">
      <c r="F715" s="70"/>
      <c r="H715" s="71"/>
    </row>
    <row r="716">
      <c r="F716" s="70"/>
      <c r="H716" s="71"/>
    </row>
    <row r="717">
      <c r="F717" s="70"/>
      <c r="H717" s="71"/>
    </row>
    <row r="718">
      <c r="F718" s="70"/>
      <c r="H718" s="71"/>
    </row>
    <row r="719">
      <c r="F719" s="70"/>
      <c r="H719" s="71"/>
    </row>
    <row r="720">
      <c r="F720" s="70"/>
      <c r="H720" s="71"/>
    </row>
    <row r="721">
      <c r="F721" s="70"/>
      <c r="H721" s="71"/>
    </row>
    <row r="722">
      <c r="F722" s="70"/>
      <c r="H722" s="71"/>
    </row>
    <row r="723">
      <c r="F723" s="70"/>
      <c r="H723" s="71"/>
    </row>
    <row r="724">
      <c r="F724" s="70"/>
      <c r="H724" s="71"/>
    </row>
    <row r="725">
      <c r="F725" s="70"/>
      <c r="H725" s="71"/>
    </row>
    <row r="726">
      <c r="F726" s="70"/>
      <c r="H726" s="71"/>
    </row>
    <row r="727">
      <c r="F727" s="70"/>
      <c r="H727" s="71"/>
    </row>
    <row r="728">
      <c r="F728" s="70"/>
      <c r="H728" s="71"/>
    </row>
    <row r="729">
      <c r="F729" s="70"/>
      <c r="H729" s="71"/>
    </row>
    <row r="730">
      <c r="F730" s="70"/>
      <c r="H730" s="71"/>
    </row>
    <row r="731">
      <c r="F731" s="70"/>
      <c r="H731" s="71"/>
    </row>
    <row r="732">
      <c r="F732" s="70"/>
      <c r="H732" s="71"/>
    </row>
    <row r="733">
      <c r="F733" s="70"/>
      <c r="H733" s="71"/>
    </row>
    <row r="734">
      <c r="F734" s="70"/>
      <c r="H734" s="71"/>
    </row>
    <row r="735">
      <c r="F735" s="70"/>
      <c r="H735" s="71"/>
    </row>
    <row r="736">
      <c r="F736" s="70"/>
      <c r="H736" s="71"/>
    </row>
    <row r="737">
      <c r="F737" s="70"/>
      <c r="H737" s="71"/>
    </row>
    <row r="738">
      <c r="F738" s="70"/>
      <c r="H738" s="71"/>
    </row>
    <row r="739">
      <c r="F739" s="70"/>
      <c r="H739" s="71"/>
    </row>
    <row r="740">
      <c r="F740" s="70"/>
      <c r="H740" s="71"/>
    </row>
    <row r="741">
      <c r="F741" s="70"/>
      <c r="H741" s="71"/>
    </row>
    <row r="742">
      <c r="F742" s="70"/>
      <c r="H742" s="71"/>
    </row>
    <row r="743">
      <c r="F743" s="70"/>
      <c r="H743" s="71"/>
    </row>
    <row r="744">
      <c r="F744" s="70"/>
      <c r="H744" s="71"/>
    </row>
    <row r="745">
      <c r="F745" s="70"/>
      <c r="H745" s="71"/>
    </row>
    <row r="746">
      <c r="F746" s="70"/>
      <c r="H746" s="71"/>
    </row>
    <row r="747">
      <c r="F747" s="70"/>
      <c r="H747" s="71"/>
    </row>
    <row r="748">
      <c r="F748" s="70"/>
      <c r="H748" s="71"/>
    </row>
    <row r="749">
      <c r="F749" s="70"/>
      <c r="H749" s="71"/>
    </row>
    <row r="750">
      <c r="F750" s="70"/>
      <c r="H750" s="71"/>
    </row>
    <row r="751">
      <c r="F751" s="70"/>
      <c r="H751" s="71"/>
    </row>
    <row r="752">
      <c r="F752" s="70"/>
      <c r="H752" s="71"/>
    </row>
    <row r="753">
      <c r="F753" s="70"/>
      <c r="H753" s="71"/>
    </row>
    <row r="754">
      <c r="F754" s="70"/>
      <c r="H754" s="71"/>
    </row>
    <row r="755">
      <c r="F755" s="70"/>
      <c r="H755" s="71"/>
    </row>
    <row r="756">
      <c r="F756" s="70"/>
      <c r="H756" s="71"/>
    </row>
    <row r="757">
      <c r="F757" s="70"/>
      <c r="H757" s="71"/>
    </row>
    <row r="758">
      <c r="F758" s="70"/>
      <c r="H758" s="71"/>
    </row>
    <row r="759">
      <c r="F759" s="70"/>
      <c r="H759" s="71"/>
    </row>
    <row r="760">
      <c r="F760" s="70"/>
      <c r="H760" s="71"/>
    </row>
    <row r="761">
      <c r="F761" s="70"/>
      <c r="H761" s="71"/>
    </row>
    <row r="762">
      <c r="F762" s="70"/>
      <c r="H762" s="71"/>
    </row>
    <row r="763">
      <c r="F763" s="70"/>
      <c r="H763" s="71"/>
    </row>
    <row r="764">
      <c r="F764" s="70"/>
      <c r="H764" s="71"/>
    </row>
    <row r="765">
      <c r="F765" s="70"/>
      <c r="H765" s="71"/>
    </row>
    <row r="766">
      <c r="F766" s="70"/>
      <c r="H766" s="71"/>
    </row>
    <row r="767">
      <c r="F767" s="70"/>
      <c r="H767" s="71"/>
    </row>
    <row r="768">
      <c r="F768" s="70"/>
      <c r="H768" s="71"/>
    </row>
    <row r="769">
      <c r="F769" s="70"/>
      <c r="H769" s="71"/>
    </row>
    <row r="770">
      <c r="F770" s="70"/>
      <c r="H770" s="71"/>
    </row>
    <row r="771">
      <c r="F771" s="70"/>
      <c r="H771" s="71"/>
    </row>
    <row r="772">
      <c r="F772" s="70"/>
      <c r="H772" s="71"/>
    </row>
    <row r="773">
      <c r="F773" s="70"/>
      <c r="H773" s="71"/>
    </row>
    <row r="774">
      <c r="F774" s="70"/>
      <c r="H774" s="71"/>
    </row>
    <row r="775">
      <c r="F775" s="70"/>
      <c r="H775" s="71"/>
    </row>
    <row r="776">
      <c r="F776" s="70"/>
      <c r="H776" s="71"/>
    </row>
    <row r="777">
      <c r="F777" s="70"/>
      <c r="H777" s="71"/>
    </row>
    <row r="778">
      <c r="F778" s="70"/>
      <c r="H778" s="71"/>
    </row>
    <row r="779">
      <c r="F779" s="70"/>
      <c r="H779" s="71"/>
    </row>
    <row r="780">
      <c r="F780" s="70"/>
      <c r="H780" s="71"/>
    </row>
    <row r="781">
      <c r="F781" s="70"/>
      <c r="H781" s="71"/>
    </row>
    <row r="782">
      <c r="F782" s="70"/>
      <c r="H782" s="71"/>
    </row>
    <row r="783">
      <c r="F783" s="70"/>
      <c r="H783" s="71"/>
    </row>
    <row r="784">
      <c r="F784" s="70"/>
      <c r="H784" s="71"/>
    </row>
    <row r="785">
      <c r="F785" s="70"/>
      <c r="H785" s="71"/>
    </row>
    <row r="786">
      <c r="F786" s="70"/>
      <c r="H786" s="71"/>
    </row>
    <row r="787">
      <c r="F787" s="70"/>
      <c r="H787" s="71"/>
    </row>
    <row r="788">
      <c r="F788" s="70"/>
      <c r="H788" s="71"/>
    </row>
    <row r="789">
      <c r="F789" s="70"/>
      <c r="H789" s="71"/>
    </row>
    <row r="790">
      <c r="F790" s="70"/>
      <c r="H790" s="71"/>
    </row>
    <row r="791">
      <c r="F791" s="70"/>
      <c r="H791" s="71"/>
    </row>
    <row r="792">
      <c r="F792" s="70"/>
      <c r="H792" s="71"/>
    </row>
    <row r="793">
      <c r="F793" s="70"/>
      <c r="H793" s="71"/>
    </row>
    <row r="794">
      <c r="F794" s="70"/>
      <c r="H794" s="71"/>
    </row>
    <row r="795">
      <c r="F795" s="70"/>
      <c r="H795" s="71"/>
    </row>
    <row r="796">
      <c r="F796" s="70"/>
      <c r="H796" s="71"/>
    </row>
    <row r="797">
      <c r="F797" s="70"/>
      <c r="H797" s="71"/>
    </row>
    <row r="798">
      <c r="F798" s="70"/>
      <c r="H798" s="71"/>
    </row>
    <row r="799">
      <c r="F799" s="70"/>
      <c r="H799" s="71"/>
    </row>
    <row r="800">
      <c r="F800" s="70"/>
      <c r="H800" s="71"/>
    </row>
    <row r="801">
      <c r="F801" s="70"/>
      <c r="H801" s="71"/>
    </row>
    <row r="802">
      <c r="F802" s="70"/>
      <c r="H802" s="71"/>
    </row>
    <row r="803">
      <c r="F803" s="70"/>
      <c r="H803" s="71"/>
    </row>
    <row r="804">
      <c r="F804" s="70"/>
      <c r="H804" s="71"/>
    </row>
    <row r="805">
      <c r="F805" s="70"/>
      <c r="H805" s="71"/>
    </row>
    <row r="806">
      <c r="F806" s="70"/>
      <c r="H806" s="71"/>
    </row>
    <row r="807">
      <c r="F807" s="70"/>
      <c r="H807" s="71"/>
    </row>
    <row r="808">
      <c r="F808" s="70"/>
      <c r="H808" s="71"/>
    </row>
    <row r="809">
      <c r="F809" s="70"/>
      <c r="H809" s="71"/>
    </row>
    <row r="810">
      <c r="F810" s="70"/>
      <c r="H810" s="71"/>
    </row>
    <row r="811">
      <c r="F811" s="70"/>
      <c r="H811" s="71"/>
    </row>
    <row r="812">
      <c r="F812" s="70"/>
      <c r="H812" s="71"/>
    </row>
    <row r="813">
      <c r="F813" s="70"/>
      <c r="H813" s="71"/>
    </row>
    <row r="814">
      <c r="F814" s="70"/>
      <c r="H814" s="71"/>
    </row>
    <row r="815">
      <c r="F815" s="70"/>
      <c r="H815" s="71"/>
    </row>
    <row r="816">
      <c r="F816" s="70"/>
      <c r="H816" s="71"/>
    </row>
    <row r="817">
      <c r="F817" s="70"/>
      <c r="H817" s="71"/>
    </row>
    <row r="818">
      <c r="F818" s="70"/>
      <c r="H818" s="71"/>
    </row>
    <row r="819">
      <c r="F819" s="70"/>
      <c r="H819" s="71"/>
    </row>
    <row r="820">
      <c r="F820" s="70"/>
      <c r="H820" s="71"/>
    </row>
    <row r="821">
      <c r="F821" s="70"/>
      <c r="H821" s="71"/>
    </row>
    <row r="822">
      <c r="F822" s="70"/>
      <c r="H822" s="71"/>
    </row>
    <row r="823">
      <c r="F823" s="70"/>
      <c r="H823" s="71"/>
    </row>
    <row r="824">
      <c r="F824" s="70"/>
      <c r="H824" s="71"/>
    </row>
    <row r="825">
      <c r="F825" s="70"/>
      <c r="H825" s="71"/>
    </row>
    <row r="826">
      <c r="F826" s="70"/>
      <c r="H826" s="71"/>
    </row>
    <row r="827">
      <c r="F827" s="70"/>
      <c r="H827" s="71"/>
    </row>
    <row r="828">
      <c r="F828" s="70"/>
      <c r="H828" s="71"/>
    </row>
    <row r="829">
      <c r="F829" s="70"/>
      <c r="H829" s="71"/>
    </row>
    <row r="830">
      <c r="F830" s="70"/>
      <c r="H830" s="71"/>
    </row>
    <row r="831">
      <c r="F831" s="70"/>
      <c r="H831" s="71"/>
    </row>
    <row r="832">
      <c r="F832" s="70"/>
      <c r="H832" s="71"/>
    </row>
    <row r="833">
      <c r="F833" s="70"/>
      <c r="H833" s="71"/>
    </row>
    <row r="834">
      <c r="F834" s="70"/>
      <c r="H834" s="71"/>
    </row>
    <row r="835">
      <c r="F835" s="70"/>
      <c r="H835" s="71"/>
    </row>
    <row r="836">
      <c r="F836" s="70"/>
      <c r="H836" s="71"/>
    </row>
    <row r="837">
      <c r="F837" s="70"/>
      <c r="H837" s="71"/>
    </row>
    <row r="838">
      <c r="F838" s="70"/>
      <c r="H838" s="71"/>
    </row>
    <row r="839">
      <c r="F839" s="70"/>
      <c r="H839" s="71"/>
    </row>
    <row r="840">
      <c r="F840" s="70"/>
      <c r="H840" s="71"/>
    </row>
    <row r="841">
      <c r="F841" s="70"/>
      <c r="H841" s="71"/>
    </row>
    <row r="842">
      <c r="F842" s="70"/>
      <c r="H842" s="71"/>
    </row>
    <row r="843">
      <c r="F843" s="70"/>
      <c r="H843" s="71"/>
    </row>
    <row r="844">
      <c r="F844" s="70"/>
      <c r="H844" s="71"/>
    </row>
    <row r="845">
      <c r="F845" s="70"/>
      <c r="H845" s="71"/>
    </row>
    <row r="846">
      <c r="F846" s="70"/>
      <c r="H846" s="71"/>
    </row>
    <row r="847">
      <c r="F847" s="70"/>
      <c r="H847" s="71"/>
    </row>
    <row r="848">
      <c r="F848" s="70"/>
      <c r="H848" s="71"/>
    </row>
    <row r="849">
      <c r="F849" s="70"/>
      <c r="H849" s="71"/>
    </row>
    <row r="850">
      <c r="F850" s="70"/>
      <c r="H850" s="71"/>
    </row>
    <row r="851">
      <c r="F851" s="70"/>
      <c r="H851" s="71"/>
    </row>
    <row r="852">
      <c r="F852" s="70"/>
      <c r="H852" s="71"/>
    </row>
    <row r="853">
      <c r="F853" s="70"/>
      <c r="H853" s="71"/>
    </row>
    <row r="854">
      <c r="F854" s="70"/>
      <c r="H854" s="71"/>
    </row>
    <row r="855">
      <c r="F855" s="70"/>
      <c r="H855" s="71"/>
    </row>
    <row r="856">
      <c r="F856" s="70"/>
      <c r="H856" s="71"/>
    </row>
    <row r="857">
      <c r="F857" s="70"/>
      <c r="H857" s="71"/>
    </row>
    <row r="858">
      <c r="F858" s="70"/>
      <c r="H858" s="71"/>
    </row>
    <row r="859">
      <c r="F859" s="70"/>
      <c r="H859" s="71"/>
    </row>
    <row r="860">
      <c r="F860" s="70"/>
      <c r="H860" s="71"/>
    </row>
    <row r="861">
      <c r="F861" s="70"/>
      <c r="H861" s="71"/>
    </row>
    <row r="862">
      <c r="F862" s="70"/>
      <c r="H862" s="71"/>
    </row>
    <row r="863">
      <c r="F863" s="70"/>
      <c r="H863" s="71"/>
    </row>
    <row r="864">
      <c r="F864" s="70"/>
      <c r="H864" s="71"/>
    </row>
    <row r="865">
      <c r="F865" s="70"/>
      <c r="H865" s="71"/>
    </row>
    <row r="866">
      <c r="F866" s="70"/>
      <c r="H866" s="71"/>
    </row>
    <row r="867">
      <c r="F867" s="70"/>
      <c r="H867" s="71"/>
    </row>
    <row r="868">
      <c r="F868" s="70"/>
      <c r="H868" s="71"/>
    </row>
    <row r="869">
      <c r="F869" s="70"/>
      <c r="H869" s="71"/>
    </row>
    <row r="870">
      <c r="F870" s="70"/>
      <c r="H870" s="71"/>
    </row>
    <row r="871">
      <c r="F871" s="70"/>
      <c r="H871" s="71"/>
    </row>
    <row r="872">
      <c r="F872" s="70"/>
      <c r="H872" s="71"/>
    </row>
    <row r="873">
      <c r="F873" s="70"/>
      <c r="H873" s="71"/>
    </row>
    <row r="874">
      <c r="F874" s="70"/>
      <c r="H874" s="71"/>
    </row>
    <row r="875">
      <c r="F875" s="70"/>
      <c r="H875" s="71"/>
    </row>
    <row r="876">
      <c r="F876" s="70"/>
      <c r="H876" s="71"/>
    </row>
    <row r="877">
      <c r="F877" s="70"/>
      <c r="H877" s="71"/>
    </row>
    <row r="878">
      <c r="F878" s="70"/>
      <c r="H878" s="71"/>
    </row>
    <row r="879">
      <c r="F879" s="70"/>
      <c r="H879" s="71"/>
    </row>
    <row r="880">
      <c r="F880" s="70"/>
      <c r="H880" s="71"/>
    </row>
    <row r="881">
      <c r="F881" s="70"/>
      <c r="H881" s="71"/>
    </row>
    <row r="882">
      <c r="F882" s="70"/>
      <c r="H882" s="71"/>
    </row>
    <row r="883">
      <c r="F883" s="70"/>
      <c r="H883" s="71"/>
    </row>
    <row r="884">
      <c r="F884" s="70"/>
      <c r="H884" s="71"/>
    </row>
    <row r="885">
      <c r="F885" s="70"/>
      <c r="H885" s="71"/>
    </row>
    <row r="886">
      <c r="F886" s="70"/>
      <c r="H886" s="71"/>
    </row>
    <row r="887">
      <c r="F887" s="70"/>
      <c r="H887" s="71"/>
    </row>
    <row r="888">
      <c r="F888" s="70"/>
      <c r="H888" s="71"/>
    </row>
    <row r="889">
      <c r="F889" s="70"/>
      <c r="H889" s="71"/>
    </row>
    <row r="890">
      <c r="F890" s="70"/>
      <c r="H890" s="71"/>
    </row>
    <row r="891">
      <c r="F891" s="70"/>
      <c r="H891" s="71"/>
    </row>
    <row r="892">
      <c r="F892" s="70"/>
      <c r="H892" s="71"/>
    </row>
    <row r="893">
      <c r="F893" s="70"/>
      <c r="H893" s="71"/>
    </row>
    <row r="894">
      <c r="F894" s="70"/>
      <c r="H894" s="71"/>
    </row>
    <row r="895">
      <c r="F895" s="70"/>
      <c r="H895" s="71"/>
    </row>
    <row r="896">
      <c r="F896" s="70"/>
      <c r="H896" s="71"/>
    </row>
    <row r="897">
      <c r="F897" s="70"/>
      <c r="H897" s="71"/>
    </row>
    <row r="898">
      <c r="F898" s="70"/>
      <c r="H898" s="71"/>
    </row>
    <row r="899">
      <c r="F899" s="70"/>
      <c r="H899" s="71"/>
    </row>
    <row r="900">
      <c r="F900" s="70"/>
      <c r="H900" s="71"/>
    </row>
    <row r="901">
      <c r="F901" s="70"/>
      <c r="H901" s="71"/>
    </row>
    <row r="902">
      <c r="F902" s="70"/>
      <c r="H902" s="71"/>
    </row>
    <row r="903">
      <c r="F903" s="70"/>
      <c r="H903" s="71"/>
    </row>
    <row r="904">
      <c r="F904" s="70"/>
      <c r="H904" s="71"/>
    </row>
    <row r="905">
      <c r="F905" s="70"/>
      <c r="H905" s="71"/>
    </row>
    <row r="906">
      <c r="F906" s="70"/>
      <c r="H906" s="71"/>
    </row>
    <row r="907">
      <c r="F907" s="70"/>
      <c r="H907" s="71"/>
    </row>
    <row r="908">
      <c r="F908" s="70"/>
      <c r="H908" s="71"/>
    </row>
    <row r="909">
      <c r="F909" s="70"/>
      <c r="H909" s="71"/>
    </row>
    <row r="910">
      <c r="F910" s="70"/>
      <c r="H910" s="71"/>
    </row>
    <row r="911">
      <c r="F911" s="70"/>
      <c r="H911" s="71"/>
    </row>
    <row r="912">
      <c r="F912" s="70"/>
      <c r="H912" s="71"/>
    </row>
    <row r="913">
      <c r="F913" s="70"/>
      <c r="H913" s="71"/>
    </row>
    <row r="914">
      <c r="F914" s="70"/>
      <c r="H914" s="71"/>
    </row>
    <row r="915">
      <c r="F915" s="70"/>
      <c r="H915" s="71"/>
    </row>
    <row r="916">
      <c r="F916" s="70"/>
      <c r="H916" s="71"/>
    </row>
    <row r="917">
      <c r="F917" s="70"/>
      <c r="H917" s="71"/>
    </row>
    <row r="918">
      <c r="F918" s="70"/>
      <c r="H918" s="71"/>
    </row>
    <row r="919">
      <c r="F919" s="70"/>
      <c r="H919" s="71"/>
    </row>
    <row r="920">
      <c r="F920" s="70"/>
      <c r="H920" s="71"/>
    </row>
    <row r="921">
      <c r="F921" s="70"/>
      <c r="H921" s="71"/>
    </row>
    <row r="922">
      <c r="F922" s="70"/>
      <c r="H922" s="71"/>
    </row>
    <row r="923">
      <c r="F923" s="70"/>
      <c r="H923" s="71"/>
    </row>
    <row r="924">
      <c r="F924" s="70"/>
      <c r="H924" s="71"/>
    </row>
    <row r="925">
      <c r="F925" s="70"/>
      <c r="H925" s="71"/>
    </row>
    <row r="926">
      <c r="F926" s="70"/>
      <c r="H926" s="71"/>
    </row>
    <row r="927">
      <c r="F927" s="70"/>
      <c r="H927" s="71"/>
    </row>
    <row r="928">
      <c r="F928" s="70"/>
      <c r="H928" s="71"/>
    </row>
    <row r="929">
      <c r="F929" s="70"/>
      <c r="H929" s="71"/>
    </row>
    <row r="930">
      <c r="F930" s="70"/>
      <c r="H930" s="71"/>
    </row>
    <row r="931">
      <c r="F931" s="70"/>
      <c r="H931" s="71"/>
    </row>
    <row r="932">
      <c r="F932" s="70"/>
      <c r="H932" s="71"/>
    </row>
    <row r="933">
      <c r="F933" s="70"/>
      <c r="H933" s="71"/>
    </row>
    <row r="934">
      <c r="F934" s="70"/>
      <c r="H934" s="71"/>
    </row>
    <row r="935">
      <c r="F935" s="70"/>
      <c r="H935" s="71"/>
    </row>
    <row r="936">
      <c r="F936" s="70"/>
      <c r="H936" s="71"/>
    </row>
    <row r="937">
      <c r="F937" s="70"/>
      <c r="H937" s="71"/>
    </row>
    <row r="938">
      <c r="F938" s="70"/>
      <c r="H938" s="71"/>
    </row>
    <row r="939">
      <c r="F939" s="70"/>
      <c r="H939" s="71"/>
    </row>
    <row r="940">
      <c r="F940" s="70"/>
      <c r="H940" s="71"/>
    </row>
    <row r="941">
      <c r="F941" s="70"/>
      <c r="H941" s="71"/>
    </row>
    <row r="942">
      <c r="F942" s="70"/>
      <c r="H942" s="71"/>
    </row>
    <row r="943">
      <c r="F943" s="70"/>
      <c r="H943" s="71"/>
    </row>
    <row r="944">
      <c r="F944" s="70"/>
      <c r="H944" s="71"/>
    </row>
    <row r="945">
      <c r="F945" s="70"/>
      <c r="H945" s="71"/>
    </row>
    <row r="946">
      <c r="F946" s="70"/>
      <c r="H946" s="71"/>
    </row>
    <row r="947">
      <c r="F947" s="70"/>
      <c r="H947" s="71"/>
    </row>
    <row r="948">
      <c r="F948" s="70"/>
      <c r="H948" s="71"/>
    </row>
    <row r="949">
      <c r="F949" s="70"/>
      <c r="H949" s="71"/>
    </row>
    <row r="950">
      <c r="F950" s="70"/>
      <c r="H950" s="71"/>
    </row>
    <row r="951">
      <c r="F951" s="70"/>
      <c r="H951" s="71"/>
    </row>
    <row r="952">
      <c r="F952" s="70"/>
      <c r="H952" s="71"/>
    </row>
    <row r="953">
      <c r="F953" s="70"/>
      <c r="H953" s="71"/>
    </row>
    <row r="954">
      <c r="F954" s="70"/>
      <c r="H954" s="71"/>
    </row>
    <row r="955">
      <c r="F955" s="70"/>
      <c r="H955" s="71"/>
    </row>
    <row r="956">
      <c r="F956" s="70"/>
      <c r="H956" s="71"/>
    </row>
    <row r="957">
      <c r="F957" s="70"/>
      <c r="H957" s="71"/>
    </row>
    <row r="958">
      <c r="F958" s="70"/>
      <c r="H958" s="71"/>
    </row>
    <row r="959">
      <c r="F959" s="70"/>
      <c r="H959" s="71"/>
    </row>
    <row r="960">
      <c r="F960" s="70"/>
      <c r="H960" s="71"/>
    </row>
    <row r="961">
      <c r="F961" s="70"/>
      <c r="H961" s="71"/>
    </row>
    <row r="962">
      <c r="F962" s="70"/>
      <c r="H962" s="71"/>
    </row>
    <row r="963">
      <c r="F963" s="70"/>
      <c r="H963" s="71"/>
    </row>
    <row r="964">
      <c r="F964" s="70"/>
      <c r="H964" s="71"/>
    </row>
    <row r="965">
      <c r="F965" s="70"/>
      <c r="H965" s="71"/>
    </row>
    <row r="966">
      <c r="F966" s="70"/>
      <c r="H966" s="71"/>
    </row>
    <row r="967">
      <c r="F967" s="70"/>
      <c r="H967" s="71"/>
    </row>
    <row r="968">
      <c r="F968" s="70"/>
      <c r="H968" s="71"/>
    </row>
    <row r="969">
      <c r="F969" s="70"/>
      <c r="H969" s="71"/>
    </row>
    <row r="970">
      <c r="F970" s="70"/>
      <c r="H970" s="71"/>
    </row>
    <row r="971">
      <c r="F971" s="70"/>
      <c r="H971" s="71"/>
    </row>
    <row r="972">
      <c r="F972" s="70"/>
      <c r="H972" s="71"/>
    </row>
    <row r="973">
      <c r="F973" s="70"/>
      <c r="H973" s="71"/>
    </row>
    <row r="974">
      <c r="F974" s="70"/>
      <c r="H974" s="71"/>
    </row>
    <row r="975">
      <c r="F975" s="70"/>
      <c r="H975" s="71"/>
    </row>
    <row r="976">
      <c r="F976" s="70"/>
      <c r="H976" s="71"/>
    </row>
    <row r="977">
      <c r="F977" s="70"/>
      <c r="H977" s="71"/>
    </row>
    <row r="978">
      <c r="F978" s="70"/>
      <c r="H978" s="71"/>
    </row>
    <row r="979">
      <c r="F979" s="70"/>
      <c r="H979" s="71"/>
    </row>
    <row r="980">
      <c r="F980" s="70"/>
      <c r="H980" s="71"/>
    </row>
    <row r="981">
      <c r="F981" s="70"/>
      <c r="H981" s="71"/>
    </row>
    <row r="982">
      <c r="F982" s="70"/>
      <c r="H982" s="71"/>
    </row>
    <row r="983">
      <c r="F983" s="70"/>
      <c r="H983" s="71"/>
    </row>
    <row r="984">
      <c r="F984" s="70"/>
      <c r="H984" s="71"/>
    </row>
    <row r="985">
      <c r="F985" s="70"/>
      <c r="H985" s="71"/>
    </row>
    <row r="986">
      <c r="F986" s="70"/>
      <c r="H986" s="71"/>
    </row>
    <row r="987">
      <c r="F987" s="70"/>
      <c r="H987" s="71"/>
    </row>
    <row r="988">
      <c r="F988" s="70"/>
      <c r="H988" s="71"/>
    </row>
    <row r="989">
      <c r="F989" s="70"/>
      <c r="H989" s="71"/>
    </row>
    <row r="990">
      <c r="F990" s="70"/>
      <c r="H990" s="71"/>
    </row>
    <row r="991">
      <c r="F991" s="70"/>
      <c r="H991" s="71"/>
    </row>
    <row r="992">
      <c r="F992" s="70"/>
      <c r="H992" s="71"/>
    </row>
    <row r="993">
      <c r="F993" s="70"/>
      <c r="H993" s="71"/>
    </row>
    <row r="994">
      <c r="F994" s="70"/>
      <c r="H994" s="71"/>
    </row>
    <row r="995">
      <c r="F995" s="70"/>
      <c r="H995" s="71"/>
    </row>
    <row r="996">
      <c r="F996" s="70"/>
      <c r="H996" s="71"/>
    </row>
    <row r="997">
      <c r="F997" s="70"/>
      <c r="H997" s="71"/>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8"/>
    <hyperlink r:id="rId17" ref="G19"/>
    <hyperlink r:id="rId18" ref="G20"/>
    <hyperlink r:id="rId19" ref="G22"/>
    <hyperlink r:id="rId20" ref="G23"/>
    <hyperlink r:id="rId21" ref="G24"/>
    <hyperlink r:id="rId22" ref="G25"/>
    <hyperlink r:id="rId23" ref="G26"/>
    <hyperlink r:id="rId24" ref="G27"/>
    <hyperlink r:id="rId25" ref="G28"/>
    <hyperlink r:id="rId26" ref="G29"/>
    <hyperlink r:id="rId27" ref="G30"/>
    <hyperlink r:id="rId28" ref="G31"/>
    <hyperlink r:id="rId29" ref="G32"/>
    <hyperlink r:id="rId30" ref="G33"/>
    <hyperlink r:id="rId31" ref="G34"/>
    <hyperlink r:id="rId32" ref="G35"/>
    <hyperlink r:id="rId33" ref="G36"/>
  </hyperlinks>
  <drawing r:id="rId34"/>
  <tableParts count="1">
    <tablePart r:id="rId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2" width="16.71"/>
  </cols>
  <sheetData>
    <row r="1">
      <c r="A1" s="72" t="s">
        <v>443</v>
      </c>
      <c r="B1" s="73" t="s">
        <v>444</v>
      </c>
      <c r="C1" s="73" t="s">
        <v>445</v>
      </c>
      <c r="D1" s="73" t="s">
        <v>446</v>
      </c>
      <c r="E1" s="73" t="s">
        <v>447</v>
      </c>
      <c r="F1" s="74" t="s">
        <v>18</v>
      </c>
      <c r="G1" s="72"/>
      <c r="H1" s="75"/>
      <c r="I1" s="72"/>
      <c r="J1" s="72"/>
      <c r="K1" s="72"/>
      <c r="L1" s="72"/>
      <c r="M1" s="72"/>
      <c r="N1" s="72"/>
      <c r="O1" s="72"/>
      <c r="P1" s="72"/>
      <c r="Q1" s="72"/>
      <c r="R1" s="72"/>
      <c r="S1" s="72"/>
      <c r="T1" s="72"/>
      <c r="U1" s="76"/>
      <c r="V1" s="76"/>
      <c r="W1" s="76"/>
      <c r="X1" s="76"/>
      <c r="Y1" s="76"/>
      <c r="Z1" s="76"/>
      <c r="AA1" s="76"/>
      <c r="AB1" s="76"/>
      <c r="AC1" s="76"/>
      <c r="AD1" s="76"/>
      <c r="AE1" s="76"/>
      <c r="AF1" s="76"/>
      <c r="AG1" s="76"/>
      <c r="AH1" s="76"/>
      <c r="AI1" s="76"/>
    </row>
    <row r="2">
      <c r="A2" s="77" t="s">
        <v>114</v>
      </c>
      <c r="B2" s="78" t="s">
        <v>137</v>
      </c>
      <c r="C2" s="79"/>
      <c r="D2" s="79"/>
      <c r="E2" s="79"/>
      <c r="F2" s="80"/>
      <c r="G2" s="81"/>
      <c r="H2" s="82"/>
      <c r="I2" s="81"/>
      <c r="J2" s="81"/>
      <c r="K2" s="81"/>
      <c r="L2" s="81"/>
      <c r="M2" s="81"/>
      <c r="N2" s="81"/>
      <c r="O2" s="81"/>
      <c r="P2" s="81"/>
      <c r="Q2" s="81"/>
      <c r="R2" s="81"/>
      <c r="S2" s="81"/>
      <c r="T2" s="81"/>
      <c r="U2" s="76"/>
      <c r="V2" s="76"/>
      <c r="W2" s="76"/>
      <c r="X2" s="76"/>
      <c r="Y2" s="76"/>
      <c r="Z2" s="76"/>
      <c r="AA2" s="76"/>
      <c r="AB2" s="76"/>
      <c r="AC2" s="76"/>
      <c r="AD2" s="76"/>
      <c r="AE2" s="76"/>
      <c r="AF2" s="76"/>
      <c r="AG2" s="76"/>
      <c r="AH2" s="76"/>
      <c r="AI2" s="76"/>
    </row>
    <row r="3">
      <c r="A3" s="77" t="s">
        <v>114</v>
      </c>
      <c r="B3" s="78" t="s">
        <v>402</v>
      </c>
      <c r="C3" s="79"/>
      <c r="D3" s="79"/>
      <c r="E3" s="79"/>
      <c r="F3" s="80"/>
      <c r="G3" s="81"/>
      <c r="H3" s="82"/>
      <c r="I3" s="81"/>
      <c r="J3" s="81"/>
      <c r="K3" s="81"/>
      <c r="L3" s="81"/>
      <c r="M3" s="81"/>
      <c r="N3" s="81"/>
      <c r="O3" s="81"/>
      <c r="P3" s="81"/>
      <c r="Q3" s="81"/>
      <c r="R3" s="81"/>
      <c r="S3" s="81"/>
      <c r="T3" s="81"/>
      <c r="U3" s="76"/>
      <c r="V3" s="76"/>
      <c r="W3" s="76"/>
      <c r="X3" s="76"/>
      <c r="Y3" s="76"/>
      <c r="Z3" s="76"/>
      <c r="AA3" s="76"/>
      <c r="AB3" s="76"/>
      <c r="AC3" s="76"/>
      <c r="AD3" s="76"/>
      <c r="AE3" s="76"/>
      <c r="AF3" s="76"/>
      <c r="AG3" s="76"/>
      <c r="AH3" s="76"/>
      <c r="AI3" s="76"/>
    </row>
    <row r="4">
      <c r="A4" s="77" t="s">
        <v>114</v>
      </c>
      <c r="B4" s="78" t="s">
        <v>351</v>
      </c>
      <c r="C4" s="79"/>
      <c r="D4" s="79"/>
      <c r="E4" s="79"/>
      <c r="F4" s="80"/>
      <c r="G4" s="81"/>
      <c r="H4" s="82"/>
      <c r="I4" s="81"/>
      <c r="J4" s="81"/>
      <c r="K4" s="81"/>
      <c r="L4" s="81"/>
      <c r="M4" s="81"/>
      <c r="N4" s="81"/>
      <c r="O4" s="81"/>
      <c r="P4" s="81"/>
      <c r="Q4" s="81"/>
      <c r="R4" s="81"/>
      <c r="S4" s="81"/>
      <c r="T4" s="81"/>
      <c r="U4" s="76"/>
      <c r="V4" s="76"/>
      <c r="W4" s="76"/>
      <c r="X4" s="76"/>
      <c r="Y4" s="76"/>
      <c r="Z4" s="76"/>
      <c r="AA4" s="76"/>
      <c r="AB4" s="76"/>
      <c r="AC4" s="76"/>
      <c r="AD4" s="76"/>
      <c r="AE4" s="76"/>
      <c r="AF4" s="76"/>
      <c r="AG4" s="76"/>
      <c r="AH4" s="76"/>
      <c r="AI4" s="76"/>
    </row>
    <row r="5">
      <c r="A5" s="77" t="s">
        <v>114</v>
      </c>
      <c r="B5" s="78" t="s">
        <v>371</v>
      </c>
      <c r="C5" s="79"/>
      <c r="D5" s="79"/>
      <c r="E5" s="79"/>
      <c r="F5" s="80"/>
      <c r="G5" s="81"/>
      <c r="H5" s="82"/>
      <c r="I5" s="81"/>
      <c r="J5" s="81"/>
      <c r="K5" s="81"/>
      <c r="L5" s="81"/>
      <c r="M5" s="81"/>
      <c r="N5" s="81"/>
      <c r="O5" s="81"/>
      <c r="P5" s="81"/>
      <c r="Q5" s="81"/>
      <c r="R5" s="81"/>
      <c r="S5" s="81"/>
      <c r="T5" s="81"/>
      <c r="U5" s="76"/>
      <c r="V5" s="76"/>
      <c r="W5" s="76"/>
      <c r="X5" s="76"/>
      <c r="Y5" s="76"/>
      <c r="Z5" s="76"/>
      <c r="AA5" s="76"/>
      <c r="AB5" s="76"/>
      <c r="AC5" s="76"/>
      <c r="AD5" s="76"/>
      <c r="AE5" s="76"/>
      <c r="AF5" s="76"/>
      <c r="AG5" s="76"/>
      <c r="AH5" s="76"/>
      <c r="AI5" s="76"/>
    </row>
    <row r="6">
      <c r="A6" s="77" t="s">
        <v>448</v>
      </c>
      <c r="B6" s="78" t="s">
        <v>449</v>
      </c>
      <c r="C6" s="79"/>
      <c r="D6" s="79"/>
      <c r="E6" s="79"/>
      <c r="F6" s="80"/>
      <c r="G6" s="81"/>
      <c r="H6" s="82"/>
      <c r="I6" s="81"/>
      <c r="J6" s="81"/>
      <c r="K6" s="81"/>
      <c r="L6" s="81"/>
      <c r="M6" s="81"/>
      <c r="N6" s="81"/>
      <c r="O6" s="81"/>
      <c r="P6" s="81"/>
      <c r="Q6" s="81"/>
      <c r="R6" s="81"/>
      <c r="S6" s="81"/>
      <c r="T6" s="81"/>
      <c r="U6" s="76"/>
      <c r="V6" s="76"/>
      <c r="W6" s="76"/>
      <c r="X6" s="76"/>
      <c r="Y6" s="76"/>
      <c r="Z6" s="76"/>
      <c r="AA6" s="76"/>
      <c r="AB6" s="76"/>
      <c r="AC6" s="76"/>
      <c r="AD6" s="76"/>
      <c r="AE6" s="76"/>
      <c r="AF6" s="76"/>
      <c r="AG6" s="76"/>
      <c r="AH6" s="76"/>
      <c r="AI6" s="76"/>
    </row>
    <row r="7">
      <c r="A7" s="77" t="s">
        <v>448</v>
      </c>
      <c r="B7" s="78" t="s">
        <v>114</v>
      </c>
      <c r="C7" s="79"/>
      <c r="D7" s="79"/>
      <c r="E7" s="79"/>
      <c r="F7" s="80"/>
      <c r="G7" s="81"/>
      <c r="H7" s="82"/>
      <c r="I7" s="81"/>
      <c r="J7" s="81"/>
      <c r="K7" s="81"/>
      <c r="L7" s="81"/>
      <c r="M7" s="81"/>
      <c r="N7" s="81"/>
      <c r="O7" s="81"/>
      <c r="P7" s="81"/>
      <c r="Q7" s="81"/>
      <c r="R7" s="81"/>
      <c r="S7" s="81"/>
      <c r="T7" s="81"/>
      <c r="U7" s="76"/>
      <c r="V7" s="76"/>
      <c r="W7" s="76"/>
      <c r="X7" s="76"/>
      <c r="Y7" s="76"/>
      <c r="Z7" s="76"/>
      <c r="AA7" s="76"/>
      <c r="AB7" s="76"/>
      <c r="AC7" s="76"/>
      <c r="AD7" s="76"/>
      <c r="AE7" s="76"/>
      <c r="AF7" s="76"/>
      <c r="AG7" s="76"/>
      <c r="AH7" s="76"/>
      <c r="AI7" s="76"/>
    </row>
    <row r="8">
      <c r="A8" s="77" t="s">
        <v>356</v>
      </c>
      <c r="B8" s="78" t="s">
        <v>114</v>
      </c>
      <c r="C8" s="79"/>
      <c r="D8" s="79"/>
      <c r="E8" s="79"/>
      <c r="F8" s="80"/>
      <c r="G8" s="81"/>
      <c r="H8" s="82"/>
      <c r="I8" s="81"/>
      <c r="J8" s="81"/>
      <c r="K8" s="81"/>
      <c r="L8" s="81"/>
      <c r="M8" s="81"/>
      <c r="N8" s="81"/>
      <c r="O8" s="81"/>
      <c r="P8" s="81"/>
      <c r="Q8" s="81"/>
      <c r="R8" s="81"/>
      <c r="S8" s="81"/>
      <c r="T8" s="81"/>
      <c r="U8" s="76"/>
      <c r="V8" s="76"/>
      <c r="W8" s="76"/>
      <c r="X8" s="76"/>
      <c r="Y8" s="76"/>
      <c r="Z8" s="76"/>
      <c r="AA8" s="76"/>
      <c r="AB8" s="76"/>
      <c r="AC8" s="76"/>
      <c r="AD8" s="76"/>
      <c r="AE8" s="76"/>
      <c r="AF8" s="76"/>
      <c r="AG8" s="76"/>
      <c r="AH8" s="76"/>
      <c r="AI8" s="76"/>
    </row>
    <row r="9">
      <c r="A9" s="77" t="s">
        <v>356</v>
      </c>
      <c r="B9" s="78" t="s">
        <v>371</v>
      </c>
      <c r="C9" s="79"/>
      <c r="D9" s="79"/>
      <c r="E9" s="79"/>
      <c r="F9" s="80"/>
      <c r="G9" s="81"/>
      <c r="H9" s="82"/>
      <c r="I9" s="81"/>
      <c r="J9" s="81"/>
      <c r="K9" s="81"/>
      <c r="L9" s="81"/>
      <c r="M9" s="81"/>
      <c r="N9" s="81"/>
      <c r="O9" s="81"/>
      <c r="P9" s="81"/>
      <c r="Q9" s="81"/>
      <c r="R9" s="81"/>
      <c r="S9" s="81"/>
      <c r="T9" s="81"/>
      <c r="U9" s="76"/>
      <c r="V9" s="76"/>
      <c r="W9" s="76"/>
      <c r="X9" s="76"/>
      <c r="Y9" s="76"/>
      <c r="Z9" s="76"/>
      <c r="AA9" s="76"/>
      <c r="AB9" s="76"/>
      <c r="AC9" s="76"/>
      <c r="AD9" s="76"/>
      <c r="AE9" s="76"/>
      <c r="AF9" s="76"/>
      <c r="AG9" s="76"/>
      <c r="AH9" s="76"/>
      <c r="AI9" s="76"/>
    </row>
    <row r="10">
      <c r="A10" s="77" t="s">
        <v>268</v>
      </c>
      <c r="B10" s="78" t="s">
        <v>114</v>
      </c>
      <c r="C10" s="79"/>
      <c r="D10" s="79"/>
      <c r="E10" s="79"/>
      <c r="F10" s="80"/>
      <c r="G10" s="81"/>
      <c r="H10" s="82"/>
      <c r="I10" s="81"/>
      <c r="J10" s="81"/>
      <c r="K10" s="81"/>
      <c r="L10" s="81"/>
      <c r="M10" s="81"/>
      <c r="N10" s="81"/>
      <c r="O10" s="81"/>
      <c r="P10" s="81"/>
      <c r="Q10" s="81"/>
      <c r="R10" s="81"/>
      <c r="S10" s="81"/>
      <c r="T10" s="81"/>
      <c r="U10" s="76"/>
      <c r="V10" s="76"/>
      <c r="W10" s="76"/>
      <c r="X10" s="76"/>
      <c r="Y10" s="76"/>
      <c r="Z10" s="76"/>
      <c r="AA10" s="76"/>
      <c r="AB10" s="76"/>
      <c r="AC10" s="76"/>
      <c r="AD10" s="76"/>
      <c r="AE10" s="76"/>
      <c r="AF10" s="76"/>
      <c r="AG10" s="76"/>
      <c r="AH10" s="76"/>
      <c r="AI10" s="76"/>
    </row>
    <row r="11">
      <c r="A11" s="77" t="s">
        <v>268</v>
      </c>
      <c r="B11" s="78" t="s">
        <v>449</v>
      </c>
      <c r="C11" s="79"/>
      <c r="D11" s="79"/>
      <c r="E11" s="79"/>
      <c r="F11" s="80"/>
      <c r="G11" s="81"/>
      <c r="H11" s="82"/>
      <c r="I11" s="81"/>
      <c r="J11" s="81"/>
      <c r="K11" s="81"/>
      <c r="L11" s="81"/>
      <c r="M11" s="81"/>
      <c r="N11" s="81"/>
      <c r="O11" s="81"/>
      <c r="P11" s="81"/>
      <c r="Q11" s="81"/>
      <c r="R11" s="81"/>
      <c r="S11" s="81"/>
      <c r="T11" s="81"/>
      <c r="U11" s="76"/>
      <c r="V11" s="76"/>
      <c r="W11" s="76"/>
      <c r="X11" s="76"/>
      <c r="Y11" s="76"/>
      <c r="Z11" s="76"/>
      <c r="AA11" s="76"/>
      <c r="AB11" s="76"/>
      <c r="AC11" s="76"/>
      <c r="AD11" s="76"/>
      <c r="AE11" s="76"/>
      <c r="AF11" s="76"/>
      <c r="AG11" s="76"/>
      <c r="AH11" s="76"/>
      <c r="AI11" s="76"/>
    </row>
    <row r="12">
      <c r="A12" s="77" t="s">
        <v>450</v>
      </c>
      <c r="B12" s="78" t="s">
        <v>261</v>
      </c>
      <c r="C12" s="79"/>
      <c r="D12" s="79"/>
      <c r="E12" s="79"/>
      <c r="F12" s="80"/>
      <c r="G12" s="81"/>
      <c r="H12" s="82"/>
      <c r="I12" s="81"/>
      <c r="J12" s="81"/>
      <c r="K12" s="81"/>
      <c r="L12" s="81"/>
      <c r="M12" s="81"/>
      <c r="N12" s="81"/>
      <c r="O12" s="81"/>
      <c r="P12" s="81"/>
      <c r="Q12" s="81"/>
      <c r="R12" s="81"/>
      <c r="S12" s="81"/>
      <c r="T12" s="81"/>
      <c r="U12" s="76"/>
      <c r="V12" s="76"/>
      <c r="W12" s="76"/>
      <c r="X12" s="76"/>
      <c r="Y12" s="76"/>
      <c r="Z12" s="76"/>
      <c r="AA12" s="76"/>
      <c r="AB12" s="76"/>
      <c r="AC12" s="76"/>
      <c r="AD12" s="76"/>
      <c r="AE12" s="76"/>
      <c r="AF12" s="76"/>
      <c r="AG12" s="76"/>
      <c r="AH12" s="76"/>
      <c r="AI12" s="76"/>
    </row>
    <row r="13">
      <c r="A13" s="77" t="s">
        <v>450</v>
      </c>
      <c r="B13" s="78" t="s">
        <v>449</v>
      </c>
      <c r="C13" s="79"/>
      <c r="D13" s="79"/>
      <c r="E13" s="79"/>
      <c r="F13" s="80"/>
      <c r="G13" s="81"/>
      <c r="H13" s="82"/>
      <c r="I13" s="81"/>
      <c r="J13" s="81"/>
      <c r="K13" s="81"/>
      <c r="L13" s="81"/>
      <c r="M13" s="81"/>
      <c r="N13" s="81"/>
      <c r="O13" s="81"/>
      <c r="P13" s="81"/>
      <c r="Q13" s="81"/>
      <c r="R13" s="81"/>
      <c r="S13" s="81"/>
      <c r="T13" s="81"/>
      <c r="U13" s="76"/>
      <c r="V13" s="76"/>
      <c r="W13" s="76"/>
      <c r="X13" s="76"/>
      <c r="Y13" s="76"/>
      <c r="Z13" s="76"/>
      <c r="AA13" s="76"/>
      <c r="AB13" s="76"/>
      <c r="AC13" s="76"/>
      <c r="AD13" s="76"/>
      <c r="AE13" s="76"/>
      <c r="AF13" s="76"/>
      <c r="AG13" s="76"/>
      <c r="AH13" s="76"/>
      <c r="AI13" s="76"/>
    </row>
    <row r="14">
      <c r="A14" s="77" t="s">
        <v>450</v>
      </c>
      <c r="B14" s="78" t="s">
        <v>371</v>
      </c>
      <c r="C14" s="79"/>
      <c r="D14" s="79"/>
      <c r="E14" s="79"/>
      <c r="F14" s="80"/>
      <c r="G14" s="81"/>
      <c r="H14" s="82"/>
      <c r="I14" s="81"/>
      <c r="J14" s="81"/>
      <c r="K14" s="81"/>
      <c r="L14" s="81"/>
      <c r="M14" s="81"/>
      <c r="N14" s="81"/>
      <c r="O14" s="81"/>
      <c r="P14" s="81"/>
      <c r="Q14" s="81"/>
      <c r="R14" s="81"/>
      <c r="S14" s="81"/>
      <c r="T14" s="81"/>
      <c r="U14" s="76"/>
      <c r="V14" s="76"/>
      <c r="W14" s="76"/>
      <c r="X14" s="76"/>
      <c r="Y14" s="76"/>
      <c r="Z14" s="76"/>
      <c r="AA14" s="76"/>
      <c r="AB14" s="76"/>
      <c r="AC14" s="76"/>
      <c r="AD14" s="76"/>
      <c r="AE14" s="76"/>
      <c r="AF14" s="76"/>
      <c r="AG14" s="76"/>
      <c r="AH14" s="76"/>
      <c r="AI14" s="76"/>
    </row>
    <row r="15">
      <c r="A15" s="77" t="s">
        <v>261</v>
      </c>
      <c r="B15" s="78" t="s">
        <v>371</v>
      </c>
      <c r="C15" s="79"/>
      <c r="D15" s="79"/>
      <c r="E15" s="79"/>
      <c r="F15" s="80"/>
      <c r="G15" s="81"/>
      <c r="H15" s="82"/>
      <c r="I15" s="81"/>
      <c r="J15" s="81"/>
      <c r="K15" s="81"/>
      <c r="L15" s="81"/>
      <c r="M15" s="81"/>
      <c r="N15" s="81"/>
      <c r="O15" s="81"/>
      <c r="P15" s="81"/>
      <c r="Q15" s="81"/>
      <c r="R15" s="81"/>
      <c r="S15" s="81"/>
      <c r="T15" s="81"/>
      <c r="U15" s="76"/>
      <c r="V15" s="76"/>
      <c r="W15" s="76"/>
      <c r="X15" s="76"/>
      <c r="Y15" s="76"/>
      <c r="Z15" s="76"/>
      <c r="AA15" s="76"/>
      <c r="AB15" s="76"/>
      <c r="AC15" s="76"/>
      <c r="AD15" s="76"/>
      <c r="AE15" s="76"/>
      <c r="AF15" s="76"/>
      <c r="AG15" s="76"/>
      <c r="AH15" s="76"/>
      <c r="AI15" s="76"/>
    </row>
    <row r="16">
      <c r="A16" s="77" t="s">
        <v>449</v>
      </c>
      <c r="B16" s="78" t="s">
        <v>371</v>
      </c>
      <c r="C16" s="79"/>
      <c r="D16" s="79"/>
      <c r="E16" s="79"/>
      <c r="F16" s="80"/>
      <c r="G16" s="81"/>
      <c r="H16" s="82"/>
      <c r="I16" s="81"/>
      <c r="J16" s="81"/>
      <c r="K16" s="81"/>
      <c r="L16" s="81"/>
      <c r="M16" s="81"/>
      <c r="N16" s="81"/>
      <c r="O16" s="81"/>
      <c r="P16" s="81"/>
      <c r="Q16" s="81"/>
      <c r="R16" s="81"/>
      <c r="S16" s="81"/>
      <c r="T16" s="81"/>
      <c r="U16" s="76"/>
      <c r="V16" s="76"/>
      <c r="W16" s="76"/>
      <c r="X16" s="76"/>
      <c r="Y16" s="76"/>
      <c r="Z16" s="76"/>
      <c r="AA16" s="76"/>
      <c r="AB16" s="76"/>
      <c r="AC16" s="76"/>
      <c r="AD16" s="76"/>
      <c r="AE16" s="76"/>
      <c r="AF16" s="76"/>
      <c r="AG16" s="76"/>
      <c r="AH16" s="76"/>
      <c r="AI16" s="76"/>
    </row>
    <row r="17">
      <c r="A17" s="77" t="s">
        <v>109</v>
      </c>
      <c r="B17" s="78" t="s">
        <v>263</v>
      </c>
      <c r="C17" s="79"/>
      <c r="D17" s="79"/>
      <c r="E17" s="79"/>
      <c r="F17" s="80"/>
      <c r="G17" s="81"/>
      <c r="H17" s="82"/>
      <c r="I17" s="81"/>
      <c r="J17" s="81"/>
      <c r="K17" s="81"/>
      <c r="L17" s="81"/>
      <c r="M17" s="81"/>
      <c r="N17" s="81"/>
      <c r="O17" s="81"/>
      <c r="P17" s="81"/>
      <c r="Q17" s="81"/>
      <c r="R17" s="81"/>
      <c r="S17" s="81"/>
      <c r="T17" s="81"/>
      <c r="U17" s="76"/>
      <c r="V17" s="76"/>
      <c r="W17" s="76"/>
      <c r="X17" s="76"/>
      <c r="Y17" s="76"/>
      <c r="Z17" s="76"/>
      <c r="AA17" s="76"/>
      <c r="AB17" s="76"/>
      <c r="AC17" s="76"/>
      <c r="AD17" s="76"/>
      <c r="AE17" s="76"/>
      <c r="AF17" s="76"/>
      <c r="AG17" s="76"/>
      <c r="AH17" s="76"/>
      <c r="AI17" s="76"/>
    </row>
    <row r="18">
      <c r="A18" s="77" t="s">
        <v>263</v>
      </c>
      <c r="B18" s="78" t="s">
        <v>230</v>
      </c>
      <c r="C18" s="79"/>
      <c r="D18" s="79"/>
      <c r="E18" s="79"/>
      <c r="F18" s="80"/>
      <c r="G18" s="81"/>
      <c r="H18" s="82"/>
      <c r="I18" s="81"/>
      <c r="J18" s="81"/>
      <c r="K18" s="81"/>
      <c r="L18" s="81"/>
      <c r="M18" s="81"/>
      <c r="N18" s="81"/>
      <c r="O18" s="81"/>
      <c r="P18" s="81"/>
      <c r="Q18" s="81"/>
      <c r="R18" s="81"/>
      <c r="S18" s="81"/>
      <c r="T18" s="81"/>
      <c r="U18" s="76"/>
      <c r="V18" s="76"/>
      <c r="W18" s="76"/>
      <c r="X18" s="76"/>
      <c r="Y18" s="76"/>
      <c r="Z18" s="76"/>
      <c r="AA18" s="76"/>
      <c r="AB18" s="76"/>
      <c r="AC18" s="76"/>
      <c r="AD18" s="76"/>
      <c r="AE18" s="76"/>
      <c r="AF18" s="76"/>
      <c r="AG18" s="76"/>
      <c r="AH18" s="76"/>
      <c r="AI18" s="76"/>
    </row>
    <row r="19">
      <c r="A19" s="77" t="s">
        <v>119</v>
      </c>
      <c r="B19" s="78" t="s">
        <v>371</v>
      </c>
      <c r="C19" s="79"/>
      <c r="D19" s="79"/>
      <c r="E19" s="79"/>
      <c r="F19" s="80"/>
      <c r="G19" s="81"/>
      <c r="H19" s="82"/>
      <c r="I19" s="81"/>
      <c r="J19" s="81"/>
      <c r="K19" s="81"/>
      <c r="L19" s="81"/>
      <c r="M19" s="81"/>
      <c r="N19" s="81"/>
      <c r="O19" s="81"/>
      <c r="P19" s="81"/>
      <c r="Q19" s="81"/>
      <c r="R19" s="81"/>
      <c r="S19" s="81"/>
      <c r="T19" s="81"/>
      <c r="U19" s="76"/>
      <c r="V19" s="76"/>
      <c r="W19" s="76"/>
      <c r="X19" s="76"/>
      <c r="Y19" s="76"/>
      <c r="Z19" s="76"/>
      <c r="AA19" s="76"/>
      <c r="AB19" s="76"/>
      <c r="AC19" s="76"/>
      <c r="AD19" s="76"/>
      <c r="AE19" s="76"/>
      <c r="AF19" s="76"/>
      <c r="AG19" s="76"/>
      <c r="AH19" s="76"/>
      <c r="AI19" s="76"/>
    </row>
    <row r="20">
      <c r="A20" s="77" t="s">
        <v>451</v>
      </c>
      <c r="B20" s="78" t="s">
        <v>371</v>
      </c>
      <c r="C20" s="79"/>
      <c r="D20" s="79"/>
      <c r="E20" s="79"/>
      <c r="F20" s="80"/>
      <c r="G20" s="81"/>
      <c r="H20" s="82"/>
      <c r="I20" s="81"/>
      <c r="J20" s="81"/>
      <c r="K20" s="81"/>
      <c r="L20" s="81"/>
      <c r="M20" s="81"/>
      <c r="N20" s="81"/>
      <c r="O20" s="81"/>
      <c r="P20" s="81"/>
      <c r="Q20" s="81"/>
      <c r="R20" s="81"/>
      <c r="S20" s="81"/>
      <c r="T20" s="81"/>
      <c r="U20" s="76"/>
      <c r="V20" s="76"/>
      <c r="W20" s="76"/>
      <c r="X20" s="76"/>
      <c r="Y20" s="76"/>
      <c r="Z20" s="76"/>
      <c r="AA20" s="76"/>
      <c r="AB20" s="76"/>
      <c r="AC20" s="76"/>
      <c r="AD20" s="76"/>
      <c r="AE20" s="76"/>
      <c r="AF20" s="76"/>
      <c r="AG20" s="76"/>
      <c r="AH20" s="76"/>
      <c r="AI20" s="76"/>
    </row>
    <row r="21">
      <c r="A21" s="77" t="s">
        <v>277</v>
      </c>
      <c r="B21" s="78" t="s">
        <v>371</v>
      </c>
      <c r="C21" s="79"/>
      <c r="D21" s="79"/>
      <c r="E21" s="79"/>
      <c r="F21" s="80"/>
      <c r="G21" s="81"/>
      <c r="H21" s="82"/>
      <c r="I21" s="81"/>
      <c r="J21" s="81"/>
      <c r="K21" s="81"/>
      <c r="L21" s="81"/>
      <c r="M21" s="81"/>
      <c r="N21" s="81"/>
      <c r="O21" s="81"/>
      <c r="P21" s="81"/>
      <c r="Q21" s="81"/>
      <c r="R21" s="81"/>
      <c r="S21" s="81"/>
      <c r="T21" s="81"/>
      <c r="U21" s="76"/>
      <c r="V21" s="76"/>
      <c r="W21" s="76"/>
      <c r="X21" s="76"/>
      <c r="Y21" s="76"/>
      <c r="Z21" s="76"/>
      <c r="AA21" s="76"/>
      <c r="AB21" s="76"/>
      <c r="AC21" s="76"/>
      <c r="AD21" s="76"/>
      <c r="AE21" s="76"/>
      <c r="AF21" s="76"/>
      <c r="AG21" s="76"/>
      <c r="AH21" s="76"/>
      <c r="AI21" s="76"/>
    </row>
    <row r="22">
      <c r="A22" s="77" t="s">
        <v>399</v>
      </c>
      <c r="B22" s="78" t="s">
        <v>452</v>
      </c>
      <c r="C22" s="79"/>
      <c r="D22" s="79"/>
      <c r="E22" s="79"/>
      <c r="F22" s="80"/>
      <c r="G22" s="81"/>
      <c r="H22" s="82"/>
      <c r="I22" s="81"/>
      <c r="J22" s="81"/>
      <c r="K22" s="81"/>
      <c r="L22" s="81"/>
      <c r="M22" s="81"/>
      <c r="N22" s="81"/>
      <c r="O22" s="81"/>
      <c r="P22" s="81"/>
      <c r="Q22" s="81"/>
      <c r="R22" s="81"/>
      <c r="S22" s="81"/>
      <c r="T22" s="81"/>
      <c r="U22" s="76"/>
      <c r="V22" s="76"/>
      <c r="W22" s="76"/>
      <c r="X22" s="76"/>
      <c r="Y22" s="76"/>
      <c r="Z22" s="76"/>
      <c r="AA22" s="76"/>
      <c r="AB22" s="76"/>
      <c r="AC22" s="76"/>
      <c r="AD22" s="76"/>
      <c r="AE22" s="76"/>
      <c r="AF22" s="76"/>
      <c r="AG22" s="76"/>
      <c r="AH22" s="76"/>
      <c r="AI22" s="76"/>
    </row>
    <row r="23">
      <c r="A23" s="77" t="s">
        <v>399</v>
      </c>
      <c r="B23" s="78" t="s">
        <v>377</v>
      </c>
      <c r="C23" s="79"/>
      <c r="D23" s="79"/>
      <c r="E23" s="79"/>
      <c r="F23" s="80"/>
      <c r="G23" s="81"/>
      <c r="H23" s="82"/>
      <c r="I23" s="81"/>
      <c r="J23" s="81"/>
      <c r="K23" s="81"/>
      <c r="L23" s="81"/>
      <c r="M23" s="81"/>
      <c r="N23" s="81"/>
      <c r="O23" s="81"/>
      <c r="P23" s="81"/>
      <c r="Q23" s="81"/>
      <c r="R23" s="81"/>
      <c r="S23" s="81"/>
      <c r="T23" s="81"/>
      <c r="U23" s="76"/>
      <c r="V23" s="76"/>
      <c r="W23" s="76"/>
      <c r="X23" s="76"/>
      <c r="Y23" s="76"/>
      <c r="Z23" s="76"/>
      <c r="AA23" s="76"/>
      <c r="AB23" s="76"/>
      <c r="AC23" s="76"/>
      <c r="AD23" s="76"/>
      <c r="AE23" s="76"/>
      <c r="AF23" s="76"/>
      <c r="AG23" s="76"/>
      <c r="AH23" s="76"/>
      <c r="AI23" s="76"/>
    </row>
    <row r="24">
      <c r="A24" s="77" t="s">
        <v>452</v>
      </c>
      <c r="B24" s="78" t="s">
        <v>114</v>
      </c>
      <c r="C24" s="79"/>
      <c r="D24" s="79"/>
      <c r="E24" s="79"/>
      <c r="F24" s="80"/>
      <c r="G24" s="81"/>
      <c r="H24" s="82"/>
      <c r="I24" s="81"/>
      <c r="J24" s="81"/>
      <c r="K24" s="81"/>
      <c r="L24" s="81"/>
      <c r="M24" s="81"/>
      <c r="N24" s="81"/>
      <c r="O24" s="81"/>
      <c r="P24" s="81"/>
      <c r="Q24" s="81"/>
      <c r="R24" s="81"/>
      <c r="S24" s="81"/>
      <c r="T24" s="81"/>
      <c r="U24" s="76"/>
      <c r="V24" s="76"/>
      <c r="W24" s="76"/>
      <c r="X24" s="76"/>
      <c r="Y24" s="76"/>
      <c r="Z24" s="76"/>
      <c r="AA24" s="76"/>
      <c r="AB24" s="76"/>
      <c r="AC24" s="76"/>
      <c r="AD24" s="76"/>
      <c r="AE24" s="76"/>
      <c r="AF24" s="76"/>
      <c r="AG24" s="76"/>
      <c r="AH24" s="76"/>
      <c r="AI24" s="76"/>
    </row>
    <row r="25">
      <c r="A25" s="77" t="s">
        <v>377</v>
      </c>
      <c r="B25" s="78" t="s">
        <v>371</v>
      </c>
      <c r="C25" s="79"/>
      <c r="D25" s="79"/>
      <c r="E25" s="79"/>
      <c r="F25" s="80"/>
      <c r="G25" s="81"/>
      <c r="H25" s="82"/>
      <c r="I25" s="81"/>
      <c r="J25" s="81"/>
      <c r="K25" s="81"/>
      <c r="L25" s="81"/>
      <c r="M25" s="81"/>
      <c r="N25" s="81"/>
      <c r="O25" s="81"/>
      <c r="P25" s="81"/>
      <c r="Q25" s="81"/>
      <c r="R25" s="81"/>
      <c r="S25" s="81"/>
      <c r="T25" s="81"/>
      <c r="U25" s="76"/>
      <c r="V25" s="76"/>
      <c r="W25" s="76"/>
      <c r="X25" s="76"/>
      <c r="Y25" s="76"/>
      <c r="Z25" s="76"/>
      <c r="AA25" s="76"/>
      <c r="AB25" s="76"/>
      <c r="AC25" s="76"/>
      <c r="AD25" s="76"/>
      <c r="AE25" s="76"/>
      <c r="AF25" s="76"/>
      <c r="AG25" s="76"/>
      <c r="AH25" s="76"/>
      <c r="AI25" s="76"/>
    </row>
    <row r="26">
      <c r="A26" s="77" t="s">
        <v>28</v>
      </c>
      <c r="B26" s="78" t="s">
        <v>402</v>
      </c>
      <c r="C26" s="79"/>
      <c r="D26" s="79"/>
      <c r="E26" s="79"/>
      <c r="F26" s="80"/>
      <c r="G26" s="81"/>
      <c r="H26" s="82"/>
      <c r="I26" s="81"/>
      <c r="J26" s="81"/>
      <c r="K26" s="81"/>
      <c r="L26" s="81"/>
      <c r="M26" s="81"/>
      <c r="N26" s="81"/>
      <c r="O26" s="81"/>
      <c r="P26" s="81"/>
      <c r="Q26" s="81"/>
      <c r="R26" s="81"/>
      <c r="S26" s="81"/>
      <c r="T26" s="81"/>
      <c r="U26" s="76"/>
      <c r="V26" s="76"/>
      <c r="W26" s="76"/>
      <c r="X26" s="76"/>
      <c r="Y26" s="76"/>
      <c r="Z26" s="76"/>
      <c r="AA26" s="76"/>
      <c r="AB26" s="76"/>
      <c r="AC26" s="76"/>
      <c r="AD26" s="76"/>
      <c r="AE26" s="76"/>
      <c r="AF26" s="76"/>
      <c r="AG26" s="76"/>
      <c r="AH26" s="76"/>
      <c r="AI26" s="76"/>
    </row>
    <row r="27">
      <c r="A27" s="77" t="s">
        <v>144</v>
      </c>
      <c r="B27" s="78" t="s">
        <v>371</v>
      </c>
      <c r="C27" s="79"/>
      <c r="D27" s="79"/>
      <c r="E27" s="79"/>
      <c r="F27" s="80"/>
      <c r="G27" s="81"/>
      <c r="H27" s="82"/>
      <c r="I27" s="81"/>
      <c r="J27" s="81"/>
      <c r="K27" s="81"/>
      <c r="L27" s="81"/>
      <c r="M27" s="81"/>
      <c r="N27" s="81"/>
      <c r="O27" s="81"/>
      <c r="P27" s="81"/>
      <c r="Q27" s="81"/>
      <c r="R27" s="81"/>
      <c r="S27" s="81"/>
      <c r="T27" s="81"/>
      <c r="U27" s="76"/>
      <c r="V27" s="76"/>
      <c r="W27" s="76"/>
      <c r="X27" s="76"/>
      <c r="Y27" s="76"/>
      <c r="Z27" s="76"/>
      <c r="AA27" s="76"/>
      <c r="AB27" s="76"/>
      <c r="AC27" s="76"/>
      <c r="AD27" s="76"/>
      <c r="AE27" s="76"/>
      <c r="AF27" s="76"/>
      <c r="AG27" s="76"/>
      <c r="AH27" s="76"/>
      <c r="AI27" s="76"/>
    </row>
    <row r="28">
      <c r="A28" s="77" t="s">
        <v>144</v>
      </c>
      <c r="B28" s="78" t="s">
        <v>351</v>
      </c>
      <c r="C28" s="79"/>
      <c r="D28" s="79"/>
      <c r="E28" s="79"/>
      <c r="F28" s="80"/>
      <c r="G28" s="81"/>
      <c r="H28" s="82"/>
      <c r="I28" s="81"/>
      <c r="J28" s="81"/>
      <c r="K28" s="81"/>
      <c r="L28" s="81"/>
      <c r="M28" s="81"/>
      <c r="N28" s="81"/>
      <c r="O28" s="81"/>
      <c r="P28" s="81"/>
      <c r="Q28" s="81"/>
      <c r="R28" s="81"/>
      <c r="S28" s="81"/>
      <c r="T28" s="81"/>
      <c r="U28" s="76"/>
      <c r="V28" s="76"/>
      <c r="W28" s="76"/>
      <c r="X28" s="76"/>
      <c r="Y28" s="76"/>
      <c r="Z28" s="76"/>
      <c r="AA28" s="76"/>
      <c r="AB28" s="76"/>
      <c r="AC28" s="76"/>
      <c r="AD28" s="76"/>
      <c r="AE28" s="76"/>
      <c r="AF28" s="76"/>
      <c r="AG28" s="76"/>
      <c r="AH28" s="76"/>
      <c r="AI28" s="76"/>
    </row>
    <row r="29">
      <c r="A29" s="77" t="s">
        <v>144</v>
      </c>
      <c r="B29" s="78" t="s">
        <v>419</v>
      </c>
      <c r="C29" s="79"/>
      <c r="D29" s="79"/>
      <c r="E29" s="79"/>
      <c r="F29" s="80"/>
      <c r="G29" s="81"/>
      <c r="H29" s="82"/>
      <c r="I29" s="81"/>
      <c r="J29" s="81"/>
      <c r="K29" s="81"/>
      <c r="L29" s="81"/>
      <c r="M29" s="81"/>
      <c r="N29" s="81"/>
      <c r="O29" s="81"/>
      <c r="P29" s="81"/>
      <c r="Q29" s="81"/>
      <c r="R29" s="81"/>
      <c r="S29" s="81"/>
      <c r="T29" s="81"/>
      <c r="U29" s="76"/>
      <c r="V29" s="76"/>
      <c r="W29" s="76"/>
      <c r="X29" s="76"/>
      <c r="Y29" s="76"/>
      <c r="Z29" s="76"/>
      <c r="AA29" s="76"/>
      <c r="AB29" s="76"/>
      <c r="AC29" s="76"/>
      <c r="AD29" s="76"/>
      <c r="AE29" s="76"/>
      <c r="AF29" s="76"/>
      <c r="AG29" s="76"/>
      <c r="AH29" s="76"/>
      <c r="AI29" s="76"/>
    </row>
    <row r="30">
      <c r="A30" s="77" t="s">
        <v>144</v>
      </c>
      <c r="B30" s="78" t="s">
        <v>95</v>
      </c>
      <c r="C30" s="79"/>
      <c r="D30" s="79"/>
      <c r="E30" s="79"/>
      <c r="F30" s="80"/>
      <c r="G30" s="81"/>
      <c r="H30" s="82"/>
      <c r="I30" s="81"/>
      <c r="J30" s="81"/>
      <c r="K30" s="81"/>
      <c r="L30" s="81"/>
      <c r="M30" s="81"/>
      <c r="N30" s="81"/>
      <c r="O30" s="81"/>
      <c r="P30" s="81"/>
      <c r="Q30" s="81"/>
      <c r="R30" s="81"/>
      <c r="S30" s="81"/>
      <c r="T30" s="81"/>
      <c r="U30" s="76"/>
      <c r="V30" s="76"/>
      <c r="W30" s="76"/>
      <c r="X30" s="76"/>
      <c r="Y30" s="76"/>
      <c r="Z30" s="76"/>
      <c r="AA30" s="76"/>
      <c r="AB30" s="76"/>
      <c r="AC30" s="76"/>
      <c r="AD30" s="76"/>
      <c r="AE30" s="76"/>
      <c r="AF30" s="76"/>
      <c r="AG30" s="76"/>
      <c r="AH30" s="76"/>
      <c r="AI30" s="76"/>
    </row>
    <row r="31">
      <c r="A31" s="77" t="s">
        <v>144</v>
      </c>
      <c r="B31" s="78" t="s">
        <v>114</v>
      </c>
      <c r="C31" s="79"/>
      <c r="D31" s="79"/>
      <c r="E31" s="79"/>
      <c r="F31" s="80"/>
      <c r="G31" s="81"/>
      <c r="H31" s="82"/>
      <c r="I31" s="81"/>
      <c r="J31" s="81"/>
      <c r="K31" s="81"/>
      <c r="L31" s="81"/>
      <c r="M31" s="81"/>
      <c r="N31" s="81"/>
      <c r="O31" s="81"/>
      <c r="P31" s="81"/>
      <c r="Q31" s="81"/>
      <c r="R31" s="81"/>
      <c r="S31" s="81"/>
      <c r="T31" s="81"/>
      <c r="U31" s="76"/>
      <c r="V31" s="76"/>
      <c r="W31" s="76"/>
      <c r="X31" s="76"/>
      <c r="Y31" s="76"/>
      <c r="Z31" s="76"/>
      <c r="AA31" s="76"/>
      <c r="AB31" s="76"/>
      <c r="AC31" s="76"/>
      <c r="AD31" s="76"/>
      <c r="AE31" s="76"/>
      <c r="AF31" s="76"/>
      <c r="AG31" s="76"/>
      <c r="AH31" s="76"/>
      <c r="AI31" s="76"/>
    </row>
    <row r="32">
      <c r="A32" s="77" t="s">
        <v>419</v>
      </c>
      <c r="B32" s="78" t="s">
        <v>424</v>
      </c>
      <c r="C32" s="79"/>
      <c r="D32" s="79"/>
      <c r="E32" s="79"/>
      <c r="F32" s="80"/>
      <c r="G32" s="81"/>
      <c r="H32" s="82"/>
      <c r="I32" s="81"/>
      <c r="J32" s="81"/>
      <c r="K32" s="81"/>
      <c r="L32" s="81"/>
      <c r="M32" s="81"/>
      <c r="N32" s="81"/>
      <c r="O32" s="81"/>
      <c r="P32" s="81"/>
      <c r="Q32" s="81"/>
      <c r="R32" s="81"/>
      <c r="S32" s="81"/>
      <c r="T32" s="81"/>
      <c r="U32" s="76"/>
      <c r="V32" s="76"/>
      <c r="W32" s="76"/>
      <c r="X32" s="76"/>
      <c r="Y32" s="76"/>
      <c r="Z32" s="76"/>
      <c r="AA32" s="76"/>
      <c r="AB32" s="76"/>
      <c r="AC32" s="76"/>
      <c r="AD32" s="76"/>
      <c r="AE32" s="76"/>
      <c r="AF32" s="76"/>
      <c r="AG32" s="76"/>
      <c r="AH32" s="76"/>
      <c r="AI32" s="76"/>
    </row>
    <row r="33">
      <c r="A33" s="77" t="s">
        <v>419</v>
      </c>
      <c r="B33" s="78" t="s">
        <v>230</v>
      </c>
      <c r="C33" s="79"/>
      <c r="D33" s="79"/>
      <c r="E33" s="79"/>
      <c r="F33" s="80"/>
      <c r="G33" s="81"/>
      <c r="H33" s="82"/>
      <c r="I33" s="81"/>
      <c r="J33" s="81"/>
      <c r="K33" s="81"/>
      <c r="L33" s="81"/>
      <c r="M33" s="81"/>
      <c r="N33" s="81"/>
      <c r="O33" s="81"/>
      <c r="P33" s="81"/>
      <c r="Q33" s="81"/>
      <c r="R33" s="81"/>
      <c r="S33" s="81"/>
      <c r="T33" s="81"/>
      <c r="U33" s="76"/>
      <c r="V33" s="76"/>
      <c r="W33" s="76"/>
      <c r="X33" s="76"/>
      <c r="Y33" s="76"/>
      <c r="Z33" s="76"/>
      <c r="AA33" s="76"/>
      <c r="AB33" s="76"/>
      <c r="AC33" s="76"/>
      <c r="AD33" s="76"/>
      <c r="AE33" s="76"/>
      <c r="AF33" s="76"/>
      <c r="AG33" s="76"/>
      <c r="AH33" s="76"/>
      <c r="AI33" s="76"/>
    </row>
    <row r="34">
      <c r="A34" s="77" t="s">
        <v>419</v>
      </c>
      <c r="B34" s="78" t="s">
        <v>371</v>
      </c>
      <c r="C34" s="79"/>
      <c r="D34" s="79"/>
      <c r="E34" s="79"/>
      <c r="F34" s="80"/>
      <c r="G34" s="81"/>
      <c r="H34" s="82"/>
      <c r="I34" s="81"/>
      <c r="J34" s="81"/>
      <c r="K34" s="81"/>
      <c r="L34" s="81"/>
      <c r="M34" s="81"/>
      <c r="N34" s="81"/>
      <c r="O34" s="81"/>
      <c r="P34" s="81"/>
      <c r="Q34" s="81"/>
      <c r="R34" s="81"/>
      <c r="S34" s="81"/>
      <c r="T34" s="81"/>
      <c r="U34" s="76"/>
      <c r="V34" s="76"/>
      <c r="W34" s="76"/>
      <c r="X34" s="76"/>
      <c r="Y34" s="76"/>
      <c r="Z34" s="76"/>
      <c r="AA34" s="76"/>
      <c r="AB34" s="76"/>
      <c r="AC34" s="76"/>
      <c r="AD34" s="76"/>
      <c r="AE34" s="76"/>
      <c r="AF34" s="76"/>
      <c r="AG34" s="76"/>
      <c r="AH34" s="76"/>
      <c r="AI34" s="76"/>
    </row>
    <row r="35">
      <c r="A35" s="77" t="s">
        <v>424</v>
      </c>
      <c r="B35" s="78" t="s">
        <v>230</v>
      </c>
      <c r="C35" s="79"/>
      <c r="D35" s="79"/>
      <c r="E35" s="79"/>
      <c r="F35" s="80"/>
      <c r="G35" s="81"/>
      <c r="H35" s="82"/>
      <c r="I35" s="81"/>
      <c r="J35" s="81"/>
      <c r="K35" s="81"/>
      <c r="L35" s="81"/>
      <c r="M35" s="81"/>
      <c r="N35" s="81"/>
      <c r="O35" s="81"/>
      <c r="P35" s="81"/>
      <c r="Q35" s="81"/>
      <c r="R35" s="81"/>
      <c r="S35" s="81"/>
      <c r="T35" s="81"/>
      <c r="U35" s="76"/>
      <c r="V35" s="76"/>
      <c r="W35" s="76"/>
      <c r="X35" s="76"/>
      <c r="Y35" s="76"/>
      <c r="Z35" s="76"/>
      <c r="AA35" s="76"/>
      <c r="AB35" s="76"/>
      <c r="AC35" s="76"/>
      <c r="AD35" s="76"/>
      <c r="AE35" s="76"/>
      <c r="AF35" s="76"/>
      <c r="AG35" s="76"/>
      <c r="AH35" s="76"/>
      <c r="AI35" s="76"/>
    </row>
    <row r="36">
      <c r="A36" s="77" t="s">
        <v>59</v>
      </c>
      <c r="B36" s="78" t="s">
        <v>371</v>
      </c>
      <c r="C36" s="79"/>
      <c r="D36" s="79"/>
      <c r="E36" s="79"/>
      <c r="F36" s="80"/>
      <c r="G36" s="81"/>
      <c r="H36" s="82"/>
      <c r="I36" s="81"/>
      <c r="J36" s="81"/>
      <c r="K36" s="81"/>
      <c r="L36" s="81"/>
      <c r="M36" s="81"/>
      <c r="N36" s="81"/>
      <c r="O36" s="81"/>
      <c r="P36" s="81"/>
      <c r="Q36" s="81"/>
      <c r="R36" s="81"/>
      <c r="S36" s="81"/>
      <c r="T36" s="81"/>
      <c r="U36" s="76"/>
      <c r="V36" s="76"/>
      <c r="W36" s="76"/>
      <c r="X36" s="76"/>
      <c r="Y36" s="76"/>
      <c r="Z36" s="76"/>
      <c r="AA36" s="76"/>
      <c r="AB36" s="76"/>
      <c r="AC36" s="76"/>
      <c r="AD36" s="76"/>
      <c r="AE36" s="76"/>
      <c r="AF36" s="76"/>
      <c r="AG36" s="76"/>
      <c r="AH36" s="76"/>
      <c r="AI36" s="76"/>
    </row>
    <row r="37">
      <c r="A37" s="77" t="s">
        <v>137</v>
      </c>
      <c r="B37" s="78" t="s">
        <v>371</v>
      </c>
      <c r="C37" s="79"/>
      <c r="D37" s="79"/>
      <c r="E37" s="79"/>
      <c r="F37" s="80"/>
      <c r="G37" s="81"/>
      <c r="H37" s="82"/>
      <c r="I37" s="81"/>
      <c r="J37" s="81"/>
      <c r="K37" s="81"/>
      <c r="L37" s="81"/>
      <c r="M37" s="81"/>
      <c r="N37" s="81"/>
      <c r="O37" s="81"/>
      <c r="P37" s="81"/>
      <c r="Q37" s="81"/>
      <c r="R37" s="81"/>
      <c r="S37" s="81"/>
      <c r="T37" s="81"/>
      <c r="U37" s="76"/>
      <c r="V37" s="76"/>
      <c r="W37" s="76"/>
      <c r="X37" s="76"/>
      <c r="Y37" s="76"/>
      <c r="Z37" s="76"/>
      <c r="AA37" s="76"/>
      <c r="AB37" s="76"/>
      <c r="AC37" s="76"/>
      <c r="AD37" s="76"/>
      <c r="AE37" s="76"/>
      <c r="AF37" s="76"/>
      <c r="AG37" s="76"/>
      <c r="AH37" s="76"/>
      <c r="AI37" s="76"/>
    </row>
    <row r="38">
      <c r="A38" s="77" t="s">
        <v>351</v>
      </c>
      <c r="B38" s="78" t="s">
        <v>371</v>
      </c>
      <c r="C38" s="79"/>
      <c r="D38" s="79"/>
      <c r="E38" s="79"/>
      <c r="F38" s="80"/>
      <c r="G38" s="81"/>
      <c r="H38" s="82"/>
      <c r="I38" s="81"/>
      <c r="J38" s="81"/>
      <c r="K38" s="81"/>
      <c r="L38" s="81"/>
      <c r="M38" s="81"/>
      <c r="N38" s="81"/>
      <c r="O38" s="81"/>
      <c r="P38" s="81"/>
      <c r="Q38" s="81"/>
      <c r="R38" s="81"/>
      <c r="S38" s="81"/>
      <c r="T38" s="81"/>
      <c r="U38" s="76"/>
      <c r="V38" s="76"/>
      <c r="W38" s="76"/>
      <c r="X38" s="76"/>
      <c r="Y38" s="76"/>
      <c r="Z38" s="76"/>
      <c r="AA38" s="76"/>
      <c r="AB38" s="76"/>
      <c r="AC38" s="76"/>
      <c r="AD38" s="76"/>
      <c r="AE38" s="76"/>
      <c r="AF38" s="76"/>
      <c r="AG38" s="76"/>
      <c r="AH38" s="76"/>
      <c r="AI38" s="76"/>
    </row>
    <row r="39">
      <c r="A39" s="83"/>
      <c r="B39" s="83"/>
      <c r="C39" s="83"/>
      <c r="D39" s="83"/>
      <c r="E39" s="83"/>
      <c r="F39" s="83"/>
    </row>
    <row r="40">
      <c r="A40" s="83"/>
      <c r="B40" s="83"/>
      <c r="C40" s="83"/>
      <c r="D40" s="83"/>
      <c r="E40" s="83"/>
      <c r="F40" s="83"/>
    </row>
    <row r="41">
      <c r="A41" s="83"/>
      <c r="B41" s="83"/>
      <c r="C41" s="83"/>
      <c r="D41" s="83"/>
      <c r="E41" s="83"/>
      <c r="F41" s="83"/>
    </row>
    <row r="42">
      <c r="A42" s="83"/>
      <c r="B42" s="83"/>
      <c r="C42" s="83"/>
      <c r="D42" s="83"/>
      <c r="E42" s="83"/>
      <c r="F42" s="83"/>
    </row>
    <row r="43">
      <c r="A43" s="83"/>
      <c r="B43" s="83"/>
      <c r="C43" s="83"/>
      <c r="D43" s="83"/>
      <c r="E43" s="83"/>
      <c r="F43" s="83"/>
    </row>
    <row r="44">
      <c r="A44" s="83"/>
      <c r="B44" s="83"/>
      <c r="C44" s="83"/>
      <c r="D44" s="83"/>
      <c r="E44" s="83"/>
      <c r="F44" s="83"/>
    </row>
    <row r="45">
      <c r="A45" s="83"/>
      <c r="B45" s="83"/>
      <c r="C45" s="83"/>
      <c r="D45" s="83"/>
      <c r="E45" s="83"/>
      <c r="F45" s="83"/>
    </row>
    <row r="46">
      <c r="A46" s="83"/>
      <c r="B46" s="83"/>
      <c r="C46" s="83"/>
      <c r="D46" s="83"/>
      <c r="E46" s="83"/>
      <c r="F46" s="83"/>
    </row>
    <row r="47">
      <c r="A47" s="83"/>
      <c r="B47" s="83"/>
      <c r="C47" s="83"/>
      <c r="D47" s="83"/>
      <c r="E47" s="83"/>
      <c r="F47" s="83"/>
    </row>
    <row r="48">
      <c r="A48" s="83"/>
      <c r="B48" s="83"/>
      <c r="C48" s="83"/>
      <c r="D48" s="83"/>
      <c r="E48" s="83"/>
      <c r="F48" s="83"/>
    </row>
    <row r="49">
      <c r="A49" s="83"/>
      <c r="B49" s="83"/>
      <c r="C49" s="83"/>
      <c r="D49" s="83"/>
      <c r="E49" s="83"/>
      <c r="F49" s="83"/>
    </row>
    <row r="50">
      <c r="A50" s="83"/>
      <c r="B50" s="83"/>
      <c r="C50" s="83"/>
      <c r="D50" s="83"/>
      <c r="E50" s="83"/>
      <c r="F50" s="83"/>
    </row>
    <row r="51">
      <c r="A51" s="83"/>
      <c r="B51" s="83"/>
      <c r="C51" s="83"/>
      <c r="D51" s="83"/>
      <c r="E51" s="83"/>
      <c r="F51" s="83"/>
    </row>
    <row r="52">
      <c r="A52" s="83"/>
      <c r="B52" s="83"/>
      <c r="C52" s="83"/>
      <c r="D52" s="83"/>
      <c r="E52" s="83"/>
      <c r="F52" s="83"/>
    </row>
    <row r="53">
      <c r="A53" s="83"/>
      <c r="B53" s="83"/>
      <c r="C53" s="83"/>
      <c r="D53" s="83"/>
      <c r="E53" s="83"/>
      <c r="F53" s="83"/>
    </row>
    <row r="54">
      <c r="A54" s="83"/>
      <c r="B54" s="83"/>
      <c r="C54" s="83"/>
      <c r="D54" s="83"/>
      <c r="E54" s="83"/>
      <c r="F54" s="83"/>
    </row>
    <row r="55">
      <c r="A55" s="83"/>
      <c r="B55" s="83"/>
      <c r="C55" s="83"/>
      <c r="D55" s="83"/>
      <c r="E55" s="83"/>
      <c r="F55" s="83"/>
    </row>
  </sheetData>
  <drawing r:id="rId1"/>
  <tableParts count="1">
    <tablePart r:id="rId3"/>
  </tableParts>
</worksheet>
</file>