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4" sheetId="4" r:id="rId1"/>
    <sheet name="4.1.5.3.1" sheetId="10" r:id="rId2"/>
    <sheet name="4.1.1.1.1" sheetId="9" r:id="rId3"/>
    <sheet name="7.3.2.3" sheetId="8" r:id="rId4"/>
    <sheet name="7.1.3.2" sheetId="7" r:id="rId5"/>
    <sheet name="7.1.3.1" sheetId="6" r:id="rId6"/>
    <sheet name="7.1.1.1" sheetId="5" r:id="rId7"/>
  </sheets>
  <definedNames>
    <definedName name="teresina_priority_matters_indicators" localSheetId="0">Hoja4!$A$1:$G$27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4" l="1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</calcChain>
</file>

<file path=xl/connections.xml><?xml version="1.0" encoding="utf-8"?>
<connections xmlns="http://schemas.openxmlformats.org/spreadsheetml/2006/main">
  <connection id="1" name="teresina_priority_matters_indicators" type="6" refreshedVersion="6" background="1" saveData="1">
    <textPr codePage="850" sourceFile="D:\03-UN\0000-UNITAC\KnowledgeGraph\teresina_csv_files\teresina_priority_matters_indicators.csv" decimal="," thousands=".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<sst xmlns="http://schemas.openxmlformats.org/spreadsheetml/2006/main" count="296" uniqueCount="162">
  <si>
    <t>city</t>
  </si>
  <si>
    <t>element_code</t>
  </si>
  <si>
    <t>component_code</t>
  </si>
  <si>
    <t>teresina</t>
  </si>
  <si>
    <t>4.1</t>
  </si>
  <si>
    <t>7.1</t>
  </si>
  <si>
    <t>7.2</t>
  </si>
  <si>
    <t>7.3</t>
  </si>
  <si>
    <t>Education</t>
  </si>
  <si>
    <t>priority_matter</t>
  </si>
  <si>
    <t>indicator_code</t>
  </si>
  <si>
    <t>indicator_description</t>
  </si>
  <si>
    <t>indicator_value</t>
  </si>
  <si>
    <t>Economic Underperformance</t>
  </si>
  <si>
    <t>7.1.1.1</t>
  </si>
  <si>
    <t>Industrial diversity using composition by city product sector shares</t>
  </si>
  <si>
    <t>Red</t>
  </si>
  <si>
    <t>7.1.1.2</t>
  </si>
  <si>
    <t>Gross City Product (GCP) and GCP per capita for the past 10 years</t>
  </si>
  <si>
    <t>Green</t>
  </si>
  <si>
    <t>7.1.2.2</t>
  </si>
  <si>
    <t>Total number of business establishments per square kilometre</t>
  </si>
  <si>
    <t>Orange</t>
  </si>
  <si>
    <t>7.1.2.3</t>
  </si>
  <si>
    <t>Proportion of total businesses that can be classified as informal (by sector if possible)</t>
  </si>
  <si>
    <t>7.1.3.1</t>
  </si>
  <si>
    <t>Diversity index for local employment using local employment composition by sector</t>
  </si>
  <si>
    <t>Yellow</t>
  </si>
  <si>
    <t>7.1.3.2</t>
  </si>
  <si>
    <t>Unemployment rate (disaggregate by sex, education, and age, if possible) -</t>
  </si>
  <si>
    <t>7.1.3.3</t>
  </si>
  <si>
    <t>Informal employment rate (Please disaggregate by sex and vulnerable groups, if possible)</t>
  </si>
  <si>
    <t>7.1.3.6</t>
  </si>
  <si>
    <t>Are worker training and retraining programs available for city inhabitants?</t>
  </si>
  <si>
    <t>7.1.4.2</t>
  </si>
  <si>
    <t>Proportion of the households below the poverty line (disaggregate by sex of householder, if possible)?</t>
  </si>
  <si>
    <t>7.1.4.3</t>
  </si>
  <si>
    <t>Provide GINI Coefficient at the local level the last year available</t>
  </si>
  <si>
    <t>7.2.1.2</t>
  </si>
  <si>
    <t>Proportion of total local government revenue that is own-source</t>
  </si>
  <si>
    <t>7.2.1.3</t>
  </si>
  <si>
    <t>Trends in own-source revenue (last 5 years)</t>
  </si>
  <si>
    <t>7.2.2.3</t>
  </si>
  <si>
    <t>Existence of performance indicators and goals for tracking budget execution</t>
  </si>
  <si>
    <t>Qualitative</t>
  </si>
  <si>
    <t>7.3.1.2</t>
  </si>
  <si>
    <t>Commercial banks per 100 000 inhabitants</t>
  </si>
  <si>
    <t>7.3.2.1</t>
  </si>
  <si>
    <t>National Business Freedom measure according to the Index of Economic Freedom</t>
  </si>
  <si>
    <t>7.3.2.1.1</t>
  </si>
  <si>
    <t>Trade Freedom measure</t>
  </si>
  <si>
    <t>7.3.2.3</t>
  </si>
  <si>
    <t>Currency volatility over the past decade</t>
  </si>
  <si>
    <t>7.3.2.4</t>
  </si>
  <si>
    <t>Largest cities located between 200 and 500 km that have greater than 150,000 inhabitants</t>
  </si>
  <si>
    <t>4.1.1.1.1</t>
  </si>
  <si>
    <t>Percentage of commuting trips - Private modes (Please disaggregate by sex, if possible) and select their relevant growth rate.</t>
  </si>
  <si>
    <t>4.1.1.1.2</t>
  </si>
  <si>
    <t>Percentage of commuting trips - Public modes (Please disaggregate by sex, if possible) and select their relevant growth rate.</t>
  </si>
  <si>
    <t>4.1.1.1.3</t>
  </si>
  <si>
    <t>Percentage of commuting trips - Sustainable modes (Please disaggregate by sex, if possible) and select their relevant growth rate.</t>
  </si>
  <si>
    <t>4.1.1.2</t>
  </si>
  <si>
    <t>Percentage of population using paratransit modes of transportation (Please disaggregate by sex, if possible)</t>
  </si>
  <si>
    <t>4.1.3.5.1</t>
  </si>
  <si>
    <t>Average commuting travel time - Private modes</t>
  </si>
  <si>
    <t>4.1.3.5.2</t>
  </si>
  <si>
    <t>Average commuting travel time - Public modes</t>
  </si>
  <si>
    <t>4.1.3.5.3</t>
  </si>
  <si>
    <t>Average commuting travel time - Sustainable modes</t>
  </si>
  <si>
    <t>4.1.4.4</t>
  </si>
  <si>
    <t>What is the average travel speed on major thoroughfares during peak hours?</t>
  </si>
  <si>
    <t>indicator_data</t>
  </si>
  <si>
    <t>Employment by sector</t>
  </si>
  <si>
    <t>Product by Sector</t>
  </si>
  <si>
    <t>Industry Sector</t>
  </si>
  <si>
    <t>Public Administration</t>
  </si>
  <si>
    <t>Retail sector</t>
  </si>
  <si>
    <t>Administrative Activities</t>
  </si>
  <si>
    <t xml:space="preserve">Human Healthcare and Social Services </t>
  </si>
  <si>
    <t>Processing Industries</t>
  </si>
  <si>
    <t>Construction</t>
  </si>
  <si>
    <t>Lodging and Food</t>
  </si>
  <si>
    <t>Transport and Postal Services</t>
  </si>
  <si>
    <t>Others</t>
  </si>
  <si>
    <t>Specialized Services</t>
  </si>
  <si>
    <t>Agriculture</t>
  </si>
  <si>
    <t>Eletricity and Gas</t>
  </si>
  <si>
    <t>Domestic Services</t>
  </si>
  <si>
    <t>Extractive Industry</t>
  </si>
  <si>
    <t>Information and Communication</t>
  </si>
  <si>
    <t>Arts , entertainment and recreation</t>
  </si>
  <si>
    <t>Real estate activities</t>
  </si>
  <si>
    <t>Financial Activities</t>
  </si>
  <si>
    <t>Water supply, sewerage, waste management and remediation activities</t>
  </si>
  <si>
    <t>Industry Sector;Product by Sector;Employment by sector;
Public Administration;1706595,534;9250000;
Retail sector;808387,3582;9160000;
Administrative Activities;371259,3793;4200000;
Human Healthcare and Social Services ;281438,5617;2290000;
Education;371259,3793;2040000;
Processing Industries;856291,7942;6750000;
Construction;131737,1991;1960000;
Lodging and Food;191617,7442;1890000;
Transport and Postal Services;275450,5072;2310000;
Others;107784,9811;;
Specialized Services;149701,3626;1020000;
Agriculture;119761,0901;1390000;
Eletricity and Gas;41916,38154;125000;
Domestic Services;0;3300;
Extractive Industry;59880,54505;212000;
Information and Communication;161677,4716;338000;
Arts , entertainment and recreation;23952,21802;254000;
Real estate activities;11976,10901;143000;
Financial Activities;251498,2892;870000;
Water supply, sewerage, waste management and remediation activities;53892,49055;333000;</t>
  </si>
  <si>
    <t>58,80% of informal workers in Piauí, in the 1st semester of 2020</t>
  </si>
  <si>
    <t>Total Employment</t>
  </si>
  <si>
    <t>Employment Share (%)</t>
  </si>
  <si>
    <t>Employment Share ^ 2</t>
  </si>
  <si>
    <t>Others services activities</t>
  </si>
  <si>
    <t>Electricity and Gas</t>
  </si>
  <si>
    <t>U</t>
  </si>
  <si>
    <t>All Sectors</t>
  </si>
  <si>
    <t>HHI</t>
  </si>
  <si>
    <t>Industry Sector;Total Employment;Employment Share (%);Employment Share ^ 2
Public Administration;76900;0,264788926;0,070113176
Retail sector;49600;0,170787136;0,029168246
Administrative Activities;37800;0,130156325;0,016940669
Human Healthcare and Social Services ;22000;0,075752359;0,00573842
Education;17600;0,060601887;0,003672589
Processing Industries;15900;0,054748296;0,002997376
Construction;15200;0,052337993;0,002739266
Lodging and Food;10200;0,035121548;0,001233523
Transport and Postal Services;8740;0,030094346;0,00090567
Others services activities;19277;0,066376283;0,004405811
Specialized Services;4940;0,017009848;0,000289335
Agriculture;843;0,002902693;8,42562E-06
Domestic Services;2330;0,008022863;6,43663E-05
Electricity and Gas;3;1,03299E-05;1,06706E-10
Extractive Industry;204;0,000702431;4,93409E-07
Information and Communication;2330;0,008022863;6,43663E-05
Arts , entertainment and recreation;943;0,003247022;1,05431E-05
Real estate activities;1040;0,003581021;1,28237E-05
Financial Activities;3340;0,011500585;0,000132263
Water supply, sewerage, waste management and remediation activities;1230;0,004235246;1,79373E-05
U;0;0;0
All Sectors;290420;1;
HHI;;;0,138515298</t>
  </si>
  <si>
    <t>Category</t>
  </si>
  <si>
    <t>Unemployemnt Rate</t>
  </si>
  <si>
    <t>Total</t>
  </si>
  <si>
    <t>Female</t>
  </si>
  <si>
    <t>Male</t>
  </si>
  <si>
    <t>TOTAL (All Groups)</t>
  </si>
  <si>
    <t>Education Level</t>
  </si>
  <si>
    <t>Sem instrução ou fundamental incompleto</t>
  </si>
  <si>
    <t>Ensino fundamental completo ou médio incompleto</t>
  </si>
  <si>
    <t>Ensino médio completo ou superior incompleto</t>
  </si>
  <si>
    <t>Ensino superior completo</t>
  </si>
  <si>
    <t>Age Group</t>
  </si>
  <si>
    <t>&lt;29</t>
  </si>
  <si>
    <t>30-49</t>
  </si>
  <si>
    <t>&gt;50</t>
  </si>
  <si>
    <t xml:space="preserve">Category;Unemployemnt Rate;;
;Total;Female;Male
TOTAL (All Groups);13,7;13,8;13,6
Education Level;;;
Sem instrução ou fundamental incompleto;;;
Ensino fundamental completo ou médio incompleto;;;
Ensino médio completo ou superior incompleto;;;
Ensino superior completo;;;
Age Group;;;
&lt;29;24;;
30-49;10,6;;
&gt;50;7,2;;
</t>
  </si>
  <si>
    <t>Total;44,7
Male;50,1
Female;49,9</t>
  </si>
  <si>
    <t>Yes</t>
  </si>
  <si>
    <t>Increased</t>
  </si>
  <si>
    <t xml:space="preserve">Yes and results from performance indicators and goals are incorporated into the following budget </t>
  </si>
  <si>
    <t xml:space="preserve">63.8
</t>
  </si>
  <si>
    <t>73.9</t>
  </si>
  <si>
    <t xml:space="preserve">City Name;Population;Distance (km) 
Parnaíba -PI;153.482;340 
Sobral-CE;210.711;360 
São Luís-MA;958.545;439 </t>
  </si>
  <si>
    <t>Year</t>
  </si>
  <si>
    <t>Year-Over-Year (YOY) Inflation % / Value of Currency</t>
  </si>
  <si>
    <t>Total 2011-2020</t>
  </si>
  <si>
    <t>Within the local area</t>
  </si>
  <si>
    <t>Within the functional/ metropolitan area</t>
  </si>
  <si>
    <t>Growth rate</t>
  </si>
  <si>
    <t>Private modes</t>
  </si>
  <si>
    <t>Vehicles</t>
  </si>
  <si>
    <t>Car</t>
  </si>
  <si>
    <t>Stable decrease</t>
  </si>
  <si>
    <t>Motorcycles</t>
  </si>
  <si>
    <t>Sharp increase</t>
  </si>
  <si>
    <t>Light vessels</t>
  </si>
  <si>
    <t>Taxi</t>
  </si>
  <si>
    <t>Stable increase</t>
  </si>
  <si>
    <t>Other</t>
  </si>
  <si>
    <t>Trucks</t>
  </si>
  <si>
    <t>Public modes</t>
  </si>
  <si>
    <t>Bus</t>
  </si>
  <si>
    <t>Railway</t>
  </si>
  <si>
    <t>Train</t>
  </si>
  <si>
    <t>Tram</t>
  </si>
  <si>
    <t>Metro</t>
  </si>
  <si>
    <t>Cable</t>
  </si>
  <si>
    <t xml:space="preserve">Van </t>
  </si>
  <si>
    <t>School Transport</t>
  </si>
  <si>
    <t>Freight Transport</t>
  </si>
  <si>
    <t>Sustainable modes</t>
  </si>
  <si>
    <t>Bicycle</t>
  </si>
  <si>
    <t>Private</t>
  </si>
  <si>
    <t>Public</t>
  </si>
  <si>
    <t>Walking</t>
  </si>
  <si>
    <t>;;Within the local area;;;;Within the functional/ metropolitan area;;;
;;Male;Female;Total;Growth rate;Male;Female;Total;Growth rate
Private modes;;;;28;;;;;
Vehicles;Car;;;22,242811;Stable decrease;;;;
;Motorcycles;;;5,186596368;Sharp increase;;;;
Light vessels;;;;;;;;;
Taxi;;;;0,405319907;Stable increase;;;;
Other;Trucks;;;0,165223438;Stable increase;;;;
;Others;;;;;;;;
Public modes;;;;26;;;;;
Bus;;;;24,65373456;Sharp increase;;;;
Railway;Train;;;;;;;;
;Tram;;;;;;;;
;Metro;;;0,042780388;Stable increase;;;;
Light vessels;;;;;;;;;
Cable;;;;;;;;;
Other;Van ;;;0,333581681;Stable increase;;;;
;School Transport;;;0,656570681;;;;;
;Freight Transport;;;0,313391211;;;;;
Sustainable modes;;;;46;;;;;
Bicycle;Private;;;12,19889187;Stable increase;;;;
;Public;;;0;;;;;
Walking;;;;33,80116521;Stable increase;;;;
Other;;;;;;;;;</t>
  </si>
  <si>
    <t xml:space="preserve">;Within the local area;Within the functional/ metropolitan area
Public modes;68,42;
Private modes;20,85;
Sustainable modes;17,12;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</si>
</sst>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Roboto"/>
    </font>
    <font>
      <sz val="12"/>
      <name val="Arial"/>
    </font>
    <font>
      <sz val="10"/>
      <color theme="1"/>
      <name val="Roboto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8D8D8"/>
      </left>
      <right/>
      <top style="thin">
        <color rgb="FFD8D8D8"/>
      </top>
      <bottom style="thin">
        <color rgb="FFD8D8D8"/>
      </bottom>
      <diagonal/>
    </border>
    <border>
      <left/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 style="medium">
        <color rgb="FF7F7F7F"/>
      </right>
      <top style="medium">
        <color rgb="FF7F7F7F"/>
      </top>
      <bottom style="thin">
        <color rgb="FFD8D8D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/>
    <xf numFmtId="0" fontId="0" fillId="0" borderId="0" xfId="0" applyAlignment="1">
      <alignment wrapText="1"/>
    </xf>
    <xf numFmtId="0" fontId="3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eresina_priority_matters_indicator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C1" workbookViewId="0">
      <selection activeCell="H31" sqref="H31"/>
    </sheetView>
  </sheetViews>
  <sheetFormatPr baseColWidth="10" defaultRowHeight="15" x14ac:dyDescent="0.25"/>
  <cols>
    <col min="1" max="1" width="8.28515625" bestFit="1" customWidth="1"/>
    <col min="2" max="2" width="27.140625" bestFit="1" customWidth="1"/>
    <col min="3" max="3" width="13.85546875" bestFit="1" customWidth="1"/>
    <col min="4" max="4" width="16.5703125" bestFit="1" customWidth="1"/>
    <col min="5" max="5" width="14.140625" bestFit="1" customWidth="1"/>
    <col min="6" max="6" width="81.140625" bestFit="1" customWidth="1"/>
    <col min="7" max="7" width="14.7109375" bestFit="1" customWidth="1"/>
    <col min="8" max="8" width="43.28515625" bestFit="1" customWidth="1"/>
  </cols>
  <sheetData>
    <row r="1" spans="1:8" x14ac:dyDescent="0.25">
      <c r="A1" t="s">
        <v>0</v>
      </c>
      <c r="B1" t="s">
        <v>9</v>
      </c>
      <c r="C1" t="s">
        <v>1</v>
      </c>
      <c r="D1" t="s">
        <v>2</v>
      </c>
      <c r="E1" t="s">
        <v>10</v>
      </c>
      <c r="F1" t="s">
        <v>11</v>
      </c>
      <c r="G1" t="s">
        <v>12</v>
      </c>
      <c r="H1" t="s">
        <v>71</v>
      </c>
    </row>
    <row r="2" spans="1:8" ht="409.5" x14ac:dyDescent="0.25">
      <c r="A2" t="s">
        <v>3</v>
      </c>
      <c r="B2" t="s">
        <v>13</v>
      </c>
      <c r="C2">
        <v>7</v>
      </c>
      <c r="D2" t="s">
        <v>5</v>
      </c>
      <c r="E2" t="s">
        <v>14</v>
      </c>
      <c r="F2" t="s">
        <v>15</v>
      </c>
      <c r="G2" t="s">
        <v>16</v>
      </c>
      <c r="H2" s="3" t="s">
        <v>94</v>
      </c>
    </row>
    <row r="3" spans="1:8" x14ac:dyDescent="0.25">
      <c r="A3" t="s">
        <v>3</v>
      </c>
      <c r="B3" t="s">
        <v>13</v>
      </c>
      <c r="C3">
        <v>7</v>
      </c>
      <c r="D3" t="s">
        <v>5</v>
      </c>
      <c r="E3" t="s">
        <v>17</v>
      </c>
      <c r="F3" t="s">
        <v>18</v>
      </c>
      <c r="G3" t="s">
        <v>19</v>
      </c>
    </row>
    <row r="4" spans="1:8" x14ac:dyDescent="0.25">
      <c r="A4" t="s">
        <v>3</v>
      </c>
      <c r="B4" t="s">
        <v>13</v>
      </c>
      <c r="C4">
        <v>7</v>
      </c>
      <c r="D4" t="s">
        <v>5</v>
      </c>
      <c r="E4" t="s">
        <v>20</v>
      </c>
      <c r="F4" t="s">
        <v>21</v>
      </c>
      <c r="G4" t="s">
        <v>22</v>
      </c>
      <c r="H4">
        <f>20514/264.3</f>
        <v>77.616345062429048</v>
      </c>
    </row>
    <row r="5" spans="1:8" x14ac:dyDescent="0.25">
      <c r="A5" t="s">
        <v>3</v>
      </c>
      <c r="B5" t="s">
        <v>13</v>
      </c>
      <c r="C5">
        <v>7</v>
      </c>
      <c r="D5" t="s">
        <v>5</v>
      </c>
      <c r="E5" t="s">
        <v>23</v>
      </c>
      <c r="F5" t="s">
        <v>24</v>
      </c>
      <c r="G5" t="s">
        <v>16</v>
      </c>
      <c r="H5" t="s">
        <v>95</v>
      </c>
    </row>
    <row r="6" spans="1:8" ht="409.5" x14ac:dyDescent="0.25">
      <c r="A6" t="s">
        <v>3</v>
      </c>
      <c r="B6" t="s">
        <v>13</v>
      </c>
      <c r="C6">
        <v>7</v>
      </c>
      <c r="D6" t="s">
        <v>5</v>
      </c>
      <c r="E6" t="s">
        <v>25</v>
      </c>
      <c r="F6" t="s">
        <v>26</v>
      </c>
      <c r="G6" t="s">
        <v>27</v>
      </c>
      <c r="H6" s="3" t="s">
        <v>104</v>
      </c>
    </row>
    <row r="7" spans="1:8" ht="225" x14ac:dyDescent="0.25">
      <c r="A7" t="s">
        <v>3</v>
      </c>
      <c r="B7" t="s">
        <v>13</v>
      </c>
      <c r="C7">
        <v>7</v>
      </c>
      <c r="D7" t="s">
        <v>5</v>
      </c>
      <c r="E7" t="s">
        <v>28</v>
      </c>
      <c r="F7" t="s">
        <v>29</v>
      </c>
      <c r="G7" t="s">
        <v>16</v>
      </c>
      <c r="H7" s="3" t="s">
        <v>120</v>
      </c>
    </row>
    <row r="8" spans="1:8" ht="45.75" thickBot="1" x14ac:dyDescent="0.3">
      <c r="A8" t="s">
        <v>3</v>
      </c>
      <c r="B8" t="s">
        <v>13</v>
      </c>
      <c r="C8">
        <v>7</v>
      </c>
      <c r="D8" t="s">
        <v>5</v>
      </c>
      <c r="E8" t="s">
        <v>30</v>
      </c>
      <c r="F8" t="s">
        <v>31</v>
      </c>
      <c r="G8" t="s">
        <v>16</v>
      </c>
      <c r="H8" s="3" t="s">
        <v>121</v>
      </c>
    </row>
    <row r="9" spans="1:8" x14ac:dyDescent="0.25">
      <c r="A9" t="s">
        <v>3</v>
      </c>
      <c r="B9" t="s">
        <v>13</v>
      </c>
      <c r="C9">
        <v>7</v>
      </c>
      <c r="D9" t="s">
        <v>5</v>
      </c>
      <c r="E9" t="s">
        <v>32</v>
      </c>
      <c r="F9" t="s">
        <v>33</v>
      </c>
      <c r="G9" t="s">
        <v>19</v>
      </c>
      <c r="H9" s="4" t="s">
        <v>122</v>
      </c>
    </row>
    <row r="10" spans="1:8" x14ac:dyDescent="0.25">
      <c r="A10" t="s">
        <v>3</v>
      </c>
      <c r="B10" t="s">
        <v>13</v>
      </c>
      <c r="C10">
        <v>7</v>
      </c>
      <c r="D10" t="s">
        <v>5</v>
      </c>
      <c r="E10" t="s">
        <v>34</v>
      </c>
      <c r="F10" t="s">
        <v>35</v>
      </c>
      <c r="G10" t="s">
        <v>16</v>
      </c>
      <c r="H10">
        <v>29.3</v>
      </c>
    </row>
    <row r="11" spans="1:8" x14ac:dyDescent="0.25">
      <c r="A11" t="s">
        <v>3</v>
      </c>
      <c r="B11" t="s">
        <v>13</v>
      </c>
      <c r="C11">
        <v>7</v>
      </c>
      <c r="D11" t="s">
        <v>5</v>
      </c>
      <c r="E11" t="s">
        <v>36</v>
      </c>
      <c r="F11" t="s">
        <v>37</v>
      </c>
      <c r="G11" t="s">
        <v>16</v>
      </c>
      <c r="H11">
        <v>0.51100000000000001</v>
      </c>
    </row>
    <row r="12" spans="1:8" x14ac:dyDescent="0.25">
      <c r="A12" t="s">
        <v>3</v>
      </c>
      <c r="B12" t="s">
        <v>13</v>
      </c>
      <c r="C12">
        <v>7</v>
      </c>
      <c r="D12" t="s">
        <v>6</v>
      </c>
      <c r="E12" t="s">
        <v>38</v>
      </c>
      <c r="F12" t="s">
        <v>39</v>
      </c>
      <c r="G12" t="s">
        <v>16</v>
      </c>
      <c r="H12">
        <v>22.507801485697073</v>
      </c>
    </row>
    <row r="13" spans="1:8" x14ac:dyDescent="0.25">
      <c r="A13" t="s">
        <v>3</v>
      </c>
      <c r="B13" t="s">
        <v>13</v>
      </c>
      <c r="C13">
        <v>7</v>
      </c>
      <c r="D13" t="s">
        <v>6</v>
      </c>
      <c r="E13" t="s">
        <v>40</v>
      </c>
      <c r="F13" t="s">
        <v>41</v>
      </c>
      <c r="G13" t="s">
        <v>19</v>
      </c>
      <c r="H13" t="s">
        <v>123</v>
      </c>
    </row>
    <row r="14" spans="1:8" x14ac:dyDescent="0.25">
      <c r="A14" t="s">
        <v>3</v>
      </c>
      <c r="B14" t="s">
        <v>13</v>
      </c>
      <c r="C14">
        <v>7</v>
      </c>
      <c r="D14" t="s">
        <v>6</v>
      </c>
      <c r="E14" t="s">
        <v>42</v>
      </c>
      <c r="F14" t="s">
        <v>43</v>
      </c>
      <c r="G14" t="s">
        <v>44</v>
      </c>
      <c r="H14" t="s">
        <v>124</v>
      </c>
    </row>
    <row r="15" spans="1:8" x14ac:dyDescent="0.25">
      <c r="A15" t="s">
        <v>3</v>
      </c>
      <c r="B15" t="s">
        <v>13</v>
      </c>
      <c r="C15">
        <v>7</v>
      </c>
      <c r="D15" t="s">
        <v>6</v>
      </c>
      <c r="E15" t="s">
        <v>45</v>
      </c>
      <c r="F15" t="s">
        <v>46</v>
      </c>
      <c r="G15" t="s">
        <v>16</v>
      </c>
      <c r="H15">
        <v>6.13</v>
      </c>
    </row>
    <row r="16" spans="1:8" x14ac:dyDescent="0.25">
      <c r="A16" t="s">
        <v>3</v>
      </c>
      <c r="B16" t="s">
        <v>13</v>
      </c>
      <c r="C16">
        <v>7</v>
      </c>
      <c r="D16" t="s">
        <v>7</v>
      </c>
      <c r="E16" t="s">
        <v>47</v>
      </c>
      <c r="F16" t="s">
        <v>48</v>
      </c>
      <c r="G16" t="s">
        <v>16</v>
      </c>
      <c r="H16" t="s">
        <v>125</v>
      </c>
    </row>
    <row r="17" spans="1:8" x14ac:dyDescent="0.25">
      <c r="A17" t="s">
        <v>3</v>
      </c>
      <c r="B17" t="s">
        <v>13</v>
      </c>
      <c r="C17">
        <v>7</v>
      </c>
      <c r="D17" t="s">
        <v>7</v>
      </c>
      <c r="E17" t="s">
        <v>49</v>
      </c>
      <c r="F17" t="s">
        <v>50</v>
      </c>
      <c r="G17" t="s">
        <v>16</v>
      </c>
      <c r="H17" t="s">
        <v>126</v>
      </c>
    </row>
    <row r="18" spans="1:8" x14ac:dyDescent="0.25">
      <c r="A18" t="s">
        <v>3</v>
      </c>
      <c r="B18" t="s">
        <v>13</v>
      </c>
      <c r="C18">
        <v>7</v>
      </c>
      <c r="D18" t="s">
        <v>7</v>
      </c>
      <c r="E18" t="s">
        <v>51</v>
      </c>
      <c r="F18" t="s">
        <v>52</v>
      </c>
      <c r="G18" t="s">
        <v>16</v>
      </c>
    </row>
    <row r="19" spans="1:8" ht="60" x14ac:dyDescent="0.25">
      <c r="A19" t="s">
        <v>3</v>
      </c>
      <c r="B19" t="s">
        <v>13</v>
      </c>
      <c r="C19">
        <v>7</v>
      </c>
      <c r="D19" t="s">
        <v>7</v>
      </c>
      <c r="E19" t="s">
        <v>53</v>
      </c>
      <c r="F19" t="s">
        <v>54</v>
      </c>
      <c r="G19" t="s">
        <v>19</v>
      </c>
      <c r="H19" s="3" t="s">
        <v>127</v>
      </c>
    </row>
    <row r="20" spans="1:8" ht="405" x14ac:dyDescent="0.25">
      <c r="A20" t="s">
        <v>3</v>
      </c>
      <c r="B20" t="s">
        <v>13</v>
      </c>
      <c r="C20">
        <v>4</v>
      </c>
      <c r="D20" t="s">
        <v>4</v>
      </c>
      <c r="E20" t="s">
        <v>55</v>
      </c>
      <c r="F20" t="s">
        <v>56</v>
      </c>
      <c r="G20" t="s">
        <v>19</v>
      </c>
      <c r="H20" s="3" t="s">
        <v>160</v>
      </c>
    </row>
    <row r="21" spans="1:8" x14ac:dyDescent="0.25">
      <c r="A21" t="s">
        <v>3</v>
      </c>
      <c r="B21" t="s">
        <v>13</v>
      </c>
      <c r="C21">
        <v>4</v>
      </c>
      <c r="D21" t="s">
        <v>4</v>
      </c>
      <c r="E21" t="s">
        <v>57</v>
      </c>
      <c r="F21" t="s">
        <v>58</v>
      </c>
      <c r="G21" t="s">
        <v>16</v>
      </c>
    </row>
    <row r="22" spans="1:8" x14ac:dyDescent="0.25">
      <c r="A22" t="s">
        <v>3</v>
      </c>
      <c r="B22" t="s">
        <v>13</v>
      </c>
      <c r="C22">
        <v>4</v>
      </c>
      <c r="D22" t="s">
        <v>4</v>
      </c>
      <c r="E22" t="s">
        <v>59</v>
      </c>
      <c r="F22" t="s">
        <v>60</v>
      </c>
      <c r="G22" t="s">
        <v>19</v>
      </c>
    </row>
    <row r="23" spans="1:8" x14ac:dyDescent="0.25">
      <c r="A23" t="s">
        <v>3</v>
      </c>
      <c r="B23" t="s">
        <v>13</v>
      </c>
      <c r="C23">
        <v>4</v>
      </c>
      <c r="D23" t="s">
        <v>4</v>
      </c>
      <c r="E23" t="s">
        <v>61</v>
      </c>
      <c r="F23" t="s">
        <v>62</v>
      </c>
      <c r="G23" t="s">
        <v>44</v>
      </c>
      <c r="H23">
        <v>19.229912958140225</v>
      </c>
    </row>
    <row r="24" spans="1:8" ht="90" x14ac:dyDescent="0.25">
      <c r="A24" t="s">
        <v>3</v>
      </c>
      <c r="B24" t="s">
        <v>13</v>
      </c>
      <c r="C24">
        <v>4</v>
      </c>
      <c r="D24" t="s">
        <v>4</v>
      </c>
      <c r="E24" t="s">
        <v>63</v>
      </c>
      <c r="F24" t="s">
        <v>64</v>
      </c>
      <c r="G24" t="s">
        <v>22</v>
      </c>
      <c r="H24" s="3" t="s">
        <v>161</v>
      </c>
    </row>
    <row r="25" spans="1:8" x14ac:dyDescent="0.25">
      <c r="A25" t="s">
        <v>3</v>
      </c>
      <c r="B25" t="s">
        <v>13</v>
      </c>
      <c r="C25">
        <v>4</v>
      </c>
      <c r="D25" t="s">
        <v>4</v>
      </c>
      <c r="E25" t="s">
        <v>65</v>
      </c>
      <c r="F25" t="s">
        <v>66</v>
      </c>
      <c r="G25" t="s">
        <v>19</v>
      </c>
    </row>
    <row r="26" spans="1:8" x14ac:dyDescent="0.25">
      <c r="A26" t="s">
        <v>3</v>
      </c>
      <c r="B26" t="s">
        <v>13</v>
      </c>
      <c r="C26">
        <v>4</v>
      </c>
      <c r="D26" t="s">
        <v>4</v>
      </c>
      <c r="E26" t="s">
        <v>67</v>
      </c>
      <c r="F26" t="s">
        <v>68</v>
      </c>
      <c r="G26" t="s">
        <v>19</v>
      </c>
    </row>
    <row r="27" spans="1:8" x14ac:dyDescent="0.25">
      <c r="A27" t="s">
        <v>3</v>
      </c>
      <c r="B27" t="s">
        <v>13</v>
      </c>
      <c r="C27">
        <v>4</v>
      </c>
      <c r="D27" t="s">
        <v>4</v>
      </c>
      <c r="E27" t="s">
        <v>69</v>
      </c>
      <c r="F27" t="s">
        <v>70</v>
      </c>
      <c r="G27" t="s">
        <v>22</v>
      </c>
      <c r="H27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A1:C4"/>
    </sheetView>
  </sheetViews>
  <sheetFormatPr baseColWidth="10" defaultRowHeight="15" x14ac:dyDescent="0.25"/>
  <cols>
    <col min="2" max="2" width="19.42578125" bestFit="1" customWidth="1"/>
    <col min="3" max="3" width="37.85546875" bestFit="1" customWidth="1"/>
  </cols>
  <sheetData>
    <row r="1" spans="1:3" x14ac:dyDescent="0.25">
      <c r="B1" t="s">
        <v>131</v>
      </c>
      <c r="C1" t="s">
        <v>132</v>
      </c>
    </row>
    <row r="2" spans="1:3" x14ac:dyDescent="0.25">
      <c r="A2" t="s">
        <v>145</v>
      </c>
      <c r="B2">
        <v>68.42</v>
      </c>
    </row>
    <row r="3" spans="1:3" x14ac:dyDescent="0.25">
      <c r="A3" t="s">
        <v>134</v>
      </c>
      <c r="B3">
        <v>20.85</v>
      </c>
    </row>
    <row r="4" spans="1:3" x14ac:dyDescent="0.25">
      <c r="A4" t="s">
        <v>155</v>
      </c>
      <c r="B4">
        <v>17.12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sqref="A1:J1048576"/>
    </sheetView>
  </sheetViews>
  <sheetFormatPr baseColWidth="10" defaultRowHeight="15" x14ac:dyDescent="0.25"/>
  <sheetData>
    <row r="1" spans="1:10" x14ac:dyDescent="0.25">
      <c r="C1" t="s">
        <v>131</v>
      </c>
      <c r="G1" t="s">
        <v>132</v>
      </c>
    </row>
    <row r="2" spans="1:10" x14ac:dyDescent="0.25">
      <c r="C2" t="s">
        <v>109</v>
      </c>
      <c r="D2" t="s">
        <v>108</v>
      </c>
      <c r="E2" t="s">
        <v>107</v>
      </c>
      <c r="F2" t="s">
        <v>133</v>
      </c>
      <c r="G2" t="s">
        <v>109</v>
      </c>
      <c r="H2" t="s">
        <v>108</v>
      </c>
      <c r="I2" t="s">
        <v>107</v>
      </c>
      <c r="J2" t="s">
        <v>133</v>
      </c>
    </row>
    <row r="3" spans="1:10" x14ac:dyDescent="0.25">
      <c r="A3" t="s">
        <v>134</v>
      </c>
      <c r="E3">
        <v>28</v>
      </c>
    </row>
    <row r="4" spans="1:10" x14ac:dyDescent="0.25">
      <c r="A4" t="s">
        <v>135</v>
      </c>
      <c r="B4" t="s">
        <v>136</v>
      </c>
      <c r="E4">
        <v>22.242810995414178</v>
      </c>
      <c r="F4" t="s">
        <v>137</v>
      </c>
    </row>
    <row r="5" spans="1:10" x14ac:dyDescent="0.25">
      <c r="B5" t="s">
        <v>138</v>
      </c>
      <c r="E5">
        <v>5.1865963683094067</v>
      </c>
      <c r="F5" t="s">
        <v>139</v>
      </c>
    </row>
    <row r="6" spans="1:10" x14ac:dyDescent="0.25">
      <c r="A6" t="s">
        <v>140</v>
      </c>
    </row>
    <row r="7" spans="1:10" x14ac:dyDescent="0.25">
      <c r="A7" t="s">
        <v>141</v>
      </c>
      <c r="E7">
        <v>0.4053199074033324</v>
      </c>
      <c r="F7" t="s">
        <v>142</v>
      </c>
    </row>
    <row r="8" spans="1:10" x14ac:dyDescent="0.25">
      <c r="A8" t="s">
        <v>143</v>
      </c>
      <c r="B8" t="s">
        <v>144</v>
      </c>
      <c r="E8">
        <v>0.16522343787133287</v>
      </c>
      <c r="F8" t="s">
        <v>142</v>
      </c>
    </row>
    <row r="9" spans="1:10" x14ac:dyDescent="0.25">
      <c r="B9" t="s">
        <v>83</v>
      </c>
    </row>
    <row r="10" spans="1:10" x14ac:dyDescent="0.25">
      <c r="A10" t="s">
        <v>145</v>
      </c>
      <c r="E10">
        <v>26</v>
      </c>
    </row>
    <row r="11" spans="1:10" x14ac:dyDescent="0.25">
      <c r="A11" t="s">
        <v>146</v>
      </c>
      <c r="E11">
        <v>24.653734561718238</v>
      </c>
      <c r="F11" t="s">
        <v>139</v>
      </c>
    </row>
    <row r="12" spans="1:10" x14ac:dyDescent="0.25">
      <c r="A12" t="s">
        <v>147</v>
      </c>
      <c r="B12" t="s">
        <v>148</v>
      </c>
    </row>
    <row r="13" spans="1:10" x14ac:dyDescent="0.25">
      <c r="B13" t="s">
        <v>149</v>
      </c>
    </row>
    <row r="14" spans="1:10" x14ac:dyDescent="0.25">
      <c r="B14" t="s">
        <v>150</v>
      </c>
      <c r="E14">
        <v>4.2780387557988513E-2</v>
      </c>
      <c r="F14" t="s">
        <v>142</v>
      </c>
    </row>
    <row r="15" spans="1:10" x14ac:dyDescent="0.25">
      <c r="A15" t="s">
        <v>140</v>
      </c>
    </row>
    <row r="16" spans="1:10" x14ac:dyDescent="0.25">
      <c r="A16" t="s">
        <v>151</v>
      </c>
    </row>
    <row r="17" spans="1:6" x14ac:dyDescent="0.25">
      <c r="A17" t="s">
        <v>143</v>
      </c>
      <c r="B17" t="s">
        <v>152</v>
      </c>
      <c r="E17">
        <v>0.3335816813687203</v>
      </c>
      <c r="F17" t="s">
        <v>142</v>
      </c>
    </row>
    <row r="18" spans="1:6" x14ac:dyDescent="0.25">
      <c r="B18" t="s">
        <v>153</v>
      </c>
      <c r="E18">
        <v>0.65657068127643392</v>
      </c>
    </row>
    <row r="19" spans="1:6" x14ac:dyDescent="0.25">
      <c r="B19" t="s">
        <v>154</v>
      </c>
      <c r="E19">
        <v>0.31339121118061353</v>
      </c>
    </row>
    <row r="20" spans="1:6" x14ac:dyDescent="0.25">
      <c r="A20" t="s">
        <v>155</v>
      </c>
      <c r="E20">
        <v>46</v>
      </c>
    </row>
    <row r="21" spans="1:6" x14ac:dyDescent="0.25">
      <c r="A21" t="s">
        <v>156</v>
      </c>
      <c r="B21" t="s">
        <v>157</v>
      </c>
      <c r="E21">
        <v>12.19889187394911</v>
      </c>
      <c r="F21" t="s">
        <v>142</v>
      </c>
    </row>
    <row r="22" spans="1:6" x14ac:dyDescent="0.25">
      <c r="B22" t="s">
        <v>158</v>
      </c>
      <c r="E22">
        <v>0</v>
      </c>
    </row>
    <row r="23" spans="1:6" x14ac:dyDescent="0.25">
      <c r="A23" t="s">
        <v>159</v>
      </c>
      <c r="E23">
        <v>33.801165207571991</v>
      </c>
      <c r="F23" t="s">
        <v>142</v>
      </c>
    </row>
    <row r="24" spans="1:6" x14ac:dyDescent="0.25">
      <c r="A24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2"/>
    </sheetView>
  </sheetViews>
  <sheetFormatPr baseColWidth="10" defaultRowHeight="15" x14ac:dyDescent="0.25"/>
  <cols>
    <col min="1" max="1" width="14.5703125" bestFit="1" customWidth="1"/>
    <col min="2" max="2" width="48.140625" bestFit="1" customWidth="1"/>
  </cols>
  <sheetData>
    <row r="1" spans="1:2" x14ac:dyDescent="0.25">
      <c r="A1" t="s">
        <v>128</v>
      </c>
      <c r="B1" t="s">
        <v>129</v>
      </c>
    </row>
    <row r="2" spans="1:2" x14ac:dyDescent="0.25">
      <c r="A2">
        <v>2011</v>
      </c>
      <c r="B2">
        <v>7.1</v>
      </c>
    </row>
    <row r="3" spans="1:2" x14ac:dyDescent="0.25">
      <c r="A3">
        <v>2012</v>
      </c>
      <c r="B3">
        <v>6.75</v>
      </c>
    </row>
    <row r="4" spans="1:2" x14ac:dyDescent="0.25">
      <c r="A4">
        <v>2013</v>
      </c>
      <c r="B4">
        <v>6.49</v>
      </c>
    </row>
    <row r="5" spans="1:2" x14ac:dyDescent="0.25">
      <c r="A5">
        <v>2014</v>
      </c>
      <c r="B5">
        <v>7.73</v>
      </c>
    </row>
    <row r="6" spans="1:2" x14ac:dyDescent="0.25">
      <c r="A6">
        <v>2015</v>
      </c>
      <c r="B6">
        <v>12.08</v>
      </c>
    </row>
    <row r="7" spans="1:2" x14ac:dyDescent="0.25">
      <c r="A7">
        <v>2016</v>
      </c>
      <c r="B7">
        <v>6.69</v>
      </c>
    </row>
    <row r="8" spans="1:2" x14ac:dyDescent="0.25">
      <c r="A8">
        <v>2017</v>
      </c>
      <c r="B8">
        <v>3.25</v>
      </c>
    </row>
    <row r="9" spans="1:2" x14ac:dyDescent="0.25">
      <c r="A9">
        <v>2018</v>
      </c>
      <c r="B9">
        <v>4.08</v>
      </c>
    </row>
    <row r="10" spans="1:2" x14ac:dyDescent="0.25">
      <c r="A10">
        <v>2019</v>
      </c>
      <c r="B10">
        <v>4.53</v>
      </c>
    </row>
    <row r="11" spans="1:2" x14ac:dyDescent="0.25">
      <c r="A11">
        <v>2020</v>
      </c>
      <c r="B11">
        <v>1.34</v>
      </c>
    </row>
    <row r="12" spans="1:2" x14ac:dyDescent="0.25">
      <c r="A12" t="s">
        <v>130</v>
      </c>
      <c r="B12">
        <v>68.709999999999994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2" sqref="A1:D12"/>
    </sheetView>
  </sheetViews>
  <sheetFormatPr baseColWidth="10" defaultRowHeight="15" x14ac:dyDescent="0.25"/>
  <cols>
    <col min="1" max="1" width="48" bestFit="1" customWidth="1"/>
  </cols>
  <sheetData>
    <row r="1" spans="1:4" x14ac:dyDescent="0.25">
      <c r="A1" t="s">
        <v>105</v>
      </c>
      <c r="B1" t="s">
        <v>106</v>
      </c>
    </row>
    <row r="2" spans="1:4" x14ac:dyDescent="0.25">
      <c r="B2" t="s">
        <v>107</v>
      </c>
      <c r="C2" t="s">
        <v>108</v>
      </c>
      <c r="D2" t="s">
        <v>109</v>
      </c>
    </row>
    <row r="3" spans="1:4" x14ac:dyDescent="0.25">
      <c r="A3" t="s">
        <v>110</v>
      </c>
      <c r="B3">
        <v>13.7</v>
      </c>
      <c r="C3">
        <v>13.8</v>
      </c>
      <c r="D3">
        <v>13.6</v>
      </c>
    </row>
    <row r="4" spans="1:4" x14ac:dyDescent="0.25">
      <c r="A4" t="s">
        <v>111</v>
      </c>
    </row>
    <row r="5" spans="1:4" x14ac:dyDescent="0.25">
      <c r="A5" t="s">
        <v>112</v>
      </c>
    </row>
    <row r="6" spans="1:4" x14ac:dyDescent="0.25">
      <c r="A6" t="s">
        <v>113</v>
      </c>
    </row>
    <row r="7" spans="1:4" x14ac:dyDescent="0.25">
      <c r="A7" t="s">
        <v>114</v>
      </c>
    </row>
    <row r="8" spans="1:4" x14ac:dyDescent="0.25">
      <c r="A8" t="s">
        <v>115</v>
      </c>
    </row>
    <row r="9" spans="1:4" x14ac:dyDescent="0.25">
      <c r="A9" t="s">
        <v>116</v>
      </c>
    </row>
    <row r="10" spans="1:4" x14ac:dyDescent="0.25">
      <c r="A10" t="s">
        <v>117</v>
      </c>
      <c r="B10">
        <v>24</v>
      </c>
    </row>
    <row r="11" spans="1:4" x14ac:dyDescent="0.25">
      <c r="A11" t="s">
        <v>118</v>
      </c>
      <c r="B11">
        <v>10.6</v>
      </c>
    </row>
    <row r="12" spans="1:4" x14ac:dyDescent="0.25">
      <c r="A12" t="s">
        <v>119</v>
      </c>
      <c r="B12">
        <v>7.2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C12" sqref="C12"/>
    </sheetView>
  </sheetViews>
  <sheetFormatPr baseColWidth="10" defaultRowHeight="15" x14ac:dyDescent="0.25"/>
  <cols>
    <col min="1" max="1" width="65.7109375" bestFit="1" customWidth="1"/>
    <col min="2" max="2" width="17.28515625" bestFit="1" customWidth="1"/>
    <col min="3" max="3" width="21.42578125" bestFit="1" customWidth="1"/>
    <col min="4" max="4" width="20.7109375" bestFit="1" customWidth="1"/>
  </cols>
  <sheetData>
    <row r="1" spans="1:4" x14ac:dyDescent="0.25">
      <c r="A1" t="s">
        <v>74</v>
      </c>
      <c r="B1" t="s">
        <v>96</v>
      </c>
      <c r="C1" t="s">
        <v>97</v>
      </c>
      <c r="D1" t="s">
        <v>98</v>
      </c>
    </row>
    <row r="2" spans="1:4" x14ac:dyDescent="0.25">
      <c r="A2" t="s">
        <v>75</v>
      </c>
      <c r="B2">
        <v>76900</v>
      </c>
      <c r="C2">
        <v>0.26478892638248053</v>
      </c>
      <c r="D2">
        <v>7.0113175534786687E-2</v>
      </c>
    </row>
    <row r="3" spans="1:4" x14ac:dyDescent="0.25">
      <c r="A3" t="s">
        <v>76</v>
      </c>
      <c r="B3">
        <v>49600</v>
      </c>
      <c r="C3">
        <v>0.17078713587218511</v>
      </c>
      <c r="D3">
        <v>2.9168245779424219E-2</v>
      </c>
    </row>
    <row r="4" spans="1:4" x14ac:dyDescent="0.25">
      <c r="A4" t="s">
        <v>77</v>
      </c>
      <c r="B4">
        <v>37800</v>
      </c>
      <c r="C4">
        <v>0.13015632532194751</v>
      </c>
      <c r="D4">
        <v>1.6940669021312634E-2</v>
      </c>
    </row>
    <row r="5" spans="1:4" x14ac:dyDescent="0.25">
      <c r="A5" t="s">
        <v>78</v>
      </c>
      <c r="B5">
        <v>22000</v>
      </c>
      <c r="C5">
        <v>7.5752358652985338E-2</v>
      </c>
      <c r="D5">
        <v>5.7384198414905229E-3</v>
      </c>
    </row>
    <row r="6" spans="1:4" x14ac:dyDescent="0.25">
      <c r="A6" t="s">
        <v>8</v>
      </c>
      <c r="B6">
        <v>17600</v>
      </c>
      <c r="C6">
        <v>6.0601886922388264E-2</v>
      </c>
      <c r="D6">
        <v>3.6725886985539335E-3</v>
      </c>
    </row>
    <row r="7" spans="1:4" x14ac:dyDescent="0.25">
      <c r="A7" t="s">
        <v>79</v>
      </c>
      <c r="B7">
        <v>15900</v>
      </c>
      <c r="C7">
        <v>5.4748295571930311E-2</v>
      </c>
      <c r="D7">
        <v>2.9973758680314441E-3</v>
      </c>
    </row>
    <row r="8" spans="1:4" x14ac:dyDescent="0.25">
      <c r="A8" t="s">
        <v>80</v>
      </c>
      <c r="B8">
        <v>15200</v>
      </c>
      <c r="C8">
        <v>5.23379932511535E-2</v>
      </c>
      <c r="D8">
        <v>2.7392655375577894E-3</v>
      </c>
    </row>
    <row r="9" spans="1:4" x14ac:dyDescent="0.25">
      <c r="A9" t="s">
        <v>81</v>
      </c>
      <c r="B9">
        <v>10200</v>
      </c>
      <c r="C9">
        <v>3.5121548102747743E-2</v>
      </c>
      <c r="D9">
        <v>1.2335231411336237E-3</v>
      </c>
    </row>
    <row r="10" spans="1:4" x14ac:dyDescent="0.25">
      <c r="A10" t="s">
        <v>82</v>
      </c>
      <c r="B10">
        <v>8740</v>
      </c>
      <c r="C10">
        <v>3.0094346119413265E-2</v>
      </c>
      <c r="D10">
        <v>9.0566966835504427E-4</v>
      </c>
    </row>
    <row r="11" spans="1:4" x14ac:dyDescent="0.25">
      <c r="A11" t="s">
        <v>99</v>
      </c>
      <c r="B11">
        <v>19277</v>
      </c>
      <c r="C11">
        <v>6.6376282625163555E-2</v>
      </c>
      <c r="D11">
        <v>4.4058108951355894E-3</v>
      </c>
    </row>
    <row r="12" spans="1:4" x14ac:dyDescent="0.25">
      <c r="A12" t="s">
        <v>84</v>
      </c>
      <c r="B12">
        <v>4940</v>
      </c>
      <c r="C12">
        <v>1.7009847806624886E-2</v>
      </c>
      <c r="D12">
        <v>2.8933492240454145E-4</v>
      </c>
    </row>
    <row r="13" spans="1:4" x14ac:dyDescent="0.25">
      <c r="A13" t="s">
        <v>85</v>
      </c>
      <c r="B13">
        <v>843</v>
      </c>
      <c r="C13">
        <v>2.9026926520212106E-3</v>
      </c>
      <c r="D13">
        <v>8.4256246320979287E-6</v>
      </c>
    </row>
    <row r="14" spans="1:4" x14ac:dyDescent="0.25">
      <c r="A14" t="s">
        <v>87</v>
      </c>
      <c r="B14">
        <v>2330</v>
      </c>
      <c r="C14">
        <v>8.0228634391570821E-3</v>
      </c>
      <c r="D14">
        <v>6.4366337763363407E-5</v>
      </c>
    </row>
    <row r="15" spans="1:4" x14ac:dyDescent="0.25">
      <c r="A15" t="s">
        <v>100</v>
      </c>
      <c r="B15">
        <v>3</v>
      </c>
      <c r="C15">
        <v>1.0329867089043455E-5</v>
      </c>
      <c r="D15">
        <v>1.0670615407730309E-10</v>
      </c>
    </row>
    <row r="16" spans="1:4" x14ac:dyDescent="0.25">
      <c r="A16" t="s">
        <v>88</v>
      </c>
      <c r="B16">
        <v>204</v>
      </c>
      <c r="C16">
        <v>7.0243096205495489E-4</v>
      </c>
      <c r="D16">
        <v>4.9340925645344948E-7</v>
      </c>
    </row>
    <row r="17" spans="1:4" x14ac:dyDescent="0.25">
      <c r="A17" t="s">
        <v>89</v>
      </c>
      <c r="B17">
        <v>2330</v>
      </c>
      <c r="C17">
        <v>8.0228634391570821E-3</v>
      </c>
      <c r="D17">
        <v>6.4366337763363407E-5</v>
      </c>
    </row>
    <row r="18" spans="1:4" x14ac:dyDescent="0.25">
      <c r="A18" t="s">
        <v>90</v>
      </c>
      <c r="B18">
        <v>943</v>
      </c>
      <c r="C18">
        <v>3.2470215549893259E-3</v>
      </c>
      <c r="D18">
        <v>1.0543148978565299E-5</v>
      </c>
    </row>
    <row r="19" spans="1:4" x14ac:dyDescent="0.25">
      <c r="A19" t="s">
        <v>91</v>
      </c>
      <c r="B19">
        <v>1040</v>
      </c>
      <c r="C19">
        <v>3.5810205908683975E-3</v>
      </c>
      <c r="D19">
        <v>1.2823708472223447E-5</v>
      </c>
    </row>
    <row r="20" spans="1:4" x14ac:dyDescent="0.25">
      <c r="A20" t="s">
        <v>92</v>
      </c>
      <c r="B20">
        <v>3340</v>
      </c>
      <c r="C20">
        <v>1.1500585359135045E-2</v>
      </c>
      <c r="D20">
        <v>1.3226346360275135E-4</v>
      </c>
    </row>
    <row r="21" spans="1:4" x14ac:dyDescent="0.25">
      <c r="A21" t="s">
        <v>93</v>
      </c>
      <c r="B21">
        <v>1230</v>
      </c>
      <c r="C21">
        <v>4.2352455065078161E-3</v>
      </c>
      <c r="D21">
        <v>1.7937304500394647E-5</v>
      </c>
    </row>
    <row r="22" spans="1:4" x14ac:dyDescent="0.25">
      <c r="A22" t="s">
        <v>101</v>
      </c>
      <c r="B22">
        <v>0</v>
      </c>
      <c r="C22">
        <v>0</v>
      </c>
      <c r="D22">
        <v>0</v>
      </c>
    </row>
    <row r="23" spans="1:4" x14ac:dyDescent="0.25">
      <c r="A23" t="s">
        <v>102</v>
      </c>
      <c r="B23">
        <v>290420</v>
      </c>
      <c r="C23">
        <v>1</v>
      </c>
    </row>
    <row r="24" spans="1:4" x14ac:dyDescent="0.25">
      <c r="A24" t="s">
        <v>103</v>
      </c>
      <c r="D24">
        <v>0.13851529834986137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C21"/>
    </sheetView>
  </sheetViews>
  <sheetFormatPr baseColWidth="10" defaultRowHeight="15" x14ac:dyDescent="0.25"/>
  <cols>
    <col min="1" max="1" width="65.7109375" bestFit="1" customWidth="1"/>
    <col min="2" max="2" width="19.7109375" bestFit="1" customWidth="1"/>
    <col min="3" max="3" width="20.85546875" bestFit="1" customWidth="1"/>
  </cols>
  <sheetData>
    <row r="1" spans="1:4" x14ac:dyDescent="0.25">
      <c r="A1" t="s">
        <v>74</v>
      </c>
      <c r="B1" t="s">
        <v>73</v>
      </c>
      <c r="C1" t="s">
        <v>72</v>
      </c>
    </row>
    <row r="2" spans="1:4" ht="15.75" x14ac:dyDescent="0.25">
      <c r="A2" t="s">
        <v>75</v>
      </c>
      <c r="B2" s="1">
        <f>5988054.505*0.285</f>
        <v>1706595.5339249999</v>
      </c>
      <c r="C2" s="1">
        <v>9250000</v>
      </c>
      <c r="D2" s="2"/>
    </row>
    <row r="3" spans="1:4" ht="15.75" x14ac:dyDescent="0.25">
      <c r="A3" t="s">
        <v>76</v>
      </c>
      <c r="B3" s="1">
        <f>5988054.505*0.135</f>
        <v>808387.35817500006</v>
      </c>
      <c r="C3" s="1">
        <v>9160000</v>
      </c>
      <c r="D3" s="2"/>
    </row>
    <row r="4" spans="1:4" ht="15.75" x14ac:dyDescent="0.25">
      <c r="A4" t="s">
        <v>77</v>
      </c>
      <c r="B4" s="1">
        <f>5988054.505*0.062</f>
        <v>371259.37930999999</v>
      </c>
      <c r="C4" s="1">
        <v>4200000</v>
      </c>
      <c r="D4" s="2"/>
    </row>
    <row r="5" spans="1:4" ht="15.75" x14ac:dyDescent="0.25">
      <c r="A5" t="s">
        <v>78</v>
      </c>
      <c r="B5" s="1">
        <f>5988054.505*0.047</f>
        <v>281438.561735</v>
      </c>
      <c r="C5" s="1">
        <v>2290000</v>
      </c>
      <c r="D5" s="2"/>
    </row>
    <row r="6" spans="1:4" ht="15.75" x14ac:dyDescent="0.25">
      <c r="A6" t="s">
        <v>8</v>
      </c>
      <c r="B6" s="1">
        <f>5988054.505*0.062</f>
        <v>371259.37930999999</v>
      </c>
      <c r="C6" s="1">
        <v>2040000</v>
      </c>
      <c r="D6" s="2"/>
    </row>
    <row r="7" spans="1:4" ht="15.75" x14ac:dyDescent="0.25">
      <c r="A7" t="s">
        <v>79</v>
      </c>
      <c r="B7" s="1">
        <f>5988054.505*0.143</f>
        <v>856291.79421499989</v>
      </c>
      <c r="C7" s="1">
        <v>6750000</v>
      </c>
      <c r="D7" s="2"/>
    </row>
    <row r="8" spans="1:4" ht="15.75" x14ac:dyDescent="0.25">
      <c r="A8" t="s">
        <v>80</v>
      </c>
      <c r="B8" s="1">
        <f>5988054.505*0.022</f>
        <v>131737.19910999999</v>
      </c>
      <c r="C8" s="1">
        <v>1960000</v>
      </c>
      <c r="D8" s="2"/>
    </row>
    <row r="9" spans="1:4" ht="15.75" x14ac:dyDescent="0.25">
      <c r="A9" t="s">
        <v>81</v>
      </c>
      <c r="B9" s="1">
        <f>5988054.505*0.032</f>
        <v>191617.74416</v>
      </c>
      <c r="C9" s="1">
        <v>1890000</v>
      </c>
      <c r="D9" s="2"/>
    </row>
    <row r="10" spans="1:4" ht="15.75" x14ac:dyDescent="0.25">
      <c r="A10" t="s">
        <v>82</v>
      </c>
      <c r="B10" s="1">
        <f>5988054.505*0.046</f>
        <v>275450.50722999999</v>
      </c>
      <c r="C10" s="1">
        <v>2310000</v>
      </c>
      <c r="D10" s="2"/>
    </row>
    <row r="11" spans="1:4" ht="15.75" x14ac:dyDescent="0.25">
      <c r="A11" t="s">
        <v>83</v>
      </c>
      <c r="B11" s="1">
        <f>5988054.505*0.018</f>
        <v>107784.98108999999</v>
      </c>
      <c r="C11" s="1"/>
      <c r="D11" s="2"/>
    </row>
    <row r="12" spans="1:4" ht="15.75" x14ac:dyDescent="0.25">
      <c r="A12" t="s">
        <v>84</v>
      </c>
      <c r="B12" s="1">
        <f>5988054.505*0.025</f>
        <v>149701.36262500001</v>
      </c>
      <c r="C12" s="1">
        <v>1020000</v>
      </c>
      <c r="D12" s="2"/>
    </row>
    <row r="13" spans="1:4" ht="15.75" x14ac:dyDescent="0.25">
      <c r="A13" t="s">
        <v>85</v>
      </c>
      <c r="B13" s="1">
        <f>5988054.505*0.02</f>
        <v>119761.0901</v>
      </c>
      <c r="C13" s="1">
        <v>1390000</v>
      </c>
      <c r="D13" s="2"/>
    </row>
    <row r="14" spans="1:4" ht="15.75" x14ac:dyDescent="0.25">
      <c r="A14" t="s">
        <v>86</v>
      </c>
      <c r="B14" s="1">
        <f>5988054.505*0.007</f>
        <v>41916.381535</v>
      </c>
      <c r="C14" s="1">
        <v>125000</v>
      </c>
      <c r="D14" s="2"/>
    </row>
    <row r="15" spans="1:4" ht="15.75" x14ac:dyDescent="0.25">
      <c r="A15" t="s">
        <v>87</v>
      </c>
      <c r="B15" s="1">
        <f>5988054.505*0</f>
        <v>0</v>
      </c>
      <c r="C15" s="1">
        <v>3300</v>
      </c>
      <c r="D15" s="2"/>
    </row>
    <row r="16" spans="1:4" ht="15.75" x14ac:dyDescent="0.25">
      <c r="A16" t="s">
        <v>88</v>
      </c>
      <c r="B16" s="1">
        <f>5988054.505*0.01</f>
        <v>59880.545050000001</v>
      </c>
      <c r="C16" s="1">
        <v>212000</v>
      </c>
      <c r="D16" s="2"/>
    </row>
    <row r="17" spans="1:4" ht="15.75" x14ac:dyDescent="0.25">
      <c r="A17" t="s">
        <v>89</v>
      </c>
      <c r="B17" s="1">
        <f>5988054.505*0.027</f>
        <v>161677.47163499999</v>
      </c>
      <c r="C17" s="1">
        <v>338000</v>
      </c>
      <c r="D17" s="2"/>
    </row>
    <row r="18" spans="1:4" ht="15.75" x14ac:dyDescent="0.25">
      <c r="A18" t="s">
        <v>90</v>
      </c>
      <c r="B18" s="1">
        <f>5988054.505*0.004</f>
        <v>23952.21802</v>
      </c>
      <c r="C18" s="1">
        <v>254000</v>
      </c>
      <c r="D18" s="2"/>
    </row>
    <row r="19" spans="1:4" ht="15.75" x14ac:dyDescent="0.25">
      <c r="A19" t="s">
        <v>91</v>
      </c>
      <c r="B19" s="1">
        <f>5988054.505*0.002</f>
        <v>11976.10901</v>
      </c>
      <c r="C19" s="1">
        <v>143000</v>
      </c>
      <c r="D19" s="2"/>
    </row>
    <row r="20" spans="1:4" ht="15.75" x14ac:dyDescent="0.25">
      <c r="A20" t="s">
        <v>92</v>
      </c>
      <c r="B20" s="1">
        <f>5988054.505*0.042</f>
        <v>251498.28921000002</v>
      </c>
      <c r="C20" s="1">
        <v>870000</v>
      </c>
      <c r="D20" s="2"/>
    </row>
    <row r="21" spans="1:4" ht="15.75" x14ac:dyDescent="0.25">
      <c r="A21" t="s">
        <v>93</v>
      </c>
      <c r="B21" s="1">
        <f>5988054.505*0.009</f>
        <v>53892.490544999993</v>
      </c>
      <c r="C21" s="1">
        <v>333000</v>
      </c>
      <c r="D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Hoja4</vt:lpstr>
      <vt:lpstr>4.1.5.3.1</vt:lpstr>
      <vt:lpstr>4.1.1.1.1</vt:lpstr>
      <vt:lpstr>7.3.2.3</vt:lpstr>
      <vt:lpstr>7.1.3.2</vt:lpstr>
      <vt:lpstr>7.1.3.1</vt:lpstr>
      <vt:lpstr>7.1.1.1</vt:lpstr>
      <vt:lpstr>Hoja4!teresina_priority_matters_indicators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2022-01-13T11:42:06Z</dcterms:modified>
</cp:coreProperties>
</file>