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bur\github\reliability\courses\logm634-asam\excel-templates\"/>
    </mc:Choice>
  </mc:AlternateContent>
  <bookViews>
    <workbookView xWindow="240" yWindow="12" windowWidth="14232" windowHeight="8448"/>
  </bookViews>
  <sheets>
    <sheet name="Constant Strength" sheetId="1" r:id="rId1"/>
    <sheet name="Constant Stress" sheetId="4" r:id="rId2"/>
    <sheet name="Random Stress &amp; Strength" sheetId="5" r:id="rId3"/>
  </sheets>
  <calcPr calcId="171027" iterate="1" iterateCount="1"/>
</workbook>
</file>

<file path=xl/calcChain.xml><?xml version="1.0" encoding="utf-8"?>
<calcChain xmlns="http://schemas.openxmlformats.org/spreadsheetml/2006/main">
  <c r="Q5" i="1" l="1"/>
  <c r="Q9" i="1" s="1"/>
  <c r="Q5" i="4"/>
  <c r="Q8" i="4" s="1"/>
  <c r="K8" i="5"/>
  <c r="L11" i="5" s="1"/>
  <c r="N8" i="5"/>
  <c r="N12" i="5" s="1"/>
  <c r="N5" i="4"/>
  <c r="O9" i="4" s="1"/>
  <c r="N5" i="1"/>
  <c r="O10" i="1" s="1"/>
  <c r="P7" i="1"/>
  <c r="I8" i="5"/>
  <c r="H8" i="5" s="1"/>
  <c r="F8" i="5"/>
  <c r="E8" i="5" s="1"/>
  <c r="B8" i="5"/>
  <c r="C11" i="5" s="1"/>
  <c r="D10" i="5"/>
  <c r="B11" i="5"/>
  <c r="B12" i="5"/>
  <c r="C12" i="5"/>
  <c r="B13" i="5"/>
  <c r="C13" i="5"/>
  <c r="B14" i="5"/>
  <c r="C14" i="5"/>
  <c r="B15" i="5"/>
  <c r="B16" i="5"/>
  <c r="C16" i="5"/>
  <c r="B17" i="5"/>
  <c r="C17" i="5"/>
  <c r="B18" i="5"/>
  <c r="C18" i="5"/>
  <c r="B19" i="5"/>
  <c r="B20" i="5"/>
  <c r="C20" i="5"/>
  <c r="B21" i="5"/>
  <c r="C21" i="5"/>
  <c r="B22" i="5"/>
  <c r="C22" i="5"/>
  <c r="B23" i="5"/>
  <c r="B24" i="5"/>
  <c r="C24" i="5"/>
  <c r="B25" i="5"/>
  <c r="C25" i="5"/>
  <c r="B26" i="5"/>
  <c r="C26" i="5"/>
  <c r="B27" i="5"/>
  <c r="B28" i="5"/>
  <c r="C28" i="5"/>
  <c r="B29" i="5"/>
  <c r="C29" i="5"/>
  <c r="B30" i="5"/>
  <c r="C30" i="5"/>
  <c r="B31" i="5"/>
  <c r="B32" i="5"/>
  <c r="C32" i="5"/>
  <c r="B33" i="5"/>
  <c r="C33" i="5"/>
  <c r="B34" i="5"/>
  <c r="C34" i="5"/>
  <c r="B35" i="5"/>
  <c r="K5" i="4"/>
  <c r="K8" i="4" s="1"/>
  <c r="H5" i="4"/>
  <c r="H8" i="4" s="1"/>
  <c r="E5" i="4"/>
  <c r="F8" i="4" s="1"/>
  <c r="B5" i="4"/>
  <c r="D7" i="4"/>
  <c r="M7" i="4"/>
  <c r="B8" i="4"/>
  <c r="C8" i="4"/>
  <c r="E8" i="4"/>
  <c r="L8" i="4"/>
  <c r="B9" i="4"/>
  <c r="C9" i="4"/>
  <c r="E9" i="4"/>
  <c r="L9" i="4"/>
  <c r="B10" i="4"/>
  <c r="C10" i="4"/>
  <c r="E10" i="4"/>
  <c r="L10" i="4"/>
  <c r="B11" i="4"/>
  <c r="C11" i="4"/>
  <c r="E11" i="4"/>
  <c r="L11" i="4"/>
  <c r="B12" i="4"/>
  <c r="C12" i="4"/>
  <c r="E12" i="4"/>
  <c r="L12" i="4"/>
  <c r="B13" i="4"/>
  <c r="C13" i="4"/>
  <c r="E13" i="4"/>
  <c r="L13" i="4"/>
  <c r="B14" i="4"/>
  <c r="C14" i="4"/>
  <c r="E14" i="4"/>
  <c r="L14" i="4"/>
  <c r="B15" i="4"/>
  <c r="C15" i="4"/>
  <c r="E15" i="4"/>
  <c r="L15" i="4"/>
  <c r="B16" i="4"/>
  <c r="C16" i="4"/>
  <c r="E16" i="4"/>
  <c r="L16" i="4"/>
  <c r="B17" i="4"/>
  <c r="C17" i="4"/>
  <c r="E17" i="4"/>
  <c r="L17" i="4"/>
  <c r="B18" i="4"/>
  <c r="C18" i="4"/>
  <c r="E18" i="4"/>
  <c r="L18" i="4"/>
  <c r="B19" i="4"/>
  <c r="C19" i="4"/>
  <c r="E19" i="4"/>
  <c r="L19" i="4"/>
  <c r="B20" i="4"/>
  <c r="C20" i="4"/>
  <c r="E20" i="4"/>
  <c r="L20" i="4"/>
  <c r="B21" i="4"/>
  <c r="C21" i="4"/>
  <c r="E21" i="4"/>
  <c r="L21" i="4"/>
  <c r="B22" i="4"/>
  <c r="C22" i="4"/>
  <c r="E22" i="4"/>
  <c r="L22" i="4"/>
  <c r="B23" i="4"/>
  <c r="C23" i="4"/>
  <c r="E23" i="4"/>
  <c r="L23" i="4"/>
  <c r="B24" i="4"/>
  <c r="C24" i="4"/>
  <c r="E24" i="4"/>
  <c r="L24" i="4"/>
  <c r="B25" i="4"/>
  <c r="C25" i="4"/>
  <c r="E25" i="4"/>
  <c r="L25" i="4"/>
  <c r="B26" i="4"/>
  <c r="C26" i="4"/>
  <c r="E26" i="4"/>
  <c r="L26" i="4"/>
  <c r="B27" i="4"/>
  <c r="C27" i="4"/>
  <c r="E27" i="4"/>
  <c r="L27" i="4"/>
  <c r="B28" i="4"/>
  <c r="C28" i="4"/>
  <c r="E28" i="4"/>
  <c r="L28" i="4"/>
  <c r="B29" i="4"/>
  <c r="C29" i="4"/>
  <c r="E29" i="4"/>
  <c r="L29" i="4"/>
  <c r="B30" i="4"/>
  <c r="C30" i="4"/>
  <c r="E30" i="4"/>
  <c r="L30" i="4"/>
  <c r="B31" i="4"/>
  <c r="C31" i="4"/>
  <c r="E31" i="4"/>
  <c r="L31" i="4"/>
  <c r="B32" i="4"/>
  <c r="C32" i="4"/>
  <c r="E32" i="4"/>
  <c r="L32" i="4"/>
  <c r="K5" i="1"/>
  <c r="L11" i="1" s="1"/>
  <c r="K8" i="1"/>
  <c r="M7" i="1"/>
  <c r="H5" i="1"/>
  <c r="I21" i="1" s="1"/>
  <c r="J7" i="1"/>
  <c r="E5" i="1"/>
  <c r="E21" i="1" s="1"/>
  <c r="B5" i="1"/>
  <c r="C21" i="1" s="1"/>
  <c r="B21" i="1"/>
  <c r="F21" i="1"/>
  <c r="H21" i="1"/>
  <c r="K21" i="1"/>
  <c r="L21" i="1"/>
  <c r="B22" i="1"/>
  <c r="F22" i="1"/>
  <c r="H22" i="1"/>
  <c r="K22" i="1"/>
  <c r="L22" i="1"/>
  <c r="B23" i="1"/>
  <c r="F23" i="1"/>
  <c r="H23" i="1"/>
  <c r="K23" i="1"/>
  <c r="L23" i="1"/>
  <c r="B24" i="1"/>
  <c r="F24" i="1"/>
  <c r="H24" i="1"/>
  <c r="K24" i="1"/>
  <c r="L24" i="1"/>
  <c r="B25" i="1"/>
  <c r="F25" i="1"/>
  <c r="H25" i="1"/>
  <c r="K25" i="1"/>
  <c r="L25" i="1"/>
  <c r="B26" i="1"/>
  <c r="F26" i="1"/>
  <c r="H26" i="1"/>
  <c r="K26" i="1"/>
  <c r="L26" i="1"/>
  <c r="B27" i="1"/>
  <c r="F27" i="1"/>
  <c r="H27" i="1"/>
  <c r="K27" i="1"/>
  <c r="L27" i="1"/>
  <c r="B28" i="1"/>
  <c r="E28" i="1"/>
  <c r="F28" i="1"/>
  <c r="H28" i="1"/>
  <c r="K28" i="1"/>
  <c r="L28" i="1"/>
  <c r="B29" i="1"/>
  <c r="E29" i="1"/>
  <c r="F29" i="1"/>
  <c r="H29" i="1"/>
  <c r="K29" i="1"/>
  <c r="L29" i="1"/>
  <c r="B30" i="1"/>
  <c r="E30" i="1"/>
  <c r="F30" i="1"/>
  <c r="H30" i="1"/>
  <c r="I30" i="1"/>
  <c r="K30" i="1"/>
  <c r="L30" i="1"/>
  <c r="B31" i="1"/>
  <c r="E31" i="1"/>
  <c r="F31" i="1"/>
  <c r="H31" i="1"/>
  <c r="I31" i="1"/>
  <c r="K31" i="1"/>
  <c r="L31" i="1"/>
  <c r="B32" i="1"/>
  <c r="E32" i="1"/>
  <c r="F32" i="1"/>
  <c r="H32" i="1"/>
  <c r="I32" i="1"/>
  <c r="K32" i="1"/>
  <c r="L32" i="1"/>
  <c r="L9" i="1"/>
  <c r="L10" i="1"/>
  <c r="L12" i="1"/>
  <c r="L15" i="1"/>
  <c r="L16" i="1"/>
  <c r="L17" i="1"/>
  <c r="L18" i="1"/>
  <c r="L20" i="1"/>
  <c r="I9" i="1"/>
  <c r="I10" i="1"/>
  <c r="I11" i="1"/>
  <c r="I12" i="1"/>
  <c r="I13" i="1"/>
  <c r="I14" i="1"/>
  <c r="I15" i="1"/>
  <c r="I16" i="1"/>
  <c r="I17" i="1"/>
  <c r="I18" i="1"/>
  <c r="I19" i="1"/>
  <c r="I20" i="1"/>
  <c r="F9" i="1"/>
  <c r="F10" i="1"/>
  <c r="F11" i="1"/>
  <c r="F12" i="1"/>
  <c r="F13" i="1"/>
  <c r="F14" i="1"/>
  <c r="F15" i="1"/>
  <c r="F16" i="1"/>
  <c r="F17" i="1"/>
  <c r="F18" i="1"/>
  <c r="F19" i="1"/>
  <c r="F20" i="1"/>
  <c r="I8" i="1"/>
  <c r="F8" i="1"/>
  <c r="C9" i="1"/>
  <c r="C10" i="1"/>
  <c r="C11" i="1"/>
  <c r="C13" i="1"/>
  <c r="C16" i="1"/>
  <c r="C17" i="1"/>
  <c r="C18" i="1"/>
  <c r="C19" i="1"/>
  <c r="C8" i="1"/>
  <c r="K11" i="1"/>
  <c r="K12" i="1"/>
  <c r="K13" i="1"/>
  <c r="K14" i="1"/>
  <c r="K16" i="1"/>
  <c r="K19" i="1"/>
  <c r="K20" i="1"/>
  <c r="H9" i="1"/>
  <c r="H10" i="1"/>
  <c r="H11" i="1"/>
  <c r="H12" i="1"/>
  <c r="H13" i="1"/>
  <c r="H14" i="1"/>
  <c r="H15" i="1"/>
  <c r="H16" i="1"/>
  <c r="H17" i="1"/>
  <c r="H18" i="1"/>
  <c r="H19" i="1"/>
  <c r="H20" i="1"/>
  <c r="H8" i="1"/>
  <c r="E9" i="1"/>
  <c r="E10" i="1"/>
  <c r="E11" i="1"/>
  <c r="E12" i="1"/>
  <c r="E13" i="1"/>
  <c r="E14" i="1"/>
  <c r="E15" i="1"/>
  <c r="E16" i="1"/>
  <c r="E17" i="1"/>
  <c r="E18" i="1"/>
  <c r="E19" i="1"/>
  <c r="E20" i="1"/>
  <c r="E8" i="1"/>
  <c r="B11" i="1"/>
  <c r="B14" i="1"/>
  <c r="B15" i="1"/>
  <c r="B16" i="1"/>
  <c r="B17" i="1"/>
  <c r="B19" i="1"/>
  <c r="B8" i="1"/>
  <c r="Q8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S7" i="1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S7" i="4"/>
  <c r="O8" i="4"/>
  <c r="N8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8" i="1"/>
  <c r="N8" i="1"/>
  <c r="N9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O9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34" i="5"/>
  <c r="O30" i="5"/>
  <c r="O26" i="5"/>
  <c r="O22" i="5"/>
  <c r="O18" i="5"/>
  <c r="O14" i="5"/>
  <c r="K11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M10" i="5"/>
  <c r="H13" i="5" l="1"/>
  <c r="H17" i="5"/>
  <c r="H21" i="5"/>
  <c r="H25" i="5"/>
  <c r="H29" i="5"/>
  <c r="H33" i="5"/>
  <c r="I13" i="5"/>
  <c r="I17" i="5"/>
  <c r="I21" i="5"/>
  <c r="I25" i="5"/>
  <c r="I29" i="5"/>
  <c r="I33" i="5"/>
  <c r="J10" i="5"/>
  <c r="H12" i="5"/>
  <c r="H16" i="5"/>
  <c r="H20" i="5"/>
  <c r="H24" i="5"/>
  <c r="H28" i="5"/>
  <c r="H32" i="5"/>
  <c r="I34" i="5"/>
  <c r="I12" i="5"/>
  <c r="I16" i="5"/>
  <c r="I20" i="5"/>
  <c r="I24" i="5"/>
  <c r="I28" i="5"/>
  <c r="I32" i="5"/>
  <c r="I14" i="5"/>
  <c r="I30" i="5"/>
  <c r="H11" i="5"/>
  <c r="H15" i="5"/>
  <c r="H19" i="5"/>
  <c r="H23" i="5"/>
  <c r="H27" i="5"/>
  <c r="H31" i="5"/>
  <c r="H35" i="5"/>
  <c r="I18" i="5"/>
  <c r="I26" i="5"/>
  <c r="I11" i="5"/>
  <c r="I15" i="5"/>
  <c r="I19" i="5"/>
  <c r="I23" i="5"/>
  <c r="I27" i="5"/>
  <c r="I31" i="5"/>
  <c r="I35" i="5"/>
  <c r="H14" i="5"/>
  <c r="H18" i="5"/>
  <c r="H22" i="5"/>
  <c r="H26" i="5"/>
  <c r="H30" i="5"/>
  <c r="H34" i="5"/>
  <c r="I22" i="5"/>
  <c r="E12" i="5"/>
  <c r="E16" i="5"/>
  <c r="E20" i="5"/>
  <c r="E24" i="5"/>
  <c r="E28" i="5"/>
  <c r="E32" i="5"/>
  <c r="F12" i="5"/>
  <c r="F16" i="5"/>
  <c r="F20" i="5"/>
  <c r="F24" i="5"/>
  <c r="F28" i="5"/>
  <c r="F32" i="5"/>
  <c r="E11" i="5"/>
  <c r="E15" i="5"/>
  <c r="E19" i="5"/>
  <c r="E23" i="5"/>
  <c r="E27" i="5"/>
  <c r="E31" i="5"/>
  <c r="E35" i="5"/>
  <c r="F11" i="5"/>
  <c r="F15" i="5"/>
  <c r="F19" i="5"/>
  <c r="F23" i="5"/>
  <c r="F27" i="5"/>
  <c r="F31" i="5"/>
  <c r="F35" i="5"/>
  <c r="E14" i="5"/>
  <c r="E18" i="5"/>
  <c r="E22" i="5"/>
  <c r="E26" i="5"/>
  <c r="E30" i="5"/>
  <c r="E34" i="5"/>
  <c r="F13" i="5"/>
  <c r="F17" i="5"/>
  <c r="F25" i="5"/>
  <c r="F33" i="5"/>
  <c r="F14" i="5"/>
  <c r="F18" i="5"/>
  <c r="F22" i="5"/>
  <c r="F26" i="5"/>
  <c r="F30" i="5"/>
  <c r="F34" i="5"/>
  <c r="G10" i="5"/>
  <c r="E13" i="5"/>
  <c r="E17" i="5"/>
  <c r="E21" i="5"/>
  <c r="E25" i="5"/>
  <c r="E29" i="5"/>
  <c r="E33" i="5"/>
  <c r="F21" i="5"/>
  <c r="F29" i="5"/>
  <c r="N15" i="5"/>
  <c r="N27" i="5"/>
  <c r="N35" i="5"/>
  <c r="D7" i="1"/>
  <c r="N31" i="5"/>
  <c r="O15" i="5"/>
  <c r="O31" i="5"/>
  <c r="R8" i="4"/>
  <c r="N19" i="5"/>
  <c r="O27" i="5"/>
  <c r="O35" i="5"/>
  <c r="N16" i="5"/>
  <c r="N20" i="5"/>
  <c r="N24" i="5"/>
  <c r="N28" i="5"/>
  <c r="N32" i="5"/>
  <c r="N11" i="5"/>
  <c r="B9" i="1"/>
  <c r="B13" i="1"/>
  <c r="K18" i="1"/>
  <c r="K10" i="1"/>
  <c r="C15" i="1"/>
  <c r="L14" i="1"/>
  <c r="I29" i="1"/>
  <c r="I28" i="1"/>
  <c r="I27" i="1"/>
  <c r="I26" i="1"/>
  <c r="I25" i="1"/>
  <c r="I24" i="1"/>
  <c r="I23" i="1"/>
  <c r="I22" i="1"/>
  <c r="G7" i="1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J7" i="4"/>
  <c r="P7" i="4"/>
  <c r="O19" i="5"/>
  <c r="O12" i="5"/>
  <c r="O16" i="5"/>
  <c r="O20" i="5"/>
  <c r="O24" i="5"/>
  <c r="O28" i="5"/>
  <c r="O32" i="5"/>
  <c r="O11" i="5"/>
  <c r="B20" i="1"/>
  <c r="B12" i="1"/>
  <c r="K17" i="1"/>
  <c r="K9" i="1"/>
  <c r="C14" i="1"/>
  <c r="L8" i="1"/>
  <c r="L13" i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G7" i="4"/>
  <c r="O23" i="5"/>
  <c r="N13" i="5"/>
  <c r="N21" i="5"/>
  <c r="N29" i="5"/>
  <c r="P10" i="5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R8" i="1"/>
  <c r="N23" i="5"/>
  <c r="N17" i="5"/>
  <c r="N25" i="5"/>
  <c r="N33" i="5"/>
  <c r="O13" i="5"/>
  <c r="O17" i="5"/>
  <c r="O21" i="5"/>
  <c r="O25" i="5"/>
  <c r="O29" i="5"/>
  <c r="O33" i="5"/>
  <c r="B18" i="1"/>
  <c r="B10" i="1"/>
  <c r="K15" i="1"/>
  <c r="C20" i="1"/>
  <c r="C12" i="1"/>
  <c r="L19" i="1"/>
  <c r="E27" i="1"/>
  <c r="E26" i="1"/>
  <c r="E25" i="1"/>
  <c r="E24" i="1"/>
  <c r="E23" i="1"/>
  <c r="E22" i="1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C35" i="5"/>
  <c r="C31" i="5"/>
  <c r="C27" i="5"/>
  <c r="C23" i="5"/>
  <c r="C19" i="5"/>
  <c r="C15" i="5"/>
  <c r="N14" i="5"/>
  <c r="N18" i="5"/>
  <c r="N22" i="5"/>
  <c r="N26" i="5"/>
  <c r="N30" i="5"/>
  <c r="N34" i="5"/>
  <c r="C32" i="1"/>
  <c r="C31" i="1"/>
  <c r="C30" i="1"/>
  <c r="C29" i="1"/>
  <c r="C28" i="1"/>
  <c r="C27" i="1"/>
  <c r="C26" i="1"/>
  <c r="C25" i="1"/>
  <c r="C24" i="1"/>
  <c r="C23" i="1"/>
  <c r="C22" i="1"/>
</calcChain>
</file>

<file path=xl/sharedStrings.xml><?xml version="1.0" encoding="utf-8"?>
<sst xmlns="http://schemas.openxmlformats.org/spreadsheetml/2006/main" count="176" uniqueCount="31">
  <si>
    <t>Exponential</t>
  </si>
  <si>
    <t>Weibull</t>
  </si>
  <si>
    <t>Normal</t>
  </si>
  <si>
    <t>Lognormal</t>
  </si>
  <si>
    <t>value</t>
  </si>
  <si>
    <t>b</t>
  </si>
  <si>
    <t>q</t>
  </si>
  <si>
    <t>m</t>
  </si>
  <si>
    <t>σ</t>
  </si>
  <si>
    <t>s</t>
  </si>
  <si>
    <t>Stress Distribution</t>
  </si>
  <si>
    <t>Constant Strength k =</t>
  </si>
  <si>
    <t>Static Reliability</t>
  </si>
  <si>
    <t>Dynamic reliability</t>
  </si>
  <si>
    <t>time periods</t>
  </si>
  <si>
    <t>random loads</t>
  </si>
  <si>
    <t xml:space="preserve"> time periods</t>
  </si>
  <si>
    <t>periodic loads</t>
  </si>
  <si>
    <t>MTTF =</t>
  </si>
  <si>
    <t>Table 7.2 Random Stress and Constant Strength</t>
  </si>
  <si>
    <t>Constant Stress s =</t>
  </si>
  <si>
    <t>Strength Distribution</t>
  </si>
  <si>
    <t>Table 7.2 Random Stress and Strength</t>
  </si>
  <si>
    <t>load frequency is once every</t>
  </si>
  <si>
    <t>z-value</t>
  </si>
  <si>
    <t>Gamma</t>
  </si>
  <si>
    <t>g</t>
  </si>
  <si>
    <t>a</t>
  </si>
  <si>
    <t>Min Extreme</t>
  </si>
  <si>
    <t>Table 7.2 Random Strength  and Constant Stress</t>
  </si>
  <si>
    <t>Max 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</si>
</sst>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00"/>
    <numFmt numFmtId="168" formatCode="0.000"/>
  </numFmts>
  <fonts count="8" x14ac:knownFonts="1">
    <font>
      <sz val="10"/>
      <name val="Arial"/>
    </font>
    <font>
      <sz val="14"/>
      <name val="Symbol"/>
      <family val="1"/>
      <charset val="2"/>
    </font>
    <font>
      <sz val="14"/>
      <name val="Symbol"/>
      <family val="1"/>
      <charset val="2"/>
    </font>
    <font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47"/>
      <name val="Arial"/>
      <family val="2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7DD9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right" vertical="top" wrapText="1"/>
    </xf>
    <xf numFmtId="0" fontId="0" fillId="3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right"/>
    </xf>
    <xf numFmtId="165" fontId="0" fillId="3" borderId="4" xfId="0" applyNumberFormat="1" applyFill="1" applyBorder="1" applyAlignment="1">
      <alignment horizontal="center"/>
    </xf>
    <xf numFmtId="0" fontId="5" fillId="2" borderId="1" xfId="0" applyFont="1" applyFill="1" applyBorder="1"/>
    <xf numFmtId="0" fontId="0" fillId="4" borderId="0" xfId="0" applyFill="1"/>
    <xf numFmtId="0" fontId="0" fillId="4" borderId="0" xfId="0" applyFill="1" applyBorder="1"/>
    <xf numFmtId="168" fontId="0" fillId="3" borderId="4" xfId="0" applyNumberFormat="1" applyFill="1" applyBorder="1"/>
    <xf numFmtId="2" fontId="0" fillId="3" borderId="4" xfId="0" applyNumberFormat="1" applyFill="1" applyBorder="1" applyAlignment="1">
      <alignment horizontal="right"/>
    </xf>
    <xf numFmtId="0" fontId="0" fillId="3" borderId="7" xfId="0" applyFill="1" applyBorder="1"/>
    <xf numFmtId="0" fontId="0" fillId="3" borderId="8" xfId="0" applyFill="1" applyBorder="1" applyAlignment="1">
      <alignment horizontal="right" vertical="top" wrapText="1"/>
    </xf>
    <xf numFmtId="2" fontId="0" fillId="3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4" xfId="0" applyFill="1" applyBorder="1" applyAlignment="1">
      <alignment vertical="top" wrapText="1"/>
    </xf>
    <xf numFmtId="0" fontId="0" fillId="7" borderId="4" xfId="0" applyFill="1" applyBorder="1" applyAlignment="1">
      <alignment vertical="top" wrapText="1"/>
    </xf>
    <xf numFmtId="165" fontId="0" fillId="7" borderId="4" xfId="0" applyNumberFormat="1" applyFill="1" applyBorder="1" applyAlignment="1">
      <alignment horizontal="center"/>
    </xf>
    <xf numFmtId="0" fontId="0" fillId="7" borderId="2" xfId="0" applyFill="1" applyBorder="1" applyAlignment="1">
      <alignment vertical="top" wrapText="1"/>
    </xf>
    <xf numFmtId="0" fontId="0" fillId="7" borderId="0" xfId="0" applyFill="1" applyAlignment="1">
      <alignment wrapText="1"/>
    </xf>
    <xf numFmtId="0" fontId="0" fillId="7" borderId="4" xfId="0" applyFill="1" applyBorder="1"/>
    <xf numFmtId="0" fontId="0" fillId="7" borderId="7" xfId="0" applyFill="1" applyBorder="1"/>
    <xf numFmtId="0" fontId="0" fillId="8" borderId="5" xfId="0" applyFill="1" applyBorder="1"/>
    <xf numFmtId="0" fontId="0" fillId="8" borderId="4" xfId="0" applyFill="1" applyBorder="1" applyAlignment="1">
      <alignment horizontal="right" vertical="top" wrapText="1"/>
    </xf>
    <xf numFmtId="2" fontId="0" fillId="8" borderId="14" xfId="0" applyNumberFormat="1" applyFill="1" applyBorder="1" applyAlignment="1">
      <alignment horizontal="center"/>
    </xf>
    <xf numFmtId="165" fontId="5" fillId="8" borderId="10" xfId="0" applyNumberFormat="1" applyFont="1" applyFill="1" applyBorder="1" applyAlignment="1">
      <alignment horizontal="center"/>
    </xf>
    <xf numFmtId="0" fontId="0" fillId="7" borderId="0" xfId="0" applyFill="1"/>
    <xf numFmtId="165" fontId="5" fillId="8" borderId="15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6" borderId="1" xfId="0" applyFill="1" applyBorder="1"/>
    <xf numFmtId="0" fontId="5" fillId="6" borderId="1" xfId="0" applyFont="1" applyFill="1" applyBorder="1"/>
    <xf numFmtId="0" fontId="1" fillId="6" borderId="0" xfId="0" applyFont="1" applyFill="1" applyBorder="1" applyAlignment="1">
      <alignment horizontal="center"/>
    </xf>
    <xf numFmtId="0" fontId="0" fillId="6" borderId="5" xfId="0" applyFill="1" applyBorder="1"/>
    <xf numFmtId="0" fontId="0" fillId="6" borderId="1" xfId="0" applyFill="1" applyBorder="1" applyAlignment="1">
      <alignment wrapText="1"/>
    </xf>
    <xf numFmtId="0" fontId="0" fillId="6" borderId="2" xfId="0" applyFill="1" applyBorder="1"/>
    <xf numFmtId="0" fontId="0" fillId="6" borderId="7" xfId="0" applyFill="1" applyBorder="1"/>
    <xf numFmtId="0" fontId="0" fillId="6" borderId="2" xfId="0" applyFill="1" applyBorder="1" applyAlignment="1">
      <alignment vertical="top" wrapText="1"/>
    </xf>
    <xf numFmtId="0" fontId="0" fillId="6" borderId="0" xfId="0" applyFill="1" applyAlignment="1">
      <alignment wrapText="1"/>
    </xf>
    <xf numFmtId="165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0" fillId="6" borderId="1" xfId="0" applyFill="1" applyBorder="1" applyAlignment="1">
      <alignment horizontal="right"/>
    </xf>
    <xf numFmtId="0" fontId="3" fillId="6" borderId="0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0" fillId="6" borderId="16" xfId="0" applyFill="1" applyBorder="1"/>
    <xf numFmtId="0" fontId="1" fillId="6" borderId="3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6" xfId="0" applyFill="1" applyBorder="1"/>
    <xf numFmtId="0" fontId="2" fillId="6" borderId="0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 applyAlignment="1">
      <alignment horizontal="right"/>
    </xf>
    <xf numFmtId="0" fontId="5" fillId="5" borderId="17" xfId="0" applyFont="1" applyFill="1" applyBorder="1" applyAlignment="1">
      <alignment horizontal="left"/>
    </xf>
    <xf numFmtId="0" fontId="5" fillId="5" borderId="17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0" fillId="2" borderId="4" xfId="0" applyFill="1" applyBorder="1"/>
    <xf numFmtId="0" fontId="0" fillId="2" borderId="19" xfId="0" applyFill="1" applyBorder="1"/>
    <xf numFmtId="165" fontId="5" fillId="8" borderId="20" xfId="0" applyNumberFormat="1" applyFont="1" applyFill="1" applyBorder="1" applyAlignment="1">
      <alignment horizontal="center"/>
    </xf>
    <xf numFmtId="0" fontId="0" fillId="7" borderId="0" xfId="0" applyFill="1" applyBorder="1" applyAlignment="1">
      <alignment vertical="top" wrapText="1"/>
    </xf>
    <xf numFmtId="0" fontId="0" fillId="5" borderId="0" xfId="0" applyFill="1" applyAlignment="1">
      <alignment horizontal="center"/>
    </xf>
    <xf numFmtId="0" fontId="6" fillId="2" borderId="4" xfId="0" applyFont="1" applyFill="1" applyBorder="1"/>
    <xf numFmtId="165" fontId="5" fillId="9" borderId="21" xfId="0" applyNumberFormat="1" applyFont="1" applyFill="1" applyBorder="1" applyAlignment="1">
      <alignment horizontal="center"/>
    </xf>
    <xf numFmtId="0" fontId="0" fillId="3" borderId="2" xfId="0" applyFill="1" applyBorder="1"/>
    <xf numFmtId="2" fontId="0" fillId="3" borderId="22" xfId="0" applyNumberFormat="1" applyFill="1" applyBorder="1" applyAlignment="1">
      <alignment horizontal="center"/>
    </xf>
    <xf numFmtId="0" fontId="0" fillId="7" borderId="8" xfId="0" applyFill="1" applyBorder="1" applyAlignment="1">
      <alignment vertical="top" wrapText="1"/>
    </xf>
    <xf numFmtId="0" fontId="0" fillId="7" borderId="23" xfId="0" applyFill="1" applyBorder="1" applyAlignment="1">
      <alignment vertical="top" wrapText="1"/>
    </xf>
    <xf numFmtId="0" fontId="0" fillId="7" borderId="23" xfId="0" applyFill="1" applyBorder="1" applyAlignment="1">
      <alignment wrapText="1"/>
    </xf>
    <xf numFmtId="0" fontId="0" fillId="7" borderId="24" xfId="0" applyFill="1" applyBorder="1" applyAlignment="1">
      <alignment vertical="top" wrapText="1"/>
    </xf>
    <xf numFmtId="0" fontId="0" fillId="7" borderId="9" xfId="0" applyFill="1" applyBorder="1" applyAlignment="1">
      <alignment wrapText="1"/>
    </xf>
    <xf numFmtId="0" fontId="0" fillId="5" borderId="2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7" borderId="9" xfId="0" applyNumberFormat="1" applyFill="1" applyBorder="1" applyAlignment="1">
      <alignment horizontal="center"/>
    </xf>
    <xf numFmtId="165" fontId="0" fillId="7" borderId="0" xfId="0" applyNumberFormat="1" applyFill="1" applyBorder="1" applyAlignment="1">
      <alignment horizontal="center"/>
    </xf>
    <xf numFmtId="0" fontId="0" fillId="7" borderId="0" xfId="0" applyFill="1" applyBorder="1"/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7" borderId="8" xfId="0" applyFill="1" applyBorder="1"/>
    <xf numFmtId="0" fontId="0" fillId="7" borderId="9" xfId="0" applyFill="1" applyBorder="1"/>
    <xf numFmtId="0" fontId="0" fillId="7" borderId="19" xfId="0" applyFill="1" applyBorder="1"/>
    <xf numFmtId="0" fontId="7" fillId="10" borderId="5" xfId="0" applyFont="1" applyFill="1" applyBorder="1"/>
    <xf numFmtId="0" fontId="0" fillId="10" borderId="7" xfId="0" applyFill="1" applyBorder="1"/>
    <xf numFmtId="0" fontId="0" fillId="10" borderId="27" xfId="0" applyFill="1" applyBorder="1"/>
    <xf numFmtId="0" fontId="0" fillId="10" borderId="28" xfId="0" applyFill="1" applyBorder="1"/>
    <xf numFmtId="0" fontId="0" fillId="10" borderId="16" xfId="0" applyFill="1" applyBorder="1"/>
    <xf numFmtId="0" fontId="7" fillId="10" borderId="8" xfId="0" applyFont="1" applyFill="1" applyBorder="1"/>
    <xf numFmtId="0" fontId="0" fillId="10" borderId="23" xfId="0" applyFill="1" applyBorder="1"/>
    <xf numFmtId="0" fontId="0" fillId="10" borderId="9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zoomScale="85" zoomScaleNormal="85" workbookViewId="0">
      <selection activeCell="D2" sqref="D2"/>
    </sheetView>
  </sheetViews>
  <sheetFormatPr defaultRowHeight="13.2" x14ac:dyDescent="0.25"/>
  <cols>
    <col min="1" max="1" width="11.33203125" customWidth="1"/>
    <col min="2" max="2" width="12.88671875" style="7" customWidth="1"/>
    <col min="3" max="3" width="11.44140625" customWidth="1"/>
    <col min="4" max="4" width="9.109375" customWidth="1"/>
    <col min="5" max="5" width="9.109375" style="7" customWidth="1"/>
    <col min="7" max="7" width="7.44140625" customWidth="1"/>
    <col min="8" max="8" width="9.109375" style="7" customWidth="1"/>
    <col min="10" max="10" width="7.109375" customWidth="1"/>
    <col min="11" max="11" width="12" style="7" customWidth="1"/>
    <col min="13" max="13" width="7.109375" customWidth="1"/>
    <col min="14" max="14" width="12.33203125" customWidth="1"/>
    <col min="17" max="17" width="12.88671875" customWidth="1"/>
  </cols>
  <sheetData>
    <row r="1" spans="1:19" ht="15" x14ac:dyDescent="0.25">
      <c r="A1" s="93" t="s">
        <v>19</v>
      </c>
      <c r="B1" s="94"/>
      <c r="C1" s="94"/>
      <c r="D1" s="94"/>
      <c r="E1" s="94"/>
      <c r="F1" s="94"/>
      <c r="G1" s="94"/>
      <c r="H1" s="94"/>
      <c r="I1" s="94"/>
      <c r="J1" s="94"/>
      <c r="K1" s="95"/>
      <c r="L1" s="95"/>
      <c r="M1" s="95"/>
      <c r="N1" s="95"/>
      <c r="O1" s="95"/>
      <c r="P1" s="96"/>
    </row>
    <row r="2" spans="1:19" ht="13.8" thickBot="1" x14ac:dyDescent="0.3">
      <c r="A2" s="49"/>
      <c r="B2" s="44"/>
      <c r="C2" s="64" t="s">
        <v>11</v>
      </c>
      <c r="D2" s="65">
        <v>100</v>
      </c>
      <c r="E2" s="61"/>
      <c r="F2" s="54"/>
      <c r="G2" s="54" t="s">
        <v>23</v>
      </c>
      <c r="H2" s="49"/>
      <c r="I2" s="54"/>
      <c r="J2" s="67">
        <v>2</v>
      </c>
      <c r="K2" s="47" t="s">
        <v>14</v>
      </c>
      <c r="L2" s="50"/>
      <c r="M2" s="50"/>
      <c r="N2" s="50"/>
      <c r="O2" s="50"/>
      <c r="P2" s="58"/>
    </row>
    <row r="3" spans="1:19" ht="27.6" thickBot="1" x14ac:dyDescent="0.35">
      <c r="A3" s="48" t="s">
        <v>10</v>
      </c>
      <c r="B3" s="45" t="s">
        <v>0</v>
      </c>
      <c r="C3" s="46" t="s">
        <v>7</v>
      </c>
      <c r="D3" s="46"/>
      <c r="E3" s="45" t="s">
        <v>1</v>
      </c>
      <c r="F3" s="62" t="s">
        <v>5</v>
      </c>
      <c r="G3" s="62" t="s">
        <v>6</v>
      </c>
      <c r="H3" s="45" t="s">
        <v>2</v>
      </c>
      <c r="I3" s="46" t="s">
        <v>7</v>
      </c>
      <c r="J3" s="56" t="s">
        <v>8</v>
      </c>
      <c r="K3" s="45" t="s">
        <v>3</v>
      </c>
      <c r="L3" s="56" t="s">
        <v>7</v>
      </c>
      <c r="M3" s="57" t="s">
        <v>9</v>
      </c>
      <c r="N3" s="45" t="s">
        <v>25</v>
      </c>
      <c r="O3" s="46" t="s">
        <v>26</v>
      </c>
      <c r="P3" s="59" t="s">
        <v>27</v>
      </c>
      <c r="Q3" s="45" t="s">
        <v>30</v>
      </c>
      <c r="R3" s="46" t="s">
        <v>7</v>
      </c>
      <c r="S3" s="59" t="s">
        <v>27</v>
      </c>
    </row>
    <row r="4" spans="1:19" ht="13.8" thickBot="1" x14ac:dyDescent="0.3">
      <c r="A4" s="49"/>
      <c r="B4" s="55" t="s">
        <v>4</v>
      </c>
      <c r="C4" s="26">
        <v>50</v>
      </c>
      <c r="D4" s="63"/>
      <c r="E4" s="55" t="s">
        <v>4</v>
      </c>
      <c r="F4" s="27">
        <v>2</v>
      </c>
      <c r="G4" s="28">
        <v>50</v>
      </c>
      <c r="H4" s="55" t="s">
        <v>4</v>
      </c>
      <c r="I4" s="27">
        <v>50</v>
      </c>
      <c r="J4" s="28">
        <v>25</v>
      </c>
      <c r="K4" s="55" t="s">
        <v>4</v>
      </c>
      <c r="L4" s="27">
        <v>50</v>
      </c>
      <c r="M4" s="29">
        <v>0.8</v>
      </c>
      <c r="N4" s="60" t="s">
        <v>4</v>
      </c>
      <c r="O4" s="27">
        <v>1.5</v>
      </c>
      <c r="P4" s="29">
        <v>40</v>
      </c>
      <c r="Q4" s="60" t="s">
        <v>4</v>
      </c>
      <c r="R4" s="29">
        <v>20</v>
      </c>
      <c r="S4" s="27">
        <v>40</v>
      </c>
    </row>
    <row r="5" spans="1:19" ht="26.4" x14ac:dyDescent="0.25">
      <c r="A5" s="30" t="s">
        <v>12</v>
      </c>
      <c r="B5" s="40">
        <f>1-EXP(-D2/C4)</f>
        <v>0.8646647167633873</v>
      </c>
      <c r="C5" s="53"/>
      <c r="D5" s="53"/>
      <c r="E5" s="40">
        <f>1-EXP(-((D2/G4)^F4))</f>
        <v>0.98168436111126578</v>
      </c>
      <c r="F5" s="53"/>
      <c r="G5" s="53"/>
      <c r="H5" s="40">
        <f>NORMDIST(D2,I4,J4,TRUE)</f>
        <v>0.97724986805182079</v>
      </c>
      <c r="I5" s="53"/>
      <c r="J5" s="53"/>
      <c r="K5" s="40">
        <f>LOGNORMDIST(D2,LN(L4),M4)</f>
        <v>0.80687389061803516</v>
      </c>
      <c r="L5" s="54"/>
      <c r="M5" s="54"/>
      <c r="N5" s="42">
        <f>GAMMADIST(D2,O4,P4,TRUE)</f>
        <v>0.8282028557032669</v>
      </c>
      <c r="O5" s="54"/>
      <c r="P5" s="54"/>
      <c r="Q5" s="42">
        <f>EXP(-EXP(-(D2-R4)/S4))</f>
        <v>0.87342301849311665</v>
      </c>
      <c r="R5" s="54"/>
      <c r="S5" s="54"/>
    </row>
    <row r="6" spans="1:19" ht="26.4" x14ac:dyDescent="0.25">
      <c r="A6" s="30" t="s">
        <v>13</v>
      </c>
      <c r="B6" s="51" t="s">
        <v>17</v>
      </c>
      <c r="C6" s="30" t="s">
        <v>15</v>
      </c>
      <c r="D6" s="52" t="s">
        <v>14</v>
      </c>
      <c r="E6" s="51" t="s">
        <v>17</v>
      </c>
      <c r="F6" s="30" t="s">
        <v>15</v>
      </c>
      <c r="G6" s="52" t="s">
        <v>14</v>
      </c>
      <c r="H6" s="51" t="s">
        <v>17</v>
      </c>
      <c r="I6" s="30" t="s">
        <v>15</v>
      </c>
      <c r="J6" s="52" t="s">
        <v>14</v>
      </c>
      <c r="K6" s="51" t="s">
        <v>17</v>
      </c>
      <c r="L6" s="30" t="s">
        <v>15</v>
      </c>
      <c r="M6" s="52" t="s">
        <v>14</v>
      </c>
      <c r="N6" s="51" t="s">
        <v>17</v>
      </c>
      <c r="O6" s="30" t="s">
        <v>15</v>
      </c>
      <c r="P6" s="52" t="s">
        <v>14</v>
      </c>
      <c r="Q6" s="51" t="s">
        <v>17</v>
      </c>
      <c r="R6" s="30" t="s">
        <v>15</v>
      </c>
      <c r="S6" s="52" t="s">
        <v>14</v>
      </c>
    </row>
    <row r="7" spans="1:19" x14ac:dyDescent="0.25">
      <c r="A7" s="50" t="s">
        <v>16</v>
      </c>
      <c r="B7" s="37"/>
      <c r="C7" s="38" t="s">
        <v>18</v>
      </c>
      <c r="D7" s="39">
        <f>$J$2/(1-B5)</f>
        <v>14.778112197861299</v>
      </c>
      <c r="E7" s="37"/>
      <c r="F7" s="38" t="s">
        <v>18</v>
      </c>
      <c r="G7" s="39">
        <f>$J$2/(1-E5)</f>
        <v>109.19630006628825</v>
      </c>
      <c r="H7" s="37"/>
      <c r="I7" s="38" t="s">
        <v>18</v>
      </c>
      <c r="J7" s="39">
        <f>$J$2/(1-H5)</f>
        <v>87.911578031971317</v>
      </c>
      <c r="K7" s="37"/>
      <c r="L7" s="38" t="s">
        <v>18</v>
      </c>
      <c r="M7" s="39">
        <f>$J$2/(1-K5)</f>
        <v>10.355927566709273</v>
      </c>
      <c r="N7" s="37"/>
      <c r="O7" s="38" t="s">
        <v>18</v>
      </c>
      <c r="P7" s="39">
        <f>$J$2/(1-N5)</f>
        <v>11.641637049248857</v>
      </c>
      <c r="Q7" s="37"/>
      <c r="R7" s="38" t="s">
        <v>18</v>
      </c>
      <c r="S7" s="39">
        <f>$J$2/(1-Q5)</f>
        <v>15.800661195979291</v>
      </c>
    </row>
    <row r="8" spans="1:19" x14ac:dyDescent="0.25">
      <c r="A8" s="72">
        <v>1</v>
      </c>
      <c r="B8" s="10">
        <f>$B$5^(INT(A8/$J$2))</f>
        <v>1</v>
      </c>
      <c r="C8" s="11">
        <f>EXP(-(1-B$5)*$A8/$J$2)</f>
        <v>0.93457103448219314</v>
      </c>
      <c r="D8" s="11"/>
      <c r="E8" s="10">
        <f>$E$5^(INT(A8/$J$2))</f>
        <v>1</v>
      </c>
      <c r="F8" s="11">
        <f>EXP(-(1-E$5)*$A8/$J$2)</f>
        <v>0.99088398567222113</v>
      </c>
      <c r="H8" s="10">
        <f>$H$5^(INT(A8/$J$2))</f>
        <v>1</v>
      </c>
      <c r="I8" s="11">
        <f>EXP(-(1-H$5)*$A8/$J$2)</f>
        <v>0.98868938547755247</v>
      </c>
      <c r="K8" s="10">
        <f>$K$5^(INT(A8/$J$2))</f>
        <v>1</v>
      </c>
      <c r="L8" s="11">
        <f>EXP(-(1-K$5)*$A8/$J$2)</f>
        <v>0.90795264512128537</v>
      </c>
      <c r="N8" s="10">
        <f>$N$5^(INT(A8/$J$2))</f>
        <v>1</v>
      </c>
      <c r="O8" s="11">
        <f>EXP(-(1-N$5)*$A8/$J$2)</f>
        <v>0.9176873055517798</v>
      </c>
      <c r="Q8" s="10">
        <f>$Q$5^(INT(A8/$J$2))</f>
        <v>1</v>
      </c>
      <c r="R8" s="11">
        <f>EXP(-(1-Q$5)*$A8/$J$2)</f>
        <v>0.93867263624789665</v>
      </c>
    </row>
    <row r="9" spans="1:19" x14ac:dyDescent="0.25">
      <c r="A9" s="72">
        <v>2</v>
      </c>
      <c r="B9" s="10">
        <f>$B$5^(INT(A9/$J$2))</f>
        <v>0.8646647167633873</v>
      </c>
      <c r="C9" s="11">
        <f t="shared" ref="C9:C32" si="0">EXP(-(1-B$5)*$A9/$J$2)</f>
        <v>0.87342301849311665</v>
      </c>
      <c r="D9" s="11"/>
      <c r="E9" s="10">
        <f t="shared" ref="E9:E20" si="1">$E$5^(INT(A9/$J$2))</f>
        <v>0.98168436111126578</v>
      </c>
      <c r="F9" s="11">
        <f t="shared" ref="F9:F32" si="2">EXP(-(1-E$5)*$A9/$J$2)</f>
        <v>0.98185107306166641</v>
      </c>
      <c r="H9" s="10">
        <f t="shared" ref="H9:H20" si="3">$H$5^(INT(A9/$J$2))</f>
        <v>0.97724986805182079</v>
      </c>
      <c r="I9" s="11">
        <f t="shared" ref="I9:I32" si="4">EXP(-(1-H$5)*$A9/$J$2)</f>
        <v>0.97750670095598025</v>
      </c>
      <c r="K9" s="10">
        <f t="shared" ref="K9:K20" si="5">$K$5^(INT(A9/$J$2))</f>
        <v>0.80687389061803516</v>
      </c>
      <c r="L9" s="11">
        <f t="shared" ref="L9:L32" si="6">EXP(-(1-K$5)*$A9/$J$2)</f>
        <v>0.82437800578273868</v>
      </c>
      <c r="N9" s="43">
        <f>$N$5^(INT(A9/$J$2))</f>
        <v>0.8282028557032669</v>
      </c>
      <c r="O9" s="11">
        <f>EXP(-(1-N$5)*$A9/$J$2)</f>
        <v>0.8421499907708857</v>
      </c>
      <c r="Q9" s="43">
        <f t="shared" ref="Q9:Q32" si="7">$Q$5^(INT(A9/$J$2))</f>
        <v>0.87342301849311665</v>
      </c>
      <c r="R9" s="11">
        <f t="shared" ref="R9:R32" si="8">EXP(-(1-Q$5)*$A9/$J$2)</f>
        <v>0.88110631804057615</v>
      </c>
    </row>
    <row r="10" spans="1:19" x14ac:dyDescent="0.25">
      <c r="A10" s="72">
        <v>3</v>
      </c>
      <c r="B10" s="10">
        <f t="shared" ref="B10:B32" si="9">$B$5^(INT(A10/$J$2))</f>
        <v>0.8646647167633873</v>
      </c>
      <c r="C10" s="11">
        <f t="shared" si="0"/>
        <v>0.81627585393367175</v>
      </c>
      <c r="D10" s="11"/>
      <c r="E10" s="10">
        <f t="shared" si="1"/>
        <v>0.98168436111126578</v>
      </c>
      <c r="F10" s="11">
        <f t="shared" si="2"/>
        <v>0.97290050461189115</v>
      </c>
      <c r="H10" s="10">
        <f t="shared" si="3"/>
        <v>0.97724986805182079</v>
      </c>
      <c r="I10" s="11">
        <f t="shared" si="4"/>
        <v>0.9664504994683577</v>
      </c>
      <c r="K10" s="10">
        <f t="shared" si="5"/>
        <v>0.80687389061803516</v>
      </c>
      <c r="L10" s="11">
        <f t="shared" si="6"/>
        <v>0.74849619093024788</v>
      </c>
      <c r="N10" s="43">
        <f t="shared" ref="N10:N32" si="10">$N$5^(INT(A10/$J$2))</f>
        <v>0.8282028557032669</v>
      </c>
      <c r="O10" s="11">
        <f t="shared" ref="O10:O32" si="11">EXP(-(1-N$5)*$A10/$J$2)</f>
        <v>0.77283035590099036</v>
      </c>
      <c r="Q10" s="43">
        <f t="shared" si="7"/>
        <v>0.87342301849311665</v>
      </c>
      <c r="R10" s="11">
        <f t="shared" si="8"/>
        <v>0.82707039036982533</v>
      </c>
    </row>
    <row r="11" spans="1:19" x14ac:dyDescent="0.25">
      <c r="A11" s="72">
        <v>4</v>
      </c>
      <c r="B11" s="10">
        <f t="shared" si="9"/>
        <v>0.74764507241550882</v>
      </c>
      <c r="C11" s="11">
        <f t="shared" si="0"/>
        <v>0.7628677692336272</v>
      </c>
      <c r="D11" s="11"/>
      <c r="E11" s="10">
        <f t="shared" si="1"/>
        <v>0.96370418485043408</v>
      </c>
      <c r="F11" s="11">
        <f t="shared" si="2"/>
        <v>0.96403152967234584</v>
      </c>
      <c r="H11" s="10">
        <f t="shared" si="3"/>
        <v>0.95501730460730117</v>
      </c>
      <c r="I11" s="11">
        <f t="shared" si="4"/>
        <v>0.95551935041384417</v>
      </c>
      <c r="K11" s="10">
        <f t="shared" si="5"/>
        <v>0.65104547536108492</v>
      </c>
      <c r="L11" s="11">
        <f t="shared" si="6"/>
        <v>0.67959909641832517</v>
      </c>
      <c r="N11" s="43">
        <f t="shared" si="10"/>
        <v>0.68591997019504636</v>
      </c>
      <c r="O11" s="11">
        <f t="shared" si="11"/>
        <v>0.70921660695540301</v>
      </c>
      <c r="Q11" s="43">
        <f t="shared" si="7"/>
        <v>0.7628677692336272</v>
      </c>
      <c r="R11" s="11">
        <f t="shared" si="8"/>
        <v>0.7763483436910209</v>
      </c>
    </row>
    <row r="12" spans="1:19" x14ac:dyDescent="0.25">
      <c r="A12" s="72">
        <v>5</v>
      </c>
      <c r="B12" s="10">
        <f t="shared" si="9"/>
        <v>0.74764507241550882</v>
      </c>
      <c r="C12" s="11">
        <f t="shared" si="0"/>
        <v>0.71295412026579397</v>
      </c>
      <c r="D12" s="11"/>
      <c r="E12" s="10">
        <f t="shared" si="1"/>
        <v>0.96370418485043408</v>
      </c>
      <c r="F12" s="11">
        <f t="shared" si="2"/>
        <v>0.95524340443542211</v>
      </c>
      <c r="H12" s="10">
        <f t="shared" si="3"/>
        <v>0.95501730460730117</v>
      </c>
      <c r="I12" s="11">
        <f t="shared" si="4"/>
        <v>0.94471183937257375</v>
      </c>
      <c r="K12" s="10">
        <f t="shared" si="5"/>
        <v>0.65104547536108492</v>
      </c>
      <c r="L12" s="11">
        <f t="shared" si="6"/>
        <v>0.61704379721505376</v>
      </c>
      <c r="N12" s="43">
        <f t="shared" si="10"/>
        <v>0.68591997019504636</v>
      </c>
      <c r="O12" s="11">
        <f t="shared" si="11"/>
        <v>0.65083907708947941</v>
      </c>
      <c r="Q12" s="43">
        <f t="shared" si="7"/>
        <v>0.7628677692336272</v>
      </c>
      <c r="R12" s="11">
        <f t="shared" si="8"/>
        <v>0.72873694641913878</v>
      </c>
    </row>
    <row r="13" spans="1:19" x14ac:dyDescent="0.25">
      <c r="A13" s="72">
        <v>6</v>
      </c>
      <c r="B13" s="10">
        <f t="shared" si="9"/>
        <v>0.64646231477969807</v>
      </c>
      <c r="C13" s="11">
        <f t="shared" si="0"/>
        <v>0.66630626971514495</v>
      </c>
      <c r="D13" s="11"/>
      <c r="E13" s="10">
        <f t="shared" si="1"/>
        <v>0.94605332700515155</v>
      </c>
      <c r="F13" s="11">
        <f t="shared" si="2"/>
        <v>0.94653539187407254</v>
      </c>
      <c r="H13" s="10">
        <f t="shared" si="3"/>
        <v>0.93329053491469061</v>
      </c>
      <c r="I13" s="11">
        <f t="shared" si="4"/>
        <v>0.93402656792263816</v>
      </c>
      <c r="K13" s="10">
        <f t="shared" si="5"/>
        <v>0.52531159567386676</v>
      </c>
      <c r="L13" s="11">
        <f t="shared" si="6"/>
        <v>0.56024654783709016</v>
      </c>
      <c r="N13" s="43">
        <f t="shared" si="10"/>
        <v>0.56808087809943708</v>
      </c>
      <c r="O13" s="11">
        <f t="shared" si="11"/>
        <v>0.59726675900205151</v>
      </c>
      <c r="Q13" s="43">
        <f t="shared" si="7"/>
        <v>0.66630626971514506</v>
      </c>
      <c r="R13" s="11">
        <f t="shared" si="8"/>
        <v>0.68404543062649525</v>
      </c>
    </row>
    <row r="14" spans="1:19" x14ac:dyDescent="0.25">
      <c r="A14" s="72">
        <v>7</v>
      </c>
      <c r="B14" s="10">
        <f t="shared" si="9"/>
        <v>0.64646231477969807</v>
      </c>
      <c r="C14" s="11">
        <f t="shared" si="0"/>
        <v>0.62271053976965418</v>
      </c>
      <c r="D14" s="11"/>
      <c r="E14" s="10">
        <f t="shared" si="1"/>
        <v>0.94605332700515155</v>
      </c>
      <c r="F14" s="11">
        <f t="shared" si="2"/>
        <v>0.93790676167999865</v>
      </c>
      <c r="H14" s="10">
        <f t="shared" si="3"/>
        <v>0.93329053491469061</v>
      </c>
      <c r="I14" s="11">
        <f t="shared" si="4"/>
        <v>0.92346215345914051</v>
      </c>
      <c r="K14" s="10">
        <f t="shared" si="5"/>
        <v>0.52531159567386676</v>
      </c>
      <c r="L14" s="11">
        <f t="shared" si="6"/>
        <v>0.50867733502875467</v>
      </c>
      <c r="N14" s="43">
        <f t="shared" si="10"/>
        <v>0.56808087809943708</v>
      </c>
      <c r="O14" s="11">
        <f t="shared" si="11"/>
        <v>0.54810412276423681</v>
      </c>
      <c r="Q14" s="43">
        <f t="shared" si="7"/>
        <v>0.66630626971514506</v>
      </c>
      <c r="R14" s="11">
        <f t="shared" si="8"/>
        <v>0.64209472767949993</v>
      </c>
    </row>
    <row r="15" spans="1:19" x14ac:dyDescent="0.25">
      <c r="A15" s="72">
        <v>8</v>
      </c>
      <c r="B15" s="10">
        <f t="shared" si="9"/>
        <v>0.55897315430719141</v>
      </c>
      <c r="C15" s="11">
        <f t="shared" si="0"/>
        <v>0.58196723333549061</v>
      </c>
      <c r="D15" s="11"/>
      <c r="E15" s="10">
        <f t="shared" si="1"/>
        <v>0.92872575589823958</v>
      </c>
      <c r="F15" s="11">
        <f t="shared" si="2"/>
        <v>0.92935679020240303</v>
      </c>
      <c r="H15" s="10">
        <f t="shared" si="3"/>
        <v>0.91205805209939461</v>
      </c>
      <c r="I15" s="11">
        <f t="shared" si="4"/>
        <v>0.91301722901529481</v>
      </c>
      <c r="K15" s="10">
        <f t="shared" si="5"/>
        <v>0.42386021098814103</v>
      </c>
      <c r="L15" s="11">
        <f t="shared" si="6"/>
        <v>0.46185493185260407</v>
      </c>
      <c r="N15" s="43">
        <f t="shared" si="10"/>
        <v>0.4704862055123733</v>
      </c>
      <c r="O15" s="11">
        <f t="shared" si="11"/>
        <v>0.50298819558133456</v>
      </c>
      <c r="Q15" s="43">
        <f t="shared" si="7"/>
        <v>0.58196723333549072</v>
      </c>
      <c r="R15" s="11">
        <f t="shared" si="8"/>
        <v>0.60271675075179154</v>
      </c>
    </row>
    <row r="16" spans="1:19" x14ac:dyDescent="0.25">
      <c r="A16" s="72">
        <v>9</v>
      </c>
      <c r="B16" s="10">
        <f t="shared" si="9"/>
        <v>0.55897315430719141</v>
      </c>
      <c r="C16" s="11">
        <f t="shared" si="0"/>
        <v>0.54388971929308927</v>
      </c>
      <c r="D16" s="11"/>
      <c r="E16" s="10">
        <f t="shared" si="1"/>
        <v>0.92872575589823958</v>
      </c>
      <c r="F16" s="11">
        <f t="shared" si="2"/>
        <v>0.92088476038729927</v>
      </c>
      <c r="H16" s="10">
        <f t="shared" si="3"/>
        <v>0.91205805209939461</v>
      </c>
      <c r="I16" s="11">
        <f t="shared" si="4"/>
        <v>0.90269044308554958</v>
      </c>
      <c r="K16" s="10">
        <f t="shared" si="5"/>
        <v>0.42386021098814103</v>
      </c>
      <c r="L16" s="11">
        <f t="shared" si="6"/>
        <v>0.41934240703788289</v>
      </c>
      <c r="N16" s="43">
        <f t="shared" si="10"/>
        <v>0.4704862055123733</v>
      </c>
      <c r="O16" s="11">
        <f t="shared" si="11"/>
        <v>0.46158588192738653</v>
      </c>
      <c r="Q16" s="43">
        <f t="shared" si="7"/>
        <v>0.58196723333549072</v>
      </c>
      <c r="R16" s="11">
        <f t="shared" si="8"/>
        <v>0.56575372133895063</v>
      </c>
    </row>
    <row r="17" spans="1:18" x14ac:dyDescent="0.25">
      <c r="A17" s="72">
        <v>10</v>
      </c>
      <c r="B17" s="10">
        <f t="shared" si="9"/>
        <v>0.48332436414736485</v>
      </c>
      <c r="C17" s="11">
        <f t="shared" si="0"/>
        <v>0.50830357760397216</v>
      </c>
      <c r="D17" s="11"/>
      <c r="E17" s="10">
        <f t="shared" si="1"/>
        <v>0.91171555032654072</v>
      </c>
      <c r="F17" s="11">
        <f t="shared" si="2"/>
        <v>0.9124899617173754</v>
      </c>
      <c r="H17" s="10">
        <f t="shared" si="3"/>
        <v>0.89130861106973402</v>
      </c>
      <c r="I17" s="11">
        <f t="shared" si="4"/>
        <v>0.89248045945071153</v>
      </c>
      <c r="K17" s="10">
        <f t="shared" si="5"/>
        <v>0.34200173751818264</v>
      </c>
      <c r="L17" s="11">
        <f t="shared" si="6"/>
        <v>0.38074304768157247</v>
      </c>
      <c r="N17" s="43">
        <f t="shared" si="10"/>
        <v>0.38965801897434166</v>
      </c>
      <c r="O17" s="11">
        <f t="shared" si="11"/>
        <v>0.42359150426668535</v>
      </c>
      <c r="Q17" s="43">
        <f t="shared" si="7"/>
        <v>0.50830357760397227</v>
      </c>
      <c r="R17" s="11">
        <f t="shared" si="8"/>
        <v>0.53105753707629066</v>
      </c>
    </row>
    <row r="18" spans="1:18" x14ac:dyDescent="0.25">
      <c r="A18" s="72">
        <v>11</v>
      </c>
      <c r="B18" s="10">
        <f t="shared" si="9"/>
        <v>0.48332436414736485</v>
      </c>
      <c r="C18" s="11">
        <f t="shared" si="0"/>
        <v>0.47504580035234401</v>
      </c>
      <c r="D18" s="11"/>
      <c r="E18" s="10">
        <f t="shared" si="1"/>
        <v>0.91171555032654072</v>
      </c>
      <c r="F18" s="11">
        <f t="shared" si="2"/>
        <v>0.90417169015240539</v>
      </c>
      <c r="H18" s="10">
        <f t="shared" si="3"/>
        <v>0.89130861106973402</v>
      </c>
      <c r="I18" s="11">
        <f t="shared" si="4"/>
        <v>0.88238595700504763</v>
      </c>
      <c r="K18" s="10">
        <f t="shared" si="5"/>
        <v>0.34200173751818264</v>
      </c>
      <c r="L18" s="11">
        <f t="shared" si="6"/>
        <v>0.34569665725402338</v>
      </c>
      <c r="N18" s="43">
        <f t="shared" si="10"/>
        <v>0.38965801897434166</v>
      </c>
      <c r="O18" s="11">
        <f t="shared" si="11"/>
        <v>0.3887245462051197</v>
      </c>
      <c r="Q18" s="43">
        <f t="shared" si="7"/>
        <v>0.50830357760397227</v>
      </c>
      <c r="R18" s="11">
        <f t="shared" si="8"/>
        <v>0.49848917832671691</v>
      </c>
    </row>
    <row r="19" spans="1:18" x14ac:dyDescent="0.25">
      <c r="A19" s="72">
        <v>12</v>
      </c>
      <c r="B19" s="10">
        <f t="shared" si="9"/>
        <v>0.41791352443032553</v>
      </c>
      <c r="C19" s="11">
        <f t="shared" si="0"/>
        <v>0.4439640450617115</v>
      </c>
      <c r="D19" s="11"/>
      <c r="E19" s="10">
        <f t="shared" si="1"/>
        <v>0.89501689753751623</v>
      </c>
      <c r="F19" s="11">
        <f t="shared" si="2"/>
        <v>0.89592924807020402</v>
      </c>
      <c r="H19" s="10">
        <f t="shared" si="3"/>
        <v>0.87103122256134935</v>
      </c>
      <c r="I19" s="11">
        <f t="shared" si="4"/>
        <v>0.87240562958534251</v>
      </c>
      <c r="K19" s="10">
        <f t="shared" si="5"/>
        <v>0.275952272549424</v>
      </c>
      <c r="L19" s="11">
        <f t="shared" si="6"/>
        <v>0.31387619436337688</v>
      </c>
      <c r="N19" s="43">
        <f t="shared" si="10"/>
        <v>0.32271588406222756</v>
      </c>
      <c r="O19" s="11">
        <f t="shared" si="11"/>
        <v>0.35672758140881466</v>
      </c>
      <c r="Q19" s="43">
        <f t="shared" si="7"/>
        <v>0.44396404506171161</v>
      </c>
      <c r="R19" s="11">
        <f t="shared" si="8"/>
        <v>0.46791815116098728</v>
      </c>
    </row>
    <row r="20" spans="1:18" x14ac:dyDescent="0.25">
      <c r="A20" s="72">
        <v>13</v>
      </c>
      <c r="B20" s="10">
        <f t="shared" si="9"/>
        <v>0.41791352443032553</v>
      </c>
      <c r="C20" s="11">
        <f t="shared" si="0"/>
        <v>0.41491593686622269</v>
      </c>
      <c r="D20" s="11"/>
      <c r="E20" s="10">
        <f t="shared" si="1"/>
        <v>0.89501689753751623</v>
      </c>
      <c r="F20" s="11">
        <f t="shared" si="2"/>
        <v>0.88776194420811982</v>
      </c>
      <c r="H20" s="10">
        <f t="shared" si="3"/>
        <v>0.87103122256134935</v>
      </c>
      <c r="I20" s="11">
        <f t="shared" si="4"/>
        <v>0.86253818580188957</v>
      </c>
      <c r="K20" s="10">
        <f t="shared" si="5"/>
        <v>0.275952272549424</v>
      </c>
      <c r="L20" s="11">
        <f t="shared" si="6"/>
        <v>0.28498472091283072</v>
      </c>
      <c r="N20" s="43">
        <f t="shared" si="10"/>
        <v>0.32271588406222756</v>
      </c>
      <c r="O20" s="11">
        <f t="shared" si="11"/>
        <v>0.32736437299905835</v>
      </c>
      <c r="Q20" s="43">
        <f t="shared" si="7"/>
        <v>0.44396404506171161</v>
      </c>
      <c r="R20" s="11">
        <f t="shared" si="8"/>
        <v>0.43922196449852574</v>
      </c>
    </row>
    <row r="21" spans="1:18" x14ac:dyDescent="0.25">
      <c r="A21" s="72">
        <v>14</v>
      </c>
      <c r="B21" s="10">
        <f t="shared" si="9"/>
        <v>0.36135507923313631</v>
      </c>
      <c r="C21" s="11">
        <f t="shared" si="0"/>
        <v>0.38776841634021414</v>
      </c>
      <c r="D21" s="11"/>
      <c r="E21" s="10">
        <f t="shared" ref="E21:E32" si="12">$E$5^(INT(A21/$J$2))</f>
        <v>0.87862409124290375</v>
      </c>
      <c r="F21" s="11">
        <f t="shared" si="2"/>
        <v>0.87966909360506174</v>
      </c>
      <c r="H21" s="10">
        <f t="shared" ref="H21:H32" si="13">$H$5^(INT(A21/$J$2))</f>
        <v>0.8512151473170948</v>
      </c>
      <c r="I21" s="11">
        <f t="shared" si="4"/>
        <v>0.85278234887139315</v>
      </c>
      <c r="K21" s="10">
        <f t="shared" ref="K21:K32" si="14">$K$5^(INT(A21/$J$2))</f>
        <v>0.2226586837768422</v>
      </c>
      <c r="L21" s="11">
        <f t="shared" si="6"/>
        <v>0.2587526311719559</v>
      </c>
      <c r="N21" s="43">
        <f t="shared" si="10"/>
        <v>0.26727421676114121</v>
      </c>
      <c r="O21" s="11">
        <f t="shared" si="11"/>
        <v>0.30041812939115364</v>
      </c>
      <c r="Q21" s="43">
        <f t="shared" si="7"/>
        <v>0.38776841634021425</v>
      </c>
      <c r="R21" s="11">
        <f t="shared" si="8"/>
        <v>0.41228563931381124</v>
      </c>
    </row>
    <row r="22" spans="1:18" x14ac:dyDescent="0.25">
      <c r="A22" s="72">
        <v>15</v>
      </c>
      <c r="B22" s="10">
        <f t="shared" si="9"/>
        <v>0.36135507923313631</v>
      </c>
      <c r="C22" s="11">
        <f t="shared" si="0"/>
        <v>0.36239712999859569</v>
      </c>
      <c r="D22" s="11"/>
      <c r="E22" s="10">
        <f t="shared" si="12"/>
        <v>0.87862409124290375</v>
      </c>
      <c r="F22" s="11">
        <f t="shared" si="2"/>
        <v>0.87165001754405369</v>
      </c>
      <c r="H22" s="10">
        <f t="shared" si="13"/>
        <v>0.8512151473170948</v>
      </c>
      <c r="I22" s="11">
        <f t="shared" si="4"/>
        <v>0.8431368564517614</v>
      </c>
      <c r="K22" s="10">
        <f t="shared" si="14"/>
        <v>0.2226586837768422</v>
      </c>
      <c r="L22" s="11">
        <f t="shared" si="6"/>
        <v>0.23493513590466975</v>
      </c>
      <c r="N22" s="43">
        <f t="shared" si="10"/>
        <v>0.26727421676114121</v>
      </c>
      <c r="O22" s="11">
        <f t="shared" si="11"/>
        <v>0.27568990369987378</v>
      </c>
      <c r="Q22" s="43">
        <f t="shared" si="7"/>
        <v>0.38776841634021425</v>
      </c>
      <c r="R22" s="11">
        <f t="shared" si="8"/>
        <v>0.38700124794184465</v>
      </c>
    </row>
    <row r="23" spans="1:18" x14ac:dyDescent="0.25">
      <c r="A23" s="72">
        <v>16</v>
      </c>
      <c r="B23" s="10">
        <f t="shared" si="9"/>
        <v>0.31245098723613124</v>
      </c>
      <c r="C23" s="11">
        <f t="shared" si="0"/>
        <v>0.33868586067616541</v>
      </c>
      <c r="D23" s="11"/>
      <c r="E23" s="10">
        <f t="shared" si="12"/>
        <v>0.86253152966875646</v>
      </c>
      <c r="F23" s="11">
        <f t="shared" si="2"/>
        <v>0.86370404349531338</v>
      </c>
      <c r="H23" s="10">
        <f t="shared" si="13"/>
        <v>0.83184989039934198</v>
      </c>
      <c r="I23" s="11">
        <f t="shared" si="4"/>
        <v>0.83360046047876735</v>
      </c>
      <c r="K23" s="10">
        <f t="shared" si="14"/>
        <v>0.17965747845891142</v>
      </c>
      <c r="L23" s="11">
        <f t="shared" si="6"/>
        <v>0.21330997807657356</v>
      </c>
      <c r="N23" s="43">
        <f t="shared" si="10"/>
        <v>0.22135726957743115</v>
      </c>
      <c r="O23" s="11">
        <f t="shared" si="11"/>
        <v>0.25299712489416681</v>
      </c>
      <c r="Q23" s="43">
        <f t="shared" si="7"/>
        <v>0.33868586067616552</v>
      </c>
      <c r="R23" s="11">
        <f t="shared" si="8"/>
        <v>0.36326748163679723</v>
      </c>
    </row>
    <row r="24" spans="1:18" x14ac:dyDescent="0.25">
      <c r="A24" s="72">
        <v>17</v>
      </c>
      <c r="B24" s="10">
        <f t="shared" si="9"/>
        <v>0.31245098723613124</v>
      </c>
      <c r="C24" s="11">
        <f t="shared" si="0"/>
        <v>0.31652599517661578</v>
      </c>
      <c r="D24" s="11"/>
      <c r="E24" s="10">
        <f t="shared" si="12"/>
        <v>0.86253152966875646</v>
      </c>
      <c r="F24" s="11">
        <f t="shared" si="2"/>
        <v>0.85583050505984959</v>
      </c>
      <c r="H24" s="10">
        <f t="shared" si="13"/>
        <v>0.83184989039934198</v>
      </c>
      <c r="I24" s="11">
        <f t="shared" si="4"/>
        <v>0.82417192700455721</v>
      </c>
      <c r="K24" s="10">
        <f t="shared" si="14"/>
        <v>0.17965747845891142</v>
      </c>
      <c r="L24" s="11">
        <f t="shared" si="6"/>
        <v>0.19367535882538836</v>
      </c>
      <c r="N24" s="43">
        <f t="shared" si="10"/>
        <v>0.22135726957743115</v>
      </c>
      <c r="O24" s="11">
        <f t="shared" si="11"/>
        <v>0.23217224985647508</v>
      </c>
      <c r="Q24" s="43">
        <f t="shared" si="7"/>
        <v>0.33868586067616552</v>
      </c>
      <c r="R24" s="11">
        <f t="shared" si="8"/>
        <v>0.34098924465114683</v>
      </c>
    </row>
    <row r="25" spans="1:18" x14ac:dyDescent="0.25">
      <c r="A25" s="72">
        <v>18</v>
      </c>
      <c r="B25" s="10">
        <f t="shared" si="9"/>
        <v>0.27016534438097017</v>
      </c>
      <c r="C25" s="11">
        <f t="shared" si="0"/>
        <v>0.29581602675271551</v>
      </c>
      <c r="D25" s="11"/>
      <c r="E25" s="10">
        <f t="shared" si="12"/>
        <v>0.84673371364119598</v>
      </c>
      <c r="F25" s="11">
        <f t="shared" si="2"/>
        <v>0.84802874191357369</v>
      </c>
      <c r="H25" s="10">
        <f t="shared" si="13"/>
        <v>0.81292519563167853</v>
      </c>
      <c r="I25" s="11">
        <f t="shared" si="4"/>
        <v>0.81485003603798578</v>
      </c>
      <c r="K25" s="10">
        <f t="shared" si="14"/>
        <v>0.14496092862276769</v>
      </c>
      <c r="L25" s="11">
        <f t="shared" si="6"/>
        <v>0.17584805434032544</v>
      </c>
      <c r="N25" s="43">
        <f t="shared" si="10"/>
        <v>0.18332872279470636</v>
      </c>
      <c r="O25" s="11">
        <f t="shared" si="11"/>
        <v>0.21306152639468323</v>
      </c>
      <c r="Q25" s="43">
        <f t="shared" si="7"/>
        <v>0.29581602675271562</v>
      </c>
      <c r="R25" s="11">
        <f t="shared" si="8"/>
        <v>0.32007727320887103</v>
      </c>
    </row>
    <row r="26" spans="1:18" x14ac:dyDescent="0.25">
      <c r="A26" s="72">
        <v>19</v>
      </c>
      <c r="B26" s="10">
        <f t="shared" si="9"/>
        <v>0.27016534438097017</v>
      </c>
      <c r="C26" s="11">
        <f t="shared" si="0"/>
        <v>0.27646109013869746</v>
      </c>
      <c r="D26" s="11"/>
      <c r="E26" s="10">
        <f t="shared" si="12"/>
        <v>0.84673371364119598</v>
      </c>
      <c r="F26" s="11">
        <f t="shared" si="2"/>
        <v>0.84029809975192127</v>
      </c>
      <c r="H26" s="10">
        <f t="shared" si="13"/>
        <v>0.81292519563167853</v>
      </c>
      <c r="I26" s="11">
        <f t="shared" si="4"/>
        <v>0.80563358138675767</v>
      </c>
      <c r="K26" s="10">
        <f t="shared" si="14"/>
        <v>0.14496092862276769</v>
      </c>
      <c r="L26" s="11">
        <f t="shared" si="6"/>
        <v>0.15966170607772998</v>
      </c>
      <c r="N26" s="43">
        <f t="shared" si="10"/>
        <v>0.18332872279470636</v>
      </c>
      <c r="O26" s="11">
        <f t="shared" si="11"/>
        <v>0.19552385807388625</v>
      </c>
      <c r="Q26" s="43">
        <f t="shared" si="7"/>
        <v>0.29581602675271562</v>
      </c>
      <c r="R26" s="11">
        <f t="shared" si="8"/>
        <v>0.30044777784600923</v>
      </c>
    </row>
    <row r="27" spans="1:18" x14ac:dyDescent="0.25">
      <c r="A27" s="72">
        <v>20</v>
      </c>
      <c r="B27" s="10">
        <f t="shared" si="9"/>
        <v>0.23360244097845456</v>
      </c>
      <c r="C27" s="11">
        <f t="shared" si="0"/>
        <v>0.25837252700499735</v>
      </c>
      <c r="D27" s="11"/>
      <c r="E27" s="10">
        <f t="shared" si="12"/>
        <v>0.83122524470722692</v>
      </c>
      <c r="F27" s="11">
        <f t="shared" si="2"/>
        <v>0.83263793023497734</v>
      </c>
      <c r="H27" s="10">
        <f t="shared" si="13"/>
        <v>0.79443104016705846</v>
      </c>
      <c r="I27" s="11">
        <f t="shared" si="4"/>
        <v>0.79652137050135319</v>
      </c>
      <c r="K27" s="10">
        <f t="shared" si="14"/>
        <v>0.11696518846545587</v>
      </c>
      <c r="L27" s="11">
        <f t="shared" si="6"/>
        <v>0.14496526835785215</v>
      </c>
      <c r="N27" s="43">
        <f t="shared" si="10"/>
        <v>0.15183337175100842</v>
      </c>
      <c r="O27" s="11">
        <f t="shared" si="11"/>
        <v>0.17942976248691331</v>
      </c>
      <c r="Q27" s="43">
        <f t="shared" si="7"/>
        <v>0.25837252700499747</v>
      </c>
      <c r="R27" s="11">
        <f t="shared" si="8"/>
        <v>0.28202210768553587</v>
      </c>
    </row>
    <row r="28" spans="1:18" x14ac:dyDescent="0.25">
      <c r="A28" s="72">
        <v>21</v>
      </c>
      <c r="B28" s="10">
        <f t="shared" si="9"/>
        <v>0.23360244097845456</v>
      </c>
      <c r="C28" s="11">
        <f t="shared" si="0"/>
        <v>0.24146747984483874</v>
      </c>
      <c r="D28" s="11"/>
      <c r="E28" s="10">
        <f t="shared" si="12"/>
        <v>0.83122524470722692</v>
      </c>
      <c r="F28" s="11">
        <f t="shared" si="2"/>
        <v>0.82504759093310309</v>
      </c>
      <c r="H28" s="10">
        <f t="shared" si="13"/>
        <v>0.79443104016705846</v>
      </c>
      <c r="I28" s="11">
        <f t="shared" si="4"/>
        <v>0.78751222432072066</v>
      </c>
      <c r="K28" s="10">
        <f t="shared" si="14"/>
        <v>0.11696518846545587</v>
      </c>
      <c r="L28" s="11">
        <f t="shared" si="6"/>
        <v>0.13162159885622884</v>
      </c>
      <c r="N28" s="43">
        <f t="shared" si="10"/>
        <v>0.15183337175100842</v>
      </c>
      <c r="O28" s="11">
        <f t="shared" si="11"/>
        <v>0.16466041527241129</v>
      </c>
      <c r="Q28" s="43">
        <f t="shared" si="7"/>
        <v>0.25837252700499747</v>
      </c>
      <c r="R28" s="11">
        <f t="shared" si="8"/>
        <v>0.26472643530137019</v>
      </c>
    </row>
    <row r="29" spans="1:18" x14ac:dyDescent="0.25">
      <c r="A29" s="72">
        <v>22</v>
      </c>
      <c r="B29" s="10">
        <f t="shared" si="9"/>
        <v>0.2019877884638713</v>
      </c>
      <c r="C29" s="11">
        <f t="shared" si="0"/>
        <v>0.2256685124323991</v>
      </c>
      <c r="D29" s="11"/>
      <c r="E29" s="10">
        <f t="shared" si="12"/>
        <v>0.81600082328996959</v>
      </c>
      <c r="F29" s="11">
        <f t="shared" si="2"/>
        <v>0.8175264452730574</v>
      </c>
      <c r="H29" s="10">
        <f t="shared" si="13"/>
        <v>0.77635762917952866</v>
      </c>
      <c r="I29" s="11">
        <f t="shared" si="4"/>
        <v>0.77860497711971377</v>
      </c>
      <c r="K29" s="10">
        <f t="shared" si="14"/>
        <v>9.43761566839941E-2</v>
      </c>
      <c r="L29" s="11">
        <f t="shared" si="6"/>
        <v>0.11950617883660569</v>
      </c>
      <c r="N29" s="43">
        <f t="shared" si="10"/>
        <v>0.1257488320752409</v>
      </c>
      <c r="O29" s="11">
        <f t="shared" si="11"/>
        <v>0.15110677282237625</v>
      </c>
      <c r="Q29" s="43">
        <f t="shared" si="7"/>
        <v>0.22566851243239919</v>
      </c>
      <c r="R29" s="11">
        <f t="shared" si="8"/>
        <v>0.24849146090884539</v>
      </c>
    </row>
    <row r="30" spans="1:18" x14ac:dyDescent="0.25">
      <c r="A30" s="72">
        <v>23</v>
      </c>
      <c r="B30" s="10">
        <f t="shared" si="9"/>
        <v>0.2019877884638713</v>
      </c>
      <c r="C30" s="11">
        <f t="shared" si="0"/>
        <v>0.21090325511400487</v>
      </c>
      <c r="D30" s="11"/>
      <c r="E30" s="10">
        <f t="shared" si="12"/>
        <v>0.81600082328996959</v>
      </c>
      <c r="F30" s="11">
        <f t="shared" si="2"/>
        <v>0.81007386248461011</v>
      </c>
      <c r="H30" s="10">
        <f t="shared" si="13"/>
        <v>0.77635762917952866</v>
      </c>
      <c r="I30" s="11">
        <f t="shared" si="4"/>
        <v>0.7697984763582536</v>
      </c>
      <c r="K30" s="10">
        <f t="shared" si="14"/>
        <v>9.43761566839941E-2</v>
      </c>
      <c r="L30" s="11">
        <f t="shared" si="6"/>
        <v>0.10850595118303354</v>
      </c>
      <c r="N30" s="43">
        <f t="shared" si="10"/>
        <v>0.1257488320752409</v>
      </c>
      <c r="O30" s="11">
        <f t="shared" si="11"/>
        <v>0.13866876720199137</v>
      </c>
      <c r="Q30" s="43">
        <f t="shared" si="7"/>
        <v>0.22566851243239919</v>
      </c>
      <c r="R30" s="11">
        <f t="shared" si="8"/>
        <v>0.23325213469639708</v>
      </c>
    </row>
    <row r="31" spans="1:18" x14ac:dyDescent="0.25">
      <c r="A31" s="72">
        <v>24</v>
      </c>
      <c r="B31" s="10">
        <f t="shared" si="9"/>
        <v>0.17465171390177628</v>
      </c>
      <c r="C31" s="11">
        <f t="shared" si="0"/>
        <v>0.19710407330755741</v>
      </c>
      <c r="D31" s="11"/>
      <c r="E31" s="10">
        <f t="shared" si="12"/>
        <v>0.8010552468776807</v>
      </c>
      <c r="F31" s="11">
        <f t="shared" si="2"/>
        <v>0.80268921754764122</v>
      </c>
      <c r="H31" s="10">
        <f t="shared" si="13"/>
        <v>0.75869539067671876</v>
      </c>
      <c r="I31" s="11">
        <f t="shared" si="4"/>
        <v>0.76109158253219789</v>
      </c>
      <c r="K31" s="10">
        <f t="shared" si="14"/>
        <v>7.6149656725191597E-2</v>
      </c>
      <c r="L31" s="11">
        <f t="shared" si="6"/>
        <v>9.8518265388036347E-2</v>
      </c>
      <c r="N31" s="43">
        <f t="shared" si="10"/>
        <v>0.10414554182606509</v>
      </c>
      <c r="O31" s="11">
        <f t="shared" si="11"/>
        <v>0.12725456733778251</v>
      </c>
      <c r="Q31" s="43">
        <f t="shared" si="7"/>
        <v>0.19710407330755753</v>
      </c>
      <c r="R31" s="11">
        <f t="shared" si="8"/>
        <v>0.21894739618591652</v>
      </c>
    </row>
    <row r="32" spans="1:18" x14ac:dyDescent="0.25">
      <c r="A32" s="72">
        <v>25</v>
      </c>
      <c r="B32" s="10">
        <f t="shared" si="9"/>
        <v>0.17465171390177628</v>
      </c>
      <c r="C32" s="11">
        <f t="shared" si="0"/>
        <v>0.18420775769169795</v>
      </c>
      <c r="D32" s="11"/>
      <c r="E32" s="10">
        <f t="shared" si="12"/>
        <v>0.8010552468776807</v>
      </c>
      <c r="F32" s="11">
        <f t="shared" si="2"/>
        <v>0.79537189113972318</v>
      </c>
      <c r="H32" s="10">
        <f t="shared" si="13"/>
        <v>0.75869539067671876</v>
      </c>
      <c r="I32" s="11">
        <f t="shared" si="4"/>
        <v>0.75248316902589663</v>
      </c>
      <c r="K32" s="10">
        <f t="shared" si="14"/>
        <v>7.6149656725191597E-2</v>
      </c>
      <c r="L32" s="11">
        <f t="shared" si="6"/>
        <v>8.9449919651828358E-2</v>
      </c>
      <c r="N32" s="43">
        <f t="shared" si="10"/>
        <v>0.10414554182606509</v>
      </c>
      <c r="O32" s="11">
        <f t="shared" si="11"/>
        <v>0.11677990101936714</v>
      </c>
      <c r="Q32" s="43">
        <f t="shared" si="7"/>
        <v>0.19710407330755753</v>
      </c>
      <c r="R32" s="11">
        <f t="shared" si="8"/>
        <v>0.20551992957744694</v>
      </c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</sheetData>
  <sheetProtection password="DC2F" sheet="1" objects="1" scenarios="1" formatCells="0"/>
  <protectedRanges>
    <protectedRange sqref="A8:A32" name="Range8"/>
    <protectedRange sqref="O4:P4 R4:S4" name="Range7"/>
    <protectedRange sqref="L4:M4" name="Range6"/>
    <protectedRange sqref="I4:J4" name="Range5"/>
    <protectedRange sqref="F4:G4" name="Range4"/>
    <protectedRange sqref="C4" name="Range3"/>
    <protectedRange sqref="J2" name="Range2"/>
    <protectedRange sqref="D2" name="Range1"/>
  </protectedRanges>
  <phoneticPr fontId="4" type="noConversion"/>
  <pageMargins left="0.75" right="0.75" top="1" bottom="1" header="0.5" footer="0.5"/>
  <pageSetup orientation="portrait" r:id="rId1"/>
  <headerFooter alignWithMargins="0"/>
  <ignoredErrors>
    <ignoredError sqref="E20 E8:E19 E21:E3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zoomScale="85" zoomScaleNormal="85" workbookViewId="0">
      <selection activeCell="E6" sqref="E6"/>
    </sheetView>
  </sheetViews>
  <sheetFormatPr defaultRowHeight="13.2" x14ac:dyDescent="0.25"/>
  <cols>
    <col min="1" max="1" width="11.33203125" customWidth="1"/>
    <col min="2" max="2" width="12.88671875" style="7" customWidth="1"/>
    <col min="3" max="3" width="11.44140625" customWidth="1"/>
    <col min="4" max="4" width="8.33203125" customWidth="1"/>
    <col min="5" max="5" width="9.109375" style="7" customWidth="1"/>
    <col min="7" max="7" width="7.33203125" customWidth="1"/>
    <col min="8" max="8" width="9.109375" style="7" customWidth="1"/>
    <col min="10" max="10" width="7.33203125" customWidth="1"/>
    <col min="11" max="11" width="10.109375" style="7" customWidth="1"/>
    <col min="13" max="13" width="7" customWidth="1"/>
    <col min="14" max="14" width="12.6640625" customWidth="1"/>
    <col min="17" max="17" width="12.33203125" customWidth="1"/>
  </cols>
  <sheetData>
    <row r="1" spans="1:19" ht="15" x14ac:dyDescent="0.25">
      <c r="A1" s="93" t="s">
        <v>29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7"/>
    </row>
    <row r="2" spans="1:19" ht="13.8" thickBot="1" x14ac:dyDescent="0.3">
      <c r="A2" s="2"/>
      <c r="B2" s="68" t="s">
        <v>20</v>
      </c>
      <c r="C2" s="68"/>
      <c r="D2" s="65">
        <v>50</v>
      </c>
      <c r="E2" s="15"/>
      <c r="F2" s="68"/>
      <c r="G2" s="68" t="s">
        <v>23</v>
      </c>
      <c r="H2" s="2"/>
      <c r="I2" s="68"/>
      <c r="J2" s="67">
        <v>2</v>
      </c>
      <c r="K2" s="2" t="s">
        <v>14</v>
      </c>
      <c r="L2" s="68"/>
      <c r="M2" s="68"/>
      <c r="N2" s="68"/>
      <c r="O2" s="68"/>
      <c r="P2" s="68"/>
      <c r="Q2" s="35"/>
      <c r="R2" s="35"/>
      <c r="S2" s="92"/>
    </row>
    <row r="3" spans="1:19" ht="27.6" thickBot="1" x14ac:dyDescent="0.35">
      <c r="A3" s="1" t="s">
        <v>21</v>
      </c>
      <c r="B3" s="18" t="s">
        <v>0</v>
      </c>
      <c r="C3" s="3" t="s">
        <v>7</v>
      </c>
      <c r="D3" s="3"/>
      <c r="E3" s="18" t="s">
        <v>1</v>
      </c>
      <c r="F3" s="4" t="s">
        <v>5</v>
      </c>
      <c r="G3" s="4" t="s">
        <v>6</v>
      </c>
      <c r="H3" s="18" t="s">
        <v>2</v>
      </c>
      <c r="I3" s="3" t="s">
        <v>7</v>
      </c>
      <c r="J3" s="5" t="s">
        <v>8</v>
      </c>
      <c r="K3" s="18" t="s">
        <v>3</v>
      </c>
      <c r="L3" s="5" t="s">
        <v>7</v>
      </c>
      <c r="M3" s="6" t="s">
        <v>9</v>
      </c>
      <c r="N3" s="18" t="s">
        <v>25</v>
      </c>
      <c r="O3" s="46" t="s">
        <v>26</v>
      </c>
      <c r="P3" s="59" t="s">
        <v>27</v>
      </c>
      <c r="Q3" s="18" t="s">
        <v>28</v>
      </c>
      <c r="R3" s="46" t="s">
        <v>7</v>
      </c>
      <c r="S3" s="59" t="s">
        <v>27</v>
      </c>
    </row>
    <row r="4" spans="1:19" ht="13.8" thickBot="1" x14ac:dyDescent="0.3">
      <c r="A4" s="2"/>
      <c r="B4" s="16" t="s">
        <v>4</v>
      </c>
      <c r="C4" s="82">
        <v>100</v>
      </c>
      <c r="D4" s="83"/>
      <c r="E4" s="16" t="s">
        <v>4</v>
      </c>
      <c r="F4" s="27">
        <v>2</v>
      </c>
      <c r="G4" s="28">
        <v>100</v>
      </c>
      <c r="H4" s="16" t="s">
        <v>4</v>
      </c>
      <c r="I4" s="27">
        <v>100</v>
      </c>
      <c r="J4" s="28">
        <v>25</v>
      </c>
      <c r="K4" s="16" t="s">
        <v>4</v>
      </c>
      <c r="L4" s="27">
        <v>100</v>
      </c>
      <c r="M4" s="29">
        <v>0.8</v>
      </c>
      <c r="N4" s="16" t="s">
        <v>4</v>
      </c>
      <c r="O4" s="88">
        <v>1.5</v>
      </c>
      <c r="P4" s="89">
        <v>100</v>
      </c>
      <c r="Q4" s="16" t="s">
        <v>4</v>
      </c>
      <c r="R4" s="88">
        <v>100</v>
      </c>
      <c r="S4" s="89">
        <v>20</v>
      </c>
    </row>
    <row r="5" spans="1:19" ht="27" thickBot="1" x14ac:dyDescent="0.3">
      <c r="A5" s="31" t="s">
        <v>12</v>
      </c>
      <c r="B5" s="74">
        <f>EXP(-D2/C4)</f>
        <v>0.60653065971263342</v>
      </c>
      <c r="C5" s="84"/>
      <c r="D5" s="85"/>
      <c r="E5" s="74">
        <f>EXP(-((D2/G4)^F4))</f>
        <v>0.77880078307140488</v>
      </c>
      <c r="F5" s="86"/>
      <c r="G5" s="86"/>
      <c r="H5" s="74">
        <f>1-NORMDIST(D2,I4,J4,TRUE)</f>
        <v>0.97724986805182079</v>
      </c>
      <c r="I5" s="86"/>
      <c r="J5" s="86"/>
      <c r="K5" s="74">
        <f>1-LOGNORMDIST(D2,LN(L4),M4)</f>
        <v>0.80687389061803516</v>
      </c>
      <c r="L5" s="87"/>
      <c r="M5" s="87"/>
      <c r="N5" s="74">
        <f>1-GAMMADIST(D2,O4,P4,TRUE)</f>
        <v>0.80125195690120088</v>
      </c>
      <c r="O5" s="90"/>
      <c r="P5" s="91"/>
      <c r="Q5" s="74">
        <f>EXP(-(EXP((D2-R4)/S4)))</f>
        <v>0.92119365517551577</v>
      </c>
      <c r="R5" s="90"/>
      <c r="S5" s="91"/>
    </row>
    <row r="6" spans="1:19" ht="27" thickBot="1" x14ac:dyDescent="0.3">
      <c r="A6" s="31" t="s">
        <v>13</v>
      </c>
      <c r="B6" s="77" t="s">
        <v>17</v>
      </c>
      <c r="C6" s="78" t="s">
        <v>15</v>
      </c>
      <c r="D6" s="79" t="s">
        <v>14</v>
      </c>
      <c r="E6" s="80" t="s">
        <v>17</v>
      </c>
      <c r="F6" s="78" t="s">
        <v>15</v>
      </c>
      <c r="G6" s="79" t="s">
        <v>14</v>
      </c>
      <c r="H6" s="80" t="s">
        <v>17</v>
      </c>
      <c r="I6" s="78" t="s">
        <v>15</v>
      </c>
      <c r="J6" s="79" t="s">
        <v>14</v>
      </c>
      <c r="K6" s="80" t="s">
        <v>17</v>
      </c>
      <c r="L6" s="78" t="s">
        <v>15</v>
      </c>
      <c r="M6" s="79" t="s">
        <v>14</v>
      </c>
      <c r="N6" s="80" t="s">
        <v>17</v>
      </c>
      <c r="O6" s="78" t="s">
        <v>15</v>
      </c>
      <c r="P6" s="81" t="s">
        <v>14</v>
      </c>
      <c r="Q6" s="80" t="s">
        <v>17</v>
      </c>
      <c r="R6" s="78" t="s">
        <v>15</v>
      </c>
      <c r="S6" s="81" t="s">
        <v>14</v>
      </c>
    </row>
    <row r="7" spans="1:19" x14ac:dyDescent="0.25">
      <c r="A7" s="36" t="s">
        <v>16</v>
      </c>
      <c r="B7" s="75"/>
      <c r="C7" s="13" t="s">
        <v>18</v>
      </c>
      <c r="D7" s="76">
        <f>$J$2/(1-B5)</f>
        <v>5.0829881650735969</v>
      </c>
      <c r="E7" s="75"/>
      <c r="F7" s="13" t="s">
        <v>18</v>
      </c>
      <c r="G7" s="76">
        <f>$J$2/(1-E5)</f>
        <v>9.0416233283755982</v>
      </c>
      <c r="H7" s="75"/>
      <c r="I7" s="13" t="s">
        <v>18</v>
      </c>
      <c r="J7" s="76">
        <f>$J$2/(1-H5)</f>
        <v>87.911578031971317</v>
      </c>
      <c r="K7" s="75"/>
      <c r="L7" s="13" t="s">
        <v>18</v>
      </c>
      <c r="M7" s="76">
        <f>$J$2/(1-K5)</f>
        <v>10.355927566709273</v>
      </c>
      <c r="N7" s="75"/>
      <c r="O7" s="13" t="s">
        <v>18</v>
      </c>
      <c r="P7" s="76">
        <f>$J$2/(1-N5)</f>
        <v>10.062992162422375</v>
      </c>
      <c r="Q7" s="75"/>
      <c r="R7" s="13" t="s">
        <v>18</v>
      </c>
      <c r="S7" s="76">
        <f>$J$2/(1-Q5)</f>
        <v>25.37866721841187</v>
      </c>
    </row>
    <row r="8" spans="1:19" x14ac:dyDescent="0.25">
      <c r="A8" s="72">
        <v>1</v>
      </c>
      <c r="B8" s="10">
        <f t="shared" ref="B8:B32" si="0">$B$5^(INT(A8/$J$2))</f>
        <v>1</v>
      </c>
      <c r="C8" s="11">
        <f t="shared" ref="C8:C32" si="1">EXP(-(1-B$5)*$A8/$J$2)</f>
        <v>0.82140854861384272</v>
      </c>
      <c r="D8" s="11"/>
      <c r="E8" s="10">
        <f t="shared" ref="E8:E32" si="2">$E$5^(INT(A8/$J$2))</f>
        <v>1</v>
      </c>
      <c r="F8" s="11">
        <f t="shared" ref="F8:F32" si="3">EXP(-(1-E$5)*$A8/$J$2)</f>
        <v>0.89529714657397808</v>
      </c>
      <c r="H8" s="10">
        <f t="shared" ref="H8:H32" si="4">$H$5^(INT(A8/$J$2))</f>
        <v>1</v>
      </c>
      <c r="I8" s="11">
        <f t="shared" ref="I8:I32" si="5">EXP(-(1-H$5)*$A8/$J$2)</f>
        <v>0.98868938547755247</v>
      </c>
      <c r="K8" s="10">
        <f t="shared" ref="K8:K32" si="6">$K$5^(INT(A8/$J$2))</f>
        <v>1</v>
      </c>
      <c r="L8" s="11">
        <f t="shared" ref="L8:L32" si="7">EXP(-(1-K$5)*$A8/$J$2)</f>
        <v>0.90795264512128537</v>
      </c>
      <c r="N8" s="10">
        <f>$N$5^(INT(A8/$J$2))</f>
        <v>1</v>
      </c>
      <c r="O8" s="11">
        <f t="shared" ref="O8:O32" si="8">EXP(-(1-N$5)*$A8/$J$2)</f>
        <v>0.905404004077772</v>
      </c>
      <c r="Q8" s="10">
        <f>$Q$5^(INT(A8/$J$2))</f>
        <v>1</v>
      </c>
      <c r="R8" s="11">
        <f>EXP(-(1-Q$5)*$A8/$J$2)</f>
        <v>0.96136303594780526</v>
      </c>
    </row>
    <row r="9" spans="1:19" x14ac:dyDescent="0.25">
      <c r="A9" s="72">
        <v>2</v>
      </c>
      <c r="B9" s="10">
        <f t="shared" si="0"/>
        <v>0.60653065971263342</v>
      </c>
      <c r="C9" s="11">
        <f t="shared" si="1"/>
        <v>0.67471200373589968</v>
      </c>
      <c r="D9" s="11"/>
      <c r="E9" s="10">
        <f t="shared" si="2"/>
        <v>0.77880078307140488</v>
      </c>
      <c r="F9" s="11">
        <f t="shared" si="3"/>
        <v>0.80155698066350711</v>
      </c>
      <c r="H9" s="10">
        <f t="shared" si="4"/>
        <v>0.97724986805182079</v>
      </c>
      <c r="I9" s="11">
        <f t="shared" si="5"/>
        <v>0.97750670095598025</v>
      </c>
      <c r="K9" s="10">
        <f t="shared" si="6"/>
        <v>0.80687389061803516</v>
      </c>
      <c r="L9" s="11">
        <f t="shared" si="7"/>
        <v>0.82437800578273868</v>
      </c>
      <c r="N9" s="10">
        <f t="shared" ref="N9:N32" si="9">$N$5^(INT(A9/$J$2))</f>
        <v>0.80125195690120088</v>
      </c>
      <c r="O9" s="11">
        <f t="shared" si="8"/>
        <v>0.8197564106000621</v>
      </c>
      <c r="Q9" s="10">
        <f t="shared" ref="Q9:Q32" si="10">$Q$5^(INT(A9/$J$2))</f>
        <v>0.92119365517551577</v>
      </c>
      <c r="R9" s="11">
        <f t="shared" ref="R9:R32" si="11">EXP(-(1-Q$5)*$A9/$J$2)</f>
        <v>0.924218886886781</v>
      </c>
    </row>
    <row r="10" spans="1:19" x14ac:dyDescent="0.25">
      <c r="A10" s="72">
        <v>3</v>
      </c>
      <c r="B10" s="10">
        <f t="shared" si="0"/>
        <v>0.60653065971263342</v>
      </c>
      <c r="C10" s="11">
        <f t="shared" si="1"/>
        <v>0.55421420772104302</v>
      </c>
      <c r="D10" s="11"/>
      <c r="E10" s="10">
        <f t="shared" si="2"/>
        <v>0.77880078307140488</v>
      </c>
      <c r="F10" s="11">
        <f t="shared" si="3"/>
        <v>0.7176316776044912</v>
      </c>
      <c r="H10" s="10">
        <f t="shared" si="4"/>
        <v>0.97724986805182079</v>
      </c>
      <c r="I10" s="11">
        <f t="shared" si="5"/>
        <v>0.9664504994683577</v>
      </c>
      <c r="K10" s="10">
        <f t="shared" si="6"/>
        <v>0.80687389061803516</v>
      </c>
      <c r="L10" s="11">
        <f t="shared" si="7"/>
        <v>0.74849619093024788</v>
      </c>
      <c r="N10" s="10">
        <f t="shared" si="9"/>
        <v>0.80125195690120088</v>
      </c>
      <c r="O10" s="11">
        <f t="shared" si="8"/>
        <v>0.74221073652571834</v>
      </c>
      <c r="Q10" s="10">
        <f t="shared" si="10"/>
        <v>0.92119365517551577</v>
      </c>
      <c r="R10" s="11">
        <f t="shared" si="11"/>
        <v>0.888509874977777</v>
      </c>
    </row>
    <row r="11" spans="1:19" x14ac:dyDescent="0.25">
      <c r="A11" s="72">
        <v>4</v>
      </c>
      <c r="B11" s="10">
        <f t="shared" si="0"/>
        <v>0.36787944117144233</v>
      </c>
      <c r="C11" s="11">
        <f t="shared" si="1"/>
        <v>0.45523628798531268</v>
      </c>
      <c r="D11" s="11"/>
      <c r="E11" s="10">
        <f t="shared" si="2"/>
        <v>0.60653065971263342</v>
      </c>
      <c r="F11" s="11">
        <f t="shared" si="3"/>
        <v>0.6424935932503979</v>
      </c>
      <c r="H11" s="10">
        <f t="shared" si="4"/>
        <v>0.95501730460730117</v>
      </c>
      <c r="I11" s="11">
        <f t="shared" si="5"/>
        <v>0.95551935041384417</v>
      </c>
      <c r="K11" s="10">
        <f t="shared" si="6"/>
        <v>0.65104547536108492</v>
      </c>
      <c r="L11" s="11">
        <f t="shared" si="7"/>
        <v>0.67959909641832517</v>
      </c>
      <c r="N11" s="10">
        <f t="shared" si="9"/>
        <v>0.6420046984380039</v>
      </c>
      <c r="O11" s="11">
        <f t="shared" si="8"/>
        <v>0.67200057271989766</v>
      </c>
      <c r="Q11" s="10">
        <f t="shared" si="10"/>
        <v>0.84859775033562701</v>
      </c>
      <c r="R11" s="11">
        <f t="shared" si="11"/>
        <v>0.85418055087824052</v>
      </c>
    </row>
    <row r="12" spans="1:19" x14ac:dyDescent="0.25">
      <c r="A12" s="72">
        <v>5</v>
      </c>
      <c r="B12" s="10">
        <f t="shared" si="0"/>
        <v>0.36787944117144233</v>
      </c>
      <c r="C12" s="11">
        <f t="shared" si="1"/>
        <v>0.373934978590369</v>
      </c>
      <c r="D12" s="11"/>
      <c r="E12" s="10">
        <f t="shared" si="2"/>
        <v>0.60653065971263342</v>
      </c>
      <c r="F12" s="11">
        <f t="shared" si="3"/>
        <v>0.5752226807291434</v>
      </c>
      <c r="H12" s="10">
        <f t="shared" si="4"/>
        <v>0.95501730460730117</v>
      </c>
      <c r="I12" s="11">
        <f t="shared" si="5"/>
        <v>0.94471183937257375</v>
      </c>
      <c r="K12" s="10">
        <f t="shared" si="6"/>
        <v>0.65104547536108492</v>
      </c>
      <c r="L12" s="11">
        <f t="shared" si="7"/>
        <v>0.61704379721505376</v>
      </c>
      <c r="N12" s="10">
        <f t="shared" si="9"/>
        <v>0.6420046984380039</v>
      </c>
      <c r="O12" s="11">
        <f t="shared" si="8"/>
        <v>0.60843200928315133</v>
      </c>
      <c r="Q12" s="10">
        <f t="shared" si="10"/>
        <v>0.84859775033562701</v>
      </c>
      <c r="R12" s="11">
        <f t="shared" si="11"/>
        <v>0.82117760763987402</v>
      </c>
    </row>
    <row r="13" spans="1:19" x14ac:dyDescent="0.25">
      <c r="A13" s="72">
        <v>6</v>
      </c>
      <c r="B13" s="10">
        <f t="shared" si="0"/>
        <v>0.22313016014842985</v>
      </c>
      <c r="C13" s="11">
        <f t="shared" si="1"/>
        <v>0.30715338803986336</v>
      </c>
      <c r="D13" s="11"/>
      <c r="E13" s="10">
        <f t="shared" si="2"/>
        <v>0.47236655274101469</v>
      </c>
      <c r="F13" s="11">
        <f t="shared" si="3"/>
        <v>0.51499522470143644</v>
      </c>
      <c r="H13" s="10">
        <f t="shared" si="4"/>
        <v>0.93329053491469061</v>
      </c>
      <c r="I13" s="11">
        <f t="shared" si="5"/>
        <v>0.93402656792263816</v>
      </c>
      <c r="K13" s="10">
        <f t="shared" si="6"/>
        <v>0.52531159567386676</v>
      </c>
      <c r="L13" s="11">
        <f t="shared" si="7"/>
        <v>0.56024654783709016</v>
      </c>
      <c r="N13" s="10">
        <f t="shared" si="9"/>
        <v>0.51440752096321596</v>
      </c>
      <c r="O13" s="11">
        <f t="shared" si="8"/>
        <v>0.55087677741404928</v>
      </c>
      <c r="Q13" s="10">
        <f t="shared" si="10"/>
        <v>0.78172286340539598</v>
      </c>
      <c r="R13" s="11">
        <f t="shared" si="11"/>
        <v>0.78944979793302494</v>
      </c>
    </row>
    <row r="14" spans="1:19" x14ac:dyDescent="0.25">
      <c r="A14" s="72">
        <v>7</v>
      </c>
      <c r="B14" s="10">
        <f t="shared" si="0"/>
        <v>0.22313016014842985</v>
      </c>
      <c r="C14" s="11">
        <f t="shared" si="1"/>
        <v>0.25229841867164865</v>
      </c>
      <c r="D14" s="11"/>
      <c r="E14" s="10">
        <f t="shared" si="2"/>
        <v>0.47236655274101469</v>
      </c>
      <c r="F14" s="11">
        <f t="shared" si="3"/>
        <v>0.46107375517442067</v>
      </c>
      <c r="H14" s="10">
        <f t="shared" si="4"/>
        <v>0.93329053491469061</v>
      </c>
      <c r="I14" s="11">
        <f t="shared" si="5"/>
        <v>0.92346215345914051</v>
      </c>
      <c r="K14" s="10">
        <f t="shared" si="6"/>
        <v>0.52531159567386676</v>
      </c>
      <c r="L14" s="11">
        <f t="shared" si="7"/>
        <v>0.50867733502875467</v>
      </c>
      <c r="N14" s="10">
        <f t="shared" si="9"/>
        <v>0.51440752096321596</v>
      </c>
      <c r="O14" s="11">
        <f t="shared" si="8"/>
        <v>0.49876604002413977</v>
      </c>
      <c r="Q14" s="10">
        <f t="shared" si="10"/>
        <v>0.78172286340539598</v>
      </c>
      <c r="R14" s="11">
        <f t="shared" si="11"/>
        <v>0.75894785446927415</v>
      </c>
    </row>
    <row r="15" spans="1:19" x14ac:dyDescent="0.25">
      <c r="A15" s="72">
        <v>8</v>
      </c>
      <c r="B15" s="10">
        <f t="shared" si="0"/>
        <v>0.1353352832366127</v>
      </c>
      <c r="C15" s="11">
        <f t="shared" si="1"/>
        <v>0.20724007789864651</v>
      </c>
      <c r="D15" s="11"/>
      <c r="E15" s="10">
        <f t="shared" si="2"/>
        <v>0.36787944117144233</v>
      </c>
      <c r="F15" s="11">
        <f t="shared" si="3"/>
        <v>0.4127980173678078</v>
      </c>
      <c r="H15" s="10">
        <f t="shared" si="4"/>
        <v>0.91205805209939461</v>
      </c>
      <c r="I15" s="11">
        <f t="shared" si="5"/>
        <v>0.91301722901529481</v>
      </c>
      <c r="K15" s="10">
        <f t="shared" si="6"/>
        <v>0.42386021098814103</v>
      </c>
      <c r="L15" s="11">
        <f t="shared" si="7"/>
        <v>0.46185493185260407</v>
      </c>
      <c r="N15" s="10">
        <f t="shared" si="9"/>
        <v>0.4121700328164723</v>
      </c>
      <c r="O15" s="11">
        <f t="shared" si="8"/>
        <v>0.45158476973587042</v>
      </c>
      <c r="Q15" s="10">
        <f t="shared" si="10"/>
        <v>0.72011814187468715</v>
      </c>
      <c r="R15" s="11">
        <f t="shared" si="11"/>
        <v>0.72962441349865448</v>
      </c>
    </row>
    <row r="16" spans="1:19" x14ac:dyDescent="0.25">
      <c r="A16" s="72">
        <v>9</v>
      </c>
      <c r="B16" s="10">
        <f t="shared" si="0"/>
        <v>0.1353352832366127</v>
      </c>
      <c r="C16" s="11">
        <f t="shared" si="1"/>
        <v>0.17022877160134692</v>
      </c>
      <c r="D16" s="11"/>
      <c r="E16" s="10">
        <f t="shared" si="2"/>
        <v>0.36787944117144233</v>
      </c>
      <c r="F16" s="11">
        <f t="shared" si="3"/>
        <v>0.36957688706079378</v>
      </c>
      <c r="H16" s="10">
        <f t="shared" si="4"/>
        <v>0.91205805209939461</v>
      </c>
      <c r="I16" s="11">
        <f t="shared" si="5"/>
        <v>0.90269044308554958</v>
      </c>
      <c r="K16" s="10">
        <f t="shared" si="6"/>
        <v>0.42386021098814103</v>
      </c>
      <c r="L16" s="11">
        <f t="shared" si="7"/>
        <v>0.41934240703788289</v>
      </c>
      <c r="N16" s="10">
        <f t="shared" si="9"/>
        <v>0.4121700328164723</v>
      </c>
      <c r="O16" s="11">
        <f t="shared" si="8"/>
        <v>0.40886665869939576</v>
      </c>
      <c r="Q16" s="10">
        <f t="shared" si="10"/>
        <v>0.72011814187468715</v>
      </c>
      <c r="R16" s="11">
        <f t="shared" si="11"/>
        <v>0.70143394126270331</v>
      </c>
    </row>
    <row r="17" spans="1:18" x14ac:dyDescent="0.25">
      <c r="A17" s="72">
        <v>10</v>
      </c>
      <c r="B17" s="10">
        <f t="shared" si="0"/>
        <v>8.20849986238988E-2</v>
      </c>
      <c r="C17" s="11">
        <f t="shared" si="1"/>
        <v>0.13982736821337974</v>
      </c>
      <c r="D17" s="11"/>
      <c r="E17" s="10">
        <f t="shared" si="2"/>
        <v>0.28650479686019009</v>
      </c>
      <c r="F17" s="11">
        <f t="shared" si="3"/>
        <v>0.33088113242522205</v>
      </c>
      <c r="H17" s="10">
        <f t="shared" si="4"/>
        <v>0.89130861106973402</v>
      </c>
      <c r="I17" s="11">
        <f t="shared" si="5"/>
        <v>0.89248045945071153</v>
      </c>
      <c r="K17" s="10">
        <f t="shared" si="6"/>
        <v>0.34200173751818264</v>
      </c>
      <c r="L17" s="11">
        <f t="shared" si="7"/>
        <v>0.38074304768157247</v>
      </c>
      <c r="N17" s="10">
        <f t="shared" si="9"/>
        <v>0.33025204537023062</v>
      </c>
      <c r="O17" s="11">
        <f t="shared" si="8"/>
        <v>0.37018950992033273</v>
      </c>
      <c r="Q17" s="10">
        <f t="shared" si="10"/>
        <v>0.6633682632717437</v>
      </c>
      <c r="R17" s="11">
        <f t="shared" si="11"/>
        <v>0.67433266328914687</v>
      </c>
    </row>
    <row r="18" spans="1:18" x14ac:dyDescent="0.25">
      <c r="A18" s="72">
        <v>11</v>
      </c>
      <c r="B18" s="10">
        <f t="shared" si="0"/>
        <v>8.20849986238988E-2</v>
      </c>
      <c r="C18" s="11">
        <f t="shared" si="1"/>
        <v>0.11485539558064563</v>
      </c>
      <c r="D18" s="11"/>
      <c r="E18" s="10">
        <f t="shared" si="2"/>
        <v>0.28650479686019009</v>
      </c>
      <c r="F18" s="11">
        <f t="shared" si="3"/>
        <v>0.29623693371546778</v>
      </c>
      <c r="H18" s="10">
        <f t="shared" si="4"/>
        <v>0.89130861106973402</v>
      </c>
      <c r="I18" s="11">
        <f t="shared" si="5"/>
        <v>0.88238595700504763</v>
      </c>
      <c r="K18" s="10">
        <f t="shared" si="6"/>
        <v>0.34200173751818264</v>
      </c>
      <c r="L18" s="11">
        <f t="shared" si="7"/>
        <v>0.34569665725402338</v>
      </c>
      <c r="N18" s="10">
        <f t="shared" si="9"/>
        <v>0.33025204537023062</v>
      </c>
      <c r="O18" s="11">
        <f t="shared" si="8"/>
        <v>0.33517106454945739</v>
      </c>
      <c r="Q18" s="10">
        <f t="shared" si="10"/>
        <v>0.6633682632717437</v>
      </c>
      <c r="R18" s="11">
        <f t="shared" si="11"/>
        <v>0.64827849641842339</v>
      </c>
    </row>
    <row r="19" spans="1:18" x14ac:dyDescent="0.25">
      <c r="A19" s="72">
        <v>12</v>
      </c>
      <c r="B19" s="10">
        <f t="shared" si="0"/>
        <v>4.9787068367863951E-2</v>
      </c>
      <c r="C19" s="11">
        <f t="shared" si="1"/>
        <v>9.4343203784366877E-2</v>
      </c>
      <c r="D19" s="11"/>
      <c r="E19" s="10">
        <f t="shared" si="2"/>
        <v>0.22313016014842985</v>
      </c>
      <c r="F19" s="11">
        <f t="shared" si="3"/>
        <v>0.26522008146528303</v>
      </c>
      <c r="H19" s="10">
        <f t="shared" si="4"/>
        <v>0.87103122256134935</v>
      </c>
      <c r="I19" s="11">
        <f t="shared" si="5"/>
        <v>0.87240562958534251</v>
      </c>
      <c r="K19" s="10">
        <f t="shared" si="6"/>
        <v>0.275952272549424</v>
      </c>
      <c r="L19" s="11">
        <f t="shared" si="7"/>
        <v>0.31387619436337688</v>
      </c>
      <c r="N19" s="10">
        <f t="shared" si="9"/>
        <v>0.26461509762352148</v>
      </c>
      <c r="O19" s="11">
        <f t="shared" si="8"/>
        <v>0.30346522389408803</v>
      </c>
      <c r="Q19" s="10">
        <f t="shared" si="10"/>
        <v>0.61109063517073137</v>
      </c>
      <c r="R19" s="11">
        <f t="shared" si="11"/>
        <v>0.62323098345649386</v>
      </c>
    </row>
    <row r="20" spans="1:18" x14ac:dyDescent="0.25">
      <c r="A20" s="72">
        <v>13</v>
      </c>
      <c r="B20" s="10">
        <f t="shared" si="0"/>
        <v>4.9787068367863951E-2</v>
      </c>
      <c r="C20" s="11">
        <f t="shared" si="1"/>
        <v>7.7494314092096783E-2</v>
      </c>
      <c r="D20" s="11"/>
      <c r="E20" s="10">
        <f t="shared" si="2"/>
        <v>0.22313016014842985</v>
      </c>
      <c r="F20" s="11">
        <f t="shared" si="3"/>
        <v>0.23745078214998588</v>
      </c>
      <c r="H20" s="10">
        <f t="shared" si="4"/>
        <v>0.87103122256134935</v>
      </c>
      <c r="I20" s="11">
        <f t="shared" si="5"/>
        <v>0.86253818580188957</v>
      </c>
      <c r="K20" s="10">
        <f t="shared" si="6"/>
        <v>0.275952272549424</v>
      </c>
      <c r="L20" s="11">
        <f t="shared" si="7"/>
        <v>0.28498472091283072</v>
      </c>
      <c r="N20" s="10">
        <f t="shared" si="9"/>
        <v>0.26461509762352148</v>
      </c>
      <c r="O20" s="11">
        <f t="shared" si="8"/>
        <v>0.27475862881206481</v>
      </c>
      <c r="Q20" s="10">
        <f t="shared" si="10"/>
        <v>0.61109063517073137</v>
      </c>
      <c r="R20" s="11">
        <f t="shared" si="11"/>
        <v>0.59915123035247131</v>
      </c>
    </row>
    <row r="21" spans="1:18" x14ac:dyDescent="0.25">
      <c r="A21" s="72">
        <v>14</v>
      </c>
      <c r="B21" s="10">
        <f t="shared" si="0"/>
        <v>3.0197383422318504E-2</v>
      </c>
      <c r="C21" s="11">
        <f t="shared" si="1"/>
        <v>6.3654492064214502E-2</v>
      </c>
      <c r="D21" s="11"/>
      <c r="E21" s="10">
        <f t="shared" si="2"/>
        <v>0.17377394345044514</v>
      </c>
      <c r="F21" s="11">
        <f t="shared" si="3"/>
        <v>0.21258900771064163</v>
      </c>
      <c r="H21" s="10">
        <f t="shared" si="4"/>
        <v>0.8512151473170948</v>
      </c>
      <c r="I21" s="11">
        <f t="shared" si="5"/>
        <v>0.85278234887139315</v>
      </c>
      <c r="K21" s="10">
        <f t="shared" si="6"/>
        <v>0.2226586837768422</v>
      </c>
      <c r="L21" s="11">
        <f t="shared" si="7"/>
        <v>0.2587526311719559</v>
      </c>
      <c r="N21" s="10">
        <f t="shared" si="9"/>
        <v>0.21202336479644887</v>
      </c>
      <c r="O21" s="11">
        <f t="shared" si="8"/>
        <v>0.24876756268136183</v>
      </c>
      <c r="Q21" s="10">
        <f t="shared" si="10"/>
        <v>0.56293281585645361</v>
      </c>
      <c r="R21" s="11">
        <f t="shared" si="11"/>
        <v>0.57600184580351466</v>
      </c>
    </row>
    <row r="22" spans="1:18" x14ac:dyDescent="0.25">
      <c r="A22" s="72">
        <v>15</v>
      </c>
      <c r="B22" s="10">
        <f t="shared" si="0"/>
        <v>3.0197383422318504E-2</v>
      </c>
      <c r="C22" s="11">
        <f t="shared" si="1"/>
        <v>5.22863439392178E-2</v>
      </c>
      <c r="D22" s="11"/>
      <c r="E22" s="10">
        <f t="shared" si="2"/>
        <v>0.17377394345044514</v>
      </c>
      <c r="F22" s="11">
        <f t="shared" si="3"/>
        <v>0.19033033199633087</v>
      </c>
      <c r="H22" s="10">
        <f t="shared" si="4"/>
        <v>0.8512151473170948</v>
      </c>
      <c r="I22" s="11">
        <f t="shared" si="5"/>
        <v>0.8431368564517614</v>
      </c>
      <c r="K22" s="10">
        <f t="shared" si="6"/>
        <v>0.2226586837768422</v>
      </c>
      <c r="L22" s="11">
        <f t="shared" si="7"/>
        <v>0.23493513590466975</v>
      </c>
      <c r="N22" s="10">
        <f t="shared" si="9"/>
        <v>0.21202336479644887</v>
      </c>
      <c r="O22" s="11">
        <f t="shared" si="8"/>
        <v>0.22523514733637312</v>
      </c>
      <c r="Q22" s="10">
        <f t="shared" si="10"/>
        <v>0.56293281585645361</v>
      </c>
      <c r="R22" s="11">
        <f t="shared" si="11"/>
        <v>0.55374688319320642</v>
      </c>
    </row>
    <row r="23" spans="1:18" x14ac:dyDescent="0.25">
      <c r="A23" s="72">
        <v>16</v>
      </c>
      <c r="B23" s="10">
        <f t="shared" si="0"/>
        <v>1.8315638888734182E-2</v>
      </c>
      <c r="C23" s="11">
        <f t="shared" si="1"/>
        <v>4.2948449887437082E-2</v>
      </c>
      <c r="D23" s="11"/>
      <c r="E23" s="10">
        <f t="shared" si="2"/>
        <v>0.1353352832366127</v>
      </c>
      <c r="F23" s="11">
        <f t="shared" si="3"/>
        <v>0.17040220314279295</v>
      </c>
      <c r="H23" s="10">
        <f t="shared" si="4"/>
        <v>0.83184989039934198</v>
      </c>
      <c r="I23" s="11">
        <f t="shared" si="5"/>
        <v>0.83360046047876735</v>
      </c>
      <c r="K23" s="10">
        <f t="shared" si="6"/>
        <v>0.17965747845891142</v>
      </c>
      <c r="L23" s="11">
        <f t="shared" si="7"/>
        <v>0.21330997807657356</v>
      </c>
      <c r="N23" s="10">
        <f t="shared" si="9"/>
        <v>0.16988413595193186</v>
      </c>
      <c r="O23" s="11">
        <f t="shared" si="8"/>
        <v>0.20392880425739912</v>
      </c>
      <c r="Q23" s="10">
        <f t="shared" si="10"/>
        <v>0.518570138257052</v>
      </c>
      <c r="R23" s="11">
        <f t="shared" si="11"/>
        <v>0.53235178477325562</v>
      </c>
    </row>
    <row r="24" spans="1:18" x14ac:dyDescent="0.25">
      <c r="A24" s="72">
        <v>17</v>
      </c>
      <c r="B24" s="10">
        <f t="shared" si="0"/>
        <v>1.8315638888734182E-2</v>
      </c>
      <c r="C24" s="11">
        <f t="shared" si="1"/>
        <v>3.5278223887254045E-2</v>
      </c>
      <c r="D24" s="11"/>
      <c r="E24" s="10">
        <f t="shared" si="2"/>
        <v>0.1353352832366127</v>
      </c>
      <c r="F24" s="11">
        <f t="shared" si="3"/>
        <v>0.15256060624366188</v>
      </c>
      <c r="H24" s="10">
        <f t="shared" si="4"/>
        <v>0.83184989039934198</v>
      </c>
      <c r="I24" s="11">
        <f t="shared" si="5"/>
        <v>0.82417192700455721</v>
      </c>
      <c r="K24" s="10">
        <f t="shared" si="6"/>
        <v>0.17965747845891142</v>
      </c>
      <c r="L24" s="11">
        <f t="shared" si="7"/>
        <v>0.19367535882538836</v>
      </c>
      <c r="N24" s="10">
        <f t="shared" si="9"/>
        <v>0.16988413595193186</v>
      </c>
      <c r="O24" s="11">
        <f t="shared" si="8"/>
        <v>0.18463795592144133</v>
      </c>
      <c r="Q24" s="10">
        <f t="shared" si="10"/>
        <v>0.518570138257052</v>
      </c>
      <c r="R24" s="11">
        <f t="shared" si="11"/>
        <v>0.51178332800184956</v>
      </c>
    </row>
    <row r="25" spans="1:18" x14ac:dyDescent="0.25">
      <c r="A25" s="72">
        <v>18</v>
      </c>
      <c r="B25" s="10">
        <f t="shared" si="0"/>
        <v>1.1108996538242308E-2</v>
      </c>
      <c r="C25" s="11">
        <f t="shared" si="1"/>
        <v>2.8977834680903539E-2</v>
      </c>
      <c r="D25" s="11"/>
      <c r="E25" s="10">
        <f t="shared" si="2"/>
        <v>0.10539922456186435</v>
      </c>
      <c r="F25" s="11">
        <f t="shared" si="3"/>
        <v>0.13658707544954671</v>
      </c>
      <c r="H25" s="10">
        <f t="shared" si="4"/>
        <v>0.81292519563167853</v>
      </c>
      <c r="I25" s="11">
        <f t="shared" si="5"/>
        <v>0.81485003603798578</v>
      </c>
      <c r="K25" s="10">
        <f t="shared" si="6"/>
        <v>0.14496092862276769</v>
      </c>
      <c r="L25" s="11">
        <f t="shared" si="7"/>
        <v>0.17584805434032544</v>
      </c>
      <c r="N25" s="10">
        <f t="shared" si="9"/>
        <v>0.13611999637795505</v>
      </c>
      <c r="O25" s="11">
        <f t="shared" si="8"/>
        <v>0.16717194459600818</v>
      </c>
      <c r="Q25" s="10">
        <f t="shared" si="10"/>
        <v>0.47770352112588632</v>
      </c>
      <c r="R25" s="11">
        <f t="shared" si="11"/>
        <v>0.49200957395532952</v>
      </c>
    </row>
    <row r="26" spans="1:18" x14ac:dyDescent="0.25">
      <c r="A26" s="72">
        <v>19</v>
      </c>
      <c r="B26" s="10">
        <f t="shared" si="0"/>
        <v>1.1108996538242308E-2</v>
      </c>
      <c r="C26" s="11">
        <f t="shared" si="1"/>
        <v>2.3802641127212861E-2</v>
      </c>
      <c r="D26" s="11"/>
      <c r="E26" s="10">
        <f t="shared" si="2"/>
        <v>0.10539922456186435</v>
      </c>
      <c r="F26" s="11">
        <f t="shared" si="3"/>
        <v>0.1222860189088638</v>
      </c>
      <c r="H26" s="10">
        <f t="shared" si="4"/>
        <v>0.81292519563167853</v>
      </c>
      <c r="I26" s="11">
        <f t="shared" si="5"/>
        <v>0.80563358138675767</v>
      </c>
      <c r="K26" s="10">
        <f t="shared" si="6"/>
        <v>0.14496092862276769</v>
      </c>
      <c r="L26" s="11">
        <f t="shared" si="7"/>
        <v>0.15966170607772998</v>
      </c>
      <c r="N26" s="10">
        <f t="shared" si="9"/>
        <v>0.13611999637795505</v>
      </c>
      <c r="O26" s="11">
        <f t="shared" si="8"/>
        <v>0.15135814800669328</v>
      </c>
      <c r="Q26" s="10">
        <f t="shared" si="10"/>
        <v>0.47770352112588632</v>
      </c>
      <c r="R26" s="11">
        <f t="shared" si="11"/>
        <v>0.47299981773308175</v>
      </c>
    </row>
    <row r="27" spans="1:18" x14ac:dyDescent="0.25">
      <c r="A27" s="72">
        <v>20</v>
      </c>
      <c r="B27" s="10">
        <f t="shared" si="0"/>
        <v>6.7379469990854679E-3</v>
      </c>
      <c r="C27" s="11">
        <f t="shared" si="1"/>
        <v>1.9551692901480077E-2</v>
      </c>
      <c r="D27" s="11"/>
      <c r="E27" s="10">
        <f t="shared" si="2"/>
        <v>8.20849986238988E-2</v>
      </c>
      <c r="F27" s="11">
        <f t="shared" si="3"/>
        <v>0.10948232379499732</v>
      </c>
      <c r="H27" s="10">
        <f t="shared" si="4"/>
        <v>0.79443104016705846</v>
      </c>
      <c r="I27" s="11">
        <f t="shared" si="5"/>
        <v>0.79652137050135319</v>
      </c>
      <c r="K27" s="10">
        <f t="shared" si="6"/>
        <v>0.11696518846545587</v>
      </c>
      <c r="L27" s="11">
        <f t="shared" si="7"/>
        <v>0.14496526835785215</v>
      </c>
      <c r="N27" s="10">
        <f t="shared" si="9"/>
        <v>0.10906641347122087</v>
      </c>
      <c r="O27" s="11">
        <f t="shared" si="8"/>
        <v>0.13704027325505611</v>
      </c>
      <c r="Q27" s="10">
        <f t="shared" si="10"/>
        <v>0.44005745271616942</v>
      </c>
      <c r="R27" s="11">
        <f t="shared" si="11"/>
        <v>0.454724540778634</v>
      </c>
    </row>
    <row r="28" spans="1:18" x14ac:dyDescent="0.25">
      <c r="A28" s="72">
        <v>21</v>
      </c>
      <c r="B28" s="10">
        <f t="shared" si="0"/>
        <v>6.7379469990854679E-3</v>
      </c>
      <c r="C28" s="11">
        <f t="shared" si="1"/>
        <v>1.605992768914832E-2</v>
      </c>
      <c r="D28" s="11"/>
      <c r="E28" s="10">
        <f t="shared" si="2"/>
        <v>8.20849986238988E-2</v>
      </c>
      <c r="F28" s="11">
        <f t="shared" si="3"/>
        <v>9.8019212093949426E-2</v>
      </c>
      <c r="H28" s="10">
        <f t="shared" si="4"/>
        <v>0.79443104016705846</v>
      </c>
      <c r="I28" s="11">
        <f t="shared" si="5"/>
        <v>0.78751222432072066</v>
      </c>
      <c r="K28" s="10">
        <f t="shared" si="6"/>
        <v>0.11696518846545587</v>
      </c>
      <c r="L28" s="11">
        <f t="shared" si="7"/>
        <v>0.13162159885622884</v>
      </c>
      <c r="N28" s="10">
        <f t="shared" si="9"/>
        <v>0.10906641347122087</v>
      </c>
      <c r="O28" s="11">
        <f t="shared" si="8"/>
        <v>0.12407681212503979</v>
      </c>
      <c r="Q28" s="10">
        <f t="shared" si="10"/>
        <v>0.44005745271616942</v>
      </c>
      <c r="R28" s="11">
        <f t="shared" si="11"/>
        <v>0.43715536504291913</v>
      </c>
    </row>
    <row r="29" spans="1:18" x14ac:dyDescent="0.25">
      <c r="A29" s="72">
        <v>22</v>
      </c>
      <c r="B29" s="10">
        <f t="shared" si="0"/>
        <v>4.0867714384640675E-3</v>
      </c>
      <c r="C29" s="11">
        <f t="shared" si="1"/>
        <v>1.3191761893986589E-2</v>
      </c>
      <c r="D29" s="11"/>
      <c r="E29" s="10">
        <f t="shared" si="2"/>
        <v>6.392786120670757E-2</v>
      </c>
      <c r="F29" s="11">
        <f t="shared" si="3"/>
        <v>8.7756320897142456E-2</v>
      </c>
      <c r="H29" s="10">
        <f t="shared" si="4"/>
        <v>0.77635762917952866</v>
      </c>
      <c r="I29" s="11">
        <f t="shared" si="5"/>
        <v>0.77860497711971377</v>
      </c>
      <c r="K29" s="10">
        <f t="shared" si="6"/>
        <v>9.43761566839941E-2</v>
      </c>
      <c r="L29" s="11">
        <f t="shared" si="7"/>
        <v>0.11950617883660569</v>
      </c>
      <c r="N29" s="10">
        <f t="shared" si="9"/>
        <v>8.7389677226011223E-2</v>
      </c>
      <c r="O29" s="11">
        <f t="shared" si="8"/>
        <v>0.11233964251121652</v>
      </c>
      <c r="Q29" s="10">
        <f t="shared" si="10"/>
        <v>0.4053781333548348</v>
      </c>
      <c r="R29" s="11">
        <f t="shared" si="11"/>
        <v>0.4202650089185318</v>
      </c>
    </row>
    <row r="30" spans="1:18" x14ac:dyDescent="0.25">
      <c r="A30" s="72">
        <v>23</v>
      </c>
      <c r="B30" s="10">
        <f t="shared" si="0"/>
        <v>4.0867714384640675E-3</v>
      </c>
      <c r="C30" s="11">
        <f t="shared" si="1"/>
        <v>1.0835825990998917E-2</v>
      </c>
      <c r="D30" s="11"/>
      <c r="E30" s="10">
        <f t="shared" si="2"/>
        <v>6.392786120670757E-2</v>
      </c>
      <c r="F30" s="11">
        <f t="shared" si="3"/>
        <v>7.8567983693042034E-2</v>
      </c>
      <c r="H30" s="10">
        <f t="shared" si="4"/>
        <v>0.77635762917952866</v>
      </c>
      <c r="I30" s="11">
        <f t="shared" si="5"/>
        <v>0.7697984763582536</v>
      </c>
      <c r="K30" s="10">
        <f t="shared" si="6"/>
        <v>9.43761566839941E-2</v>
      </c>
      <c r="L30" s="11">
        <f t="shared" si="7"/>
        <v>0.10850595118303354</v>
      </c>
      <c r="N30" s="10">
        <f t="shared" si="9"/>
        <v>8.7389677226011223E-2</v>
      </c>
      <c r="O30" s="11">
        <f t="shared" si="8"/>
        <v>0.10171276214632091</v>
      </c>
      <c r="Q30" s="10">
        <f t="shared" si="10"/>
        <v>0.4053781333548348</v>
      </c>
      <c r="R30" s="11">
        <f t="shared" si="11"/>
        <v>0.40402724487655117</v>
      </c>
    </row>
    <row r="31" spans="1:18" x14ac:dyDescent="0.25">
      <c r="A31" s="72">
        <v>24</v>
      </c>
      <c r="B31" s="10">
        <f t="shared" si="0"/>
        <v>2.4787521766663589E-3</v>
      </c>
      <c r="C31" s="11">
        <f t="shared" si="1"/>
        <v>8.9006401002985763E-3</v>
      </c>
      <c r="D31" s="11"/>
      <c r="E31" s="10">
        <f t="shared" si="2"/>
        <v>4.9787068367863951E-2</v>
      </c>
      <c r="F31" s="11">
        <f t="shared" si="3"/>
        <v>7.0341691612451351E-2</v>
      </c>
      <c r="H31" s="10">
        <f t="shared" si="4"/>
        <v>0.75869539067671876</v>
      </c>
      <c r="I31" s="11">
        <f t="shared" si="5"/>
        <v>0.76109158253219789</v>
      </c>
      <c r="K31" s="10">
        <f t="shared" si="6"/>
        <v>7.6149656725191597E-2</v>
      </c>
      <c r="L31" s="11">
        <f t="shared" si="7"/>
        <v>9.8518265388036347E-2</v>
      </c>
      <c r="N31" s="10">
        <f t="shared" si="9"/>
        <v>7.0021149890305792E-2</v>
      </c>
      <c r="O31" s="11">
        <f t="shared" si="8"/>
        <v>9.2091142113088983E-2</v>
      </c>
      <c r="Q31" s="10">
        <f t="shared" si="10"/>
        <v>0.37343176439336789</v>
      </c>
      <c r="R31" s="11">
        <f t="shared" si="11"/>
        <v>0.38841685874014853</v>
      </c>
    </row>
    <row r="32" spans="1:18" x14ac:dyDescent="0.25">
      <c r="A32" s="72">
        <v>25</v>
      </c>
      <c r="B32" s="10">
        <f t="shared" si="0"/>
        <v>2.4787521766663589E-3</v>
      </c>
      <c r="C32" s="11">
        <f t="shared" si="1"/>
        <v>7.3110618665204238E-3</v>
      </c>
      <c r="D32" s="11"/>
      <c r="E32" s="10">
        <f t="shared" si="2"/>
        <v>4.9787068367863951E-2</v>
      </c>
      <c r="F32" s="11">
        <f t="shared" si="3"/>
        <v>6.2976715785814416E-2</v>
      </c>
      <c r="H32" s="10">
        <f t="shared" si="4"/>
        <v>0.75869539067671876</v>
      </c>
      <c r="I32" s="11">
        <f t="shared" si="5"/>
        <v>0.75248316902589663</v>
      </c>
      <c r="K32" s="10">
        <f t="shared" si="6"/>
        <v>7.6149656725191597E-2</v>
      </c>
      <c r="L32" s="11">
        <f t="shared" si="7"/>
        <v>8.9449919651828358E-2</v>
      </c>
      <c r="N32" s="10">
        <f t="shared" si="9"/>
        <v>7.0021149890305792E-2</v>
      </c>
      <c r="O32" s="11">
        <f t="shared" si="8"/>
        <v>8.3379688809285882E-2</v>
      </c>
      <c r="Q32" s="10">
        <f t="shared" si="10"/>
        <v>0.37343176439336789</v>
      </c>
      <c r="R32" s="11">
        <f t="shared" si="11"/>
        <v>0.37340961053173899</v>
      </c>
    </row>
    <row r="33" spans="1:14" x14ac:dyDescent="0.25">
      <c r="A33" s="9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9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5">
      <c r="A35" s="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5">
      <c r="A36" s="9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5">
      <c r="A37" s="9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5">
      <c r="A38" s="9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9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5">
      <c r="A40" s="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5">
      <c r="A41" s="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5">
      <c r="A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5">
      <c r="A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5">
      <c r="A44" s="9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5">
      <c r="A45" s="9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5">
      <c r="A46" s="9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5">
      <c r="A47" s="9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5">
      <c r="A48" s="9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5">
      <c r="A49" s="9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25">
      <c r="A50" s="9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5">
      <c r="A51" s="9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5">
      <c r="A52" s="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25">
      <c r="A53" s="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25">
      <c r="A54" s="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25">
      <c r="A55" s="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25">
      <c r="A56" s="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25">
      <c r="A57" s="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25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25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25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25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25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25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25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3:14" x14ac:dyDescent="0.25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3:14" x14ac:dyDescent="0.25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3:14" x14ac:dyDescent="0.25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3:14" x14ac:dyDescent="0.25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3:14" x14ac:dyDescent="0.25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3:14" x14ac:dyDescent="0.25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3:14" x14ac:dyDescent="0.25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3:14" x14ac:dyDescent="0.25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3:14" x14ac:dyDescent="0.25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3:14" x14ac:dyDescent="0.25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3:14" x14ac:dyDescent="0.25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3:14" x14ac:dyDescent="0.25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3:14" x14ac:dyDescent="0.25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3:14" x14ac:dyDescent="0.25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3:14" x14ac:dyDescent="0.25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3:14" x14ac:dyDescent="0.25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3:14" x14ac:dyDescent="0.25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3:14" x14ac:dyDescent="0.25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3:14" x14ac:dyDescent="0.25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3:14" x14ac:dyDescent="0.25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3:14" x14ac:dyDescent="0.25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3:14" x14ac:dyDescent="0.25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3:14" x14ac:dyDescent="0.25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3:14" x14ac:dyDescent="0.25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3:14" x14ac:dyDescent="0.25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3:14" x14ac:dyDescent="0.25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3:14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3:14" x14ac:dyDescent="0.25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3:14" x14ac:dyDescent="0.25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3:14" x14ac:dyDescent="0.25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3:14" x14ac:dyDescent="0.25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3:14" x14ac:dyDescent="0.25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3:14" x14ac:dyDescent="0.25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3:14" x14ac:dyDescent="0.25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3:14" x14ac:dyDescent="0.25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3:14" x14ac:dyDescent="0.25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3:14" x14ac:dyDescent="0.25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3:14" x14ac:dyDescent="0.25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3:14" x14ac:dyDescent="0.25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3:14" x14ac:dyDescent="0.25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3:14" x14ac:dyDescent="0.25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3:14" x14ac:dyDescent="0.25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3:14" x14ac:dyDescent="0.25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3:14" x14ac:dyDescent="0.25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3:14" x14ac:dyDescent="0.25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3:14" x14ac:dyDescent="0.25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</sheetData>
  <sheetProtection password="DC2F" sheet="1" objects="1" scenarios="1" formatCells="0"/>
  <protectedRanges>
    <protectedRange sqref="D2" name="Range1"/>
    <protectedRange sqref="J2" name="Range2"/>
    <protectedRange sqref="C4" name="Range3"/>
    <protectedRange sqref="F4:G4" name="Range4"/>
    <protectedRange sqref="I4:J4" name="Range5"/>
    <protectedRange sqref="L4:M4" name="Range6"/>
    <protectedRange sqref="O4:P4 R4:S4" name="Range7"/>
    <protectedRange sqref="A8:A32" name="Range8"/>
  </protectedRanges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selection activeCell="C2" sqref="C2"/>
    </sheetView>
  </sheetViews>
  <sheetFormatPr defaultRowHeight="13.2" x14ac:dyDescent="0.25"/>
  <cols>
    <col min="1" max="1" width="11.33203125" customWidth="1"/>
    <col min="2" max="2" width="12.88671875" style="7" customWidth="1"/>
    <col min="3" max="3" width="11.44140625" customWidth="1"/>
    <col min="4" max="4" width="8.44140625" customWidth="1"/>
    <col min="5" max="5" width="9.109375" style="7" customWidth="1"/>
    <col min="7" max="7" width="7.6640625" customWidth="1"/>
    <col min="8" max="8" width="10.109375" style="7" customWidth="1"/>
    <col min="10" max="10" width="6.88671875" customWidth="1"/>
    <col min="11" max="11" width="12" customWidth="1"/>
  </cols>
  <sheetData>
    <row r="1" spans="1:16" ht="15.6" thickBot="1" x14ac:dyDescent="0.3">
      <c r="A1" s="98" t="s">
        <v>22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1:16" ht="13.8" thickBot="1" x14ac:dyDescent="0.3">
      <c r="A2" s="2"/>
      <c r="B2" s="68" t="s">
        <v>23</v>
      </c>
      <c r="C2" s="68"/>
      <c r="D2" s="66">
        <v>1</v>
      </c>
      <c r="E2" s="68" t="s">
        <v>14</v>
      </c>
      <c r="F2" s="73"/>
      <c r="G2" s="73"/>
      <c r="H2" s="73"/>
      <c r="I2" s="68"/>
      <c r="J2" s="69"/>
      <c r="K2" s="41"/>
      <c r="L2" s="41"/>
      <c r="M2" s="41"/>
      <c r="N2" s="41"/>
      <c r="O2" s="41"/>
      <c r="P2" s="41"/>
    </row>
    <row r="3" spans="1:16" ht="27.6" thickBot="1" x14ac:dyDescent="0.35">
      <c r="A3" s="1" t="s">
        <v>10</v>
      </c>
      <c r="B3" s="18" t="s">
        <v>0</v>
      </c>
      <c r="C3" s="3" t="s">
        <v>7</v>
      </c>
      <c r="D3" s="3"/>
      <c r="E3" s="18" t="s">
        <v>2</v>
      </c>
      <c r="F3" s="3" t="s">
        <v>7</v>
      </c>
      <c r="G3" s="5" t="s">
        <v>8</v>
      </c>
      <c r="H3" s="18" t="s">
        <v>3</v>
      </c>
      <c r="I3" s="5" t="s">
        <v>7</v>
      </c>
      <c r="J3" s="6" t="s">
        <v>9</v>
      </c>
      <c r="K3" s="18" t="s">
        <v>0</v>
      </c>
      <c r="L3" s="3" t="s">
        <v>7</v>
      </c>
      <c r="M3" s="3"/>
      <c r="N3" s="18" t="s">
        <v>25</v>
      </c>
      <c r="O3" s="46" t="s">
        <v>26</v>
      </c>
      <c r="P3" s="59" t="s">
        <v>27</v>
      </c>
    </row>
    <row r="4" spans="1:16" x14ac:dyDescent="0.25">
      <c r="A4" s="2"/>
      <c r="B4" s="16" t="s">
        <v>4</v>
      </c>
      <c r="C4" s="26">
        <v>50</v>
      </c>
      <c r="D4" s="12"/>
      <c r="E4" s="16" t="s">
        <v>4</v>
      </c>
      <c r="F4" s="27">
        <v>50</v>
      </c>
      <c r="G4" s="28">
        <v>25</v>
      </c>
      <c r="H4" s="16" t="s">
        <v>4</v>
      </c>
      <c r="I4" s="27">
        <v>50</v>
      </c>
      <c r="J4" s="29">
        <v>0.8</v>
      </c>
      <c r="K4" s="16" t="s">
        <v>4</v>
      </c>
      <c r="L4" s="26">
        <v>50</v>
      </c>
      <c r="M4" s="12"/>
      <c r="N4" s="16" t="s">
        <v>4</v>
      </c>
      <c r="O4" s="27">
        <v>1.3</v>
      </c>
      <c r="P4" s="29">
        <v>20</v>
      </c>
    </row>
    <row r="5" spans="1:16" ht="8.25" customHeight="1" x14ac:dyDescent="0.25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ht="27.6" thickBot="1" x14ac:dyDescent="0.35">
      <c r="A6" s="1" t="s">
        <v>21</v>
      </c>
      <c r="B6" s="18" t="s">
        <v>0</v>
      </c>
      <c r="C6" s="3" t="s">
        <v>7</v>
      </c>
      <c r="D6" s="3"/>
      <c r="E6" s="18" t="s">
        <v>2</v>
      </c>
      <c r="F6" s="3" t="s">
        <v>7</v>
      </c>
      <c r="G6" s="5" t="s">
        <v>8</v>
      </c>
      <c r="H6" s="18" t="s">
        <v>3</v>
      </c>
      <c r="I6" s="5" t="s">
        <v>7</v>
      </c>
      <c r="J6" s="6" t="s">
        <v>9</v>
      </c>
      <c r="K6" s="18" t="s">
        <v>25</v>
      </c>
      <c r="L6" s="46" t="s">
        <v>26</v>
      </c>
      <c r="M6" s="59" t="s">
        <v>27</v>
      </c>
      <c r="N6" s="18" t="s">
        <v>0</v>
      </c>
      <c r="O6" s="3" t="s">
        <v>7</v>
      </c>
      <c r="P6" s="3"/>
    </row>
    <row r="7" spans="1:16" ht="13.8" thickBot="1" x14ac:dyDescent="0.3">
      <c r="A7" s="2"/>
      <c r="B7" s="16" t="s">
        <v>4</v>
      </c>
      <c r="C7" s="26">
        <v>200</v>
      </c>
      <c r="D7" s="12"/>
      <c r="E7" s="16" t="s">
        <v>4</v>
      </c>
      <c r="F7" s="27">
        <v>100</v>
      </c>
      <c r="G7" s="28">
        <v>25</v>
      </c>
      <c r="H7" s="16" t="s">
        <v>4</v>
      </c>
      <c r="I7" s="27">
        <v>150</v>
      </c>
      <c r="J7" s="29">
        <v>0.8</v>
      </c>
      <c r="K7" s="16" t="s">
        <v>4</v>
      </c>
      <c r="L7" s="27">
        <v>3.4</v>
      </c>
      <c r="M7" s="29">
        <v>100</v>
      </c>
      <c r="N7" s="16" t="s">
        <v>4</v>
      </c>
      <c r="O7" s="26">
        <v>2577</v>
      </c>
      <c r="P7" s="12"/>
    </row>
    <row r="8" spans="1:16" ht="27" thickBot="1" x14ac:dyDescent="0.3">
      <c r="A8" s="31" t="s">
        <v>12</v>
      </c>
      <c r="B8" s="40">
        <f>C7/(C4+C7)</f>
        <v>0.8</v>
      </c>
      <c r="C8" s="32"/>
      <c r="D8" s="32"/>
      <c r="E8" s="40">
        <f>NORMSDIST(F8)</f>
        <v>0.92135039647485739</v>
      </c>
      <c r="F8" s="22">
        <f>(F7-F4)/SQRT(G4^2+G7^2)</f>
        <v>1.4142135623730949</v>
      </c>
      <c r="G8" s="17" t="s">
        <v>24</v>
      </c>
      <c r="H8" s="40">
        <f>NORMSDIST(I8)</f>
        <v>0.8342371268301022</v>
      </c>
      <c r="I8" s="21">
        <f>LN(I7/I4)/SQRT(J4^2+J7^2)</f>
        <v>0.97104524901511646</v>
      </c>
      <c r="J8" s="17" t="s">
        <v>24</v>
      </c>
      <c r="K8" s="70">
        <f>1-((L4/(M7+L4))^L7)</f>
        <v>0.97613355500084242</v>
      </c>
      <c r="L8" s="41"/>
      <c r="M8" s="41"/>
      <c r="N8" s="70">
        <f>(O7/(P4+O7))^O4</f>
        <v>0.99000003419460358</v>
      </c>
      <c r="O8" s="41"/>
      <c r="P8" s="41"/>
    </row>
    <row r="9" spans="1:16" ht="40.200000000000003" thickBot="1" x14ac:dyDescent="0.3">
      <c r="A9" s="31" t="s">
        <v>13</v>
      </c>
      <c r="B9" s="33" t="s">
        <v>17</v>
      </c>
      <c r="C9" s="71" t="s">
        <v>15</v>
      </c>
      <c r="D9" s="34" t="s">
        <v>14</v>
      </c>
      <c r="E9" s="33" t="s">
        <v>17</v>
      </c>
      <c r="F9" s="71" t="s">
        <v>15</v>
      </c>
      <c r="G9" s="34" t="s">
        <v>14</v>
      </c>
      <c r="H9" s="33" t="s">
        <v>17</v>
      </c>
      <c r="I9" s="71" t="s">
        <v>15</v>
      </c>
      <c r="J9" s="34" t="s">
        <v>14</v>
      </c>
      <c r="K9" s="33" t="s">
        <v>17</v>
      </c>
      <c r="L9" s="71" t="s">
        <v>15</v>
      </c>
      <c r="M9" s="34" t="s">
        <v>14</v>
      </c>
      <c r="N9" s="33" t="s">
        <v>17</v>
      </c>
      <c r="O9" s="71" t="s">
        <v>15</v>
      </c>
      <c r="P9" s="34" t="s">
        <v>14</v>
      </c>
    </row>
    <row r="10" spans="1:16" ht="13.8" thickBot="1" x14ac:dyDescent="0.3">
      <c r="A10" s="36" t="s">
        <v>16</v>
      </c>
      <c r="B10" s="14"/>
      <c r="C10" s="24" t="s">
        <v>18</v>
      </c>
      <c r="D10" s="25">
        <f>$D$2/(1-B8)</f>
        <v>5.0000000000000009</v>
      </c>
      <c r="E10" s="23"/>
      <c r="F10" s="24" t="s">
        <v>18</v>
      </c>
      <c r="G10" s="25">
        <f>$D$2/(1-E8)</f>
        <v>12.714622263547982</v>
      </c>
      <c r="H10" s="23"/>
      <c r="I10" s="24" t="s">
        <v>18</v>
      </c>
      <c r="J10" s="25">
        <f>$D$2/(1-H8)</f>
        <v>6.0327139659014914</v>
      </c>
      <c r="K10" s="23"/>
      <c r="L10" s="24" t="s">
        <v>18</v>
      </c>
      <c r="M10" s="25">
        <f>$D$2/(1-K8)</f>
        <v>41.899830495714689</v>
      </c>
      <c r="N10" s="23"/>
      <c r="O10" s="24" t="s">
        <v>18</v>
      </c>
      <c r="P10" s="25">
        <f>$D$2/(1-N8)</f>
        <v>100.00034194720511</v>
      </c>
    </row>
    <row r="11" spans="1:16" x14ac:dyDescent="0.25">
      <c r="A11" s="72">
        <v>1</v>
      </c>
      <c r="B11" s="10">
        <f t="shared" ref="B11:B35" si="0">$B$8^(INT(A11/$D$2))</f>
        <v>0.8</v>
      </c>
      <c r="C11" s="11">
        <f t="shared" ref="C11:C35" si="1">EXP(-(1-B$8)*$A11/$D$2)</f>
        <v>0.81873075307798193</v>
      </c>
      <c r="D11" s="11"/>
      <c r="E11" s="10">
        <f t="shared" ref="E11:E35" si="2">$E$8^(INT(A11/$D$2))</f>
        <v>0.92135039647485739</v>
      </c>
      <c r="F11" s="11">
        <f t="shared" ref="F11:F35" si="3">EXP(-(1-E$8)*$A11/$D$2)</f>
        <v>0.92436376150960942</v>
      </c>
      <c r="H11" s="10">
        <f t="shared" ref="H11:H35" si="4">$H$8^(INT(A11/$D$2))</f>
        <v>0.8342371268301022</v>
      </c>
      <c r="I11" s="11">
        <f t="shared" ref="I11:I35" si="5">EXP(-(1-H$8)*$A11/$D$2)</f>
        <v>0.84724711539408337</v>
      </c>
      <c r="K11" s="43">
        <f>$K$8^(INT(A11/$D$2))</f>
        <v>0.97613355500084242</v>
      </c>
      <c r="L11" s="11">
        <f t="shared" ref="L11:L35" si="6">EXP(-(1-K$8)*$A11/$D$2)</f>
        <v>0.97641610630406006</v>
      </c>
      <c r="N11" s="43">
        <f>$N$8^(INT(A11/$D$2))</f>
        <v>0.99000003419460358</v>
      </c>
      <c r="O11" s="11">
        <f t="shared" ref="O11:O35" si="7">EXP(-(1-N$8)*$A11/$D$2)</f>
        <v>0.9900498676035302</v>
      </c>
    </row>
    <row r="12" spans="1:16" x14ac:dyDescent="0.25">
      <c r="A12" s="72">
        <v>2</v>
      </c>
      <c r="B12" s="10">
        <f t="shared" si="0"/>
        <v>0.64000000000000012</v>
      </c>
      <c r="C12" s="11">
        <f t="shared" si="1"/>
        <v>0.67032004603563933</v>
      </c>
      <c r="D12" s="11"/>
      <c r="E12" s="10">
        <f t="shared" si="2"/>
        <v>0.84888655308437688</v>
      </c>
      <c r="F12" s="11">
        <f t="shared" si="3"/>
        <v>0.85444836359219412</v>
      </c>
      <c r="H12" s="10">
        <f t="shared" si="4"/>
        <v>0.69595158378174404</v>
      </c>
      <c r="I12" s="11">
        <f t="shared" si="5"/>
        <v>0.7178276745435952</v>
      </c>
      <c r="K12" s="43">
        <f t="shared" ref="K12:K35" si="8">$K$8^(INT(A12/$D$2))</f>
        <v>0.95283671719858265</v>
      </c>
      <c r="L12" s="11">
        <f t="shared" si="6"/>
        <v>0.95338841264998153</v>
      </c>
      <c r="N12" s="43">
        <f t="shared" ref="N12:N35" si="9">$N$8^(INT(A12/$D$2))</f>
        <v>0.98010006770531621</v>
      </c>
      <c r="O12" s="11">
        <f t="shared" si="7"/>
        <v>0.98019874034176768</v>
      </c>
    </row>
    <row r="13" spans="1:16" x14ac:dyDescent="0.25">
      <c r="A13" s="72">
        <v>3</v>
      </c>
      <c r="B13" s="10">
        <f t="shared" si="0"/>
        <v>0.51200000000000012</v>
      </c>
      <c r="C13" s="11">
        <f t="shared" si="1"/>
        <v>0.5488116360940265</v>
      </c>
      <c r="D13" s="11"/>
      <c r="E13" s="10">
        <f t="shared" si="2"/>
        <v>0.78212196224646569</v>
      </c>
      <c r="F13" s="11">
        <f t="shared" si="3"/>
        <v>0.78982110338581102</v>
      </c>
      <c r="H13" s="10">
        <f t="shared" si="4"/>
        <v>0.58058864966694135</v>
      </c>
      <c r="I13" s="11">
        <f t="shared" si="5"/>
        <v>0.60817742660710394</v>
      </c>
      <c r="K13" s="43">
        <f t="shared" si="8"/>
        <v>0.93009589209438481</v>
      </c>
      <c r="L13" s="11">
        <f t="shared" si="6"/>
        <v>0.93090380167510345</v>
      </c>
      <c r="N13" s="43">
        <f t="shared" si="9"/>
        <v>0.97029910054239632</v>
      </c>
      <c r="O13" s="11">
        <f t="shared" si="7"/>
        <v>0.97044563310051424</v>
      </c>
    </row>
    <row r="14" spans="1:16" x14ac:dyDescent="0.25">
      <c r="A14" s="72">
        <v>4</v>
      </c>
      <c r="B14" s="10">
        <f t="shared" si="0"/>
        <v>0.40960000000000019</v>
      </c>
      <c r="C14" s="11">
        <f t="shared" si="1"/>
        <v>0.44932896411722167</v>
      </c>
      <c r="D14" s="11"/>
      <c r="E14" s="10">
        <f t="shared" si="2"/>
        <v>0.72060838000747462</v>
      </c>
      <c r="F14" s="11">
        <f t="shared" si="3"/>
        <v>0.73008200604537832</v>
      </c>
      <c r="H14" s="10">
        <f t="shared" si="4"/>
        <v>0.48434860696831789</v>
      </c>
      <c r="I14" s="11">
        <f t="shared" si="5"/>
        <v>0.51527657034066565</v>
      </c>
      <c r="K14" s="43">
        <f t="shared" si="8"/>
        <v>0.9078978096417718</v>
      </c>
      <c r="L14" s="11">
        <f t="shared" si="6"/>
        <v>0.90894946537525145</v>
      </c>
      <c r="N14" s="43">
        <f t="shared" si="9"/>
        <v>0.96059614271596538</v>
      </c>
      <c r="O14" s="11">
        <f t="shared" si="7"/>
        <v>0.96078957056758818</v>
      </c>
    </row>
    <row r="15" spans="1:16" x14ac:dyDescent="0.25">
      <c r="A15" s="72">
        <v>5</v>
      </c>
      <c r="B15" s="10">
        <f t="shared" si="0"/>
        <v>0.32768000000000019</v>
      </c>
      <c r="C15" s="11">
        <f t="shared" si="1"/>
        <v>0.36787944117144239</v>
      </c>
      <c r="D15" s="11"/>
      <c r="E15" s="10">
        <f t="shared" si="2"/>
        <v>0.66393281662299142</v>
      </c>
      <c r="F15" s="11">
        <f t="shared" si="3"/>
        <v>0.67486134931858732</v>
      </c>
      <c r="H15" s="10">
        <f t="shared" si="4"/>
        <v>0.40406159026141192</v>
      </c>
      <c r="I15" s="11">
        <f t="shared" si="5"/>
        <v>0.43656658785128549</v>
      </c>
      <c r="K15" s="43">
        <f t="shared" si="8"/>
        <v>0.88622951650310078</v>
      </c>
      <c r="L15" s="11">
        <f t="shared" si="6"/>
        <v>0.88751289780886011</v>
      </c>
      <c r="N15" s="43">
        <f t="shared" si="9"/>
        <v>0.95099021413601004</v>
      </c>
      <c r="O15" s="11">
        <f t="shared" si="7"/>
        <v>0.95122958713529338</v>
      </c>
    </row>
    <row r="16" spans="1:16" x14ac:dyDescent="0.25">
      <c r="A16" s="72">
        <v>6</v>
      </c>
      <c r="B16" s="10">
        <f t="shared" si="0"/>
        <v>0.26214400000000015</v>
      </c>
      <c r="C16" s="11">
        <f t="shared" si="1"/>
        <v>0.30119421191220219</v>
      </c>
      <c r="D16" s="11"/>
      <c r="E16" s="10">
        <f t="shared" si="2"/>
        <v>0.61171476382826195</v>
      </c>
      <c r="F16" s="11">
        <f t="shared" si="3"/>
        <v>0.62381737535357995</v>
      </c>
      <c r="H16" s="10">
        <f t="shared" si="4"/>
        <v>0.33708318012208233</v>
      </c>
      <c r="I16" s="11">
        <f t="shared" si="5"/>
        <v>0.36987978223443929</v>
      </c>
      <c r="K16" s="43">
        <f t="shared" si="8"/>
        <v>0.86507836849084951</v>
      </c>
      <c r="L16" s="11">
        <f t="shared" si="6"/>
        <v>0.86658188797316038</v>
      </c>
      <c r="N16" s="43">
        <f t="shared" si="9"/>
        <v>0.94148034451338325</v>
      </c>
      <c r="O16" s="11">
        <f t="shared" si="7"/>
        <v>0.94176472680385792</v>
      </c>
    </row>
    <row r="17" spans="1:15" x14ac:dyDescent="0.25">
      <c r="A17" s="72">
        <v>7</v>
      </c>
      <c r="B17" s="10">
        <f t="shared" si="0"/>
        <v>0.20971520000000016</v>
      </c>
      <c r="C17" s="11">
        <f t="shared" si="1"/>
        <v>0.24659696394160655</v>
      </c>
      <c r="D17" s="11"/>
      <c r="E17" s="10">
        <f t="shared" si="2"/>
        <v>0.56360364018269282</v>
      </c>
      <c r="F17" s="11">
        <f t="shared" si="3"/>
        <v>0.57663417557688712</v>
      </c>
      <c r="H17" s="10">
        <f t="shared" si="4"/>
        <v>0.28120730368779978</v>
      </c>
      <c r="I17" s="11">
        <f t="shared" si="5"/>
        <v>0.3133795785407204</v>
      </c>
      <c r="K17" s="43">
        <f t="shared" si="8"/>
        <v>0.84443202318930166</v>
      </c>
      <c r="L17" s="11">
        <f t="shared" si="6"/>
        <v>0.84614451284837444</v>
      </c>
      <c r="N17" s="43">
        <f t="shared" si="9"/>
        <v>0.93206557326179662</v>
      </c>
      <c r="O17" s="11">
        <f t="shared" si="7"/>
        <v>0.93239404308583429</v>
      </c>
    </row>
    <row r="18" spans="1:15" x14ac:dyDescent="0.25">
      <c r="A18" s="72">
        <v>8</v>
      </c>
      <c r="B18" s="10">
        <f t="shared" si="0"/>
        <v>0.16777216000000014</v>
      </c>
      <c r="C18" s="11">
        <f t="shared" si="1"/>
        <v>0.20189651799465547</v>
      </c>
      <c r="D18" s="11"/>
      <c r="E18" s="10">
        <f t="shared" si="2"/>
        <v>0.51927643733699691</v>
      </c>
      <c r="F18" s="11">
        <f t="shared" si="3"/>
        <v>0.53301973555124393</v>
      </c>
      <c r="H18" s="10">
        <f t="shared" si="4"/>
        <v>0.23459357307215006</v>
      </c>
      <c r="I18" s="11">
        <f t="shared" si="5"/>
        <v>0.26550994394203897</v>
      </c>
      <c r="K18" s="43">
        <f t="shared" si="8"/>
        <v>0.82427843275232693</v>
      </c>
      <c r="L18" s="11">
        <f t="shared" si="6"/>
        <v>0.82618913060595545</v>
      </c>
      <c r="N18" s="43">
        <f t="shared" si="9"/>
        <v>0.92274494940079133</v>
      </c>
      <c r="O18" s="11">
        <f t="shared" si="7"/>
        <v>0.92311659891145059</v>
      </c>
    </row>
    <row r="19" spans="1:15" x14ac:dyDescent="0.25">
      <c r="A19" s="72">
        <v>9</v>
      </c>
      <c r="B19" s="10">
        <f t="shared" si="0"/>
        <v>0.13421772800000012</v>
      </c>
      <c r="C19" s="11">
        <f t="shared" si="1"/>
        <v>0.16529888822158662</v>
      </c>
      <c r="D19" s="11"/>
      <c r="E19" s="10">
        <f t="shared" si="2"/>
        <v>0.47843555142049354</v>
      </c>
      <c r="F19" s="11">
        <f t="shared" si="3"/>
        <v>0.49270412771300509</v>
      </c>
      <c r="H19" s="10">
        <f t="shared" si="4"/>
        <v>0.1957066683725181</v>
      </c>
      <c r="I19" s="11">
        <f t="shared" si="5"/>
        <v>0.22495253411333732</v>
      </c>
      <c r="K19" s="43">
        <f t="shared" si="8"/>
        <v>0.80460583687305176</v>
      </c>
      <c r="L19" s="11">
        <f t="shared" si="6"/>
        <v>0.80670437397700356</v>
      </c>
      <c r="N19" s="43">
        <f t="shared" si="9"/>
        <v>0.91351753145968118</v>
      </c>
      <c r="O19" s="11">
        <f t="shared" si="7"/>
        <v>0.91393146653490276</v>
      </c>
    </row>
    <row r="20" spans="1:15" x14ac:dyDescent="0.25">
      <c r="A20" s="72">
        <v>10</v>
      </c>
      <c r="B20" s="10">
        <f t="shared" si="0"/>
        <v>0.10737418240000011</v>
      </c>
      <c r="C20" s="11">
        <f t="shared" si="1"/>
        <v>0.13533528323661276</v>
      </c>
      <c r="D20" s="11"/>
      <c r="E20" s="10">
        <f t="shared" si="2"/>
        <v>0.44080678498893872</v>
      </c>
      <c r="F20" s="11">
        <f t="shared" si="3"/>
        <v>0.45543784080410443</v>
      </c>
      <c r="H20" s="10">
        <f t="shared" si="4"/>
        <v>0.16326576872458115</v>
      </c>
      <c r="I20" s="11">
        <f t="shared" si="5"/>
        <v>0.19059038562811415</v>
      </c>
      <c r="K20" s="43">
        <f t="shared" si="8"/>
        <v>0.78540275592131981</v>
      </c>
      <c r="L20" s="11">
        <f t="shared" si="6"/>
        <v>0.78767914377708015</v>
      </c>
      <c r="N20" s="43">
        <f t="shared" si="9"/>
        <v>0.90438238738245413</v>
      </c>
      <c r="O20" s="11">
        <f t="shared" si="7"/>
        <v>0.90483772744158064</v>
      </c>
    </row>
    <row r="21" spans="1:15" x14ac:dyDescent="0.25">
      <c r="A21" s="72">
        <v>11</v>
      </c>
      <c r="B21" s="10">
        <f t="shared" si="0"/>
        <v>8.5899345920000092E-2</v>
      </c>
      <c r="C21" s="11">
        <f t="shared" si="1"/>
        <v>0.11080315836233397</v>
      </c>
      <c r="D21" s="11"/>
      <c r="E21" s="10">
        <f t="shared" si="2"/>
        <v>0.40613750611836591</v>
      </c>
      <c r="F21" s="11">
        <f t="shared" si="3"/>
        <v>0.42099023565949667</v>
      </c>
      <c r="H21" s="10">
        <f t="shared" si="4"/>
        <v>0.13620236581050255</v>
      </c>
      <c r="I21" s="11">
        <f t="shared" si="5"/>
        <v>0.16147715444526567</v>
      </c>
      <c r="K21" s="43">
        <f t="shared" si="8"/>
        <v>0.76665798424493692</v>
      </c>
      <c r="L21" s="11">
        <f t="shared" si="6"/>
        <v>0.76910260258373253</v>
      </c>
      <c r="N21" s="43">
        <f t="shared" si="9"/>
        <v>0.89533859443362684</v>
      </c>
      <c r="O21" s="11">
        <f t="shared" si="7"/>
        <v>0.89583447225621604</v>
      </c>
    </row>
    <row r="22" spans="1:15" x14ac:dyDescent="0.25">
      <c r="A22" s="72">
        <v>12</v>
      </c>
      <c r="B22" s="10">
        <f t="shared" si="0"/>
        <v>6.8719476736000096E-2</v>
      </c>
      <c r="C22" s="11">
        <f t="shared" si="1"/>
        <v>9.0717953289412553E-2</v>
      </c>
      <c r="D22" s="11"/>
      <c r="E22" s="10">
        <f t="shared" si="2"/>
        <v>0.37419495228546623</v>
      </c>
      <c r="F22" s="11">
        <f t="shared" si="3"/>
        <v>0.38914811779302921</v>
      </c>
      <c r="H22" s="10">
        <f t="shared" si="4"/>
        <v>0.11362507032121617</v>
      </c>
      <c r="I22" s="11">
        <f t="shared" si="5"/>
        <v>0.13681105330579624</v>
      </c>
      <c r="K22" s="43">
        <f t="shared" si="8"/>
        <v>0.74836058363079017</v>
      </c>
      <c r="L22" s="11">
        <f t="shared" si="6"/>
        <v>0.75096416856312709</v>
      </c>
      <c r="N22" s="43">
        <f t="shared" si="9"/>
        <v>0.88638523910503875</v>
      </c>
      <c r="O22" s="11">
        <f t="shared" si="7"/>
        <v>0.88692080065194512</v>
      </c>
    </row>
    <row r="23" spans="1:15" x14ac:dyDescent="0.25">
      <c r="A23" s="72">
        <v>13</v>
      </c>
      <c r="B23" s="10">
        <f t="shared" si="0"/>
        <v>5.4975581388800078E-2</v>
      </c>
      <c r="C23" s="11">
        <f t="shared" si="1"/>
        <v>7.4273578214333905E-2</v>
      </c>
      <c r="D23" s="11"/>
      <c r="E23" s="10">
        <f t="shared" si="2"/>
        <v>0.34476466764710467</v>
      </c>
      <c r="F23" s="11">
        <f t="shared" si="3"/>
        <v>0.35971441794754905</v>
      </c>
      <c r="H23" s="10">
        <f t="shared" si="4"/>
        <v>9.4790252200639691E-2</v>
      </c>
      <c r="I23" s="11">
        <f t="shared" si="5"/>
        <v>0.11591277026736205</v>
      </c>
      <c r="K23" s="43">
        <f t="shared" si="8"/>
        <v>0.73049987692202834</v>
      </c>
      <c r="L23" s="11">
        <f t="shared" si="6"/>
        <v>0.7332535094422743</v>
      </c>
      <c r="N23" s="43">
        <f t="shared" si="9"/>
        <v>0.87752141702358033</v>
      </c>
      <c r="O23" s="11">
        <f t="shared" si="7"/>
        <v>0.8780958212602753</v>
      </c>
    </row>
    <row r="24" spans="1:15" x14ac:dyDescent="0.25">
      <c r="A24" s="72">
        <v>14</v>
      </c>
      <c r="B24" s="10">
        <f t="shared" si="0"/>
        <v>4.3980465111040062E-2</v>
      </c>
      <c r="C24" s="11">
        <f t="shared" si="1"/>
        <v>6.0810062625218E-2</v>
      </c>
      <c r="D24" s="11"/>
      <c r="E24" s="10">
        <f t="shared" si="2"/>
        <v>0.31764906322718234</v>
      </c>
      <c r="F24" s="11">
        <f t="shared" si="3"/>
        <v>0.33250697244323624</v>
      </c>
      <c r="H24" s="10">
        <f t="shared" si="4"/>
        <v>7.9077547647362439E-2</v>
      </c>
      <c r="I24" s="11">
        <f t="shared" si="5"/>
        <v>9.8206760246359534E-2</v>
      </c>
      <c r="K24" s="43">
        <f t="shared" si="8"/>
        <v>0.71306544178757736</v>
      </c>
      <c r="L24" s="11">
        <f t="shared" si="6"/>
        <v>0.71596053662341286</v>
      </c>
      <c r="N24" s="43">
        <f t="shared" si="9"/>
        <v>0.86874623285984143</v>
      </c>
      <c r="O24" s="11">
        <f t="shared" si="7"/>
        <v>0.86935865158194869</v>
      </c>
    </row>
    <row r="25" spans="1:15" x14ac:dyDescent="0.25">
      <c r="A25" s="72">
        <v>15</v>
      </c>
      <c r="B25" s="10">
        <f t="shared" si="0"/>
        <v>3.5184372088832058E-2</v>
      </c>
      <c r="C25" s="11">
        <f t="shared" si="1"/>
        <v>4.9787068367863986E-2</v>
      </c>
      <c r="D25" s="11"/>
      <c r="E25" s="10">
        <f t="shared" si="2"/>
        <v>0.29266609034423147</v>
      </c>
      <c r="F25" s="11">
        <f t="shared" si="3"/>
        <v>0.3073573957758019</v>
      </c>
      <c r="H25" s="10">
        <f t="shared" si="4"/>
        <v>6.5969426146106153E-2</v>
      </c>
      <c r="I25" s="11">
        <f t="shared" si="5"/>
        <v>8.3205394330926469E-2</v>
      </c>
      <c r="K25" s="43">
        <f t="shared" si="8"/>
        <v>0.69604710464035413</v>
      </c>
      <c r="L25" s="11">
        <f t="shared" si="6"/>
        <v>0.69907539943719821</v>
      </c>
      <c r="N25" s="43">
        <f t="shared" si="9"/>
        <v>0.86005880023767611</v>
      </c>
      <c r="O25" s="11">
        <f t="shared" si="7"/>
        <v>0.8607084178986919</v>
      </c>
    </row>
    <row r="26" spans="1:15" x14ac:dyDescent="0.25">
      <c r="A26" s="72">
        <v>16</v>
      </c>
      <c r="B26" s="10">
        <f t="shared" si="0"/>
        <v>2.8147497671065648E-2</v>
      </c>
      <c r="C26" s="11">
        <f t="shared" si="1"/>
        <v>4.0762203978366246E-2</v>
      </c>
      <c r="D26" s="11"/>
      <c r="E26" s="10">
        <f t="shared" si="2"/>
        <v>0.26964801837340407</v>
      </c>
      <c r="F26" s="11">
        <f t="shared" si="3"/>
        <v>0.28411003848711797</v>
      </c>
      <c r="H26" s="10">
        <f t="shared" si="4"/>
        <v>5.5034144526758214E-2</v>
      </c>
      <c r="I26" s="11">
        <f t="shared" si="5"/>
        <v>7.0495530332104678E-2</v>
      </c>
      <c r="K26" s="43">
        <f t="shared" si="8"/>
        <v>0.67943493470063232</v>
      </c>
      <c r="L26" s="11">
        <f t="shared" si="6"/>
        <v>0.68258847953142454</v>
      </c>
      <c r="N26" s="43">
        <f t="shared" si="9"/>
        <v>0.85145824164466899</v>
      </c>
      <c r="O26" s="11">
        <f t="shared" si="7"/>
        <v>0.8521442551858438</v>
      </c>
    </row>
    <row r="27" spans="1:15" x14ac:dyDescent="0.25">
      <c r="A27" s="72">
        <v>17</v>
      </c>
      <c r="B27" s="10">
        <f t="shared" si="0"/>
        <v>2.251799813685252E-2</v>
      </c>
      <c r="C27" s="11">
        <f t="shared" si="1"/>
        <v>3.33732699603261E-2</v>
      </c>
      <c r="D27" s="11"/>
      <c r="E27" s="10">
        <f t="shared" si="2"/>
        <v>0.24844030863699548</v>
      </c>
      <c r="F27" s="11">
        <f t="shared" si="3"/>
        <v>0.26262102385859226</v>
      </c>
      <c r="H27" s="10">
        <f t="shared" si="4"/>
        <v>4.5911526607555368E-2</v>
      </c>
      <c r="I27" s="11">
        <f t="shared" si="5"/>
        <v>5.9727134722051801E-2</v>
      </c>
      <c r="K27" s="43">
        <f t="shared" si="8"/>
        <v>0.66321923820109341</v>
      </c>
      <c r="L27" s="11">
        <f t="shared" si="6"/>
        <v>0.66649038539208216</v>
      </c>
      <c r="N27" s="43">
        <f t="shared" si="9"/>
        <v>0.84294368834349931</v>
      </c>
      <c r="O27" s="11">
        <f t="shared" si="7"/>
        <v>0.84366530702585352</v>
      </c>
    </row>
    <row r="28" spans="1:15" x14ac:dyDescent="0.25">
      <c r="A28" s="72">
        <v>18</v>
      </c>
      <c r="B28" s="10">
        <f t="shared" si="0"/>
        <v>1.8014398509482017E-2</v>
      </c>
      <c r="C28" s="11">
        <f t="shared" si="1"/>
        <v>2.7323722447292583E-2</v>
      </c>
      <c r="D28" s="11"/>
      <c r="E28" s="10">
        <f t="shared" si="2"/>
        <v>0.22890057686303172</v>
      </c>
      <c r="F28" s="11">
        <f t="shared" si="3"/>
        <v>0.24275735746543325</v>
      </c>
      <c r="H28" s="10">
        <f t="shared" si="4"/>
        <v>3.8301100045470778E-2</v>
      </c>
      <c r="I28" s="11">
        <f t="shared" si="5"/>
        <v>5.0603642604012192E-2</v>
      </c>
      <c r="K28" s="43">
        <f t="shared" si="8"/>
        <v>0.64739055273018387</v>
      </c>
      <c r="L28" s="11">
        <f t="shared" si="6"/>
        <v>0.65077194699362928</v>
      </c>
      <c r="N28" s="43">
        <f t="shared" si="9"/>
        <v>0.83451428028418961</v>
      </c>
      <c r="O28" s="11">
        <f t="shared" si="7"/>
        <v>0.83527072552263804</v>
      </c>
    </row>
    <row r="29" spans="1:15" x14ac:dyDescent="0.25">
      <c r="A29" s="72">
        <v>19</v>
      </c>
      <c r="B29" s="10">
        <f t="shared" si="0"/>
        <v>1.4411518807585615E-2</v>
      </c>
      <c r="C29" s="11">
        <f t="shared" si="1"/>
        <v>2.2370771856165619E-2</v>
      </c>
      <c r="D29" s="11"/>
      <c r="E29" s="10">
        <f t="shared" si="2"/>
        <v>0.21089763724607782</v>
      </c>
      <c r="F29" s="11">
        <f t="shared" si="3"/>
        <v>0.22439610408088079</v>
      </c>
      <c r="H29" s="10">
        <f t="shared" si="4"/>
        <v>3.1952199656365844E-2</v>
      </c>
      <c r="I29" s="11">
        <f t="shared" si="5"/>
        <v>4.2873790224682455E-2</v>
      </c>
      <c r="K29" s="43">
        <f t="shared" si="8"/>
        <v>0.63193964171047468</v>
      </c>
      <c r="L29" s="11">
        <f t="shared" si="6"/>
        <v>0.63542421057543164</v>
      </c>
      <c r="N29" s="43">
        <f t="shared" si="9"/>
        <v>0.82616916601723267</v>
      </c>
      <c r="O29" s="11">
        <f t="shared" si="7"/>
        <v>0.82695967121679237</v>
      </c>
    </row>
    <row r="30" spans="1:15" x14ac:dyDescent="0.25">
      <c r="A30" s="72">
        <v>20</v>
      </c>
      <c r="B30" s="10">
        <f t="shared" si="0"/>
        <v>1.1529215046068495E-2</v>
      </c>
      <c r="C30" s="11">
        <f t="shared" si="1"/>
        <v>1.8315638888734196E-2</v>
      </c>
      <c r="D30" s="11"/>
      <c r="E30" s="10">
        <f t="shared" si="2"/>
        <v>0.19431062169228447</v>
      </c>
      <c r="F30" s="11">
        <f t="shared" si="3"/>
        <v>0.20742362683630475</v>
      </c>
      <c r="H30" s="10">
        <f t="shared" si="4"/>
        <v>2.6655711237228416E-2</v>
      </c>
      <c r="I30" s="11">
        <f t="shared" si="5"/>
        <v>3.632469509387326E-2</v>
      </c>
      <c r="K30" s="43">
        <f t="shared" si="8"/>
        <v>0.61685748900880433</v>
      </c>
      <c r="L30" s="11">
        <f t="shared" si="6"/>
        <v>0.62043843354139416</v>
      </c>
      <c r="N30" s="43">
        <f t="shared" si="9"/>
        <v>0.81790750260758738</v>
      </c>
      <c r="O30" s="11">
        <f t="shared" si="7"/>
        <v>0.81873131300164415</v>
      </c>
    </row>
    <row r="31" spans="1:15" x14ac:dyDescent="0.25">
      <c r="A31" s="72">
        <v>21</v>
      </c>
      <c r="B31" s="10">
        <f t="shared" si="0"/>
        <v>9.2233720368547975E-3</v>
      </c>
      <c r="C31" s="11">
        <f t="shared" si="1"/>
        <v>1.4995576820477717E-2</v>
      </c>
      <c r="D31" s="11"/>
      <c r="E31" s="10">
        <f t="shared" si="2"/>
        <v>0.17902816833546231</v>
      </c>
      <c r="F31" s="11">
        <f t="shared" si="3"/>
        <v>0.19173488392837221</v>
      </c>
      <c r="H31" s="10">
        <f t="shared" si="4"/>
        <v>2.2237183956158302E-2</v>
      </c>
      <c r="I31" s="11">
        <f t="shared" si="5"/>
        <v>3.0775993135853739E-2</v>
      </c>
      <c r="K31" s="43">
        <f t="shared" si="8"/>
        <v>0.60213529367505725</v>
      </c>
      <c r="L31" s="11">
        <f t="shared" si="6"/>
        <v>0.60580607947987841</v>
      </c>
      <c r="N31" s="43">
        <f t="shared" si="9"/>
        <v>0.80972845554953432</v>
      </c>
      <c r="O31" s="11">
        <f t="shared" si="7"/>
        <v>0.81058482804014231</v>
      </c>
    </row>
    <row r="32" spans="1:15" x14ac:dyDescent="0.25">
      <c r="A32" s="72">
        <v>22</v>
      </c>
      <c r="B32" s="10">
        <f t="shared" si="0"/>
        <v>7.3786976294838375E-3</v>
      </c>
      <c r="C32" s="11">
        <f t="shared" si="1"/>
        <v>1.2277339903068459E-2</v>
      </c>
      <c r="D32" s="11"/>
      <c r="E32" s="10">
        <f t="shared" si="2"/>
        <v>0.16494767387604573</v>
      </c>
      <c r="F32" s="11">
        <f t="shared" si="3"/>
        <v>0.17723277852063851</v>
      </c>
      <c r="H32" s="10">
        <f t="shared" si="4"/>
        <v>1.855108445237795E-2</v>
      </c>
      <c r="I32" s="11">
        <f t="shared" si="5"/>
        <v>2.6074871407740181E-2</v>
      </c>
      <c r="K32" s="43">
        <f t="shared" si="8"/>
        <v>0.5877644648065099</v>
      </c>
      <c r="L32" s="11">
        <f t="shared" si="6"/>
        <v>0.59151881330107081</v>
      </c>
      <c r="N32" s="43">
        <f t="shared" si="9"/>
        <v>0.80163119868238253</v>
      </c>
      <c r="O32" s="11">
        <f t="shared" si="7"/>
        <v>0.80251940168257319</v>
      </c>
    </row>
    <row r="33" spans="1:15" x14ac:dyDescent="0.25">
      <c r="A33" s="72">
        <v>23</v>
      </c>
      <c r="B33" s="10">
        <f t="shared" si="0"/>
        <v>5.902958103587071E-3</v>
      </c>
      <c r="C33" s="11">
        <f t="shared" si="1"/>
        <v>1.0051835744633595E-2</v>
      </c>
      <c r="D33" s="11"/>
      <c r="E33" s="10">
        <f t="shared" si="2"/>
        <v>0.15197460472330018</v>
      </c>
      <c r="F33" s="11">
        <f t="shared" si="3"/>
        <v>0.16382755781613695</v>
      </c>
      <c r="H33" s="10">
        <f t="shared" si="4"/>
        <v>1.547600339313436E-2</v>
      </c>
      <c r="I33" s="11">
        <f t="shared" si="5"/>
        <v>2.2091859584479533E-2</v>
      </c>
      <c r="K33" s="43">
        <f t="shared" si="8"/>
        <v>0.57373661653474606</v>
      </c>
      <c r="L33" s="11">
        <f t="shared" si="6"/>
        <v>0.57756849648902986</v>
      </c>
      <c r="N33" s="43">
        <f t="shared" si="9"/>
        <v>0.79361491410701979</v>
      </c>
      <c r="O33" s="11">
        <f t="shared" si="7"/>
        <v>0.79453422738509594</v>
      </c>
    </row>
    <row r="34" spans="1:15" x14ac:dyDescent="0.25">
      <c r="A34" s="72">
        <v>24</v>
      </c>
      <c r="B34" s="10">
        <f t="shared" si="0"/>
        <v>4.722366482869657E-3</v>
      </c>
      <c r="C34" s="11">
        <f t="shared" si="1"/>
        <v>8.2297470490200371E-3</v>
      </c>
      <c r="D34" s="11"/>
      <c r="E34" s="10">
        <f t="shared" si="2"/>
        <v>0.14002186231592234</v>
      </c>
      <c r="F34" s="11">
        <f t="shared" si="3"/>
        <v>0.15143625758185736</v>
      </c>
      <c r="H34" s="10">
        <f t="shared" si="4"/>
        <v>1.291065660550132E-2</v>
      </c>
      <c r="I34" s="11">
        <f t="shared" si="5"/>
        <v>1.8717264306641418E-2</v>
      </c>
      <c r="K34" s="43">
        <f t="shared" si="8"/>
        <v>0.56004356313221682</v>
      </c>
      <c r="L34" s="11">
        <f t="shared" si="6"/>
        <v>0.56394718246570863</v>
      </c>
      <c r="N34" s="43">
        <f t="shared" si="9"/>
        <v>0.78567879210329683</v>
      </c>
      <c r="O34" s="11">
        <f t="shared" si="7"/>
        <v>0.78662850662908734</v>
      </c>
    </row>
    <row r="35" spans="1:15" x14ac:dyDescent="0.25">
      <c r="A35" s="72">
        <v>25</v>
      </c>
      <c r="B35" s="10">
        <f t="shared" si="0"/>
        <v>3.7778931862957259E-3</v>
      </c>
      <c r="C35" s="11">
        <f t="shared" si="1"/>
        <v>6.7379469990854731E-3</v>
      </c>
      <c r="D35" s="11"/>
      <c r="E35" s="10">
        <f t="shared" si="2"/>
        <v>0.12900919835992294</v>
      </c>
      <c r="F35" s="11">
        <f t="shared" si="3"/>
        <v>0.13998218868730375</v>
      </c>
      <c r="H35" s="10">
        <f t="shared" si="4"/>
        <v>1.0770549072063502E-2</v>
      </c>
      <c r="I35" s="11">
        <f t="shared" si="5"/>
        <v>1.5858148191870574E-2</v>
      </c>
      <c r="K35" s="43">
        <f t="shared" si="8"/>
        <v>0.54667731423558952</v>
      </c>
      <c r="L35" s="11">
        <f t="shared" si="6"/>
        <v>0.5506471120643126</v>
      </c>
      <c r="N35" s="43">
        <f t="shared" si="9"/>
        <v>0.77782203104823877</v>
      </c>
      <c r="O35" s="11">
        <f t="shared" si="7"/>
        <v>0.77880144884129066</v>
      </c>
    </row>
    <row r="36" spans="1:15" x14ac:dyDescent="0.25">
      <c r="A36" s="9"/>
    </row>
    <row r="37" spans="1:15" x14ac:dyDescent="0.25">
      <c r="A37" s="9"/>
    </row>
    <row r="38" spans="1:15" x14ac:dyDescent="0.25">
      <c r="A38" s="9"/>
    </row>
    <row r="39" spans="1:15" x14ac:dyDescent="0.25">
      <c r="A39" s="9"/>
    </row>
    <row r="40" spans="1:15" x14ac:dyDescent="0.25">
      <c r="A40" s="9"/>
    </row>
    <row r="41" spans="1:15" x14ac:dyDescent="0.25">
      <c r="A41" s="9"/>
    </row>
    <row r="42" spans="1:15" x14ac:dyDescent="0.25">
      <c r="A42" s="9"/>
    </row>
    <row r="43" spans="1:15" x14ac:dyDescent="0.25">
      <c r="A43" s="9"/>
    </row>
    <row r="44" spans="1:15" x14ac:dyDescent="0.25">
      <c r="A44" s="9"/>
    </row>
    <row r="45" spans="1:15" x14ac:dyDescent="0.25">
      <c r="A45" s="9"/>
    </row>
    <row r="46" spans="1:15" x14ac:dyDescent="0.25">
      <c r="A46" s="9"/>
    </row>
    <row r="47" spans="1:15" x14ac:dyDescent="0.25">
      <c r="A47" s="9"/>
    </row>
    <row r="48" spans="1:1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 Strength</vt:lpstr>
      <vt:lpstr>Constant Stress</vt:lpstr>
      <vt:lpstr>Random Stress &amp; Strength</vt:lpstr>
    </vt:vector>
  </TitlesOfParts>
  <Company>University of Dayton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Ebeling</dc:creator>
  <cp:lastModifiedBy>Jason Freels</cp:lastModifiedBy>
  <dcterms:created xsi:type="dcterms:W3CDTF">2004-10-16T21:35:05Z</dcterms:created>
  <dcterms:modified xsi:type="dcterms:W3CDTF">2017-09-18T01:09:36Z</dcterms:modified>
</cp:coreProperties>
</file>