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5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embeddings/oleObject14.bin" ContentType="application/vnd.openxmlformats-officedocument.oleObject"/>
  <Override PartName="/xl/drawings/drawing7.xml" ContentType="application/vnd.openxmlformats-officedocument.drawing+xml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drawings/drawing8.xml" ContentType="application/vnd.openxmlformats-officedocument.drawing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bur\github\reliability\courses\logm634-asam\excel-templates\"/>
    </mc:Choice>
  </mc:AlternateContent>
  <bookViews>
    <workbookView xWindow="120" yWindow="12" windowWidth="10332" windowHeight="5832" firstSheet="6" activeTab="6"/>
  </bookViews>
  <sheets>
    <sheet name="LS (mean)" sheetId="14" r:id="rId1"/>
    <sheet name="LS (Approx Med)" sheetId="12" r:id="rId2"/>
    <sheet name="MLE Weibull" sheetId="8" r:id="rId3"/>
    <sheet name="MLE Weibull Mult Censor" sheetId="9" r:id="rId4"/>
    <sheet name="MLE Weibull Interval data" sheetId="11" r:id="rId5"/>
    <sheet name="MLE Min Extreme Val" sheetId="5" r:id="rId6"/>
    <sheet name="MLE Gamma" sheetId="4" r:id="rId7"/>
    <sheet name="MLE Gamma  Censored" sheetId="13" r:id="rId8"/>
    <sheet name="MLE Normal  Censored" sheetId="15" r:id="rId9"/>
    <sheet name="MLE LogNorm  Censored" sheetId="16" r:id="rId10"/>
  </sheets>
  <definedNames>
    <definedName name="solver_adj" localSheetId="6" hidden="1">'MLE Gamma'!$C$3</definedName>
    <definedName name="solver_adj" localSheetId="7" hidden="1">'MLE Gamma  Censored'!$C$3:$C$4</definedName>
    <definedName name="solver_adj" localSheetId="9" hidden="1">'MLE LogNorm  Censored'!$C$3:$C$4</definedName>
    <definedName name="solver_adj" localSheetId="5" hidden="1">'MLE Min Extreme Val'!$C$3</definedName>
    <definedName name="solver_adj" localSheetId="8" hidden="1">'MLE Normal  Censored'!$C$3:$C$4</definedName>
    <definedName name="solver_adj" localSheetId="2" hidden="1">'MLE Weibull'!$C$3</definedName>
    <definedName name="solver_adj" localSheetId="4" hidden="1">'MLE Weibull Interval data'!$C$4:$D$4</definedName>
    <definedName name="solver_adj" localSheetId="3" hidden="1">'MLE Weibull Mult Censor'!$C$3</definedName>
    <definedName name="solver_cvg" localSheetId="6" hidden="1">0.0001</definedName>
    <definedName name="solver_cvg" localSheetId="7" hidden="1">0.0001</definedName>
    <definedName name="solver_cvg" localSheetId="9" hidden="1">0.0001</definedName>
    <definedName name="solver_cvg" localSheetId="5" hidden="1">0.0001</definedName>
    <definedName name="solver_cvg" localSheetId="8" hidden="1">0.0001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drv" localSheetId="6" hidden="1">1</definedName>
    <definedName name="solver_drv" localSheetId="7" hidden="1">1</definedName>
    <definedName name="solver_drv" localSheetId="9" hidden="1">1</definedName>
    <definedName name="solver_drv" localSheetId="5" hidden="1">1</definedName>
    <definedName name="solver_drv" localSheetId="8" hidden="1">1</definedName>
    <definedName name="solver_drv" localSheetId="2" hidden="1">1</definedName>
    <definedName name="solver_drv" localSheetId="4" hidden="1">1</definedName>
    <definedName name="solver_drv" localSheetId="3" hidden="1">1</definedName>
    <definedName name="solver_est" localSheetId="6" hidden="1">1</definedName>
    <definedName name="solver_est" localSheetId="7" hidden="1">1</definedName>
    <definedName name="solver_est" localSheetId="9" hidden="1">1</definedName>
    <definedName name="solver_est" localSheetId="5" hidden="1">1</definedName>
    <definedName name="solver_est" localSheetId="8" hidden="1">1</definedName>
    <definedName name="solver_est" localSheetId="2" hidden="1">1</definedName>
    <definedName name="solver_est" localSheetId="4" hidden="1">1</definedName>
    <definedName name="solver_est" localSheetId="3" hidden="1">1</definedName>
    <definedName name="solver_itr" localSheetId="6" hidden="1">100</definedName>
    <definedName name="solver_itr" localSheetId="7" hidden="1">100</definedName>
    <definedName name="solver_itr" localSheetId="9" hidden="1">100</definedName>
    <definedName name="solver_itr" localSheetId="5" hidden="1">100</definedName>
    <definedName name="solver_itr" localSheetId="8" hidden="1">100</definedName>
    <definedName name="solver_itr" localSheetId="2" hidden="1">100</definedName>
    <definedName name="solver_itr" localSheetId="4" hidden="1">100</definedName>
    <definedName name="solver_itr" localSheetId="3" hidden="1">100</definedName>
    <definedName name="solver_lin" localSheetId="6" hidden="1">2</definedName>
    <definedName name="solver_lin" localSheetId="7" hidden="1">2</definedName>
    <definedName name="solver_lin" localSheetId="9" hidden="1">2</definedName>
    <definedName name="solver_lin" localSheetId="5" hidden="1">2</definedName>
    <definedName name="solver_lin" localSheetId="8" hidden="1">2</definedName>
    <definedName name="solver_lin" localSheetId="2" hidden="1">2</definedName>
    <definedName name="solver_lin" localSheetId="4" hidden="1">2</definedName>
    <definedName name="solver_lin" localSheetId="3" hidden="1">2</definedName>
    <definedName name="solver_neg" localSheetId="6" hidden="1">1</definedName>
    <definedName name="solver_neg" localSheetId="7" hidden="1">1</definedName>
    <definedName name="solver_neg" localSheetId="9" hidden="1">1</definedName>
    <definedName name="solver_neg" localSheetId="5" hidden="1">2</definedName>
    <definedName name="solver_neg" localSheetId="8" hidden="1">1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um" localSheetId="6" hidden="1">0</definedName>
    <definedName name="solver_num" localSheetId="7" hidden="1">0</definedName>
    <definedName name="solver_num" localSheetId="9" hidden="1">0</definedName>
    <definedName name="solver_num" localSheetId="5" hidden="1">0</definedName>
    <definedName name="solver_num" localSheetId="8" hidden="1">0</definedName>
    <definedName name="solver_num" localSheetId="2" hidden="1">0</definedName>
    <definedName name="solver_num" localSheetId="4" hidden="1">0</definedName>
    <definedName name="solver_num" localSheetId="3" hidden="1">0</definedName>
    <definedName name="solver_nwt" localSheetId="6" hidden="1">1</definedName>
    <definedName name="solver_nwt" localSheetId="7" hidden="1">1</definedName>
    <definedName name="solver_nwt" localSheetId="9" hidden="1">1</definedName>
    <definedName name="solver_nwt" localSheetId="5" hidden="1">1</definedName>
    <definedName name="solver_nwt" localSheetId="8" hidden="1">1</definedName>
    <definedName name="solver_nwt" localSheetId="2" hidden="1">1</definedName>
    <definedName name="solver_nwt" localSheetId="4" hidden="1">1</definedName>
    <definedName name="solver_nwt" localSheetId="3" hidden="1">1</definedName>
    <definedName name="solver_opt" localSheetId="6" hidden="1">'MLE Gamma'!$B$3</definedName>
    <definedName name="solver_opt" localSheetId="7" hidden="1">'MLE Gamma  Censored'!$D$4</definedName>
    <definedName name="solver_opt" localSheetId="9" hidden="1">'MLE LogNorm  Censored'!$D$4</definedName>
    <definedName name="solver_opt" localSheetId="5" hidden="1">'MLE Min Extreme Val'!$B$3</definedName>
    <definedName name="solver_opt" localSheetId="8" hidden="1">'MLE Normal  Censored'!$D$4</definedName>
    <definedName name="solver_opt" localSheetId="2" hidden="1">'MLE Weibull'!$B$3</definedName>
    <definedName name="solver_opt" localSheetId="4" hidden="1">'MLE Weibull Interval data'!$E$4</definedName>
    <definedName name="solver_opt" localSheetId="3" hidden="1">'MLE Weibull Mult Censor'!$B$3</definedName>
    <definedName name="solver_pre" localSheetId="6" hidden="1">0.000001</definedName>
    <definedName name="solver_pre" localSheetId="7" hidden="1">0.000001</definedName>
    <definedName name="solver_pre" localSheetId="9" hidden="1">0.000001</definedName>
    <definedName name="solver_pre" localSheetId="5" hidden="1">0.000001</definedName>
    <definedName name="solver_pre" localSheetId="8" hidden="1">0.000001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scl" localSheetId="6" hidden="1">1</definedName>
    <definedName name="solver_scl" localSheetId="7" hidden="1">1</definedName>
    <definedName name="solver_scl" localSheetId="9" hidden="1">1</definedName>
    <definedName name="solver_scl" localSheetId="5" hidden="1">1</definedName>
    <definedName name="solver_scl" localSheetId="8" hidden="1">1</definedName>
    <definedName name="solver_scl" localSheetId="2" hidden="1">1</definedName>
    <definedName name="solver_scl" localSheetId="4" hidden="1">1</definedName>
    <definedName name="solver_scl" localSheetId="3" hidden="1">1</definedName>
    <definedName name="solver_sho" localSheetId="6" hidden="1">2</definedName>
    <definedName name="solver_sho" localSheetId="7" hidden="1">2</definedName>
    <definedName name="solver_sho" localSheetId="9" hidden="1">2</definedName>
    <definedName name="solver_sho" localSheetId="5" hidden="1">2</definedName>
    <definedName name="solver_sho" localSheetId="8" hidden="1">2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tim" localSheetId="6" hidden="1">100</definedName>
    <definedName name="solver_tim" localSheetId="7" hidden="1">100</definedName>
    <definedName name="solver_tim" localSheetId="9" hidden="1">100</definedName>
    <definedName name="solver_tim" localSheetId="5" hidden="1">100</definedName>
    <definedName name="solver_tim" localSheetId="8" hidden="1">100</definedName>
    <definedName name="solver_tim" localSheetId="2" hidden="1">100</definedName>
    <definedName name="solver_tim" localSheetId="4" hidden="1">100</definedName>
    <definedName name="solver_tim" localSheetId="3" hidden="1">100</definedName>
    <definedName name="solver_tol" localSheetId="6" hidden="1">0.05</definedName>
    <definedName name="solver_tol" localSheetId="7" hidden="1">0.05</definedName>
    <definedName name="solver_tol" localSheetId="9" hidden="1">0.05</definedName>
    <definedName name="solver_tol" localSheetId="5" hidden="1">0.03</definedName>
    <definedName name="solver_tol" localSheetId="8" hidden="1">0.05</definedName>
    <definedName name="solver_tol" localSheetId="2" hidden="1">0.03</definedName>
    <definedName name="solver_tol" localSheetId="4" hidden="1">0.03</definedName>
    <definedName name="solver_tol" localSheetId="3" hidden="1">0.03</definedName>
    <definedName name="solver_typ" localSheetId="6" hidden="1">1</definedName>
    <definedName name="solver_typ" localSheetId="7" hidden="1">1</definedName>
    <definedName name="solver_typ" localSheetId="9" hidden="1">1</definedName>
    <definedName name="solver_typ" localSheetId="5" hidden="1">2</definedName>
    <definedName name="solver_typ" localSheetId="8" hidden="1">1</definedName>
    <definedName name="solver_typ" localSheetId="2" hidden="1">2</definedName>
    <definedName name="solver_typ" localSheetId="4" hidden="1">1</definedName>
    <definedName name="solver_typ" localSheetId="3" hidden="1">2</definedName>
    <definedName name="solver_val" localSheetId="6" hidden="1">0</definedName>
    <definedName name="solver_val" localSheetId="7" hidden="1">0</definedName>
    <definedName name="solver_val" localSheetId="9" hidden="1">0</definedName>
    <definedName name="solver_val" localSheetId="5" hidden="1">0</definedName>
    <definedName name="solver_val" localSheetId="8" hidden="1">0</definedName>
    <definedName name="solver_val" localSheetId="2" hidden="1">0</definedName>
    <definedName name="solver_val" localSheetId="4" hidden="1">0</definedName>
    <definedName name="solver_val" localSheetId="3" hidden="1">0</definedName>
  </definedNames>
  <calcPr calcId="171027"/>
</workbook>
</file>

<file path=xl/calcChain.xml><?xml version="1.0" encoding="utf-8"?>
<calcChain xmlns="http://schemas.openxmlformats.org/spreadsheetml/2006/main">
  <c r="F8" i="16" l="1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7" i="16"/>
  <c r="D7" i="16"/>
  <c r="D8" i="16"/>
  <c r="D9" i="16"/>
  <c r="B59" i="16" s="1"/>
  <c r="D4" i="16" s="1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57" i="16"/>
  <c r="D47" i="16"/>
  <c r="D48" i="16"/>
  <c r="D49" i="16"/>
  <c r="D50" i="16"/>
  <c r="D51" i="16"/>
  <c r="D52" i="16"/>
  <c r="D53" i="16"/>
  <c r="D54" i="16"/>
  <c r="D55" i="16"/>
  <c r="D56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7" i="16"/>
  <c r="C59" i="16" s="1"/>
  <c r="B58" i="16"/>
  <c r="C57" i="16"/>
  <c r="E3" i="16" s="1"/>
  <c r="B57" i="16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8" i="15"/>
  <c r="E7" i="15"/>
  <c r="C59" i="15" s="1"/>
  <c r="D8" i="15"/>
  <c r="D9" i="15"/>
  <c r="D10" i="15"/>
  <c r="D11" i="15"/>
  <c r="D12" i="15"/>
  <c r="D13" i="15"/>
  <c r="B59" i="15" s="1"/>
  <c r="D4" i="15" s="1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7" i="15"/>
  <c r="B58" i="15"/>
  <c r="C57" i="15"/>
  <c r="E4" i="15"/>
  <c r="B57" i="15"/>
  <c r="C12" i="14"/>
  <c r="C13" i="14"/>
  <c r="C14" i="14"/>
  <c r="C15" i="14"/>
  <c r="C16" i="14"/>
  <c r="C111" i="14" s="1"/>
  <c r="C17" i="14"/>
  <c r="C18" i="14"/>
  <c r="C19" i="14"/>
  <c r="C20" i="14"/>
  <c r="C21" i="14"/>
  <c r="C22" i="14"/>
  <c r="C23" i="14"/>
  <c r="C24" i="14"/>
  <c r="G24" i="14" s="1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" i="14"/>
  <c r="B115" i="14"/>
  <c r="B113" i="14"/>
  <c r="B112" i="14"/>
  <c r="B111" i="14"/>
  <c r="G110" i="14"/>
  <c r="F110" i="14"/>
  <c r="E110" i="14"/>
  <c r="D110" i="14"/>
  <c r="G109" i="14"/>
  <c r="F109" i="14"/>
  <c r="E109" i="14"/>
  <c r="D109" i="14"/>
  <c r="G108" i="14"/>
  <c r="F108" i="14"/>
  <c r="E108" i="14"/>
  <c r="D108" i="14"/>
  <c r="G107" i="14"/>
  <c r="F107" i="14"/>
  <c r="E107" i="14"/>
  <c r="D107" i="14"/>
  <c r="G106" i="14"/>
  <c r="F106" i="14"/>
  <c r="E106" i="14"/>
  <c r="D106" i="14"/>
  <c r="G105" i="14"/>
  <c r="F105" i="14"/>
  <c r="E105" i="14"/>
  <c r="D105" i="14"/>
  <c r="G104" i="14"/>
  <c r="F104" i="14"/>
  <c r="E104" i="14"/>
  <c r="D104" i="14"/>
  <c r="G103" i="14"/>
  <c r="F103" i="14"/>
  <c r="E103" i="14"/>
  <c r="D103" i="14"/>
  <c r="G102" i="14"/>
  <c r="F102" i="14"/>
  <c r="E102" i="14"/>
  <c r="D102" i="14"/>
  <c r="G101" i="14"/>
  <c r="F101" i="14"/>
  <c r="E101" i="14"/>
  <c r="D101" i="14"/>
  <c r="G100" i="14"/>
  <c r="F100" i="14"/>
  <c r="E100" i="14"/>
  <c r="D100" i="14"/>
  <c r="G99" i="14"/>
  <c r="F99" i="14"/>
  <c r="E99" i="14"/>
  <c r="D99" i="14"/>
  <c r="G98" i="14"/>
  <c r="F98" i="14"/>
  <c r="E98" i="14"/>
  <c r="D98" i="14"/>
  <c r="G97" i="14"/>
  <c r="F97" i="14"/>
  <c r="E97" i="14"/>
  <c r="D97" i="14"/>
  <c r="G96" i="14"/>
  <c r="F96" i="14"/>
  <c r="E96" i="14"/>
  <c r="D96" i="14"/>
  <c r="G95" i="14"/>
  <c r="F95" i="14"/>
  <c r="E95" i="14"/>
  <c r="D95" i="14"/>
  <c r="G94" i="14"/>
  <c r="F94" i="14"/>
  <c r="E94" i="14"/>
  <c r="D94" i="14"/>
  <c r="G93" i="14"/>
  <c r="F93" i="14"/>
  <c r="E93" i="14"/>
  <c r="D93" i="14"/>
  <c r="G92" i="14"/>
  <c r="F92" i="14"/>
  <c r="E92" i="14"/>
  <c r="D92" i="14"/>
  <c r="G91" i="14"/>
  <c r="F91" i="14"/>
  <c r="E91" i="14"/>
  <c r="D91" i="14"/>
  <c r="G90" i="14"/>
  <c r="F90" i="14"/>
  <c r="E90" i="14"/>
  <c r="D90" i="14"/>
  <c r="G89" i="14"/>
  <c r="F89" i="14"/>
  <c r="E89" i="14"/>
  <c r="D89" i="14"/>
  <c r="G88" i="14"/>
  <c r="F88" i="14"/>
  <c r="E88" i="14"/>
  <c r="D88" i="14"/>
  <c r="G87" i="14"/>
  <c r="F87" i="14"/>
  <c r="E87" i="14"/>
  <c r="D87" i="14"/>
  <c r="G86" i="14"/>
  <c r="F86" i="14"/>
  <c r="E86" i="14"/>
  <c r="D86" i="14"/>
  <c r="G85" i="14"/>
  <c r="F85" i="14"/>
  <c r="E85" i="14"/>
  <c r="D85" i="14"/>
  <c r="G84" i="14"/>
  <c r="F84" i="14"/>
  <c r="E84" i="14"/>
  <c r="D84" i="14"/>
  <c r="G83" i="14"/>
  <c r="F83" i="14"/>
  <c r="E83" i="14"/>
  <c r="D83" i="14"/>
  <c r="G82" i="14"/>
  <c r="F82" i="14"/>
  <c r="E82" i="14"/>
  <c r="D82" i="14"/>
  <c r="G81" i="14"/>
  <c r="F81" i="14"/>
  <c r="E81" i="14"/>
  <c r="D81" i="14"/>
  <c r="G80" i="14"/>
  <c r="F80" i="14"/>
  <c r="E80" i="14"/>
  <c r="D80" i="14"/>
  <c r="G79" i="14"/>
  <c r="F79" i="14"/>
  <c r="E79" i="14"/>
  <c r="D79" i="14"/>
  <c r="G78" i="14"/>
  <c r="F78" i="14"/>
  <c r="E78" i="14"/>
  <c r="D78" i="14"/>
  <c r="G77" i="14"/>
  <c r="F77" i="14"/>
  <c r="E77" i="14"/>
  <c r="D77" i="14"/>
  <c r="G76" i="14"/>
  <c r="F76" i="14"/>
  <c r="E76" i="14"/>
  <c r="D76" i="14"/>
  <c r="G75" i="14"/>
  <c r="F75" i="14"/>
  <c r="E75" i="14"/>
  <c r="D75" i="14"/>
  <c r="G74" i="14"/>
  <c r="F74" i="14"/>
  <c r="E74" i="14"/>
  <c r="D74" i="14"/>
  <c r="G73" i="14"/>
  <c r="F73" i="14"/>
  <c r="E73" i="14"/>
  <c r="D73" i="14"/>
  <c r="G72" i="14"/>
  <c r="F72" i="14"/>
  <c r="E72" i="14"/>
  <c r="D72" i="14"/>
  <c r="G71" i="14"/>
  <c r="F71" i="14"/>
  <c r="E71" i="14"/>
  <c r="D71" i="14"/>
  <c r="G70" i="14"/>
  <c r="F70" i="14"/>
  <c r="E70" i="14"/>
  <c r="D70" i="14"/>
  <c r="G69" i="14"/>
  <c r="F69" i="14"/>
  <c r="E69" i="14"/>
  <c r="D69" i="14"/>
  <c r="G68" i="14"/>
  <c r="F68" i="14"/>
  <c r="E68" i="14"/>
  <c r="D68" i="14"/>
  <c r="G67" i="14"/>
  <c r="F67" i="14"/>
  <c r="E67" i="14"/>
  <c r="D67" i="14"/>
  <c r="G66" i="14"/>
  <c r="F66" i="14"/>
  <c r="E66" i="14"/>
  <c r="D66" i="14"/>
  <c r="G65" i="14"/>
  <c r="F65" i="14"/>
  <c r="E65" i="14"/>
  <c r="D65" i="14"/>
  <c r="G64" i="14"/>
  <c r="F64" i="14"/>
  <c r="E64" i="14"/>
  <c r="D64" i="14"/>
  <c r="G63" i="14"/>
  <c r="F63" i="14"/>
  <c r="E63" i="14"/>
  <c r="D63" i="14"/>
  <c r="G62" i="14"/>
  <c r="F62" i="14"/>
  <c r="E62" i="14"/>
  <c r="D62" i="14"/>
  <c r="G61" i="14"/>
  <c r="F61" i="14"/>
  <c r="E61" i="14"/>
  <c r="D61" i="14"/>
  <c r="G60" i="14"/>
  <c r="F60" i="14"/>
  <c r="E60" i="14"/>
  <c r="D60" i="14"/>
  <c r="G59" i="14"/>
  <c r="F59" i="14"/>
  <c r="E59" i="14"/>
  <c r="D59" i="14"/>
  <c r="G58" i="14"/>
  <c r="F58" i="14"/>
  <c r="E58" i="14"/>
  <c r="D58" i="14"/>
  <c r="G57" i="14"/>
  <c r="F57" i="14"/>
  <c r="E57" i="14"/>
  <c r="D57" i="14"/>
  <c r="G56" i="14"/>
  <c r="F56" i="14"/>
  <c r="E56" i="14"/>
  <c r="D56" i="14"/>
  <c r="G55" i="14"/>
  <c r="F55" i="14"/>
  <c r="E55" i="14"/>
  <c r="D55" i="14"/>
  <c r="G54" i="14"/>
  <c r="F54" i="14"/>
  <c r="E54" i="14"/>
  <c r="D54" i="14"/>
  <c r="G53" i="14"/>
  <c r="F53" i="14"/>
  <c r="E53" i="14"/>
  <c r="D53" i="14"/>
  <c r="G52" i="14"/>
  <c r="F52" i="14"/>
  <c r="E52" i="14"/>
  <c r="D52" i="14"/>
  <c r="G51" i="14"/>
  <c r="F51" i="14"/>
  <c r="E51" i="14"/>
  <c r="D51" i="14"/>
  <c r="G50" i="14"/>
  <c r="F50" i="14"/>
  <c r="E50" i="14"/>
  <c r="D50" i="14"/>
  <c r="G49" i="14"/>
  <c r="F49" i="14"/>
  <c r="E49" i="14"/>
  <c r="D49" i="14"/>
  <c r="G48" i="14"/>
  <c r="F48" i="14"/>
  <c r="E48" i="14"/>
  <c r="D48" i="14"/>
  <c r="G47" i="14"/>
  <c r="F47" i="14"/>
  <c r="E47" i="14"/>
  <c r="D47" i="14"/>
  <c r="G46" i="14"/>
  <c r="F46" i="14"/>
  <c r="E46" i="14"/>
  <c r="D46" i="14"/>
  <c r="G45" i="14"/>
  <c r="F45" i="14"/>
  <c r="E45" i="14"/>
  <c r="D45" i="14"/>
  <c r="G44" i="14"/>
  <c r="F44" i="14"/>
  <c r="E44" i="14"/>
  <c r="D44" i="14"/>
  <c r="G43" i="14"/>
  <c r="F43" i="14"/>
  <c r="E43" i="14"/>
  <c r="D43" i="14"/>
  <c r="G42" i="14"/>
  <c r="F42" i="14"/>
  <c r="E42" i="14"/>
  <c r="D42" i="14"/>
  <c r="G41" i="14"/>
  <c r="F41" i="14"/>
  <c r="E41" i="14"/>
  <c r="D41" i="14"/>
  <c r="G40" i="14"/>
  <c r="F40" i="14"/>
  <c r="E40" i="14"/>
  <c r="D40" i="14"/>
  <c r="G39" i="14"/>
  <c r="F39" i="14"/>
  <c r="E39" i="14"/>
  <c r="D39" i="14"/>
  <c r="G38" i="14"/>
  <c r="F38" i="14"/>
  <c r="E38" i="14"/>
  <c r="D38" i="14"/>
  <c r="G37" i="14"/>
  <c r="F37" i="14"/>
  <c r="E37" i="14"/>
  <c r="D37" i="14"/>
  <c r="G36" i="14"/>
  <c r="F36" i="14"/>
  <c r="E36" i="14"/>
  <c r="D36" i="14"/>
  <c r="G35" i="14"/>
  <c r="F35" i="14"/>
  <c r="E35" i="14"/>
  <c r="D35" i="14"/>
  <c r="G34" i="14"/>
  <c r="F34" i="14"/>
  <c r="E34" i="14"/>
  <c r="D34" i="14"/>
  <c r="G33" i="14"/>
  <c r="F33" i="14"/>
  <c r="E33" i="14"/>
  <c r="D33" i="14"/>
  <c r="G32" i="14"/>
  <c r="F32" i="14"/>
  <c r="E32" i="14"/>
  <c r="D32" i="14"/>
  <c r="G31" i="14"/>
  <c r="F31" i="14"/>
  <c r="E31" i="14"/>
  <c r="D31" i="14"/>
  <c r="G30" i="14"/>
  <c r="F30" i="14"/>
  <c r="E30" i="14"/>
  <c r="D30" i="14"/>
  <c r="G29" i="14"/>
  <c r="F29" i="14"/>
  <c r="E29" i="14"/>
  <c r="D29" i="14"/>
  <c r="G28" i="14"/>
  <c r="F28" i="14"/>
  <c r="E28" i="14"/>
  <c r="D28" i="14"/>
  <c r="G27" i="14"/>
  <c r="F27" i="14"/>
  <c r="E27" i="14"/>
  <c r="D27" i="14"/>
  <c r="G26" i="14"/>
  <c r="F26" i="14"/>
  <c r="E26" i="14"/>
  <c r="D26" i="14"/>
  <c r="E25" i="14"/>
  <c r="G25" i="14"/>
  <c r="E24" i="14"/>
  <c r="E23" i="14"/>
  <c r="G23" i="14"/>
  <c r="E22" i="14"/>
  <c r="G22" i="14"/>
  <c r="E21" i="14"/>
  <c r="G21" i="14"/>
  <c r="E20" i="14"/>
  <c r="G20" i="14"/>
  <c r="E19" i="14"/>
  <c r="G19" i="14"/>
  <c r="E18" i="14"/>
  <c r="G18" i="14"/>
  <c r="E17" i="14"/>
  <c r="G17" i="14"/>
  <c r="E16" i="14"/>
  <c r="E15" i="14"/>
  <c r="G15" i="14"/>
  <c r="E14" i="14"/>
  <c r="G14" i="14"/>
  <c r="E13" i="14"/>
  <c r="E111" i="14" s="1"/>
  <c r="G13" i="14"/>
  <c r="E12" i="14"/>
  <c r="G12" i="14"/>
  <c r="E11" i="14"/>
  <c r="B115" i="12"/>
  <c r="D57" i="8"/>
  <c r="D57" i="9"/>
  <c r="B57" i="9" s="1"/>
  <c r="D5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6" i="9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B107" i="5"/>
  <c r="B58" i="4"/>
  <c r="C57" i="13"/>
  <c r="B57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B58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B59" i="13" s="1"/>
  <c r="D4" i="13" s="1"/>
  <c r="D12" i="13"/>
  <c r="D11" i="13"/>
  <c r="D10" i="13"/>
  <c r="D9" i="13"/>
  <c r="D8" i="13"/>
  <c r="D7" i="13"/>
  <c r="D59" i="13"/>
  <c r="E8" i="13"/>
  <c r="B111" i="12"/>
  <c r="B113" i="12"/>
  <c r="B112" i="12"/>
  <c r="C31" i="12"/>
  <c r="D31" i="12"/>
  <c r="E31" i="12"/>
  <c r="F31" i="12"/>
  <c r="G31" i="12"/>
  <c r="C32" i="12"/>
  <c r="D32" i="12"/>
  <c r="E32" i="12"/>
  <c r="F32" i="12"/>
  <c r="G32" i="12"/>
  <c r="C33" i="12"/>
  <c r="D33" i="12"/>
  <c r="E33" i="12"/>
  <c r="F33" i="12"/>
  <c r="G33" i="12"/>
  <c r="C34" i="12"/>
  <c r="D34" i="12"/>
  <c r="E34" i="12"/>
  <c r="F34" i="12"/>
  <c r="G34" i="12"/>
  <c r="C35" i="12"/>
  <c r="D35" i="12"/>
  <c r="E35" i="12"/>
  <c r="F35" i="12"/>
  <c r="G35" i="12"/>
  <c r="C36" i="12"/>
  <c r="D36" i="12"/>
  <c r="E36" i="12"/>
  <c r="F36" i="12"/>
  <c r="G36" i="12"/>
  <c r="C37" i="12"/>
  <c r="D37" i="12"/>
  <c r="E37" i="12"/>
  <c r="F37" i="12"/>
  <c r="G37" i="12"/>
  <c r="C38" i="12"/>
  <c r="D38" i="12"/>
  <c r="E38" i="12"/>
  <c r="F38" i="12"/>
  <c r="G38" i="12"/>
  <c r="C39" i="12"/>
  <c r="D39" i="12"/>
  <c r="E39" i="12"/>
  <c r="F39" i="12"/>
  <c r="G39" i="12"/>
  <c r="C40" i="12"/>
  <c r="D40" i="12"/>
  <c r="E40" i="12"/>
  <c r="F40" i="12"/>
  <c r="G40" i="12"/>
  <c r="C41" i="12"/>
  <c r="D41" i="12"/>
  <c r="E41" i="12"/>
  <c r="F41" i="12"/>
  <c r="G41" i="12"/>
  <c r="C42" i="12"/>
  <c r="D42" i="12"/>
  <c r="E42" i="12"/>
  <c r="F42" i="12"/>
  <c r="G42" i="12"/>
  <c r="C43" i="12"/>
  <c r="D43" i="12"/>
  <c r="E43" i="12"/>
  <c r="F43" i="12"/>
  <c r="G43" i="12"/>
  <c r="C44" i="12"/>
  <c r="D44" i="12"/>
  <c r="E44" i="12"/>
  <c r="F44" i="12"/>
  <c r="G44" i="12"/>
  <c r="C45" i="12"/>
  <c r="D45" i="12"/>
  <c r="E45" i="12"/>
  <c r="F45" i="12"/>
  <c r="G45" i="12"/>
  <c r="C46" i="12"/>
  <c r="D46" i="12"/>
  <c r="E46" i="12"/>
  <c r="F46" i="12"/>
  <c r="G46" i="12"/>
  <c r="C47" i="12"/>
  <c r="D47" i="12"/>
  <c r="E47" i="12"/>
  <c r="F47" i="12"/>
  <c r="G47" i="12"/>
  <c r="C48" i="12"/>
  <c r="D48" i="12"/>
  <c r="E48" i="12"/>
  <c r="F48" i="12"/>
  <c r="G48" i="12"/>
  <c r="C49" i="12"/>
  <c r="D49" i="12"/>
  <c r="E49" i="12"/>
  <c r="F49" i="12"/>
  <c r="G49" i="12"/>
  <c r="C50" i="12"/>
  <c r="D50" i="12"/>
  <c r="E50" i="12"/>
  <c r="F50" i="12"/>
  <c r="G50" i="12"/>
  <c r="C51" i="12"/>
  <c r="D51" i="12"/>
  <c r="E51" i="12"/>
  <c r="F51" i="12"/>
  <c r="G51" i="12"/>
  <c r="C52" i="12"/>
  <c r="D52" i="12"/>
  <c r="E52" i="12"/>
  <c r="F52" i="12"/>
  <c r="G52" i="12"/>
  <c r="C53" i="12"/>
  <c r="D53" i="12"/>
  <c r="E53" i="12"/>
  <c r="F53" i="12"/>
  <c r="G53" i="12"/>
  <c r="C54" i="12"/>
  <c r="D54" i="12"/>
  <c r="E54" i="12"/>
  <c r="F54" i="12"/>
  <c r="G54" i="12"/>
  <c r="C55" i="12"/>
  <c r="D55" i="12"/>
  <c r="E55" i="12"/>
  <c r="F55" i="12"/>
  <c r="G55" i="12"/>
  <c r="C56" i="12"/>
  <c r="D56" i="12"/>
  <c r="E56" i="12"/>
  <c r="F56" i="12"/>
  <c r="G56" i="12"/>
  <c r="C57" i="12"/>
  <c r="D57" i="12"/>
  <c r="E57" i="12"/>
  <c r="F57" i="12"/>
  <c r="G57" i="12"/>
  <c r="C58" i="12"/>
  <c r="D58" i="12"/>
  <c r="E58" i="12"/>
  <c r="F58" i="12"/>
  <c r="G58" i="12"/>
  <c r="C59" i="12"/>
  <c r="D59" i="12"/>
  <c r="E59" i="12"/>
  <c r="F59" i="12"/>
  <c r="G59" i="12"/>
  <c r="C60" i="12"/>
  <c r="D60" i="12"/>
  <c r="E60" i="12"/>
  <c r="F60" i="12"/>
  <c r="G60" i="12"/>
  <c r="C61" i="12"/>
  <c r="D61" i="12"/>
  <c r="E61" i="12"/>
  <c r="F61" i="12"/>
  <c r="G61" i="12"/>
  <c r="C62" i="12"/>
  <c r="D62" i="12"/>
  <c r="E62" i="12"/>
  <c r="F62" i="12"/>
  <c r="G62" i="12"/>
  <c r="C63" i="12"/>
  <c r="D63" i="12"/>
  <c r="E63" i="12"/>
  <c r="F63" i="12"/>
  <c r="G63" i="12"/>
  <c r="C64" i="12"/>
  <c r="D64" i="12"/>
  <c r="E64" i="12"/>
  <c r="F64" i="12"/>
  <c r="G64" i="12"/>
  <c r="C65" i="12"/>
  <c r="D65" i="12"/>
  <c r="E65" i="12"/>
  <c r="F65" i="12"/>
  <c r="G65" i="12"/>
  <c r="C66" i="12"/>
  <c r="D66" i="12"/>
  <c r="E66" i="12"/>
  <c r="F66" i="12"/>
  <c r="G66" i="12"/>
  <c r="C67" i="12"/>
  <c r="D67" i="12"/>
  <c r="E67" i="12"/>
  <c r="F67" i="12"/>
  <c r="G67" i="12"/>
  <c r="C68" i="12"/>
  <c r="D68" i="12"/>
  <c r="E68" i="12"/>
  <c r="F68" i="12"/>
  <c r="G68" i="12"/>
  <c r="C69" i="12"/>
  <c r="D69" i="12"/>
  <c r="E69" i="12"/>
  <c r="F69" i="12"/>
  <c r="G69" i="12"/>
  <c r="C70" i="12"/>
  <c r="D70" i="12"/>
  <c r="E70" i="12"/>
  <c r="F70" i="12"/>
  <c r="G70" i="12"/>
  <c r="C71" i="12"/>
  <c r="D71" i="12"/>
  <c r="E71" i="12"/>
  <c r="F71" i="12"/>
  <c r="G71" i="12"/>
  <c r="C72" i="12"/>
  <c r="D72" i="12"/>
  <c r="E72" i="12"/>
  <c r="F72" i="12"/>
  <c r="G72" i="12"/>
  <c r="C73" i="12"/>
  <c r="D73" i="12"/>
  <c r="E73" i="12"/>
  <c r="F73" i="12"/>
  <c r="G73" i="12"/>
  <c r="C74" i="12"/>
  <c r="D74" i="12"/>
  <c r="E74" i="12"/>
  <c r="F74" i="12"/>
  <c r="G74" i="12"/>
  <c r="C75" i="12"/>
  <c r="D75" i="12"/>
  <c r="E75" i="12"/>
  <c r="F75" i="12"/>
  <c r="G75" i="12"/>
  <c r="C76" i="12"/>
  <c r="D76" i="12"/>
  <c r="E76" i="12"/>
  <c r="F76" i="12"/>
  <c r="G76" i="12"/>
  <c r="C77" i="12"/>
  <c r="D77" i="12"/>
  <c r="E77" i="12"/>
  <c r="F77" i="12"/>
  <c r="G77" i="12"/>
  <c r="C78" i="12"/>
  <c r="D78" i="12"/>
  <c r="E78" i="12"/>
  <c r="F78" i="12"/>
  <c r="G78" i="12"/>
  <c r="C79" i="12"/>
  <c r="D79" i="12"/>
  <c r="E79" i="12"/>
  <c r="F79" i="12"/>
  <c r="G79" i="12"/>
  <c r="C80" i="12"/>
  <c r="D80" i="12"/>
  <c r="E80" i="12"/>
  <c r="F80" i="12"/>
  <c r="G80" i="12"/>
  <c r="C81" i="12"/>
  <c r="D81" i="12"/>
  <c r="E81" i="12"/>
  <c r="F81" i="12"/>
  <c r="G81" i="12"/>
  <c r="C82" i="12"/>
  <c r="D82" i="12"/>
  <c r="E82" i="12"/>
  <c r="F82" i="12"/>
  <c r="G82" i="12"/>
  <c r="C83" i="12"/>
  <c r="D83" i="12"/>
  <c r="E83" i="12"/>
  <c r="F83" i="12"/>
  <c r="G83" i="12"/>
  <c r="C84" i="12"/>
  <c r="D84" i="12"/>
  <c r="E84" i="12"/>
  <c r="F84" i="12"/>
  <c r="G84" i="12"/>
  <c r="C85" i="12"/>
  <c r="D85" i="12"/>
  <c r="E85" i="12"/>
  <c r="F85" i="12"/>
  <c r="G85" i="12"/>
  <c r="C86" i="12"/>
  <c r="D86" i="12"/>
  <c r="E86" i="12"/>
  <c r="F86" i="12"/>
  <c r="G86" i="12"/>
  <c r="C87" i="12"/>
  <c r="D87" i="12"/>
  <c r="E87" i="12"/>
  <c r="F87" i="12"/>
  <c r="G87" i="12"/>
  <c r="C88" i="12"/>
  <c r="D88" i="12"/>
  <c r="E88" i="12"/>
  <c r="F88" i="12"/>
  <c r="G88" i="12"/>
  <c r="C89" i="12"/>
  <c r="D89" i="12"/>
  <c r="E89" i="12"/>
  <c r="F89" i="12"/>
  <c r="G89" i="12"/>
  <c r="C90" i="12"/>
  <c r="D90" i="12"/>
  <c r="E90" i="12"/>
  <c r="F90" i="12"/>
  <c r="G90" i="12"/>
  <c r="C91" i="12"/>
  <c r="D91" i="12"/>
  <c r="E91" i="12"/>
  <c r="F91" i="12"/>
  <c r="G91" i="12"/>
  <c r="C92" i="12"/>
  <c r="D92" i="12"/>
  <c r="E92" i="12"/>
  <c r="F92" i="12"/>
  <c r="G92" i="12"/>
  <c r="C93" i="12"/>
  <c r="D93" i="12"/>
  <c r="E93" i="12"/>
  <c r="F93" i="12"/>
  <c r="G93" i="12"/>
  <c r="C94" i="12"/>
  <c r="D94" i="12"/>
  <c r="E94" i="12"/>
  <c r="F94" i="12"/>
  <c r="G94" i="12"/>
  <c r="C95" i="12"/>
  <c r="D95" i="12"/>
  <c r="E95" i="12"/>
  <c r="F95" i="12"/>
  <c r="G95" i="12"/>
  <c r="C96" i="12"/>
  <c r="D96" i="12"/>
  <c r="E96" i="12"/>
  <c r="F96" i="12"/>
  <c r="G96" i="12"/>
  <c r="C97" i="12"/>
  <c r="D97" i="12"/>
  <c r="E97" i="12"/>
  <c r="F97" i="12"/>
  <c r="G97" i="12"/>
  <c r="C98" i="12"/>
  <c r="D98" i="12"/>
  <c r="E98" i="12"/>
  <c r="F98" i="12"/>
  <c r="G98" i="12"/>
  <c r="C99" i="12"/>
  <c r="D99" i="12"/>
  <c r="E99" i="12"/>
  <c r="F99" i="12"/>
  <c r="G99" i="12"/>
  <c r="C100" i="12"/>
  <c r="D100" i="12"/>
  <c r="E100" i="12"/>
  <c r="F100" i="12"/>
  <c r="G100" i="12"/>
  <c r="C101" i="12"/>
  <c r="D101" i="12"/>
  <c r="E101" i="12"/>
  <c r="F101" i="12"/>
  <c r="G101" i="12"/>
  <c r="C102" i="12"/>
  <c r="D102" i="12"/>
  <c r="E102" i="12"/>
  <c r="F102" i="12"/>
  <c r="G102" i="12"/>
  <c r="C103" i="12"/>
  <c r="D103" i="12"/>
  <c r="E103" i="12"/>
  <c r="F103" i="12"/>
  <c r="G103" i="12"/>
  <c r="C104" i="12"/>
  <c r="D104" i="12"/>
  <c r="E104" i="12"/>
  <c r="F104" i="12"/>
  <c r="G104" i="12"/>
  <c r="C105" i="12"/>
  <c r="D105" i="12"/>
  <c r="E105" i="12"/>
  <c r="F105" i="12"/>
  <c r="G105" i="12"/>
  <c r="C106" i="12"/>
  <c r="D106" i="12"/>
  <c r="E106" i="12"/>
  <c r="F106" i="12"/>
  <c r="G106" i="12"/>
  <c r="C107" i="12"/>
  <c r="D107" i="12"/>
  <c r="E107" i="12"/>
  <c r="F107" i="12"/>
  <c r="G107" i="12"/>
  <c r="C108" i="12"/>
  <c r="D108" i="12"/>
  <c r="E108" i="12"/>
  <c r="F108" i="12"/>
  <c r="G108" i="12"/>
  <c r="C109" i="12"/>
  <c r="D109" i="12"/>
  <c r="E109" i="12"/>
  <c r="F109" i="12"/>
  <c r="G109" i="12"/>
  <c r="C110" i="12"/>
  <c r="D110" i="12"/>
  <c r="E110" i="12"/>
  <c r="F110" i="12"/>
  <c r="G110" i="12"/>
  <c r="E12" i="12"/>
  <c r="E13" i="12"/>
  <c r="E14" i="12"/>
  <c r="E15" i="12"/>
  <c r="E16" i="12"/>
  <c r="F114" i="12" s="1"/>
  <c r="E17" i="12"/>
  <c r="E18" i="12"/>
  <c r="E19" i="12"/>
  <c r="E20" i="12"/>
  <c r="E21" i="12"/>
  <c r="E22" i="12"/>
  <c r="E23" i="12"/>
  <c r="E24" i="12"/>
  <c r="E25" i="12"/>
  <c r="E26" i="12"/>
  <c r="F26" i="12"/>
  <c r="G26" i="12"/>
  <c r="E27" i="12"/>
  <c r="F27" i="12"/>
  <c r="G27" i="12"/>
  <c r="E28" i="12"/>
  <c r="F28" i="12"/>
  <c r="G28" i="12"/>
  <c r="E29" i="12"/>
  <c r="F29" i="12"/>
  <c r="G29" i="12"/>
  <c r="E30" i="12"/>
  <c r="F30" i="12"/>
  <c r="G30" i="12"/>
  <c r="E11" i="12"/>
  <c r="E111" i="12" s="1"/>
  <c r="D26" i="12"/>
  <c r="D27" i="12"/>
  <c r="D28" i="12"/>
  <c r="D29" i="12"/>
  <c r="D30" i="12"/>
  <c r="C12" i="12"/>
  <c r="G12" i="12" s="1"/>
  <c r="C13" i="12"/>
  <c r="G13" i="12"/>
  <c r="C14" i="12"/>
  <c r="G14" i="12" s="1"/>
  <c r="C15" i="12"/>
  <c r="G15" i="12" s="1"/>
  <c r="C16" i="12"/>
  <c r="G16" i="12" s="1"/>
  <c r="C17" i="12"/>
  <c r="G17" i="12"/>
  <c r="C18" i="12"/>
  <c r="G18" i="12" s="1"/>
  <c r="C19" i="12"/>
  <c r="G19" i="12" s="1"/>
  <c r="C20" i="12"/>
  <c r="G20" i="12" s="1"/>
  <c r="C21" i="12"/>
  <c r="G21" i="12"/>
  <c r="C22" i="12"/>
  <c r="G22" i="12" s="1"/>
  <c r="C23" i="12"/>
  <c r="G23" i="12" s="1"/>
  <c r="C24" i="12"/>
  <c r="G24" i="12" s="1"/>
  <c r="C25" i="12"/>
  <c r="G25" i="12"/>
  <c r="C26" i="12"/>
  <c r="C27" i="12"/>
  <c r="C28" i="12"/>
  <c r="C29" i="12"/>
  <c r="C30" i="12"/>
  <c r="C11" i="12"/>
  <c r="G11" i="12" s="1"/>
  <c r="D13" i="11"/>
  <c r="D14" i="11"/>
  <c r="D15" i="11"/>
  <c r="D16" i="11"/>
  <c r="D17" i="11"/>
  <c r="D18" i="11"/>
  <c r="D19" i="11"/>
  <c r="D20" i="11"/>
  <c r="D21" i="11"/>
  <c r="D22" i="11"/>
  <c r="E12" i="11"/>
  <c r="E13" i="11"/>
  <c r="E14" i="11"/>
  <c r="E15" i="11"/>
  <c r="E16" i="11"/>
  <c r="E17" i="11"/>
  <c r="E18" i="11"/>
  <c r="E19" i="11"/>
  <c r="E20" i="11"/>
  <c r="E21" i="11"/>
  <c r="E22" i="11"/>
  <c r="E24" i="11"/>
  <c r="C7" i="11"/>
  <c r="C8" i="11"/>
  <c r="C9" i="11"/>
  <c r="D10" i="11" s="1"/>
  <c r="E10" i="11" s="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6" i="11"/>
  <c r="D7" i="11" s="1"/>
  <c r="E7" i="11" s="1"/>
  <c r="C4" i="4"/>
  <c r="F7" i="9"/>
  <c r="B58" i="9" s="1"/>
  <c r="D3" i="9" s="1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6" i="9"/>
  <c r="G55" i="9"/>
  <c r="E55" i="9"/>
  <c r="D55" i="9"/>
  <c r="G54" i="9"/>
  <c r="E54" i="9"/>
  <c r="D54" i="9"/>
  <c r="G53" i="9"/>
  <c r="E53" i="9"/>
  <c r="D53" i="9"/>
  <c r="G52" i="9"/>
  <c r="E52" i="9"/>
  <c r="D52" i="9"/>
  <c r="G51" i="9"/>
  <c r="E51" i="9"/>
  <c r="D51" i="9"/>
  <c r="G50" i="9"/>
  <c r="E50" i="9"/>
  <c r="D50" i="9"/>
  <c r="G49" i="9"/>
  <c r="E49" i="9"/>
  <c r="D49" i="9"/>
  <c r="G48" i="9"/>
  <c r="E48" i="9"/>
  <c r="D48" i="9"/>
  <c r="G47" i="9"/>
  <c r="E47" i="9"/>
  <c r="D47" i="9"/>
  <c r="G46" i="9"/>
  <c r="E46" i="9"/>
  <c r="D46" i="9"/>
  <c r="G45" i="9"/>
  <c r="E45" i="9"/>
  <c r="D45" i="9"/>
  <c r="G44" i="9"/>
  <c r="E44" i="9"/>
  <c r="D44" i="9"/>
  <c r="G43" i="9"/>
  <c r="E43" i="9"/>
  <c r="D43" i="9"/>
  <c r="G42" i="9"/>
  <c r="E42" i="9"/>
  <c r="D42" i="9"/>
  <c r="G41" i="9"/>
  <c r="E41" i="9"/>
  <c r="D41" i="9"/>
  <c r="G40" i="9"/>
  <c r="E40" i="9"/>
  <c r="D40" i="9"/>
  <c r="G39" i="9"/>
  <c r="E39" i="9"/>
  <c r="D39" i="9"/>
  <c r="G38" i="9"/>
  <c r="E38" i="9"/>
  <c r="D38" i="9"/>
  <c r="G37" i="9"/>
  <c r="E37" i="9"/>
  <c r="D37" i="9"/>
  <c r="G36" i="9"/>
  <c r="E36" i="9"/>
  <c r="D36" i="9"/>
  <c r="G35" i="9"/>
  <c r="E35" i="9"/>
  <c r="D35" i="9"/>
  <c r="G34" i="9"/>
  <c r="E34" i="9"/>
  <c r="D34" i="9"/>
  <c r="G33" i="9"/>
  <c r="E33" i="9"/>
  <c r="D33" i="9"/>
  <c r="G32" i="9"/>
  <c r="E32" i="9"/>
  <c r="D32" i="9"/>
  <c r="G31" i="9"/>
  <c r="E31" i="9"/>
  <c r="D31" i="9"/>
  <c r="G30" i="9"/>
  <c r="E30" i="9"/>
  <c r="D30" i="9"/>
  <c r="G29" i="9"/>
  <c r="E29" i="9"/>
  <c r="D29" i="9"/>
  <c r="G28" i="9"/>
  <c r="E28" i="9"/>
  <c r="D28" i="9"/>
  <c r="G27" i="9"/>
  <c r="E27" i="9"/>
  <c r="D27" i="9"/>
  <c r="G26" i="9"/>
  <c r="E26" i="9"/>
  <c r="D26" i="9"/>
  <c r="G25" i="9"/>
  <c r="E25" i="9"/>
  <c r="D25" i="9"/>
  <c r="G24" i="9"/>
  <c r="E24" i="9"/>
  <c r="D24" i="9"/>
  <c r="G23" i="9"/>
  <c r="E23" i="9"/>
  <c r="D23" i="9"/>
  <c r="G22" i="9"/>
  <c r="E22" i="9"/>
  <c r="D22" i="9"/>
  <c r="G21" i="9"/>
  <c r="E21" i="9"/>
  <c r="D21" i="9"/>
  <c r="E20" i="9"/>
  <c r="D20" i="9"/>
  <c r="G20" i="9" s="1"/>
  <c r="E19" i="9"/>
  <c r="D19" i="9"/>
  <c r="G19" i="9"/>
  <c r="E18" i="9"/>
  <c r="D18" i="9"/>
  <c r="G18" i="9"/>
  <c r="E17" i="9"/>
  <c r="G17" i="9" s="1"/>
  <c r="D17" i="9"/>
  <c r="E16" i="9"/>
  <c r="D16" i="9"/>
  <c r="G16" i="9" s="1"/>
  <c r="E15" i="9"/>
  <c r="D15" i="9"/>
  <c r="G15" i="9"/>
  <c r="E14" i="9"/>
  <c r="D14" i="9"/>
  <c r="G14" i="9"/>
  <c r="E13" i="9"/>
  <c r="D13" i="9"/>
  <c r="G13" i="9" s="1"/>
  <c r="E12" i="9"/>
  <c r="D12" i="9"/>
  <c r="G12" i="9" s="1"/>
  <c r="E11" i="9"/>
  <c r="D11" i="9"/>
  <c r="G11" i="9"/>
  <c r="E10" i="9"/>
  <c r="D10" i="9"/>
  <c r="G10" i="9"/>
  <c r="E9" i="9"/>
  <c r="G9" i="9" s="1"/>
  <c r="D9" i="9"/>
  <c r="E8" i="9"/>
  <c r="D8" i="9"/>
  <c r="G8" i="9" s="1"/>
  <c r="E7" i="9"/>
  <c r="D7" i="9"/>
  <c r="G7" i="9"/>
  <c r="E6" i="9"/>
  <c r="D6" i="9"/>
  <c r="B56" i="9"/>
  <c r="E55" i="8"/>
  <c r="E56" i="8"/>
  <c r="D8" i="8"/>
  <c r="D9" i="8"/>
  <c r="D10" i="8"/>
  <c r="D11" i="8"/>
  <c r="D12" i="8"/>
  <c r="D13" i="8"/>
  <c r="D14" i="8"/>
  <c r="D15" i="8"/>
  <c r="D16" i="8"/>
  <c r="E16" i="8" s="1"/>
  <c r="D17" i="8"/>
  <c r="D18" i="8"/>
  <c r="D19" i="8"/>
  <c r="D20" i="8"/>
  <c r="D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D56" i="8"/>
  <c r="D7" i="8"/>
  <c r="C9" i="8"/>
  <c r="C10" i="8"/>
  <c r="C11" i="8"/>
  <c r="E11" i="8" s="1"/>
  <c r="C12" i="8"/>
  <c r="C13" i="8"/>
  <c r="C14" i="8"/>
  <c r="C15" i="8"/>
  <c r="C16" i="8"/>
  <c r="C17" i="8"/>
  <c r="C18" i="8"/>
  <c r="C19" i="8"/>
  <c r="E19" i="8" s="1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7" i="8"/>
  <c r="B58" i="8" s="1"/>
  <c r="C8" i="8"/>
  <c r="E8" i="8" s="1"/>
  <c r="B59" i="8"/>
  <c r="D3" i="8" s="1"/>
  <c r="B57" i="8"/>
  <c r="C11" i="5"/>
  <c r="D11" i="5" s="1"/>
  <c r="C7" i="5"/>
  <c r="D7" i="5"/>
  <c r="C8" i="5"/>
  <c r="D8" i="5" s="1"/>
  <c r="B110" i="5" s="1"/>
  <c r="C9" i="5"/>
  <c r="D9" i="5"/>
  <c r="C10" i="5"/>
  <c r="D10" i="5" s="1"/>
  <c r="G14" i="5"/>
  <c r="B108" i="5"/>
  <c r="G13" i="5" s="1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H9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8" i="4"/>
  <c r="D58" i="4"/>
  <c r="H8" i="4" s="1"/>
  <c r="H11" i="4" s="1"/>
  <c r="C5" i="4" s="1"/>
  <c r="E59" i="4"/>
  <c r="D3" i="4"/>
  <c r="D10" i="4"/>
  <c r="D11" i="4"/>
  <c r="D12" i="4"/>
  <c r="D13" i="4"/>
  <c r="D14" i="4"/>
  <c r="D8" i="4"/>
  <c r="D9" i="4"/>
  <c r="B59" i="4"/>
  <c r="E21" i="8"/>
  <c r="E20" i="8"/>
  <c r="E18" i="8"/>
  <c r="E17" i="8"/>
  <c r="E15" i="8"/>
  <c r="E14" i="8"/>
  <c r="E13" i="8"/>
  <c r="E12" i="8"/>
  <c r="E10" i="8"/>
  <c r="E9" i="8"/>
  <c r="E7" i="8"/>
  <c r="D12" i="11"/>
  <c r="D11" i="11"/>
  <c r="E11" i="11" s="1"/>
  <c r="D9" i="11"/>
  <c r="E9" i="11"/>
  <c r="D8" i="11"/>
  <c r="E8" i="11" s="1"/>
  <c r="D6" i="11"/>
  <c r="E6" i="11"/>
  <c r="B23" i="11"/>
  <c r="D23" i="11" s="1"/>
  <c r="D25" i="12"/>
  <c r="F25" i="12"/>
  <c r="D23" i="12"/>
  <c r="F23" i="12"/>
  <c r="D22" i="12"/>
  <c r="F22" i="12" s="1"/>
  <c r="D21" i="12"/>
  <c r="F21" i="12"/>
  <c r="D19" i="12"/>
  <c r="F19" i="12"/>
  <c r="D18" i="12"/>
  <c r="F18" i="12" s="1"/>
  <c r="D17" i="12"/>
  <c r="F17" i="12"/>
  <c r="D11" i="12"/>
  <c r="D15" i="12"/>
  <c r="F15" i="12"/>
  <c r="D14" i="12"/>
  <c r="F14" i="12" s="1"/>
  <c r="D13" i="12"/>
  <c r="F13" i="12"/>
  <c r="D12" i="12"/>
  <c r="F12" i="12" s="1"/>
  <c r="F11" i="12"/>
  <c r="E7" i="13"/>
  <c r="E10" i="13"/>
  <c r="E9" i="13"/>
  <c r="C59" i="13"/>
  <c r="D11" i="14"/>
  <c r="F11" i="14" s="1"/>
  <c r="G11" i="14"/>
  <c r="D12" i="14"/>
  <c r="F12" i="14"/>
  <c r="D13" i="14"/>
  <c r="F13" i="14" s="1"/>
  <c r="D14" i="14"/>
  <c r="F14" i="14"/>
  <c r="D15" i="14"/>
  <c r="F15" i="14" s="1"/>
  <c r="D17" i="14"/>
  <c r="F17" i="14" s="1"/>
  <c r="D18" i="14"/>
  <c r="F18" i="14"/>
  <c r="D19" i="14"/>
  <c r="F19" i="14" s="1"/>
  <c r="D20" i="14"/>
  <c r="F20" i="14"/>
  <c r="D21" i="14"/>
  <c r="F21" i="14" s="1"/>
  <c r="D22" i="14"/>
  <c r="F22" i="14"/>
  <c r="D23" i="14"/>
  <c r="F23" i="14" s="1"/>
  <c r="D25" i="14"/>
  <c r="F25" i="14" s="1"/>
  <c r="G6" i="9"/>
  <c r="E2" i="15"/>
  <c r="E3" i="15"/>
  <c r="F16" i="5" l="1"/>
  <c r="C4" i="5" s="1"/>
  <c r="D58" i="9"/>
  <c r="B2" i="9" s="1"/>
  <c r="B3" i="9" s="1"/>
  <c r="D58" i="8"/>
  <c r="B2" i="8" s="1"/>
  <c r="B3" i="8" s="1"/>
  <c r="G111" i="12"/>
  <c r="E114" i="12"/>
  <c r="G112" i="12"/>
  <c r="G113" i="12"/>
  <c r="G11" i="4"/>
  <c r="D5" i="4" s="1"/>
  <c r="E4" i="11"/>
  <c r="D16" i="12"/>
  <c r="F16" i="12" s="1"/>
  <c r="G114" i="12" s="1"/>
  <c r="D20" i="12"/>
  <c r="F20" i="12" s="1"/>
  <c r="D24" i="12"/>
  <c r="F24" i="12" s="1"/>
  <c r="C112" i="12"/>
  <c r="H54" i="4"/>
  <c r="B109" i="5"/>
  <c r="D3" i="5" s="1"/>
  <c r="E113" i="14"/>
  <c r="D24" i="14"/>
  <c r="F24" i="14" s="1"/>
  <c r="G114" i="14" s="1"/>
  <c r="D16" i="14"/>
  <c r="F16" i="14" s="1"/>
  <c r="F112" i="14" s="1"/>
  <c r="H47" i="4"/>
  <c r="E112" i="14"/>
  <c r="F111" i="12"/>
  <c r="E113" i="12"/>
  <c r="D59" i="4"/>
  <c r="D4" i="4" s="1"/>
  <c r="C113" i="14"/>
  <c r="E2" i="16"/>
  <c r="C112" i="14"/>
  <c r="C111" i="12"/>
  <c r="E112" i="12"/>
  <c r="F4" i="12" s="1"/>
  <c r="F7" i="12" s="1"/>
  <c r="H25" i="4"/>
  <c r="H33" i="4"/>
  <c r="H41" i="4"/>
  <c r="H57" i="4"/>
  <c r="H18" i="4"/>
  <c r="H34" i="4"/>
  <c r="H42" i="4"/>
  <c r="H50" i="4"/>
  <c r="G16" i="14"/>
  <c r="H53" i="4"/>
  <c r="E23" i="11"/>
  <c r="H19" i="4"/>
  <c r="H27" i="4"/>
  <c r="H35" i="4"/>
  <c r="H51" i="4"/>
  <c r="E4" i="16"/>
  <c r="H16" i="4"/>
  <c r="C114" i="12"/>
  <c r="C4" i="12" s="1"/>
  <c r="C7" i="12" s="1"/>
  <c r="D113" i="14"/>
  <c r="C113" i="12"/>
  <c r="H28" i="4"/>
  <c r="H44" i="4"/>
  <c r="H52" i="4"/>
  <c r="H13" i="4"/>
  <c r="G4" i="12" l="1"/>
  <c r="G7" i="12" s="1"/>
  <c r="H31" i="4"/>
  <c r="H46" i="4"/>
  <c r="F113" i="12"/>
  <c r="E4" i="12"/>
  <c r="E7" i="12" s="1"/>
  <c r="E6" i="12"/>
  <c r="F6" i="12"/>
  <c r="H36" i="4"/>
  <c r="H29" i="4"/>
  <c r="H26" i="4"/>
  <c r="H17" i="4"/>
  <c r="H56" i="4"/>
  <c r="H39" i="4"/>
  <c r="H38" i="4"/>
  <c r="C114" i="14"/>
  <c r="C4" i="14" s="1"/>
  <c r="C7" i="14" s="1"/>
  <c r="H48" i="4"/>
  <c r="H23" i="4"/>
  <c r="H30" i="4"/>
  <c r="H37" i="4"/>
  <c r="H20" i="4"/>
  <c r="H15" i="4"/>
  <c r="F112" i="12"/>
  <c r="G6" i="12" s="1"/>
  <c r="D112" i="14"/>
  <c r="H40" i="4"/>
  <c r="D112" i="12"/>
  <c r="H22" i="4"/>
  <c r="A3" i="5"/>
  <c r="B3" i="5" s="1"/>
  <c r="D114" i="14"/>
  <c r="G16" i="5"/>
  <c r="D4" i="5" s="1"/>
  <c r="E114" i="14"/>
  <c r="G113" i="14"/>
  <c r="G112" i="14"/>
  <c r="G111" i="14"/>
  <c r="D114" i="12"/>
  <c r="F111" i="14"/>
  <c r="G4" i="14" s="1"/>
  <c r="H32" i="4"/>
  <c r="F114" i="14"/>
  <c r="D111" i="12"/>
  <c r="H43" i="4"/>
  <c r="H14" i="4"/>
  <c r="H49" i="4"/>
  <c r="D111" i="14"/>
  <c r="H24" i="4"/>
  <c r="H21" i="4"/>
  <c r="H45" i="4"/>
  <c r="C6" i="14"/>
  <c r="H55" i="4"/>
  <c r="F113" i="14"/>
  <c r="G6" i="14" s="1"/>
  <c r="B3" i="4"/>
  <c r="E5" i="12"/>
  <c r="E8" i="12" s="1"/>
  <c r="F5" i="12"/>
  <c r="F8" i="12" s="1"/>
  <c r="D113" i="12"/>
  <c r="C6" i="12" s="1"/>
  <c r="G7" i="14" l="1"/>
  <c r="G5" i="14"/>
  <c r="G8" i="14" s="1"/>
  <c r="D4" i="14"/>
  <c r="D6" i="14"/>
  <c r="D6" i="12"/>
  <c r="D4" i="12"/>
  <c r="D7" i="12" s="1"/>
  <c r="E6" i="14"/>
  <c r="E4" i="14"/>
  <c r="E7" i="14" s="1"/>
  <c r="G5" i="12"/>
  <c r="G8" i="12" s="1"/>
  <c r="D5" i="12"/>
  <c r="D8" i="12" s="1"/>
  <c r="F6" i="14"/>
  <c r="F4" i="14"/>
  <c r="F7" i="14" s="1"/>
  <c r="E5" i="14" l="1"/>
  <c r="E8" i="14" s="1"/>
  <c r="F5" i="14"/>
  <c r="F8" i="14"/>
  <c r="D7" i="14"/>
  <c r="D5" i="14"/>
  <c r="D8" i="14" s="1"/>
</calcChain>
</file>

<file path=xl/comments1.xml><?xml version="1.0" encoding="utf-8"?>
<comments xmlns="http://schemas.openxmlformats.org/spreadsheetml/2006/main">
  <authors>
    <author>Charles Ebeling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>mean of the exponential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 xml:space="preserve">shape parameter of the Weibull (beta)
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</rPr>
          <t>standard deviation of the normal (sigma)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shape parameter of the lognormal (s)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Scale Parameter (alpha) of the min extreme value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scale parameter of the Weibull (characteristic life) (theta)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mean of the normal (mu)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median of the lognormal (tmed)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Location parameter (mu) of the min extreme value</t>
        </r>
      </text>
    </comment>
  </commentList>
</comments>
</file>

<file path=xl/comments2.xml><?xml version="1.0" encoding="utf-8"?>
<comments xmlns="http://schemas.openxmlformats.org/spreadsheetml/2006/main">
  <authors>
    <author>Charles Ebeling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>mean of the exponential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 xml:space="preserve">shape parameter of the Weibull (beta)
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</rPr>
          <t>standard deviation of the normal (sigma)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shape parameter of the lognormal (s)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Scale Parameter (alpha) of the min extreme value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scale parameter of the Weibull (characteristic life) (theta)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mean of the normal (mu)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median of the lognormal (tmed)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Location parameter (mu) of the min extreme value</t>
        </r>
      </text>
    </comment>
  </commentList>
</comments>
</file>

<file path=xl/sharedStrings.xml><?xml version="1.0" encoding="utf-8"?>
<sst xmlns="http://schemas.openxmlformats.org/spreadsheetml/2006/main" count="212" uniqueCount="121">
  <si>
    <t>n =</t>
  </si>
  <si>
    <t>ti</t>
  </si>
  <si>
    <t>log ti</t>
  </si>
  <si>
    <r>
      <rPr>
        <b/>
        <sz val="10"/>
        <color indexed="8"/>
        <rFont val="Symbol"/>
        <family val="1"/>
        <charset val="2"/>
      </rPr>
      <t>a</t>
    </r>
    <r>
      <rPr>
        <b/>
        <sz val="10"/>
        <color indexed="8"/>
        <rFont val="Arial"/>
        <family val="2"/>
      </rPr>
      <t xml:space="preserve"> =</t>
    </r>
  </si>
  <si>
    <t>sum t =</t>
  </si>
  <si>
    <t>sum ln t =</t>
  </si>
  <si>
    <t>ln gamma</t>
  </si>
  <si>
    <t>line</t>
  </si>
  <si>
    <t>enter failure times, ti</t>
  </si>
  <si>
    <t>Method of Moments</t>
  </si>
  <si>
    <r>
      <t xml:space="preserve"> </t>
    </r>
    <r>
      <rPr>
        <b/>
        <sz val="10"/>
        <rFont val="Symbol"/>
        <family val="1"/>
        <charset val="2"/>
      </rPr>
      <t>g =</t>
    </r>
  </si>
  <si>
    <t>m1 =</t>
  </si>
  <si>
    <t>m2 =</t>
  </si>
  <si>
    <r>
      <t>sum t/n</t>
    </r>
    <r>
      <rPr>
        <sz val="10"/>
        <color indexed="8"/>
        <rFont val="Arial"/>
        <family val="2"/>
      </rPr>
      <t xml:space="preserve"> =</t>
    </r>
  </si>
  <si>
    <t>m =</t>
  </si>
  <si>
    <r>
      <t xml:space="preserve">changing cell - </t>
    </r>
    <r>
      <rPr>
        <b/>
        <sz val="10"/>
        <rFont val="Symbol"/>
        <family val="1"/>
        <charset val="2"/>
      </rPr>
      <t>a =</t>
    </r>
  </si>
  <si>
    <t>complete or right censored data</t>
  </si>
  <si>
    <t>solver target</t>
  </si>
  <si>
    <t>Valid for complete data only</t>
  </si>
  <si>
    <r>
      <t>min target cell - g(</t>
    </r>
    <r>
      <rPr>
        <b/>
        <sz val="10"/>
        <rFont val="Symbol"/>
        <family val="1"/>
        <charset val="2"/>
      </rPr>
      <t>a</t>
    </r>
    <r>
      <rPr>
        <b/>
        <sz val="10"/>
        <rFont val="Arial"/>
        <family val="2"/>
      </rPr>
      <t>)^2</t>
    </r>
  </si>
  <si>
    <t>failures ti</t>
  </si>
  <si>
    <r>
      <t>ti Exp[ti/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>]</t>
    </r>
  </si>
  <si>
    <r>
      <t>Exp[ti/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>]</t>
    </r>
  </si>
  <si>
    <t>sum ti Exp[ti/a]</t>
  </si>
  <si>
    <t>sum Exp[ti/a]</t>
  </si>
  <si>
    <t>enter n =</t>
  </si>
  <si>
    <t>enter ts =</t>
  </si>
  <si>
    <t>g</t>
  </si>
  <si>
    <r>
      <t>ln L(</t>
    </r>
    <r>
      <rPr>
        <sz val="10"/>
        <color indexed="8"/>
        <rFont val="Symbol"/>
        <family val="1"/>
        <charset val="2"/>
      </rPr>
      <t>g</t>
    </r>
    <r>
      <rPr>
        <sz val="10"/>
        <color indexed="8"/>
        <rFont val="Arial"/>
        <family val="2"/>
      </rPr>
      <t>)</t>
    </r>
  </si>
  <si>
    <t>Maximum Likelihood Estimation Section 15.3.7</t>
  </si>
  <si>
    <t>Maximum Likelihood Estimation Section 15.3.3</t>
  </si>
  <si>
    <r>
      <t xml:space="preserve">changing cell - </t>
    </r>
    <r>
      <rPr>
        <b/>
        <sz val="10"/>
        <rFont val="Symbol"/>
        <family val="1"/>
        <charset val="2"/>
      </rPr>
      <t>b =</t>
    </r>
  </si>
  <si>
    <t>q =</t>
  </si>
  <si>
    <t xml:space="preserve">complete or </t>
  </si>
  <si>
    <t>right censored data</t>
  </si>
  <si>
    <t>sum ln ti</t>
  </si>
  <si>
    <t>ln ti</t>
  </si>
  <si>
    <r>
      <t>ti^</t>
    </r>
    <r>
      <rPr>
        <b/>
        <sz val="10"/>
        <color indexed="8"/>
        <rFont val="Symbol"/>
        <family val="1"/>
        <charset val="2"/>
      </rPr>
      <t>b</t>
    </r>
  </si>
  <si>
    <r>
      <t>sum ti^</t>
    </r>
    <r>
      <rPr>
        <sz val="10"/>
        <color indexed="8"/>
        <rFont val="Symbol"/>
        <family val="1"/>
        <charset val="2"/>
      </rPr>
      <t>b</t>
    </r>
  </si>
  <si>
    <r>
      <t>ti^</t>
    </r>
    <r>
      <rPr>
        <b/>
        <sz val="10"/>
        <color indexed="8"/>
        <rFont val="Symbol"/>
        <family val="1"/>
        <charset val="2"/>
      </rPr>
      <t xml:space="preserve">b </t>
    </r>
    <r>
      <rPr>
        <b/>
        <sz val="10"/>
        <color indexed="8"/>
        <rFont val="Arial"/>
        <family val="2"/>
      </rPr>
      <t>ln ti</t>
    </r>
  </si>
  <si>
    <r>
      <t>sum ti^</t>
    </r>
    <r>
      <rPr>
        <sz val="10"/>
        <color indexed="8"/>
        <rFont val="Symbol"/>
        <family val="1"/>
        <charset val="2"/>
      </rPr>
      <t xml:space="preserve">b </t>
    </r>
    <r>
      <rPr>
        <sz val="10"/>
        <color theme="1"/>
        <rFont val="Arial"/>
        <family val="2"/>
      </rPr>
      <t>ln ti</t>
    </r>
  </si>
  <si>
    <t>Maximum Likelihood Estimation Section 15.3.5</t>
  </si>
  <si>
    <t>sum ln ti / r</t>
  </si>
  <si>
    <r>
      <t>ti+^</t>
    </r>
    <r>
      <rPr>
        <b/>
        <sz val="10"/>
        <color indexed="8"/>
        <rFont val="Symbol"/>
        <family val="1"/>
        <charset val="2"/>
      </rPr>
      <t>b</t>
    </r>
  </si>
  <si>
    <t>Upper bound ai</t>
  </si>
  <si>
    <t>nj</t>
  </si>
  <si>
    <t>Maximum Likelihood Estimation Section 15.3.9</t>
  </si>
  <si>
    <r>
      <rPr>
        <b/>
        <sz val="10"/>
        <rFont val="Arial"/>
        <family val="2"/>
      </rPr>
      <t>changing cell</t>
    </r>
    <r>
      <rPr>
        <b/>
        <sz val="10"/>
        <rFont val="Symbol"/>
        <family val="1"/>
        <charset val="2"/>
      </rPr>
      <t xml:space="preserve"> q =</t>
    </r>
  </si>
  <si>
    <r>
      <t>exp[-(ai/</t>
    </r>
    <r>
      <rPr>
        <b/>
        <sz val="10"/>
        <color indexed="8"/>
        <rFont val="Symbol"/>
        <family val="1"/>
        <charset val="2"/>
      </rPr>
      <t>q</t>
    </r>
    <r>
      <rPr>
        <b/>
        <sz val="10"/>
        <color indexed="8"/>
        <rFont val="Arial"/>
        <family val="2"/>
      </rPr>
      <t>)^</t>
    </r>
    <r>
      <rPr>
        <b/>
        <sz val="10"/>
        <color indexed="8"/>
        <rFont val="Symbol"/>
        <family val="1"/>
        <charset val="2"/>
      </rPr>
      <t>b</t>
    </r>
    <r>
      <rPr>
        <b/>
        <sz val="10"/>
        <color indexed="8"/>
        <rFont val="Arial"/>
        <family val="2"/>
      </rPr>
      <t>]</t>
    </r>
  </si>
  <si>
    <t>enter nbr at risk n =</t>
  </si>
  <si>
    <t>Diff [Col C]</t>
  </si>
  <si>
    <t xml:space="preserve">solver </t>
  </si>
  <si>
    <t>maximize</t>
  </si>
  <si>
    <t>censored units</t>
  </si>
  <si>
    <t>nj x ln[col D]</t>
  </si>
  <si>
    <r>
      <t>L(</t>
    </r>
    <r>
      <rPr>
        <b/>
        <sz val="10"/>
        <rFont val="Symbol"/>
        <family val="1"/>
        <charset val="2"/>
      </rPr>
      <t>q</t>
    </r>
    <r>
      <rPr>
        <b/>
        <sz val="10"/>
        <rFont val="Arial"/>
        <family val="2"/>
      </rPr>
      <t>,</t>
    </r>
    <r>
      <rPr>
        <b/>
        <sz val="10"/>
        <rFont val="Symbol"/>
        <family val="1"/>
        <charset val="2"/>
      </rPr>
      <t>b</t>
    </r>
    <r>
      <rPr>
        <b/>
        <sz val="10"/>
        <rFont val="Arial"/>
        <family val="2"/>
      </rPr>
      <t>)</t>
    </r>
  </si>
  <si>
    <t>number of failures r = sum nj =</t>
  </si>
  <si>
    <t>sample</t>
  </si>
  <si>
    <t xml:space="preserve">F(ti) </t>
  </si>
  <si>
    <t>enter ti</t>
  </si>
  <si>
    <t>ln[1/(1-F(ti)]</t>
  </si>
  <si>
    <t>ln Col D</t>
  </si>
  <si>
    <t>normz</t>
  </si>
  <si>
    <t>means =</t>
  </si>
  <si>
    <t>SSQ =</t>
  </si>
  <si>
    <t>S XY =</t>
  </si>
  <si>
    <t>Exponential</t>
  </si>
  <si>
    <t>Weibull</t>
  </si>
  <si>
    <t>Normal</t>
  </si>
  <si>
    <t>LogNorm</t>
  </si>
  <si>
    <t>slope b =</t>
  </si>
  <si>
    <t>intercept a =</t>
  </si>
  <si>
    <t>sums</t>
  </si>
  <si>
    <t>parameter1</t>
  </si>
  <si>
    <t>parameter2</t>
  </si>
  <si>
    <t>n/a</t>
  </si>
  <si>
    <t>plotting position: approx to median</t>
  </si>
  <si>
    <t>Section 15.2</t>
  </si>
  <si>
    <t>R-sqd =</t>
  </si>
  <si>
    <t>Extreme Val</t>
  </si>
  <si>
    <r>
      <t>Maximize        ln L(</t>
    </r>
    <r>
      <rPr>
        <b/>
        <sz val="10"/>
        <rFont val="Symbol"/>
        <family val="1"/>
        <charset val="2"/>
      </rPr>
      <t>g,a</t>
    </r>
    <r>
      <rPr>
        <b/>
        <sz val="10"/>
        <rFont val="Arial"/>
        <family val="2"/>
      </rPr>
      <t>)</t>
    </r>
  </si>
  <si>
    <r>
      <t xml:space="preserve">changing cells - </t>
    </r>
    <r>
      <rPr>
        <b/>
        <sz val="10"/>
        <rFont val="Symbol"/>
        <family val="1"/>
        <charset val="2"/>
      </rPr>
      <t>g =</t>
    </r>
  </si>
  <si>
    <t>failure ti</t>
  </si>
  <si>
    <t>censor ti+</t>
  </si>
  <si>
    <t>ln R(ti+)</t>
  </si>
  <si>
    <t>sum ln R(ti+)</t>
  </si>
  <si>
    <t>counts</t>
  </si>
  <si>
    <t>Maximum Likelihood Estimation Appendix 15D</t>
  </si>
  <si>
    <t>enter failure and censor  times</t>
  </si>
  <si>
    <t>Method of Moments (MOM)</t>
  </si>
  <si>
    <t>unbiased estimate</t>
  </si>
  <si>
    <r>
      <t>Maximize        ln L(</t>
    </r>
    <r>
      <rPr>
        <b/>
        <sz val="10"/>
        <rFont val="Symbol"/>
        <family val="1"/>
        <charset val="2"/>
      </rPr>
      <t>g</t>
    </r>
    <r>
      <rPr>
        <b/>
        <sz val="10"/>
        <rFont val="Arial"/>
        <family val="2"/>
      </rPr>
      <t>) =</t>
    </r>
  </si>
  <si>
    <t>Complete Data Only</t>
  </si>
  <si>
    <r>
      <rPr>
        <b/>
        <sz val="11"/>
        <color indexed="8"/>
        <rFont val="Symbol"/>
        <family val="1"/>
        <charset val="2"/>
      </rPr>
      <t>a</t>
    </r>
    <r>
      <rPr>
        <b/>
        <sz val="11"/>
        <color indexed="8"/>
        <rFont val="Arial"/>
        <family val="2"/>
      </rPr>
      <t xml:space="preserve"> =</t>
    </r>
  </si>
  <si>
    <r>
      <rPr>
        <b/>
        <sz val="9"/>
        <rFont val="Arial"/>
        <family val="2"/>
      </rPr>
      <t>changing cell</t>
    </r>
    <r>
      <rPr>
        <b/>
        <sz val="11"/>
        <rFont val="Arial"/>
        <family val="2"/>
      </rPr>
      <t xml:space="preserve"> </t>
    </r>
    <r>
      <rPr>
        <b/>
        <sz val="11"/>
        <rFont val="Symbol"/>
        <family val="1"/>
        <charset val="2"/>
      </rPr>
      <t>g =</t>
    </r>
  </si>
  <si>
    <t>Maximum Likelihood Estimation   Section 15.3.8</t>
  </si>
  <si>
    <t>method of moments</t>
  </si>
  <si>
    <t>Multiply Censored Data</t>
  </si>
  <si>
    <r>
      <t>solver g(</t>
    </r>
    <r>
      <rPr>
        <sz val="12"/>
        <rFont val="Symbol"/>
        <family val="1"/>
        <charset val="2"/>
      </rPr>
      <t>a</t>
    </r>
    <r>
      <rPr>
        <sz val="12"/>
        <rFont val="Arial"/>
        <family val="2"/>
      </rPr>
      <t>)</t>
    </r>
  </si>
  <si>
    <t>count =</t>
  </si>
  <si>
    <t>censors ti+</t>
  </si>
  <si>
    <r>
      <t>Solver g(</t>
    </r>
    <r>
      <rPr>
        <b/>
        <sz val="10"/>
        <rFont val="Symbol"/>
        <family val="1"/>
        <charset val="2"/>
      </rPr>
      <t>b</t>
    </r>
    <r>
      <rPr>
        <b/>
        <sz val="10"/>
        <rFont val="Arial"/>
        <family val="2"/>
      </rPr>
      <t>) =</t>
    </r>
  </si>
  <si>
    <r>
      <t>min target cell - g(</t>
    </r>
    <r>
      <rPr>
        <b/>
        <sz val="10"/>
        <rFont val="Symbol"/>
        <family val="1"/>
        <charset val="2"/>
      </rPr>
      <t>b</t>
    </r>
    <r>
      <rPr>
        <b/>
        <sz val="10"/>
        <rFont val="Arial"/>
        <family val="2"/>
      </rPr>
      <t>)^2 =</t>
    </r>
  </si>
  <si>
    <r>
      <t>ti+^</t>
    </r>
    <r>
      <rPr>
        <b/>
        <sz val="10"/>
        <color indexed="8"/>
        <rFont val="Symbol"/>
        <family val="1"/>
        <charset val="2"/>
      </rPr>
      <t xml:space="preserve">b </t>
    </r>
    <r>
      <rPr>
        <b/>
        <sz val="10"/>
        <color indexed="8"/>
        <rFont val="Arial"/>
        <family val="2"/>
      </rPr>
      <t>ln ti+</t>
    </r>
  </si>
  <si>
    <t>number at risk n</t>
  </si>
  <si>
    <t>number failures r</t>
  </si>
  <si>
    <t>Mulitply censored data</t>
  </si>
  <si>
    <t>enter censor times, ti+</t>
  </si>
  <si>
    <t>nbr failures r =</t>
  </si>
  <si>
    <t>failures r =</t>
  </si>
  <si>
    <t xml:space="preserve">enter number at risk n = </t>
  </si>
  <si>
    <t>plotting position: mean</t>
  </si>
  <si>
    <r>
      <t>changing cells -</t>
    </r>
    <r>
      <rPr>
        <b/>
        <sz val="10"/>
        <rFont val="Symbol"/>
        <family val="1"/>
        <charset val="2"/>
      </rPr>
      <t>m =</t>
    </r>
  </si>
  <si>
    <r>
      <rPr>
        <b/>
        <sz val="10"/>
        <color indexed="8"/>
        <rFont val="Symbol"/>
        <family val="1"/>
        <charset val="2"/>
      </rPr>
      <t>s</t>
    </r>
    <r>
      <rPr>
        <b/>
        <sz val="10"/>
        <color indexed="8"/>
        <rFont val="Arial"/>
        <family val="2"/>
      </rPr>
      <t xml:space="preserve"> =</t>
    </r>
  </si>
  <si>
    <r>
      <t>Maximize        ln L(</t>
    </r>
    <r>
      <rPr>
        <b/>
        <sz val="10"/>
        <rFont val="Symbol"/>
        <family val="1"/>
        <charset val="2"/>
      </rPr>
      <t>m,s</t>
    </r>
    <r>
      <rPr>
        <b/>
        <sz val="10"/>
        <rFont val="Arial"/>
        <family val="2"/>
      </rPr>
      <t>)</t>
    </r>
  </si>
  <si>
    <t>ln f(ti)</t>
  </si>
  <si>
    <t>Maximum Likelihood Estimation Normal Distr</t>
  </si>
  <si>
    <t xml:space="preserve">s = </t>
  </si>
  <si>
    <t>Maximum Likelihood Estimation LogNorm Distr</t>
  </si>
  <si>
    <t xml:space="preserve">tmed  = </t>
  </si>
  <si>
    <t>changing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</si>
</sst>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8" formatCode="0.000"/>
    <numFmt numFmtId="170" formatCode="0.000000"/>
    <numFmt numFmtId="171" formatCode="0.00000"/>
    <numFmt numFmtId="172" formatCode="0.0000"/>
    <numFmt numFmtId="173" formatCode="0.0"/>
  </numFmts>
  <fonts count="39" x14ac:knownFonts="1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Symbol"/>
      <family val="1"/>
      <charset val="2"/>
    </font>
    <font>
      <b/>
      <sz val="10"/>
      <name val="Symbol"/>
      <family val="1"/>
      <charset val="2"/>
    </font>
    <font>
      <sz val="10"/>
      <color indexed="8"/>
      <name val="Arial"/>
      <family val="2"/>
    </font>
    <font>
      <sz val="10"/>
      <color indexed="8"/>
      <name val="Symbol"/>
      <family val="1"/>
      <charset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Symbol"/>
      <family val="1"/>
      <charset val="2"/>
    </font>
    <font>
      <b/>
      <sz val="10"/>
      <color indexed="8"/>
      <name val="Symbol"/>
      <family val="1"/>
      <charset val="2"/>
    </font>
    <font>
      <b/>
      <sz val="10"/>
      <color indexed="8"/>
      <name val="Arial"/>
      <family val="2"/>
    </font>
    <font>
      <b/>
      <sz val="10"/>
      <color indexed="8"/>
      <name val="Symbol"/>
      <family val="1"/>
      <charset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indexed="8"/>
      <name val="Arial"/>
      <family val="2"/>
    </font>
    <font>
      <b/>
      <sz val="11"/>
      <color indexed="8"/>
      <name val="Symbol"/>
      <family val="1"/>
      <charset val="2"/>
    </font>
    <font>
      <b/>
      <sz val="11"/>
      <name val="Arial"/>
      <family val="2"/>
    </font>
    <font>
      <sz val="12"/>
      <name val="Arial"/>
      <family val="2"/>
    </font>
    <font>
      <b/>
      <sz val="11"/>
      <name val="Symbol"/>
      <family val="1"/>
      <charset val="2"/>
    </font>
    <font>
      <b/>
      <sz val="9"/>
      <name val="Arial"/>
      <family val="2"/>
    </font>
    <font>
      <sz val="12"/>
      <name val="Symbol"/>
      <family val="1"/>
      <charset val="2"/>
    </font>
    <font>
      <sz val="1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rgb="FF7030A0"/>
      <name val="Arial"/>
      <family val="2"/>
    </font>
    <font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Arial"/>
      <family val="2"/>
    </font>
    <font>
      <b/>
      <sz val="12"/>
      <color rgb="FFC00000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FF0000"/>
      <name val="Arial"/>
      <family val="2"/>
    </font>
    <font>
      <b/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2" borderId="3" xfId="0" applyFill="1" applyBorder="1"/>
    <xf numFmtId="0" fontId="0" fillId="0" borderId="0" xfId="0" applyAlignment="1">
      <alignment horizontal="center"/>
    </xf>
    <xf numFmtId="0" fontId="27" fillId="0" borderId="0" xfId="0" applyFont="1" applyFill="1" applyBorder="1"/>
    <xf numFmtId="0" fontId="0" fillId="3" borderId="4" xfId="0" applyFill="1" applyBorder="1"/>
    <xf numFmtId="0" fontId="0" fillId="2" borderId="5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 applyAlignment="1">
      <alignment horizontal="center"/>
    </xf>
    <xf numFmtId="0" fontId="0" fillId="3" borderId="10" xfId="0" applyFill="1" applyBorder="1"/>
    <xf numFmtId="0" fontId="0" fillId="0" borderId="5" xfId="0" applyBorder="1"/>
    <xf numFmtId="0" fontId="0" fillId="2" borderId="0" xfId="0" applyFill="1" applyBorder="1"/>
    <xf numFmtId="0" fontId="0" fillId="4" borderId="0" xfId="0" applyFill="1" applyBorder="1" applyAlignment="1">
      <alignment horizontal="center"/>
    </xf>
    <xf numFmtId="0" fontId="28" fillId="2" borderId="11" xfId="0" applyFont="1" applyFill="1" applyBorder="1" applyAlignment="1">
      <alignment horizontal="left" vertical="top"/>
    </xf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8" fontId="29" fillId="5" borderId="4" xfId="0" applyNumberFormat="1" applyFont="1" applyFill="1" applyBorder="1" applyAlignment="1">
      <alignment horizontal="center"/>
    </xf>
    <xf numFmtId="168" fontId="0" fillId="6" borderId="0" xfId="0" applyNumberFormat="1" applyFill="1" applyBorder="1" applyAlignment="1">
      <alignment horizontal="center"/>
    </xf>
    <xf numFmtId="0" fontId="0" fillId="6" borderId="0" xfId="0" applyFill="1" applyBorder="1"/>
    <xf numFmtId="0" fontId="26" fillId="7" borderId="12" xfId="0" applyFont="1" applyFill="1" applyBorder="1" applyAlignment="1">
      <alignment horizontal="center"/>
    </xf>
    <xf numFmtId="0" fontId="4" fillId="7" borderId="6" xfId="0" applyFont="1" applyFill="1" applyBorder="1" applyAlignment="1">
      <alignment wrapText="1"/>
    </xf>
    <xf numFmtId="172" fontId="0" fillId="7" borderId="13" xfId="0" applyNumberFormat="1" applyFill="1" applyBorder="1"/>
    <xf numFmtId="172" fontId="0" fillId="7" borderId="8" xfId="0" applyNumberFormat="1" applyFill="1" applyBorder="1" applyAlignment="1">
      <alignment horizontal="center"/>
    </xf>
    <xf numFmtId="0" fontId="0" fillId="6" borderId="1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4" xfId="0" applyFill="1" applyBorder="1"/>
    <xf numFmtId="0" fontId="0" fillId="6" borderId="8" xfId="0" applyFill="1" applyBorder="1"/>
    <xf numFmtId="0" fontId="0" fillId="6" borderId="0" xfId="0" applyFill="1" applyBorder="1" applyAlignment="1">
      <alignment horizontal="center"/>
    </xf>
    <xf numFmtId="0" fontId="0" fillId="6" borderId="10" xfId="0" applyFill="1" applyBorder="1" applyAlignment="1">
      <alignment horizontal="right"/>
    </xf>
    <xf numFmtId="0" fontId="30" fillId="6" borderId="13" xfId="0" applyFont="1" applyFill="1" applyBorder="1"/>
    <xf numFmtId="0" fontId="26" fillId="3" borderId="9" xfId="0" applyFont="1" applyFill="1" applyBorder="1" applyAlignment="1">
      <alignment horizontal="center"/>
    </xf>
    <xf numFmtId="0" fontId="26" fillId="3" borderId="15" xfId="0" applyFont="1" applyFill="1" applyBorder="1" applyAlignment="1">
      <alignment horizontal="center"/>
    </xf>
    <xf numFmtId="0" fontId="26" fillId="8" borderId="12" xfId="0" applyFont="1" applyFill="1" applyBorder="1" applyAlignment="1">
      <alignment horizontal="center"/>
    </xf>
    <xf numFmtId="172" fontId="0" fillId="8" borderId="13" xfId="0" applyNumberFormat="1" applyFill="1" applyBorder="1"/>
    <xf numFmtId="172" fontId="0" fillId="8" borderId="8" xfId="0" applyNumberFormat="1" applyFill="1" applyBorder="1" applyAlignment="1">
      <alignment horizontal="center"/>
    </xf>
    <xf numFmtId="0" fontId="6" fillId="8" borderId="6" xfId="0" applyFont="1" applyFill="1" applyBorder="1" applyAlignment="1">
      <alignment horizontal="center" wrapText="1"/>
    </xf>
    <xf numFmtId="0" fontId="0" fillId="3" borderId="15" xfId="0" applyFill="1" applyBorder="1" applyAlignment="1">
      <alignment horizontal="left"/>
    </xf>
    <xf numFmtId="0" fontId="0" fillId="0" borderId="10" xfId="0" applyBorder="1"/>
    <xf numFmtId="0" fontId="0" fillId="0" borderId="13" xfId="0" applyBorder="1"/>
    <xf numFmtId="0" fontId="0" fillId="2" borderId="16" xfId="0" applyFill="1" applyBorder="1"/>
    <xf numFmtId="0" fontId="0" fillId="3" borderId="4" xfId="0" applyFill="1" applyBorder="1" applyAlignment="1">
      <alignment horizontal="left"/>
    </xf>
    <xf numFmtId="0" fontId="28" fillId="0" borderId="0" xfId="0" applyFont="1" applyFill="1" applyBorder="1"/>
    <xf numFmtId="0" fontId="26" fillId="3" borderId="3" xfId="0" applyFont="1" applyFill="1" applyBorder="1" applyAlignment="1">
      <alignment horizontal="center"/>
    </xf>
    <xf numFmtId="0" fontId="26" fillId="3" borderId="1" xfId="0" applyFont="1" applyFill="1" applyBorder="1" applyAlignment="1">
      <alignment horizontal="right"/>
    </xf>
    <xf numFmtId="0" fontId="26" fillId="3" borderId="1" xfId="0" applyFont="1" applyFill="1" applyBorder="1"/>
    <xf numFmtId="0" fontId="26" fillId="3" borderId="3" xfId="0" applyFont="1" applyFill="1" applyBorder="1" applyAlignment="1">
      <alignment horizontal="right"/>
    </xf>
    <xf numFmtId="0" fontId="3" fillId="0" borderId="0" xfId="0" applyFont="1" applyFill="1" applyBorder="1"/>
    <xf numFmtId="172" fontId="0" fillId="0" borderId="0" xfId="0" applyNumberFormat="1"/>
    <xf numFmtId="0" fontId="0" fillId="0" borderId="12" xfId="0" applyBorder="1"/>
    <xf numFmtId="1" fontId="0" fillId="3" borderId="0" xfId="0" applyNumberFormat="1" applyFill="1"/>
    <xf numFmtId="0" fontId="31" fillId="0" borderId="0" xfId="0" applyFont="1" applyFill="1" applyBorder="1" applyAlignment="1">
      <alignment horizontal="center"/>
    </xf>
    <xf numFmtId="0" fontId="0" fillId="6" borderId="0" xfId="0" applyFill="1"/>
    <xf numFmtId="0" fontId="0" fillId="6" borderId="17" xfId="0" applyFill="1" applyBorder="1"/>
    <xf numFmtId="0" fontId="0" fillId="6" borderId="16" xfId="0" applyFill="1" applyBorder="1"/>
    <xf numFmtId="0" fontId="26" fillId="2" borderId="3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  <xf numFmtId="168" fontId="0" fillId="0" borderId="0" xfId="0" applyNumberFormat="1" applyBorder="1"/>
    <xf numFmtId="0" fontId="2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172" fontId="0" fillId="0" borderId="0" xfId="0" applyNumberFormat="1" applyFill="1" applyBorder="1"/>
    <xf numFmtId="172" fontId="0" fillId="0" borderId="0" xfId="0" applyNumberFormat="1" applyFill="1" applyBorder="1" applyAlignment="1">
      <alignment horizontal="center"/>
    </xf>
    <xf numFmtId="0" fontId="30" fillId="0" borderId="0" xfId="0" applyFont="1" applyFill="1" applyBorder="1"/>
    <xf numFmtId="0" fontId="0" fillId="4" borderId="0" xfId="0" applyFill="1" applyBorder="1"/>
    <xf numFmtId="168" fontId="0" fillId="0" borderId="0" xfId="0" applyNumberFormat="1" applyBorder="1" applyAlignment="1">
      <alignment horizontal="center"/>
    </xf>
    <xf numFmtId="172" fontId="0" fillId="0" borderId="10" xfId="0" applyNumberForma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" fontId="0" fillId="3" borderId="0" xfId="0" applyNumberFormat="1" applyFill="1" applyAlignment="1">
      <alignment horizontal="center"/>
    </xf>
    <xf numFmtId="173" fontId="0" fillId="3" borderId="0" xfId="0" applyNumberFormat="1" applyFill="1" applyAlignment="1">
      <alignment horizontal="center"/>
    </xf>
    <xf numFmtId="0" fontId="0" fillId="4" borderId="3" xfId="0" applyFill="1" applyBorder="1"/>
    <xf numFmtId="0" fontId="0" fillId="5" borderId="0" xfId="0" applyFill="1"/>
    <xf numFmtId="0" fontId="6" fillId="5" borderId="0" xfId="0" applyFont="1" applyFill="1" applyBorder="1" applyAlignment="1">
      <alignment horizontal="center" wrapText="1"/>
    </xf>
    <xf numFmtId="0" fontId="0" fillId="3" borderId="7" xfId="0" applyFill="1" applyBorder="1"/>
    <xf numFmtId="173" fontId="0" fillId="3" borderId="18" xfId="0" applyNumberFormat="1" applyFill="1" applyBorder="1" applyAlignment="1">
      <alignment horizontal="center"/>
    </xf>
    <xf numFmtId="173" fontId="0" fillId="3" borderId="2" xfId="0" applyNumberFormat="1" applyFill="1" applyBorder="1" applyAlignment="1">
      <alignment horizontal="center"/>
    </xf>
    <xf numFmtId="172" fontId="0" fillId="4" borderId="13" xfId="0" applyNumberFormat="1" applyFill="1" applyBorder="1" applyAlignment="1">
      <alignment horizontal="center"/>
    </xf>
    <xf numFmtId="172" fontId="0" fillId="0" borderId="12" xfId="0" applyNumberFormat="1" applyBorder="1" applyAlignment="1">
      <alignment horizontal="center"/>
    </xf>
    <xf numFmtId="172" fontId="0" fillId="0" borderId="5" xfId="0" applyNumberFormat="1" applyBorder="1" applyAlignment="1">
      <alignment horizontal="center"/>
    </xf>
    <xf numFmtId="172" fontId="0" fillId="0" borderId="6" xfId="0" applyNumberFormat="1" applyBorder="1" applyAlignment="1">
      <alignment horizontal="center"/>
    </xf>
    <xf numFmtId="172" fontId="0" fillId="0" borderId="7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172" fontId="0" fillId="0" borderId="8" xfId="0" applyNumberFormat="1" applyBorder="1" applyAlignment="1">
      <alignment horizontal="center"/>
    </xf>
    <xf numFmtId="172" fontId="0" fillId="4" borderId="15" xfId="0" applyNumberFormat="1" applyFill="1" applyBorder="1" applyAlignment="1">
      <alignment horizontal="center"/>
    </xf>
    <xf numFmtId="0" fontId="0" fillId="9" borderId="17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16" xfId="0" applyFill="1" applyBorder="1"/>
    <xf numFmtId="0" fontId="28" fillId="9" borderId="12" xfId="0" applyFont="1" applyFill="1" applyBorder="1"/>
    <xf numFmtId="0" fontId="32" fillId="9" borderId="0" xfId="0" applyFont="1" applyFill="1" applyBorder="1"/>
    <xf numFmtId="0" fontId="32" fillId="9" borderId="0" xfId="0" applyFont="1" applyFill="1" applyBorder="1" applyAlignment="1">
      <alignment horizontal="left" vertical="top"/>
    </xf>
    <xf numFmtId="0" fontId="33" fillId="5" borderId="12" xfId="0" applyFont="1" applyFill="1" applyBorder="1" applyAlignment="1">
      <alignment horizontal="center" wrapText="1"/>
    </xf>
    <xf numFmtId="0" fontId="33" fillId="5" borderId="5" xfId="0" applyFont="1" applyFill="1" applyBorder="1"/>
    <xf numFmtId="0" fontId="4" fillId="5" borderId="10" xfId="0" applyFont="1" applyFill="1" applyBorder="1" applyAlignment="1">
      <alignment wrapText="1"/>
    </xf>
    <xf numFmtId="0" fontId="4" fillId="5" borderId="7" xfId="0" applyFont="1" applyFill="1" applyBorder="1" applyAlignment="1">
      <alignment horizontal="center"/>
    </xf>
    <xf numFmtId="1" fontId="0" fillId="4" borderId="15" xfId="0" applyNumberFormat="1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172" fontId="25" fillId="10" borderId="6" xfId="0" applyNumberFormat="1" applyFont="1" applyFill="1" applyBorder="1" applyAlignment="1">
      <alignment horizontal="center"/>
    </xf>
    <xf numFmtId="0" fontId="26" fillId="2" borderId="13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1" fontId="0" fillId="4" borderId="16" xfId="0" applyNumberFormat="1" applyFill="1" applyBorder="1" applyAlignment="1">
      <alignment horizontal="center"/>
    </xf>
    <xf numFmtId="0" fontId="26" fillId="2" borderId="15" xfId="0" applyFont="1" applyFill="1" applyBorder="1" applyAlignment="1">
      <alignment horizontal="center"/>
    </xf>
    <xf numFmtId="0" fontId="0" fillId="3" borderId="3" xfId="0" applyFill="1" applyBorder="1"/>
    <xf numFmtId="0" fontId="0" fillId="0" borderId="11" xfId="0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172" fontId="0" fillId="0" borderId="0" xfId="0" applyNumberFormat="1" applyBorder="1"/>
    <xf numFmtId="172" fontId="0" fillId="0" borderId="22" xfId="0" applyNumberFormat="1" applyBorder="1"/>
    <xf numFmtId="0" fontId="34" fillId="9" borderId="12" xfId="0" applyFont="1" applyFill="1" applyBorder="1"/>
    <xf numFmtId="0" fontId="34" fillId="9" borderId="5" xfId="0" applyFont="1" applyFill="1" applyBorder="1"/>
    <xf numFmtId="0" fontId="0" fillId="9" borderId="6" xfId="0" applyFill="1" applyBorder="1"/>
    <xf numFmtId="0" fontId="34" fillId="9" borderId="13" xfId="0" applyFont="1" applyFill="1" applyBorder="1"/>
    <xf numFmtId="0" fontId="0" fillId="9" borderId="14" xfId="0" applyFill="1" applyBorder="1"/>
    <xf numFmtId="0" fontId="34" fillId="9" borderId="14" xfId="0" applyFont="1" applyFill="1" applyBorder="1"/>
    <xf numFmtId="0" fontId="34" fillId="9" borderId="8" xfId="0" applyFont="1" applyFill="1" applyBorder="1"/>
    <xf numFmtId="0" fontId="28" fillId="9" borderId="5" xfId="0" applyFont="1" applyFill="1" applyBorder="1"/>
    <xf numFmtId="0" fontId="26" fillId="5" borderId="23" xfId="0" applyFont="1" applyFill="1" applyBorder="1"/>
    <xf numFmtId="0" fontId="0" fillId="5" borderId="23" xfId="0" applyFill="1" applyBorder="1"/>
    <xf numFmtId="0" fontId="0" fillId="11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10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8" xfId="0" applyFill="1" applyBorder="1"/>
    <xf numFmtId="0" fontId="26" fillId="5" borderId="23" xfId="0" applyFont="1" applyFill="1" applyBorder="1" applyAlignment="1">
      <alignment horizontal="center"/>
    </xf>
    <xf numFmtId="172" fontId="26" fillId="5" borderId="23" xfId="0" applyNumberFormat="1" applyFont="1" applyFill="1" applyBorder="1" applyAlignment="1">
      <alignment horizontal="center"/>
    </xf>
    <xf numFmtId="168" fontId="26" fillId="5" borderId="23" xfId="0" applyNumberFormat="1" applyFont="1" applyFill="1" applyBorder="1" applyAlignment="1">
      <alignment horizontal="center"/>
    </xf>
    <xf numFmtId="2" fontId="26" fillId="5" borderId="23" xfId="0" applyNumberFormat="1" applyFont="1" applyFill="1" applyBorder="1" applyAlignment="1">
      <alignment horizontal="center"/>
    </xf>
    <xf numFmtId="0" fontId="3" fillId="5" borderId="23" xfId="0" applyFont="1" applyFill="1" applyBorder="1"/>
    <xf numFmtId="0" fontId="3" fillId="5" borderId="13" xfId="0" applyFont="1" applyFill="1" applyBorder="1"/>
    <xf numFmtId="171" fontId="26" fillId="5" borderId="23" xfId="0" applyNumberFormat="1" applyFont="1" applyFill="1" applyBorder="1"/>
    <xf numFmtId="168" fontId="26" fillId="5" borderId="23" xfId="0" applyNumberFormat="1" applyFont="1" applyFill="1" applyBorder="1"/>
    <xf numFmtId="0" fontId="26" fillId="5" borderId="9" xfId="0" applyFont="1" applyFill="1" applyBorder="1"/>
    <xf numFmtId="171" fontId="26" fillId="5" borderId="9" xfId="0" applyNumberFormat="1" applyFont="1" applyFill="1" applyBorder="1"/>
    <xf numFmtId="168" fontId="26" fillId="5" borderId="9" xfId="0" applyNumberFormat="1" applyFont="1" applyFill="1" applyBorder="1"/>
    <xf numFmtId="172" fontId="26" fillId="5" borderId="9" xfId="0" applyNumberFormat="1" applyFont="1" applyFill="1" applyBorder="1" applyAlignment="1">
      <alignment horizontal="center"/>
    </xf>
    <xf numFmtId="168" fontId="26" fillId="5" borderId="9" xfId="0" applyNumberFormat="1" applyFont="1" applyFill="1" applyBorder="1" applyAlignment="1">
      <alignment horizontal="center"/>
    </xf>
    <xf numFmtId="0" fontId="26" fillId="5" borderId="18" xfId="0" applyFont="1" applyFill="1" applyBorder="1"/>
    <xf numFmtId="172" fontId="26" fillId="5" borderId="23" xfId="0" applyNumberFormat="1" applyFont="1" applyFill="1" applyBorder="1"/>
    <xf numFmtId="0" fontId="3" fillId="5" borderId="10" xfId="0" applyFont="1" applyFill="1" applyBorder="1"/>
    <xf numFmtId="0" fontId="0" fillId="3" borderId="9" xfId="0" applyFill="1" applyBorder="1"/>
    <xf numFmtId="0" fontId="0" fillId="3" borderId="27" xfId="0" applyFill="1" applyBorder="1" applyAlignment="1">
      <alignment horizontal="left"/>
    </xf>
    <xf numFmtId="0" fontId="0" fillId="12" borderId="0" xfId="0" applyFill="1"/>
    <xf numFmtId="0" fontId="0" fillId="12" borderId="28" xfId="0" applyFill="1" applyBorder="1"/>
    <xf numFmtId="0" fontId="26" fillId="12" borderId="23" xfId="0" applyFont="1" applyFill="1" applyBorder="1" applyAlignment="1">
      <alignment horizontal="center"/>
    </xf>
    <xf numFmtId="168" fontId="26" fillId="12" borderId="9" xfId="0" applyNumberFormat="1" applyFont="1" applyFill="1" applyBorder="1" applyAlignment="1">
      <alignment horizontal="center"/>
    </xf>
    <xf numFmtId="168" fontId="26" fillId="12" borderId="2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8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wrapText="1"/>
    </xf>
    <xf numFmtId="172" fontId="29" fillId="5" borderId="18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center"/>
    </xf>
    <xf numFmtId="0" fontId="26" fillId="0" borderId="0" xfId="0" applyFont="1" applyFill="1" applyBorder="1"/>
    <xf numFmtId="0" fontId="0" fillId="4" borderId="1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32" fillId="5" borderId="11" xfId="0" applyFont="1" applyFill="1" applyBorder="1"/>
    <xf numFmtId="0" fontId="3" fillId="13" borderId="3" xfId="0" applyFont="1" applyFill="1" applyBorder="1"/>
    <xf numFmtId="0" fontId="0" fillId="7" borderId="3" xfId="0" applyFill="1" applyBorder="1"/>
    <xf numFmtId="172" fontId="19" fillId="7" borderId="15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wrapText="1"/>
    </xf>
    <xf numFmtId="0" fontId="19" fillId="5" borderId="2" xfId="0" applyFont="1" applyFill="1" applyBorder="1" applyAlignment="1">
      <alignment horizontal="center" wrapText="1"/>
    </xf>
    <xf numFmtId="0" fontId="32" fillId="5" borderId="2" xfId="0" applyFont="1" applyFill="1" applyBorder="1" applyAlignment="1">
      <alignment horizontal="center"/>
    </xf>
    <xf numFmtId="0" fontId="0" fillId="14" borderId="17" xfId="0" applyFill="1" applyBorder="1"/>
    <xf numFmtId="0" fontId="0" fillId="14" borderId="16" xfId="0" applyFill="1" applyBorder="1"/>
    <xf numFmtId="0" fontId="34" fillId="14" borderId="3" xfId="0" applyFont="1" applyFill="1" applyBorder="1"/>
    <xf numFmtId="0" fontId="34" fillId="14" borderId="17" xfId="0" applyFont="1" applyFill="1" applyBorder="1"/>
    <xf numFmtId="0" fontId="34" fillId="14" borderId="16" xfId="0" applyFont="1" applyFill="1" applyBorder="1"/>
    <xf numFmtId="0" fontId="4" fillId="13" borderId="15" xfId="0" applyFont="1" applyFill="1" applyBorder="1" applyAlignment="1">
      <alignment horizontal="center" wrapText="1"/>
    </xf>
    <xf numFmtId="0" fontId="4" fillId="7" borderId="15" xfId="0" applyFont="1" applyFill="1" applyBorder="1" applyAlignment="1">
      <alignment horizontal="right"/>
    </xf>
    <xf numFmtId="0" fontId="26" fillId="7" borderId="15" xfId="0" applyFont="1" applyFill="1" applyBorder="1" applyAlignment="1">
      <alignment horizontal="right"/>
    </xf>
    <xf numFmtId="0" fontId="0" fillId="4" borderId="12" xfId="0" applyFill="1" applyBorder="1"/>
    <xf numFmtId="0" fontId="0" fillId="4" borderId="10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2" borderId="12" xfId="0" applyFill="1" applyBorder="1"/>
    <xf numFmtId="0" fontId="0" fillId="2" borderId="6" xfId="0" applyFill="1" applyBorder="1"/>
    <xf numFmtId="0" fontId="20" fillId="13" borderId="12" xfId="0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 wrapText="1"/>
    </xf>
    <xf numFmtId="168" fontId="3" fillId="13" borderId="4" xfId="0" applyNumberFormat="1" applyFont="1" applyFill="1" applyBorder="1" applyAlignment="1">
      <alignment horizontal="center"/>
    </xf>
    <xf numFmtId="0" fontId="20" fillId="13" borderId="2" xfId="0" applyFont="1" applyFill="1" applyBorder="1" applyAlignment="1">
      <alignment horizontal="center"/>
    </xf>
    <xf numFmtId="0" fontId="35" fillId="6" borderId="3" xfId="0" applyFont="1" applyFill="1" applyBorder="1"/>
    <xf numFmtId="0" fontId="26" fillId="5" borderId="10" xfId="0" applyFont="1" applyFill="1" applyBorder="1" applyAlignment="1">
      <alignment horizontal="right"/>
    </xf>
    <xf numFmtId="0" fontId="4" fillId="5" borderId="11" xfId="0" applyFont="1" applyFill="1" applyBorder="1" applyAlignment="1">
      <alignment horizontal="right" wrapText="1"/>
    </xf>
    <xf numFmtId="0" fontId="36" fillId="6" borderId="3" xfId="0" applyFont="1" applyFill="1" applyBorder="1"/>
    <xf numFmtId="172" fontId="29" fillId="5" borderId="19" xfId="0" applyNumberFormat="1" applyFont="1" applyFill="1" applyBorder="1" applyAlignment="1">
      <alignment horizontal="center"/>
    </xf>
    <xf numFmtId="0" fontId="32" fillId="6" borderId="28" xfId="0" applyFont="1" applyFill="1" applyBorder="1"/>
    <xf numFmtId="0" fontId="4" fillId="13" borderId="6" xfId="0" applyFont="1" applyFill="1" applyBorder="1" applyAlignment="1">
      <alignment wrapText="1"/>
    </xf>
    <xf numFmtId="1" fontId="0" fillId="3" borderId="2" xfId="0" applyNumberFormat="1" applyFill="1" applyBorder="1"/>
    <xf numFmtId="0" fontId="0" fillId="4" borderId="15" xfId="0" applyFill="1" applyBorder="1" applyAlignment="1">
      <alignment horizontal="right"/>
    </xf>
    <xf numFmtId="0" fontId="26" fillId="3" borderId="13" xfId="0" applyFont="1" applyFill="1" applyBorder="1" applyAlignment="1">
      <alignment horizontal="center"/>
    </xf>
    <xf numFmtId="0" fontId="4" fillId="5" borderId="5" xfId="0" applyFont="1" applyFill="1" applyBorder="1" applyAlignment="1">
      <alignment wrapText="1"/>
    </xf>
    <xf numFmtId="0" fontId="6" fillId="5" borderId="6" xfId="0" applyFont="1" applyFill="1" applyBorder="1" applyAlignment="1">
      <alignment horizontal="center" wrapText="1"/>
    </xf>
    <xf numFmtId="0" fontId="0" fillId="7" borderId="13" xfId="0" applyFill="1" applyBorder="1"/>
    <xf numFmtId="0" fontId="26" fillId="3" borderId="4" xfId="0" applyFont="1" applyFill="1" applyBorder="1" applyAlignment="1">
      <alignment horizontal="center"/>
    </xf>
    <xf numFmtId="172" fontId="26" fillId="7" borderId="3" xfId="0" applyNumberFormat="1" applyFont="1" applyFill="1" applyBorder="1" applyAlignment="1">
      <alignment horizontal="center"/>
    </xf>
    <xf numFmtId="0" fontId="26" fillId="7" borderId="14" xfId="0" applyFont="1" applyFill="1" applyBorder="1" applyAlignment="1">
      <alignment horizontal="right"/>
    </xf>
    <xf numFmtId="172" fontId="26" fillId="7" borderId="8" xfId="0" applyNumberFormat="1" applyFont="1" applyFill="1" applyBorder="1" applyAlignment="1">
      <alignment horizontal="center"/>
    </xf>
    <xf numFmtId="172" fontId="37" fillId="5" borderId="15" xfId="0" applyNumberFormat="1" applyFont="1" applyFill="1" applyBorder="1" applyAlignment="1">
      <alignment horizontal="center" vertical="center"/>
    </xf>
    <xf numFmtId="168" fontId="37" fillId="5" borderId="15" xfId="0" applyNumberFormat="1" applyFont="1" applyFill="1" applyBorder="1" applyAlignment="1">
      <alignment horizontal="center" vertical="center"/>
    </xf>
    <xf numFmtId="0" fontId="0" fillId="0" borderId="12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7" xfId="0" applyBorder="1" applyProtection="1">
      <protection hidden="1"/>
    </xf>
    <xf numFmtId="0" fontId="3" fillId="13" borderId="13" xfId="0" applyFont="1" applyFill="1" applyBorder="1" applyAlignment="1" applyProtection="1">
      <alignment horizontal="center"/>
      <protection locked="0"/>
    </xf>
    <xf numFmtId="2" fontId="4" fillId="13" borderId="15" xfId="0" applyNumberFormat="1" applyFont="1" applyFill="1" applyBorder="1" applyAlignment="1" applyProtection="1">
      <alignment horizontal="center"/>
      <protection locked="0"/>
    </xf>
    <xf numFmtId="168" fontId="29" fillId="5" borderId="4" xfId="0" applyNumberFormat="1" applyFont="1" applyFill="1" applyBorder="1" applyAlignment="1" applyProtection="1">
      <alignment horizontal="center"/>
      <protection locked="0" hidden="1"/>
    </xf>
    <xf numFmtId="172" fontId="29" fillId="5" borderId="3" xfId="0" applyNumberFormat="1" applyFont="1" applyFill="1" applyBorder="1" applyAlignment="1">
      <alignment horizontal="center"/>
    </xf>
    <xf numFmtId="168" fontId="29" fillId="5" borderId="16" xfId="0" applyNumberFormat="1" applyFont="1" applyFill="1" applyBorder="1" applyAlignment="1">
      <alignment horizontal="center"/>
    </xf>
    <xf numFmtId="0" fontId="26" fillId="3" borderId="15" xfId="0" applyFont="1" applyFill="1" applyBorder="1"/>
    <xf numFmtId="0" fontId="6" fillId="5" borderId="18" xfId="0" applyFont="1" applyFill="1" applyBorder="1" applyAlignment="1">
      <alignment horizontal="center" wrapText="1"/>
    </xf>
    <xf numFmtId="0" fontId="4" fillId="13" borderId="12" xfId="0" applyFont="1" applyFill="1" applyBorder="1" applyAlignment="1">
      <alignment horizontal="center"/>
    </xf>
    <xf numFmtId="0" fontId="4" fillId="13" borderId="13" xfId="0" applyFont="1" applyFill="1" applyBorder="1" applyAlignment="1">
      <alignment wrapText="1"/>
    </xf>
    <xf numFmtId="2" fontId="24" fillId="13" borderId="6" xfId="0" applyNumberFormat="1" applyFont="1" applyFill="1" applyBorder="1" applyAlignment="1">
      <alignment horizontal="center"/>
    </xf>
    <xf numFmtId="168" fontId="28" fillId="13" borderId="8" xfId="0" applyNumberFormat="1" applyFont="1" applyFill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14" xfId="0" applyNumberFormat="1" applyBorder="1"/>
    <xf numFmtId="168" fontId="0" fillId="0" borderId="14" xfId="0" applyNumberFormat="1" applyBorder="1" applyAlignment="1">
      <alignment horizontal="center"/>
    </xf>
    <xf numFmtId="0" fontId="26" fillId="2" borderId="12" xfId="0" applyFont="1" applyFill="1" applyBorder="1" applyAlignment="1">
      <alignment horizontal="center"/>
    </xf>
    <xf numFmtId="0" fontId="0" fillId="0" borderId="14" xfId="0" applyBorder="1"/>
    <xf numFmtId="0" fontId="26" fillId="3" borderId="3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5" xfId="0" applyFill="1" applyBorder="1" applyAlignment="1">
      <alignment horizontal="righ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8" fontId="0" fillId="4" borderId="14" xfId="0" applyNumberFormat="1" applyFill="1" applyBorder="1"/>
    <xf numFmtId="0" fontId="28" fillId="9" borderId="17" xfId="0" applyFont="1" applyFill="1" applyBorder="1"/>
    <xf numFmtId="0" fontId="28" fillId="9" borderId="17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center" wrapText="1"/>
    </xf>
    <xf numFmtId="0" fontId="34" fillId="9" borderId="17" xfId="0" applyFont="1" applyFill="1" applyBorder="1"/>
    <xf numFmtId="0" fontId="4" fillId="13" borderId="28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wrapText="1"/>
    </xf>
    <xf numFmtId="2" fontId="3" fillId="13" borderId="29" xfId="0" applyNumberFormat="1" applyFont="1" applyFill="1" applyBorder="1" applyAlignment="1">
      <alignment horizontal="center"/>
    </xf>
    <xf numFmtId="168" fontId="0" fillId="13" borderId="19" xfId="0" applyNumberFormat="1" applyFill="1" applyBorder="1" applyAlignment="1">
      <alignment horizontal="center"/>
    </xf>
    <xf numFmtId="0" fontId="4" fillId="5" borderId="12" xfId="0" applyFont="1" applyFill="1" applyBorder="1" applyAlignment="1">
      <alignment wrapText="1"/>
    </xf>
    <xf numFmtId="172" fontId="29" fillId="5" borderId="13" xfId="0" applyNumberFormat="1" applyFont="1" applyFill="1" applyBorder="1" applyAlignment="1">
      <alignment horizontal="center"/>
    </xf>
    <xf numFmtId="168" fontId="29" fillId="5" borderId="8" xfId="0" applyNumberFormat="1" applyFont="1" applyFill="1" applyBorder="1" applyAlignment="1">
      <alignment horizontal="center"/>
    </xf>
    <xf numFmtId="0" fontId="0" fillId="4" borderId="5" xfId="0" applyFont="1" applyFill="1" applyBorder="1" applyAlignment="1">
      <alignment horizontal="left"/>
    </xf>
    <xf numFmtId="173" fontId="0" fillId="3" borderId="0" xfId="0" applyNumberFormat="1" applyFill="1"/>
    <xf numFmtId="0" fontId="0" fillId="4" borderId="16" xfId="0" applyFill="1" applyBorder="1" applyAlignment="1">
      <alignment horizontal="left"/>
    </xf>
    <xf numFmtId="0" fontId="26" fillId="5" borderId="20" xfId="0" applyFont="1" applyFill="1" applyBorder="1" applyAlignment="1">
      <alignment horizontal="center"/>
    </xf>
    <xf numFmtId="0" fontId="0" fillId="11" borderId="30" xfId="0" applyFill="1" applyBorder="1"/>
    <xf numFmtId="0" fontId="0" fillId="3" borderId="31" xfId="0" applyFill="1" applyBorder="1"/>
    <xf numFmtId="0" fontId="35" fillId="0" borderId="0" xfId="0" applyFont="1" applyFill="1" applyBorder="1"/>
    <xf numFmtId="0" fontId="35" fillId="9" borderId="3" xfId="0" applyFont="1" applyFill="1" applyBorder="1"/>
    <xf numFmtId="0" fontId="0" fillId="9" borderId="32" xfId="0" applyFill="1" applyBorder="1"/>
    <xf numFmtId="0" fontId="3" fillId="9" borderId="11" xfId="0" applyFont="1" applyFill="1" applyBorder="1"/>
    <xf numFmtId="0" fontId="2" fillId="5" borderId="10" xfId="0" applyFont="1" applyFill="1" applyBorder="1" applyAlignment="1">
      <alignment horizontal="right"/>
    </xf>
    <xf numFmtId="170" fontId="0" fillId="0" borderId="12" xfId="0" applyNumberFormat="1" applyBorder="1"/>
    <xf numFmtId="170" fontId="0" fillId="0" borderId="6" xfId="0" applyNumberFormat="1" applyBorder="1"/>
    <xf numFmtId="170" fontId="0" fillId="0" borderId="10" xfId="0" applyNumberFormat="1" applyBorder="1"/>
    <xf numFmtId="170" fontId="0" fillId="0" borderId="7" xfId="0" applyNumberFormat="1" applyBorder="1"/>
    <xf numFmtId="170" fontId="0" fillId="0" borderId="13" xfId="0" applyNumberFormat="1" applyBorder="1"/>
    <xf numFmtId="170" fontId="0" fillId="0" borderId="8" xfId="0" applyNumberFormat="1" applyBorder="1"/>
    <xf numFmtId="0" fontId="4" fillId="0" borderId="18" xfId="0" applyFont="1" applyFill="1" applyBorder="1" applyAlignment="1">
      <alignment horizontal="center"/>
    </xf>
    <xf numFmtId="0" fontId="0" fillId="3" borderId="0" xfId="0" applyFill="1" applyBorder="1"/>
    <xf numFmtId="168" fontId="4" fillId="0" borderId="2" xfId="0" applyNumberFormat="1" applyFont="1" applyFill="1" applyBorder="1" applyAlignment="1">
      <alignment horizontal="center" wrapText="1"/>
    </xf>
    <xf numFmtId="168" fontId="4" fillId="0" borderId="4" xfId="0" applyNumberFormat="1" applyFont="1" applyFill="1" applyBorder="1" applyAlignment="1">
      <alignment horizontal="center"/>
    </xf>
    <xf numFmtId="0" fontId="0" fillId="3" borderId="18" xfId="0" applyFill="1" applyBorder="1"/>
    <xf numFmtId="0" fontId="26" fillId="3" borderId="28" xfId="0" applyFont="1" applyFill="1" applyBorder="1" applyAlignment="1">
      <alignment horizontal="center"/>
    </xf>
    <xf numFmtId="0" fontId="0" fillId="3" borderId="13" xfId="0" applyFill="1" applyBorder="1"/>
    <xf numFmtId="172" fontId="0" fillId="0" borderId="0" xfId="0" applyNumberFormat="1" applyFont="1" applyFill="1" applyBorder="1" applyAlignment="1">
      <alignment horizontal="center"/>
    </xf>
    <xf numFmtId="0" fontId="19" fillId="5" borderId="11" xfId="0" applyFont="1" applyFill="1" applyBorder="1" applyAlignment="1">
      <alignment horizontal="right"/>
    </xf>
    <xf numFmtId="0" fontId="17" fillId="5" borderId="10" xfId="0" applyFont="1" applyFill="1" applyBorder="1" applyAlignment="1">
      <alignment horizontal="right"/>
    </xf>
    <xf numFmtId="0" fontId="38" fillId="2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ln L()</a:t>
            </a:r>
          </a:p>
        </c:rich>
      </c:tx>
      <c:layout>
        <c:manualLayout>
          <c:xMode val="edge"/>
          <c:yMode val="edge"/>
          <c:x val="0.43836111111111109"/>
          <c:y val="4.629629629629629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'MLE Gamma'!$H$12</c:f>
              <c:strCache>
                <c:ptCount val="1"/>
                <c:pt idx="0">
                  <c:v>ln L(g)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'MLE Gamma'!$G$13:$G$57</c:f>
              <c:numCache>
                <c:formatCode>General</c:formatCode>
                <c:ptCount val="4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2.46</c:v>
                </c:pt>
                <c:pt idx="6">
                  <c:v>2.94</c:v>
                </c:pt>
                <c:pt idx="7">
                  <c:v>3.42</c:v>
                </c:pt>
                <c:pt idx="8">
                  <c:v>3.9</c:v>
                </c:pt>
                <c:pt idx="9">
                  <c:v>4.38</c:v>
                </c:pt>
                <c:pt idx="10">
                  <c:v>4.8600000000000003</c:v>
                </c:pt>
                <c:pt idx="11">
                  <c:v>5.34</c:v>
                </c:pt>
                <c:pt idx="12">
                  <c:v>5.82</c:v>
                </c:pt>
                <c:pt idx="13">
                  <c:v>6.3</c:v>
                </c:pt>
                <c:pt idx="14">
                  <c:v>6.78</c:v>
                </c:pt>
                <c:pt idx="15">
                  <c:v>7.26</c:v>
                </c:pt>
                <c:pt idx="16">
                  <c:v>7.74</c:v>
                </c:pt>
                <c:pt idx="17">
                  <c:v>8.2200000000000006</c:v>
                </c:pt>
                <c:pt idx="18">
                  <c:v>8.6999999999999993</c:v>
                </c:pt>
                <c:pt idx="19">
                  <c:v>9.18</c:v>
                </c:pt>
                <c:pt idx="20">
                  <c:v>9.66</c:v>
                </c:pt>
                <c:pt idx="21">
                  <c:v>10.14</c:v>
                </c:pt>
                <c:pt idx="22">
                  <c:v>10.62</c:v>
                </c:pt>
                <c:pt idx="23">
                  <c:v>11.1</c:v>
                </c:pt>
                <c:pt idx="24">
                  <c:v>11.58</c:v>
                </c:pt>
                <c:pt idx="25">
                  <c:v>12.06</c:v>
                </c:pt>
                <c:pt idx="26">
                  <c:v>12.54</c:v>
                </c:pt>
                <c:pt idx="27">
                  <c:v>13.02</c:v>
                </c:pt>
                <c:pt idx="28">
                  <c:v>13.5</c:v>
                </c:pt>
                <c:pt idx="29">
                  <c:v>13.98</c:v>
                </c:pt>
                <c:pt idx="30">
                  <c:v>14.46</c:v>
                </c:pt>
                <c:pt idx="31">
                  <c:v>14.94</c:v>
                </c:pt>
                <c:pt idx="32">
                  <c:v>15.42</c:v>
                </c:pt>
                <c:pt idx="33">
                  <c:v>15.9</c:v>
                </c:pt>
                <c:pt idx="34">
                  <c:v>16.38</c:v>
                </c:pt>
                <c:pt idx="35">
                  <c:v>16.86</c:v>
                </c:pt>
                <c:pt idx="36">
                  <c:v>17.34</c:v>
                </c:pt>
                <c:pt idx="37">
                  <c:v>17.82</c:v>
                </c:pt>
                <c:pt idx="38">
                  <c:v>18.3</c:v>
                </c:pt>
                <c:pt idx="39">
                  <c:v>18.78</c:v>
                </c:pt>
                <c:pt idx="40">
                  <c:v>19.260000000000002</c:v>
                </c:pt>
                <c:pt idx="41">
                  <c:v>19.739999999999998</c:v>
                </c:pt>
                <c:pt idx="42">
                  <c:v>20.22</c:v>
                </c:pt>
                <c:pt idx="43">
                  <c:v>20.7</c:v>
                </c:pt>
                <c:pt idx="44">
                  <c:v>21.18</c:v>
                </c:pt>
              </c:numCache>
            </c:numRef>
          </c:xVal>
          <c:yVal>
            <c:numRef>
              <c:f>'MLE Gamma'!$H$13:$H$57</c:f>
              <c:numCache>
                <c:formatCode>General</c:formatCode>
                <c:ptCount val="45"/>
                <c:pt idx="0">
                  <c:v>-145.24450046929363</c:v>
                </c:pt>
                <c:pt idx="1">
                  <c:v>-122.42703323533513</c:v>
                </c:pt>
                <c:pt idx="2">
                  <c:v>-114.62724422451701</c:v>
                </c:pt>
                <c:pt idx="3">
                  <c:v>-110.62662788184252</c:v>
                </c:pt>
                <c:pt idx="4">
                  <c:v>-108.05932030866988</c:v>
                </c:pt>
                <c:pt idx="5">
                  <c:v>-106.36896092914762</c:v>
                </c:pt>
                <c:pt idx="6">
                  <c:v>-105.03314195571562</c:v>
                </c:pt>
                <c:pt idx="7">
                  <c:v>-103.99785315697403</c:v>
                </c:pt>
                <c:pt idx="8">
                  <c:v>-103.18077361377189</c:v>
                </c:pt>
                <c:pt idx="9">
                  <c:v>-102.52930945401212</c:v>
                </c:pt>
                <c:pt idx="10">
                  <c:v>-102.00782610925131</c:v>
                </c:pt>
                <c:pt idx="11">
                  <c:v>-101.5910676947518</c:v>
                </c:pt>
                <c:pt idx="12">
                  <c:v>-101.2604847669452</c:v>
                </c:pt>
                <c:pt idx="13">
                  <c:v>-101.00205373364744</c:v>
                </c:pt>
                <c:pt idx="14">
                  <c:v>-100.80491565996942</c:v>
                </c:pt>
                <c:pt idx="15">
                  <c:v>-100.66049090310568</c:v>
                </c:pt>
                <c:pt idx="16">
                  <c:v>-100.56188306066917</c:v>
                </c:pt>
                <c:pt idx="17">
                  <c:v>-100.50346576581234</c:v>
                </c:pt>
                <c:pt idx="18">
                  <c:v>-100.48058892259644</c:v>
                </c:pt>
                <c:pt idx="19">
                  <c:v>-100.48936522193097</c:v>
                </c:pt>
                <c:pt idx="20">
                  <c:v>-100.52651197896989</c:v>
                </c:pt>
                <c:pt idx="21">
                  <c:v>-100.58923193877695</c:v>
                </c:pt>
                <c:pt idx="22">
                  <c:v>-100.67512207135479</c:v>
                </c:pt>
                <c:pt idx="23">
                  <c:v>-100.78210282362789</c:v>
                </c:pt>
                <c:pt idx="24">
                  <c:v>-100.90836255917731</c:v>
                </c:pt>
                <c:pt idx="25">
                  <c:v>-101.05231343462833</c:v>
                </c:pt>
                <c:pt idx="26">
                  <c:v>-101.21255599963274</c:v>
                </c:pt>
                <c:pt idx="27">
                  <c:v>-101.38785052965039</c:v>
                </c:pt>
                <c:pt idx="28">
                  <c:v>-101.57709361131072</c:v>
                </c:pt>
                <c:pt idx="29">
                  <c:v>-101.77929886635854</c:v>
                </c:pt>
                <c:pt idx="30">
                  <c:v>-101.99358096640003</c:v>
                </c:pt>
                <c:pt idx="31">
                  <c:v>-102.21914228658085</c:v>
                </c:pt>
                <c:pt idx="32">
                  <c:v>-102.4552616921502</c:v>
                </c:pt>
                <c:pt idx="33">
                  <c:v>-102.7012850615688</c:v>
                </c:pt>
                <c:pt idx="34">
                  <c:v>-102.95661723315743</c:v>
                </c:pt>
                <c:pt idx="35">
                  <c:v>-103.2207151261839</c:v>
                </c:pt>
                <c:pt idx="36">
                  <c:v>-103.493081836692</c:v>
                </c:pt>
                <c:pt idx="37">
                  <c:v>-103.77326154690547</c:v>
                </c:pt>
                <c:pt idx="38">
                  <c:v>-104.0608351172848</c:v>
                </c:pt>
                <c:pt idx="39">
                  <c:v>-104.35541625426117</c:v>
                </c:pt>
                <c:pt idx="40">
                  <c:v>-104.65664816572428</c:v>
                </c:pt>
                <c:pt idx="41">
                  <c:v>-104.96420063162179</c:v>
                </c:pt>
                <c:pt idx="42">
                  <c:v>-105.2777674293402</c:v>
                </c:pt>
                <c:pt idx="43">
                  <c:v>-105.59706406353018</c:v>
                </c:pt>
                <c:pt idx="44">
                  <c:v>-105.92182575817151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A-48C7-8D68-218E18B2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72328"/>
        <c:axId val="1"/>
      </c:scatterChart>
      <c:valAx>
        <c:axId val="29777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77723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w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wmf"/><Relationship Id="rId4" Type="http://schemas.openxmlformats.org/officeDocument/2006/relationships/image" Target="../media/image10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wmf"/><Relationship Id="rId1" Type="http://schemas.openxmlformats.org/officeDocument/2006/relationships/image" Target="../media/image11.w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419100</xdr:colOff>
          <xdr:row>5</xdr:row>
          <xdr:rowOff>213360</xdr:rowOff>
        </xdr:from>
        <xdr:to>
          <xdr:col>9</xdr:col>
          <xdr:colOff>571500</xdr:colOff>
          <xdr:row>11</xdr:row>
          <xdr:rowOff>137160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699B7DAC-F1C7-4B87-ACB4-3535623FAA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</xdr:colOff>
          <xdr:row>1</xdr:row>
          <xdr:rowOff>99060</xdr:rowOff>
        </xdr:from>
        <xdr:to>
          <xdr:col>11</xdr:col>
          <xdr:colOff>38100</xdr:colOff>
          <xdr:row>5</xdr:row>
          <xdr:rowOff>137160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AA575198-C8FC-411A-BDDA-996CDF9264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457200</xdr:colOff>
          <xdr:row>12</xdr:row>
          <xdr:rowOff>22860</xdr:rowOff>
        </xdr:from>
        <xdr:to>
          <xdr:col>8</xdr:col>
          <xdr:colOff>579120</xdr:colOff>
          <xdr:row>18</xdr:row>
          <xdr:rowOff>121920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911978B5-73F3-48AA-BD65-F03D2C68CC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114300</xdr:colOff>
          <xdr:row>0</xdr:row>
          <xdr:rowOff>106680</xdr:rowOff>
        </xdr:from>
        <xdr:to>
          <xdr:col>8</xdr:col>
          <xdr:colOff>266700</xdr:colOff>
          <xdr:row>3</xdr:row>
          <xdr:rowOff>83820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7CB27E3-8919-464D-9A4B-66FFAE50BE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205740</xdr:colOff>
          <xdr:row>0</xdr:row>
          <xdr:rowOff>167640</xdr:rowOff>
        </xdr:from>
        <xdr:to>
          <xdr:col>6</xdr:col>
          <xdr:colOff>464820</xdr:colOff>
          <xdr:row>3</xdr:row>
          <xdr:rowOff>182880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199E43AF-963E-4CEB-8968-F8D353DFE5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182880</xdr:colOff>
          <xdr:row>1</xdr:row>
          <xdr:rowOff>144780</xdr:rowOff>
        </xdr:from>
        <xdr:to>
          <xdr:col>10</xdr:col>
          <xdr:colOff>556260</xdr:colOff>
          <xdr:row>4</xdr:row>
          <xdr:rowOff>106680</xdr:rowOff>
        </xdr:to>
        <xdr:sp macro="" textlink="">
          <xdr:nvSpPr>
            <xdr:cNvPr id="20489" name="Object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EFEB2A60-16D6-45A3-8288-623170EF4A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266700</xdr:colOff>
          <xdr:row>7</xdr:row>
          <xdr:rowOff>45720</xdr:rowOff>
        </xdr:from>
        <xdr:to>
          <xdr:col>9</xdr:col>
          <xdr:colOff>335280</xdr:colOff>
          <xdr:row>10</xdr:row>
          <xdr:rowOff>114300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EFE6A580-0F0D-4DDA-87B9-5AFDB2C08A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</xdr:colOff>
          <xdr:row>0</xdr:row>
          <xdr:rowOff>190500</xdr:rowOff>
        </xdr:from>
        <xdr:to>
          <xdr:col>11</xdr:col>
          <xdr:colOff>99060</xdr:colOff>
          <xdr:row>7</xdr:row>
          <xdr:rowOff>45720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F40B9969-845A-4E17-BA13-2EE7FFEAA1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76200</xdr:colOff>
          <xdr:row>11</xdr:row>
          <xdr:rowOff>22860</xdr:rowOff>
        </xdr:from>
        <xdr:to>
          <xdr:col>10</xdr:col>
          <xdr:colOff>563880</xdr:colOff>
          <xdr:row>16</xdr:row>
          <xdr:rowOff>60960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4E0E5094-E26E-4A18-A5ED-0C29F823E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</xdr:row>
          <xdr:rowOff>167640</xdr:rowOff>
        </xdr:from>
        <xdr:to>
          <xdr:col>7</xdr:col>
          <xdr:colOff>411480</xdr:colOff>
          <xdr:row>23</xdr:row>
          <xdr:rowOff>38100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F324E242-7088-4EBE-BF06-8E6C6F1309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12</xdr:row>
      <xdr:rowOff>76200</xdr:rowOff>
    </xdr:from>
    <xdr:to>
      <xdr:col>13</xdr:col>
      <xdr:colOff>251460</xdr:colOff>
      <xdr:row>29</xdr:row>
      <xdr:rowOff>68580</xdr:rowOff>
    </xdr:to>
    <xdr:graphicFrame macro="">
      <xdr:nvGraphicFramePr>
        <xdr:cNvPr id="2147" name="Chart 1">
          <a:extLst>
            <a:ext uri="{FF2B5EF4-FFF2-40B4-BE49-F238E27FC236}">
              <a16:creationId xmlns:a16="http://schemas.microsoft.com/office/drawing/2014/main" id="{1C6DCB2E-4118-492D-BD5A-628391F35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579120</xdr:colOff>
          <xdr:row>1</xdr:row>
          <xdr:rowOff>22860</xdr:rowOff>
        </xdr:from>
        <xdr:to>
          <xdr:col>12</xdr:col>
          <xdr:colOff>220980</xdr:colOff>
          <xdr:row>2</xdr:row>
          <xdr:rowOff>289560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1FCDDB89-71A5-4A93-A5EA-920FC64872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609600</xdr:colOff>
          <xdr:row>2</xdr:row>
          <xdr:rowOff>228600</xdr:rowOff>
        </xdr:from>
        <xdr:to>
          <xdr:col>7</xdr:col>
          <xdr:colOff>533400</xdr:colOff>
          <xdr:row>5</xdr:row>
          <xdr:rowOff>68580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95462CCA-ED3E-4836-8D9C-A8A34138D9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</xdr:colOff>
          <xdr:row>6</xdr:row>
          <xdr:rowOff>137160</xdr:rowOff>
        </xdr:from>
        <xdr:to>
          <xdr:col>10</xdr:col>
          <xdr:colOff>495300</xdr:colOff>
          <xdr:row>9</xdr:row>
          <xdr:rowOff>137160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47B558A8-E136-4E08-AEC4-ECCC820C1B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</xdr:colOff>
          <xdr:row>1</xdr:row>
          <xdr:rowOff>30480</xdr:rowOff>
        </xdr:from>
        <xdr:to>
          <xdr:col>14</xdr:col>
          <xdr:colOff>266700</xdr:colOff>
          <xdr:row>6</xdr:row>
          <xdr:rowOff>167640</xdr:rowOff>
        </xdr:to>
        <xdr:sp macro="" textlink="">
          <xdr:nvSpPr>
            <xdr:cNvPr id="63492" name="Object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8AD0B36-9D11-44FB-8439-0D9918ED9E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594360</xdr:colOff>
          <xdr:row>1</xdr:row>
          <xdr:rowOff>45720</xdr:rowOff>
        </xdr:from>
        <xdr:to>
          <xdr:col>11</xdr:col>
          <xdr:colOff>297180</xdr:colOff>
          <xdr:row>8</xdr:row>
          <xdr:rowOff>0</xdr:rowOff>
        </xdr:to>
        <xdr:sp macro="" textlink="">
          <xdr:nvSpPr>
            <xdr:cNvPr id="94210" name="Object 3" hidden="1">
              <a:extLst>
                <a:ext uri="{63B3BB69-23CF-44E3-9099-C40C66FF867C}">
                  <a14:compatExt spid="_x0000_s94210"/>
                </a:ext>
                <a:ext uri="{FF2B5EF4-FFF2-40B4-BE49-F238E27FC236}">
                  <a16:creationId xmlns:a16="http://schemas.microsoft.com/office/drawing/2014/main" id="{BCD8BF25-1023-4018-9DFD-86B813DA90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C4709A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333333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609600</xdr:colOff>
          <xdr:row>8</xdr:row>
          <xdr:rowOff>7620</xdr:rowOff>
        </xdr:from>
        <xdr:to>
          <xdr:col>9</xdr:col>
          <xdr:colOff>411480</xdr:colOff>
          <xdr:row>13</xdr:row>
          <xdr:rowOff>99060</xdr:rowOff>
        </xdr:to>
        <xdr:sp macro="" textlink="">
          <xdr:nvSpPr>
            <xdr:cNvPr id="94211" name="Object 3" hidden="1">
              <a:extLst>
                <a:ext uri="{63B3BB69-23CF-44E3-9099-C40C66FF867C}">
                  <a14:compatExt spid="_x0000_s94211"/>
                </a:ext>
                <a:ext uri="{FF2B5EF4-FFF2-40B4-BE49-F238E27FC236}">
                  <a16:creationId xmlns:a16="http://schemas.microsoft.com/office/drawing/2014/main" id="{839FBEC9-6BBA-4018-B0C1-9FED84AC04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C4709A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333333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579120</xdr:colOff>
          <xdr:row>13</xdr:row>
          <xdr:rowOff>121920</xdr:rowOff>
        </xdr:from>
        <xdr:to>
          <xdr:col>10</xdr:col>
          <xdr:colOff>373380</xdr:colOff>
          <xdr:row>20</xdr:row>
          <xdr:rowOff>106680</xdr:rowOff>
        </xdr:to>
        <xdr:sp macro="" textlink="">
          <xdr:nvSpPr>
            <xdr:cNvPr id="94212" name="Object 3" hidden="1">
              <a:extLst>
                <a:ext uri="{63B3BB69-23CF-44E3-9099-C40C66FF867C}">
                  <a14:compatExt spid="_x0000_s94212"/>
                </a:ext>
                <a:ext uri="{FF2B5EF4-FFF2-40B4-BE49-F238E27FC236}">
                  <a16:creationId xmlns:a16="http://schemas.microsoft.com/office/drawing/2014/main" id="{BA282228-3208-4B64-A5DD-D6E8061E94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C4709A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333333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1</xdr:row>
          <xdr:rowOff>45720</xdr:rowOff>
        </xdr:from>
        <xdr:to>
          <xdr:col>11</xdr:col>
          <xdr:colOff>541020</xdr:colOff>
          <xdr:row>8</xdr:row>
          <xdr:rowOff>0</xdr:rowOff>
        </xdr:to>
        <xdr:sp macro="" textlink="">
          <xdr:nvSpPr>
            <xdr:cNvPr id="101377" name="Object 3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556B679E-F426-4567-8E6B-CA7BD7447E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C4709A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333333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213360</xdr:colOff>
          <xdr:row>8</xdr:row>
          <xdr:rowOff>38100</xdr:rowOff>
        </xdr:from>
        <xdr:to>
          <xdr:col>10</xdr:col>
          <xdr:colOff>457200</xdr:colOff>
          <xdr:row>13</xdr:row>
          <xdr:rowOff>144780</xdr:rowOff>
        </xdr:to>
        <xdr:sp macro="" textlink="">
          <xdr:nvSpPr>
            <xdr:cNvPr id="101380" name="Object 3" hidden="1">
              <a:extLst>
                <a:ext uri="{63B3BB69-23CF-44E3-9099-C40C66FF867C}">
                  <a14:compatExt spid="_x0000_s101380"/>
                </a:ext>
                <a:ext uri="{FF2B5EF4-FFF2-40B4-BE49-F238E27FC236}">
                  <a16:creationId xmlns:a16="http://schemas.microsoft.com/office/drawing/2014/main" id="{3AAECF09-B807-4198-ABEA-4719C6AA69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C4709A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333333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7" Type="http://schemas.openxmlformats.org/officeDocument/2006/relationships/image" Target="../media/image18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19.bin"/><Relationship Id="rId5" Type="http://schemas.openxmlformats.org/officeDocument/2006/relationships/image" Target="../media/image15.emf"/><Relationship Id="rId4" Type="http://schemas.openxmlformats.org/officeDocument/2006/relationships/oleObject" Target="../embeddings/oleObject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6.wmf"/><Relationship Id="rId4" Type="http://schemas.openxmlformats.org/officeDocument/2006/relationships/oleObject" Target="../embeddings/oleObject6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8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8.bin"/><Relationship Id="rId11" Type="http://schemas.openxmlformats.org/officeDocument/2006/relationships/image" Target="../media/image10.emf"/><Relationship Id="rId5" Type="http://schemas.openxmlformats.org/officeDocument/2006/relationships/image" Target="../media/image7.wmf"/><Relationship Id="rId10" Type="http://schemas.openxmlformats.org/officeDocument/2006/relationships/oleObject" Target="../embeddings/oleObject10.bin"/><Relationship Id="rId4" Type="http://schemas.openxmlformats.org/officeDocument/2006/relationships/oleObject" Target="../embeddings/oleObject7.bin"/><Relationship Id="rId9" Type="http://schemas.openxmlformats.org/officeDocument/2006/relationships/image" Target="../media/image9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3.bin"/><Relationship Id="rId3" Type="http://schemas.openxmlformats.org/officeDocument/2006/relationships/vmlDrawing" Target="../drawings/vmlDrawing7.vml"/><Relationship Id="rId7" Type="http://schemas.openxmlformats.org/officeDocument/2006/relationships/image" Target="../media/image12.w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11.wmf"/><Relationship Id="rId4" Type="http://schemas.openxmlformats.org/officeDocument/2006/relationships/oleObject" Target="../embeddings/oleObject11.bin"/><Relationship Id="rId9" Type="http://schemas.openxmlformats.org/officeDocument/2006/relationships/image" Target="../media/image13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4.emf"/><Relationship Id="rId4" Type="http://schemas.openxmlformats.org/officeDocument/2006/relationships/oleObject" Target="../embeddings/oleObject1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7.bin"/><Relationship Id="rId3" Type="http://schemas.openxmlformats.org/officeDocument/2006/relationships/vmlDrawing" Target="../drawings/vmlDrawing9.vml"/><Relationship Id="rId7" Type="http://schemas.openxmlformats.org/officeDocument/2006/relationships/image" Target="../media/image16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16.bin"/><Relationship Id="rId5" Type="http://schemas.openxmlformats.org/officeDocument/2006/relationships/image" Target="../media/image15.emf"/><Relationship Id="rId4" Type="http://schemas.openxmlformats.org/officeDocument/2006/relationships/oleObject" Target="../embeddings/oleObject15.bin"/><Relationship Id="rId9" Type="http://schemas.openxmlformats.org/officeDocument/2006/relationships/image" Target="../media/image1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5"/>
  <sheetViews>
    <sheetView workbookViewId="0">
      <selection activeCell="J5" sqref="J5"/>
    </sheetView>
  </sheetViews>
  <sheetFormatPr defaultRowHeight="13.2" x14ac:dyDescent="0.25"/>
  <cols>
    <col min="1" max="1" width="8.88671875" customWidth="1"/>
    <col min="2" max="2" width="12" customWidth="1"/>
    <col min="3" max="3" width="10.6640625" customWidth="1"/>
    <col min="4" max="4" width="11.6640625" customWidth="1"/>
    <col min="5" max="5" width="9.6640625" customWidth="1"/>
    <col min="6" max="6" width="10.109375" customWidth="1"/>
    <col min="7" max="7" width="12.5546875" customWidth="1"/>
    <col min="8" max="8" width="14.109375" customWidth="1"/>
  </cols>
  <sheetData>
    <row r="1" spans="1:7" ht="15" x14ac:dyDescent="0.25">
      <c r="A1" s="116" t="s">
        <v>16</v>
      </c>
      <c r="B1" s="117"/>
      <c r="C1" s="117"/>
      <c r="D1" s="91"/>
      <c r="E1" s="123" t="s">
        <v>77</v>
      </c>
      <c r="F1" s="91"/>
      <c r="G1" s="118"/>
    </row>
    <row r="2" spans="1:7" ht="15.6" thickBot="1" x14ac:dyDescent="0.3">
      <c r="A2" s="119" t="s">
        <v>111</v>
      </c>
      <c r="B2" s="120"/>
      <c r="C2" s="120"/>
      <c r="D2" s="120"/>
      <c r="E2" s="121"/>
      <c r="F2" s="121"/>
      <c r="G2" s="122"/>
    </row>
    <row r="3" spans="1:7" x14ac:dyDescent="0.25">
      <c r="A3" s="153"/>
      <c r="B3" s="125"/>
      <c r="C3" s="124" t="s">
        <v>66</v>
      </c>
      <c r="D3" s="124" t="s">
        <v>67</v>
      </c>
      <c r="E3" s="124" t="s">
        <v>68</v>
      </c>
      <c r="F3" s="142" t="s">
        <v>69</v>
      </c>
      <c r="G3" s="147" t="s">
        <v>79</v>
      </c>
    </row>
    <row r="4" spans="1:7" x14ac:dyDescent="0.25">
      <c r="A4" s="152"/>
      <c r="B4" s="138" t="s">
        <v>70</v>
      </c>
      <c r="C4" s="140">
        <f>C114/B113</f>
        <v>7.0096159390779459E-3</v>
      </c>
      <c r="D4" s="140">
        <f>(D114-E112*$B$115*F112)/(E113-$B$115*E112^2)</f>
        <v>1.6434723412948731</v>
      </c>
      <c r="E4" s="140">
        <f>(E114-B112*$B$115*G112)/(B113-$B$115*B112^2)</f>
        <v>8.7707805948503258E-3</v>
      </c>
      <c r="F4" s="143">
        <f>(F114-E112*B115*G112)/(E113-B115*E112^2)</f>
        <v>1.3343097244167845</v>
      </c>
      <c r="G4" s="140">
        <f>(G114-B112*F111)/(B113-$B$115*B112^2)</f>
        <v>9.9952354121530616E-3</v>
      </c>
    </row>
    <row r="5" spans="1:7" x14ac:dyDescent="0.25">
      <c r="A5" s="152"/>
      <c r="B5" s="138" t="s">
        <v>71</v>
      </c>
      <c r="C5" s="134" t="s">
        <v>75</v>
      </c>
      <c r="D5" s="141">
        <f>F112-D4*E112</f>
        <v>-8.378856980069763</v>
      </c>
      <c r="E5" s="141">
        <f>G112-E4*B112</f>
        <v>-1.2321192579645737</v>
      </c>
      <c r="F5" s="144">
        <f>G112-F4*E112</f>
        <v>-6.3863006810704306</v>
      </c>
      <c r="G5" s="148">
        <f>F112-G4*B112</f>
        <v>-1.9169664860657192</v>
      </c>
    </row>
    <row r="6" spans="1:7" x14ac:dyDescent="0.25">
      <c r="A6" s="152"/>
      <c r="B6" s="138" t="s">
        <v>78</v>
      </c>
      <c r="C6" s="135">
        <f>1-(D113-2*C4*C114+C4^2*B113)/(D113-B115*D112^2)</f>
        <v>0.83806145313575198</v>
      </c>
      <c r="D6" s="135">
        <f>(D114-$B$115*E112*F112)^2/((E113-$B$115*E112^2)*(F113-$B$115*F112^2))</f>
        <v>0.89827286813067175</v>
      </c>
      <c r="E6" s="135">
        <f>(E114-$B$115*B112*G112)^2/((B113-$B$115*B112^2)*(G113-$B$115*G112^2))</f>
        <v>0.75899421465981576</v>
      </c>
      <c r="F6" s="145">
        <f>(F114-$B$115*E112*G112)^2/((E113-$B$115*E112^2)*(G113-$B$115*G112^2))</f>
        <v>0.87535441959831828</v>
      </c>
      <c r="G6" s="135">
        <f>(G114-$B$115*F112*B112)^2/((F113-$B$115*F112^2)*(B113-$B$115*B112^2))</f>
        <v>0.66674671189451584</v>
      </c>
    </row>
    <row r="7" spans="1:7" ht="13.8" thickBot="1" x14ac:dyDescent="0.3">
      <c r="A7" s="152"/>
      <c r="B7" s="139" t="s">
        <v>73</v>
      </c>
      <c r="C7" s="136">
        <f>1/C4</f>
        <v>142.66116841367793</v>
      </c>
      <c r="D7" s="135">
        <f>D4</f>
        <v>1.6434723412948731</v>
      </c>
      <c r="E7" s="134">
        <f>1/E4</f>
        <v>114.01493734629958</v>
      </c>
      <c r="F7" s="145">
        <f>1/F4</f>
        <v>0.74945118191137483</v>
      </c>
      <c r="G7" s="136">
        <f>1/G4</f>
        <v>100.04766859058813</v>
      </c>
    </row>
    <row r="8" spans="1:7" x14ac:dyDescent="0.25">
      <c r="A8" s="152"/>
      <c r="B8" s="149" t="s">
        <v>74</v>
      </c>
      <c r="C8" s="252" t="s">
        <v>75</v>
      </c>
      <c r="D8" s="137">
        <f>EXP(-D5/D4)</f>
        <v>163.73752261610298</v>
      </c>
      <c r="E8" s="134">
        <f>-E5/E4</f>
        <v>140.47999999999999</v>
      </c>
      <c r="F8" s="146">
        <f>EXP(-F7*F5)</f>
        <v>119.84755899068128</v>
      </c>
      <c r="G8" s="136">
        <f>-G5*G7</f>
        <v>191.78802769716737</v>
      </c>
    </row>
    <row r="9" spans="1:7" x14ac:dyDescent="0.25">
      <c r="A9" s="150" t="s">
        <v>110</v>
      </c>
      <c r="B9" s="254"/>
      <c r="C9" s="151">
        <v>15</v>
      </c>
      <c r="D9" s="152"/>
      <c r="E9" s="154"/>
      <c r="F9" s="155"/>
      <c r="G9" s="156"/>
    </row>
    <row r="10" spans="1:7" x14ac:dyDescent="0.25">
      <c r="A10" s="3" t="s">
        <v>57</v>
      </c>
      <c r="B10" s="111" t="s">
        <v>59</v>
      </c>
      <c r="C10" s="253" t="s">
        <v>58</v>
      </c>
      <c r="D10" s="126" t="s">
        <v>60</v>
      </c>
      <c r="E10" s="126" t="s">
        <v>36</v>
      </c>
      <c r="F10" s="126" t="s">
        <v>61</v>
      </c>
      <c r="G10" s="126" t="s">
        <v>62</v>
      </c>
    </row>
    <row r="11" spans="1:7" x14ac:dyDescent="0.25">
      <c r="A11" s="110">
        <v>1</v>
      </c>
      <c r="B11" s="112">
        <v>25.1</v>
      </c>
      <c r="C11" s="114">
        <f>IF(B11&gt;0,A11/($C$9+1),"")</f>
        <v>6.25E-2</v>
      </c>
      <c r="D11" s="114">
        <f>IF(B11&gt;0,LN(1/(1-C11)),"")</f>
        <v>6.4538521137571164E-2</v>
      </c>
      <c r="E11" s="114">
        <f>IF(B11&gt;0,LN(B11),"")</f>
        <v>3.2228678461377385</v>
      </c>
      <c r="F11" s="114">
        <f>IF(B11&gt;0,LN(D11),"")</f>
        <v>-2.7404930065103561</v>
      </c>
      <c r="G11" s="115">
        <f>IF(B11&gt;0,NORMSINV(C11),"")</f>
        <v>-1.5341205443525459</v>
      </c>
    </row>
    <row r="12" spans="1:7" x14ac:dyDescent="0.25">
      <c r="A12" s="110">
        <v>2</v>
      </c>
      <c r="B12" s="113">
        <v>73.900000000000006</v>
      </c>
      <c r="C12" s="114">
        <f t="shared" ref="C12:C75" si="0">IF(B12&gt;0,A12/($C$9+1),"")</f>
        <v>0.125</v>
      </c>
      <c r="D12" s="114">
        <f t="shared" ref="D12:D75" si="1">IF(B12&gt;0,LN(1/(1-C12)),"")</f>
        <v>0.13353139262452257</v>
      </c>
      <c r="E12" s="114">
        <f t="shared" ref="E12:E75" si="2">IF(B12&gt;0,LN(B12),"")</f>
        <v>4.3027128279541564</v>
      </c>
      <c r="F12" s="114">
        <f t="shared" ref="F12:F75" si="3">IF(B12&gt;0,LN(D12),"")</f>
        <v>-2.0134186780399483</v>
      </c>
      <c r="G12" s="115">
        <f t="shared" ref="G12:G75" si="4">IF(B12&gt;0,NORMSINV(C12),"")</f>
        <v>-1.1503493803760083</v>
      </c>
    </row>
    <row r="13" spans="1:7" x14ac:dyDescent="0.25">
      <c r="A13" s="110">
        <v>3</v>
      </c>
      <c r="B13" s="113">
        <v>75.5</v>
      </c>
      <c r="C13" s="114">
        <f t="shared" si="0"/>
        <v>0.1875</v>
      </c>
      <c r="D13" s="114">
        <f t="shared" si="1"/>
        <v>0.20763936477824455</v>
      </c>
      <c r="E13" s="114">
        <f t="shared" si="2"/>
        <v>4.3241326562549789</v>
      </c>
      <c r="F13" s="114">
        <f t="shared" si="3"/>
        <v>-1.5719525272733839</v>
      </c>
      <c r="G13" s="115">
        <f t="shared" si="4"/>
        <v>-0.88714655901887607</v>
      </c>
    </row>
    <row r="14" spans="1:7" x14ac:dyDescent="0.25">
      <c r="A14" s="110">
        <v>4</v>
      </c>
      <c r="B14" s="113">
        <v>88.5</v>
      </c>
      <c r="C14" s="114">
        <f t="shared" si="0"/>
        <v>0.25</v>
      </c>
      <c r="D14" s="114">
        <f t="shared" si="1"/>
        <v>0.28768207245178085</v>
      </c>
      <c r="E14" s="114">
        <f t="shared" si="2"/>
        <v>4.4830025520138834</v>
      </c>
      <c r="F14" s="114">
        <f t="shared" si="3"/>
        <v>-1.2458993237072384</v>
      </c>
      <c r="G14" s="115">
        <f t="shared" si="4"/>
        <v>-0.67448975019608193</v>
      </c>
    </row>
    <row r="15" spans="1:7" x14ac:dyDescent="0.25">
      <c r="A15" s="110">
        <v>5</v>
      </c>
      <c r="B15" s="113">
        <v>95.5</v>
      </c>
      <c r="C15" s="114">
        <f t="shared" si="0"/>
        <v>0.3125</v>
      </c>
      <c r="D15" s="114">
        <f t="shared" si="1"/>
        <v>0.3746934494414107</v>
      </c>
      <c r="E15" s="114">
        <f t="shared" si="2"/>
        <v>4.5591262474866845</v>
      </c>
      <c r="F15" s="114">
        <f t="shared" si="3"/>
        <v>-0.9816470554772615</v>
      </c>
      <c r="G15" s="115">
        <f t="shared" si="4"/>
        <v>-0.48877641111466941</v>
      </c>
    </row>
    <row r="16" spans="1:7" x14ac:dyDescent="0.25">
      <c r="A16" s="110">
        <v>6</v>
      </c>
      <c r="B16" s="113">
        <v>112.2</v>
      </c>
      <c r="C16" s="114">
        <f t="shared" si="0"/>
        <v>0.375</v>
      </c>
      <c r="D16" s="114">
        <f t="shared" si="1"/>
        <v>0.47000362924573563</v>
      </c>
      <c r="E16" s="114">
        <f t="shared" si="2"/>
        <v>4.7202829930885963</v>
      </c>
      <c r="F16" s="114">
        <f t="shared" si="3"/>
        <v>-0.75501486250840821</v>
      </c>
      <c r="G16" s="115">
        <f t="shared" si="4"/>
        <v>-0.3186393639643752</v>
      </c>
    </row>
    <row r="17" spans="1:7" x14ac:dyDescent="0.25">
      <c r="A17" s="110">
        <v>7</v>
      </c>
      <c r="B17" s="113">
        <v>113.6</v>
      </c>
      <c r="C17" s="114">
        <f t="shared" si="0"/>
        <v>0.4375</v>
      </c>
      <c r="D17" s="114">
        <f t="shared" si="1"/>
        <v>0.5753641449035618</v>
      </c>
      <c r="E17" s="114">
        <f t="shared" si="2"/>
        <v>4.7326835062870511</v>
      </c>
      <c r="F17" s="114">
        <f t="shared" si="3"/>
        <v>-0.55275214314729293</v>
      </c>
      <c r="G17" s="115">
        <f t="shared" si="4"/>
        <v>-0.1573106846101707</v>
      </c>
    </row>
    <row r="18" spans="1:7" x14ac:dyDescent="0.25">
      <c r="A18" s="110">
        <v>8</v>
      </c>
      <c r="B18" s="113">
        <v>138.5</v>
      </c>
      <c r="C18" s="114">
        <f t="shared" si="0"/>
        <v>0.5</v>
      </c>
      <c r="D18" s="114">
        <f t="shared" si="1"/>
        <v>0.69314718055994529</v>
      </c>
      <c r="E18" s="114">
        <f t="shared" si="2"/>
        <v>4.9308703256273931</v>
      </c>
      <c r="F18" s="114">
        <f t="shared" si="3"/>
        <v>-0.36651292058166435</v>
      </c>
      <c r="G18" s="115">
        <f t="shared" si="4"/>
        <v>0</v>
      </c>
    </row>
    <row r="19" spans="1:7" x14ac:dyDescent="0.25">
      <c r="A19" s="110">
        <v>9</v>
      </c>
      <c r="B19" s="113">
        <v>139.80000000000001</v>
      </c>
      <c r="C19" s="114">
        <f t="shared" si="0"/>
        <v>0.5625</v>
      </c>
      <c r="D19" s="114">
        <f t="shared" si="1"/>
        <v>0.82667857318446791</v>
      </c>
      <c r="E19" s="114">
        <f t="shared" si="2"/>
        <v>4.9402128297997097</v>
      </c>
      <c r="F19" s="114">
        <f t="shared" si="3"/>
        <v>-0.19033932554921443</v>
      </c>
      <c r="G19" s="115">
        <f t="shared" si="4"/>
        <v>0.1573106846101707</v>
      </c>
    </row>
    <row r="20" spans="1:7" x14ac:dyDescent="0.25">
      <c r="A20" s="110">
        <v>10</v>
      </c>
      <c r="B20" s="113">
        <v>150.30000000000001</v>
      </c>
      <c r="C20" s="114">
        <f t="shared" si="0"/>
        <v>0.625</v>
      </c>
      <c r="D20" s="114">
        <f t="shared" si="1"/>
        <v>0.98082925301172619</v>
      </c>
      <c r="E20" s="114">
        <f t="shared" si="2"/>
        <v>5.0126332967589287</v>
      </c>
      <c r="F20" s="114">
        <f t="shared" si="3"/>
        <v>-1.9356888580482099E-2</v>
      </c>
      <c r="G20" s="115">
        <f t="shared" si="4"/>
        <v>0.3186393639643752</v>
      </c>
    </row>
    <row r="21" spans="1:7" x14ac:dyDescent="0.25">
      <c r="A21" s="110">
        <v>11</v>
      </c>
      <c r="B21" s="113">
        <v>151.9</v>
      </c>
      <c r="C21" s="114">
        <f t="shared" si="0"/>
        <v>0.6875</v>
      </c>
      <c r="D21" s="114">
        <f t="shared" si="1"/>
        <v>1.1631508098056809</v>
      </c>
      <c r="E21" s="114">
        <f t="shared" si="2"/>
        <v>5.0232224096017273</v>
      </c>
      <c r="F21" s="114">
        <f t="shared" si="3"/>
        <v>0.1511325382214278</v>
      </c>
      <c r="G21" s="115">
        <f t="shared" si="4"/>
        <v>0.48877641111466941</v>
      </c>
    </row>
    <row r="22" spans="1:7" x14ac:dyDescent="0.25">
      <c r="A22" s="110">
        <v>12</v>
      </c>
      <c r="B22" s="113">
        <v>156.80000000000001</v>
      </c>
      <c r="C22" s="114">
        <f t="shared" si="0"/>
        <v>0.75</v>
      </c>
      <c r="D22" s="114">
        <f t="shared" si="1"/>
        <v>1.3862943611198906</v>
      </c>
      <c r="E22" s="114">
        <f t="shared" si="2"/>
        <v>5.0549711079163071</v>
      </c>
      <c r="F22" s="114">
        <f t="shared" si="3"/>
        <v>0.32663425997828094</v>
      </c>
      <c r="G22" s="115">
        <f t="shared" si="4"/>
        <v>0.67448975019608193</v>
      </c>
    </row>
    <row r="23" spans="1:7" x14ac:dyDescent="0.25">
      <c r="A23" s="110">
        <v>13</v>
      </c>
      <c r="B23" s="113">
        <v>164.5</v>
      </c>
      <c r="C23" s="114">
        <f t="shared" si="0"/>
        <v>0.8125</v>
      </c>
      <c r="D23" s="114">
        <f t="shared" si="1"/>
        <v>1.6739764335716716</v>
      </c>
      <c r="E23" s="114">
        <f t="shared" si="2"/>
        <v>5.1029105702054265</v>
      </c>
      <c r="F23" s="114">
        <f t="shared" si="3"/>
        <v>0.51520189405401418</v>
      </c>
      <c r="G23" s="115">
        <f t="shared" si="4"/>
        <v>0.88714655901887607</v>
      </c>
    </row>
    <row r="24" spans="1:7" x14ac:dyDescent="0.25">
      <c r="A24" s="110">
        <v>14</v>
      </c>
      <c r="B24" s="113">
        <v>218</v>
      </c>
      <c r="C24" s="114">
        <f t="shared" si="0"/>
        <v>0.875</v>
      </c>
      <c r="D24" s="114">
        <f t="shared" si="1"/>
        <v>2.0794415416798357</v>
      </c>
      <c r="E24" s="114">
        <f t="shared" si="2"/>
        <v>5.3844950627890888</v>
      </c>
      <c r="F24" s="114">
        <f t="shared" si="3"/>
        <v>0.73209936808644527</v>
      </c>
      <c r="G24" s="115">
        <f t="shared" si="4"/>
        <v>1.1503493803760083</v>
      </c>
    </row>
    <row r="25" spans="1:7" x14ac:dyDescent="0.25">
      <c r="A25" s="110">
        <v>15</v>
      </c>
      <c r="B25" s="113">
        <v>403.1</v>
      </c>
      <c r="C25" s="114">
        <f t="shared" si="0"/>
        <v>0.9375</v>
      </c>
      <c r="D25" s="114">
        <f t="shared" si="1"/>
        <v>2.7725887222397811</v>
      </c>
      <c r="E25" s="114">
        <f t="shared" si="2"/>
        <v>5.9991846701231202</v>
      </c>
      <c r="F25" s="114">
        <f t="shared" si="3"/>
        <v>1.0197814405382262</v>
      </c>
      <c r="G25" s="115">
        <f t="shared" si="4"/>
        <v>1.5341205443525465</v>
      </c>
    </row>
    <row r="26" spans="1:7" x14ac:dyDescent="0.25">
      <c r="A26" s="110">
        <v>16</v>
      </c>
      <c r="B26" s="113"/>
      <c r="C26" s="114" t="str">
        <f t="shared" si="0"/>
        <v/>
      </c>
      <c r="D26" s="114" t="str">
        <f t="shared" si="1"/>
        <v/>
      </c>
      <c r="E26" s="114" t="str">
        <f t="shared" si="2"/>
        <v/>
      </c>
      <c r="F26" s="114" t="str">
        <f t="shared" si="3"/>
        <v/>
      </c>
      <c r="G26" s="115" t="str">
        <f t="shared" si="4"/>
        <v/>
      </c>
    </row>
    <row r="27" spans="1:7" x14ac:dyDescent="0.25">
      <c r="A27" s="110">
        <v>17</v>
      </c>
      <c r="B27" s="113"/>
      <c r="C27" s="114" t="str">
        <f t="shared" si="0"/>
        <v/>
      </c>
      <c r="D27" s="114" t="str">
        <f t="shared" si="1"/>
        <v/>
      </c>
      <c r="E27" s="114" t="str">
        <f t="shared" si="2"/>
        <v/>
      </c>
      <c r="F27" s="114" t="str">
        <f t="shared" si="3"/>
        <v/>
      </c>
      <c r="G27" s="115" t="str">
        <f t="shared" si="4"/>
        <v/>
      </c>
    </row>
    <row r="28" spans="1:7" x14ac:dyDescent="0.25">
      <c r="A28" s="110">
        <v>18</v>
      </c>
      <c r="B28" s="113"/>
      <c r="C28" s="114" t="str">
        <f t="shared" si="0"/>
        <v/>
      </c>
      <c r="D28" s="114" t="str">
        <f t="shared" si="1"/>
        <v/>
      </c>
      <c r="E28" s="114" t="str">
        <f t="shared" si="2"/>
        <v/>
      </c>
      <c r="F28" s="114" t="str">
        <f t="shared" si="3"/>
        <v/>
      </c>
      <c r="G28" s="115" t="str">
        <f t="shared" si="4"/>
        <v/>
      </c>
    </row>
    <row r="29" spans="1:7" x14ac:dyDescent="0.25">
      <c r="A29" s="110">
        <v>19</v>
      </c>
      <c r="B29" s="113"/>
      <c r="C29" s="114" t="str">
        <f t="shared" si="0"/>
        <v/>
      </c>
      <c r="D29" s="114" t="str">
        <f t="shared" si="1"/>
        <v/>
      </c>
      <c r="E29" s="114" t="str">
        <f t="shared" si="2"/>
        <v/>
      </c>
      <c r="F29" s="114" t="str">
        <f t="shared" si="3"/>
        <v/>
      </c>
      <c r="G29" s="115" t="str">
        <f t="shared" si="4"/>
        <v/>
      </c>
    </row>
    <row r="30" spans="1:7" x14ac:dyDescent="0.25">
      <c r="A30" s="110">
        <v>20</v>
      </c>
      <c r="B30" s="113"/>
      <c r="C30" s="114" t="str">
        <f t="shared" si="0"/>
        <v/>
      </c>
      <c r="D30" s="114" t="str">
        <f t="shared" si="1"/>
        <v/>
      </c>
      <c r="E30" s="114" t="str">
        <f t="shared" si="2"/>
        <v/>
      </c>
      <c r="F30" s="114" t="str">
        <f t="shared" si="3"/>
        <v/>
      </c>
      <c r="G30" s="115" t="str">
        <f t="shared" si="4"/>
        <v/>
      </c>
    </row>
    <row r="31" spans="1:7" x14ac:dyDescent="0.25">
      <c r="A31" s="110">
        <v>21</v>
      </c>
      <c r="B31" s="113"/>
      <c r="C31" s="114" t="str">
        <f t="shared" si="0"/>
        <v/>
      </c>
      <c r="D31" s="114" t="str">
        <f t="shared" si="1"/>
        <v/>
      </c>
      <c r="E31" s="114" t="str">
        <f t="shared" si="2"/>
        <v/>
      </c>
      <c r="F31" s="114" t="str">
        <f t="shared" si="3"/>
        <v/>
      </c>
      <c r="G31" s="115" t="str">
        <f t="shared" si="4"/>
        <v/>
      </c>
    </row>
    <row r="32" spans="1:7" x14ac:dyDescent="0.25">
      <c r="A32" s="110">
        <v>22</v>
      </c>
      <c r="B32" s="113"/>
      <c r="C32" s="114" t="str">
        <f t="shared" si="0"/>
        <v/>
      </c>
      <c r="D32" s="114" t="str">
        <f t="shared" si="1"/>
        <v/>
      </c>
      <c r="E32" s="114" t="str">
        <f t="shared" si="2"/>
        <v/>
      </c>
      <c r="F32" s="114" t="str">
        <f t="shared" si="3"/>
        <v/>
      </c>
      <c r="G32" s="115" t="str">
        <f t="shared" si="4"/>
        <v/>
      </c>
    </row>
    <row r="33" spans="1:7" x14ac:dyDescent="0.25">
      <c r="A33" s="110">
        <v>23</v>
      </c>
      <c r="B33" s="113"/>
      <c r="C33" s="114" t="str">
        <f t="shared" si="0"/>
        <v/>
      </c>
      <c r="D33" s="114" t="str">
        <f t="shared" si="1"/>
        <v/>
      </c>
      <c r="E33" s="114" t="str">
        <f t="shared" si="2"/>
        <v/>
      </c>
      <c r="F33" s="114" t="str">
        <f t="shared" si="3"/>
        <v/>
      </c>
      <c r="G33" s="115" t="str">
        <f t="shared" si="4"/>
        <v/>
      </c>
    </row>
    <row r="34" spans="1:7" x14ac:dyDescent="0.25">
      <c r="A34" s="110">
        <v>24</v>
      </c>
      <c r="B34" s="113"/>
      <c r="C34" s="114" t="str">
        <f t="shared" si="0"/>
        <v/>
      </c>
      <c r="D34" s="114" t="str">
        <f t="shared" si="1"/>
        <v/>
      </c>
      <c r="E34" s="114" t="str">
        <f t="shared" si="2"/>
        <v/>
      </c>
      <c r="F34" s="114" t="str">
        <f t="shared" si="3"/>
        <v/>
      </c>
      <c r="G34" s="115" t="str">
        <f t="shared" si="4"/>
        <v/>
      </c>
    </row>
    <row r="35" spans="1:7" x14ac:dyDescent="0.25">
      <c r="A35" s="110">
        <v>25</v>
      </c>
      <c r="B35" s="113"/>
      <c r="C35" s="114" t="str">
        <f t="shared" si="0"/>
        <v/>
      </c>
      <c r="D35" s="114" t="str">
        <f t="shared" si="1"/>
        <v/>
      </c>
      <c r="E35" s="114" t="str">
        <f t="shared" si="2"/>
        <v/>
      </c>
      <c r="F35" s="114" t="str">
        <f t="shared" si="3"/>
        <v/>
      </c>
      <c r="G35" s="115" t="str">
        <f t="shared" si="4"/>
        <v/>
      </c>
    </row>
    <row r="36" spans="1:7" x14ac:dyDescent="0.25">
      <c r="A36" s="110">
        <v>26</v>
      </c>
      <c r="B36" s="113"/>
      <c r="C36" s="114" t="str">
        <f t="shared" si="0"/>
        <v/>
      </c>
      <c r="D36" s="114" t="str">
        <f t="shared" si="1"/>
        <v/>
      </c>
      <c r="E36" s="114" t="str">
        <f t="shared" si="2"/>
        <v/>
      </c>
      <c r="F36" s="114" t="str">
        <f t="shared" si="3"/>
        <v/>
      </c>
      <c r="G36" s="115" t="str">
        <f t="shared" si="4"/>
        <v/>
      </c>
    </row>
    <row r="37" spans="1:7" x14ac:dyDescent="0.25">
      <c r="A37" s="110">
        <v>27</v>
      </c>
      <c r="B37" s="113"/>
      <c r="C37" s="114" t="str">
        <f t="shared" si="0"/>
        <v/>
      </c>
      <c r="D37" s="114" t="str">
        <f t="shared" si="1"/>
        <v/>
      </c>
      <c r="E37" s="114" t="str">
        <f t="shared" si="2"/>
        <v/>
      </c>
      <c r="F37" s="114" t="str">
        <f t="shared" si="3"/>
        <v/>
      </c>
      <c r="G37" s="115" t="str">
        <f t="shared" si="4"/>
        <v/>
      </c>
    </row>
    <row r="38" spans="1:7" x14ac:dyDescent="0.25">
      <c r="A38" s="110">
        <v>28</v>
      </c>
      <c r="B38" s="113"/>
      <c r="C38" s="114" t="str">
        <f t="shared" si="0"/>
        <v/>
      </c>
      <c r="D38" s="114" t="str">
        <f t="shared" si="1"/>
        <v/>
      </c>
      <c r="E38" s="114" t="str">
        <f t="shared" si="2"/>
        <v/>
      </c>
      <c r="F38" s="114" t="str">
        <f t="shared" si="3"/>
        <v/>
      </c>
      <c r="G38" s="115" t="str">
        <f t="shared" si="4"/>
        <v/>
      </c>
    </row>
    <row r="39" spans="1:7" x14ac:dyDescent="0.25">
      <c r="A39" s="110">
        <v>29</v>
      </c>
      <c r="B39" s="113"/>
      <c r="C39" s="114" t="str">
        <f t="shared" si="0"/>
        <v/>
      </c>
      <c r="D39" s="114" t="str">
        <f t="shared" si="1"/>
        <v/>
      </c>
      <c r="E39" s="114" t="str">
        <f t="shared" si="2"/>
        <v/>
      </c>
      <c r="F39" s="114" t="str">
        <f t="shared" si="3"/>
        <v/>
      </c>
      <c r="G39" s="115" t="str">
        <f t="shared" si="4"/>
        <v/>
      </c>
    </row>
    <row r="40" spans="1:7" x14ac:dyDescent="0.25">
      <c r="A40" s="110">
        <v>30</v>
      </c>
      <c r="B40" s="113"/>
      <c r="C40" s="114" t="str">
        <f t="shared" si="0"/>
        <v/>
      </c>
      <c r="D40" s="114" t="str">
        <f t="shared" si="1"/>
        <v/>
      </c>
      <c r="E40" s="114" t="str">
        <f t="shared" si="2"/>
        <v/>
      </c>
      <c r="F40" s="114" t="str">
        <f t="shared" si="3"/>
        <v/>
      </c>
      <c r="G40" s="115" t="str">
        <f t="shared" si="4"/>
        <v/>
      </c>
    </row>
    <row r="41" spans="1:7" x14ac:dyDescent="0.25">
      <c r="A41" s="110">
        <v>31</v>
      </c>
      <c r="B41" s="113"/>
      <c r="C41" s="114" t="str">
        <f t="shared" si="0"/>
        <v/>
      </c>
      <c r="D41" s="114" t="str">
        <f t="shared" si="1"/>
        <v/>
      </c>
      <c r="E41" s="114" t="str">
        <f t="shared" si="2"/>
        <v/>
      </c>
      <c r="F41" s="114" t="str">
        <f t="shared" si="3"/>
        <v/>
      </c>
      <c r="G41" s="115" t="str">
        <f t="shared" si="4"/>
        <v/>
      </c>
    </row>
    <row r="42" spans="1:7" x14ac:dyDescent="0.25">
      <c r="A42" s="110">
        <v>32</v>
      </c>
      <c r="B42" s="113"/>
      <c r="C42" s="114" t="str">
        <f t="shared" si="0"/>
        <v/>
      </c>
      <c r="D42" s="114" t="str">
        <f t="shared" si="1"/>
        <v/>
      </c>
      <c r="E42" s="114" t="str">
        <f t="shared" si="2"/>
        <v/>
      </c>
      <c r="F42" s="114" t="str">
        <f t="shared" si="3"/>
        <v/>
      </c>
      <c r="G42" s="115" t="str">
        <f t="shared" si="4"/>
        <v/>
      </c>
    </row>
    <row r="43" spans="1:7" x14ac:dyDescent="0.25">
      <c r="A43" s="110">
        <v>33</v>
      </c>
      <c r="B43" s="113"/>
      <c r="C43" s="114" t="str">
        <f t="shared" si="0"/>
        <v/>
      </c>
      <c r="D43" s="114" t="str">
        <f t="shared" si="1"/>
        <v/>
      </c>
      <c r="E43" s="114" t="str">
        <f t="shared" si="2"/>
        <v/>
      </c>
      <c r="F43" s="114" t="str">
        <f t="shared" si="3"/>
        <v/>
      </c>
      <c r="G43" s="115" t="str">
        <f t="shared" si="4"/>
        <v/>
      </c>
    </row>
    <row r="44" spans="1:7" x14ac:dyDescent="0.25">
      <c r="A44" s="110">
        <v>34</v>
      </c>
      <c r="B44" s="113"/>
      <c r="C44" s="114" t="str">
        <f t="shared" si="0"/>
        <v/>
      </c>
      <c r="D44" s="114" t="str">
        <f t="shared" si="1"/>
        <v/>
      </c>
      <c r="E44" s="114" t="str">
        <f t="shared" si="2"/>
        <v/>
      </c>
      <c r="F44" s="114" t="str">
        <f t="shared" si="3"/>
        <v/>
      </c>
      <c r="G44" s="115" t="str">
        <f t="shared" si="4"/>
        <v/>
      </c>
    </row>
    <row r="45" spans="1:7" x14ac:dyDescent="0.25">
      <c r="A45" s="110">
        <v>35</v>
      </c>
      <c r="B45" s="113"/>
      <c r="C45" s="114" t="str">
        <f t="shared" si="0"/>
        <v/>
      </c>
      <c r="D45" s="114" t="str">
        <f t="shared" si="1"/>
        <v/>
      </c>
      <c r="E45" s="114" t="str">
        <f t="shared" si="2"/>
        <v/>
      </c>
      <c r="F45" s="114" t="str">
        <f t="shared" si="3"/>
        <v/>
      </c>
      <c r="G45" s="115" t="str">
        <f t="shared" si="4"/>
        <v/>
      </c>
    </row>
    <row r="46" spans="1:7" x14ac:dyDescent="0.25">
      <c r="A46" s="110">
        <v>36</v>
      </c>
      <c r="B46" s="113"/>
      <c r="C46" s="114" t="str">
        <f t="shared" si="0"/>
        <v/>
      </c>
      <c r="D46" s="114" t="str">
        <f t="shared" si="1"/>
        <v/>
      </c>
      <c r="E46" s="114" t="str">
        <f t="shared" si="2"/>
        <v/>
      </c>
      <c r="F46" s="114" t="str">
        <f t="shared" si="3"/>
        <v/>
      </c>
      <c r="G46" s="115" t="str">
        <f t="shared" si="4"/>
        <v/>
      </c>
    </row>
    <row r="47" spans="1:7" x14ac:dyDescent="0.25">
      <c r="A47" s="110">
        <v>37</v>
      </c>
      <c r="B47" s="113"/>
      <c r="C47" s="114" t="str">
        <f t="shared" si="0"/>
        <v/>
      </c>
      <c r="D47" s="114" t="str">
        <f t="shared" si="1"/>
        <v/>
      </c>
      <c r="E47" s="114" t="str">
        <f t="shared" si="2"/>
        <v/>
      </c>
      <c r="F47" s="114" t="str">
        <f t="shared" si="3"/>
        <v/>
      </c>
      <c r="G47" s="115" t="str">
        <f t="shared" si="4"/>
        <v/>
      </c>
    </row>
    <row r="48" spans="1:7" x14ac:dyDescent="0.25">
      <c r="A48" s="110">
        <v>38</v>
      </c>
      <c r="B48" s="113"/>
      <c r="C48" s="114" t="str">
        <f t="shared" si="0"/>
        <v/>
      </c>
      <c r="D48" s="114" t="str">
        <f t="shared" si="1"/>
        <v/>
      </c>
      <c r="E48" s="114" t="str">
        <f t="shared" si="2"/>
        <v/>
      </c>
      <c r="F48" s="114" t="str">
        <f t="shared" si="3"/>
        <v/>
      </c>
      <c r="G48" s="115" t="str">
        <f t="shared" si="4"/>
        <v/>
      </c>
    </row>
    <row r="49" spans="1:7" x14ac:dyDescent="0.25">
      <c r="A49" s="110">
        <v>39</v>
      </c>
      <c r="B49" s="113"/>
      <c r="C49" s="114" t="str">
        <f t="shared" si="0"/>
        <v/>
      </c>
      <c r="D49" s="114" t="str">
        <f t="shared" si="1"/>
        <v/>
      </c>
      <c r="E49" s="114" t="str">
        <f t="shared" si="2"/>
        <v/>
      </c>
      <c r="F49" s="114" t="str">
        <f t="shared" si="3"/>
        <v/>
      </c>
      <c r="G49" s="115" t="str">
        <f t="shared" si="4"/>
        <v/>
      </c>
    </row>
    <row r="50" spans="1:7" x14ac:dyDescent="0.25">
      <c r="A50" s="110">
        <v>40</v>
      </c>
      <c r="B50" s="113"/>
      <c r="C50" s="114" t="str">
        <f t="shared" si="0"/>
        <v/>
      </c>
      <c r="D50" s="114" t="str">
        <f t="shared" si="1"/>
        <v/>
      </c>
      <c r="E50" s="114" t="str">
        <f t="shared" si="2"/>
        <v/>
      </c>
      <c r="F50" s="114" t="str">
        <f t="shared" si="3"/>
        <v/>
      </c>
      <c r="G50" s="115" t="str">
        <f t="shared" si="4"/>
        <v/>
      </c>
    </row>
    <row r="51" spans="1:7" x14ac:dyDescent="0.25">
      <c r="A51" s="110">
        <v>41</v>
      </c>
      <c r="B51" s="113"/>
      <c r="C51" s="114" t="str">
        <f t="shared" si="0"/>
        <v/>
      </c>
      <c r="D51" s="114" t="str">
        <f t="shared" si="1"/>
        <v/>
      </c>
      <c r="E51" s="114" t="str">
        <f t="shared" si="2"/>
        <v/>
      </c>
      <c r="F51" s="114" t="str">
        <f t="shared" si="3"/>
        <v/>
      </c>
      <c r="G51" s="115" t="str">
        <f t="shared" si="4"/>
        <v/>
      </c>
    </row>
    <row r="52" spans="1:7" x14ac:dyDescent="0.25">
      <c r="A52" s="110">
        <v>42</v>
      </c>
      <c r="B52" s="113"/>
      <c r="C52" s="114" t="str">
        <f t="shared" si="0"/>
        <v/>
      </c>
      <c r="D52" s="114" t="str">
        <f t="shared" si="1"/>
        <v/>
      </c>
      <c r="E52" s="114" t="str">
        <f t="shared" si="2"/>
        <v/>
      </c>
      <c r="F52" s="114" t="str">
        <f t="shared" si="3"/>
        <v/>
      </c>
      <c r="G52" s="115" t="str">
        <f t="shared" si="4"/>
        <v/>
      </c>
    </row>
    <row r="53" spans="1:7" x14ac:dyDescent="0.25">
      <c r="A53" s="110">
        <v>43</v>
      </c>
      <c r="B53" s="113"/>
      <c r="C53" s="114" t="str">
        <f t="shared" si="0"/>
        <v/>
      </c>
      <c r="D53" s="114" t="str">
        <f t="shared" si="1"/>
        <v/>
      </c>
      <c r="E53" s="114" t="str">
        <f t="shared" si="2"/>
        <v/>
      </c>
      <c r="F53" s="114" t="str">
        <f t="shared" si="3"/>
        <v/>
      </c>
      <c r="G53" s="115" t="str">
        <f t="shared" si="4"/>
        <v/>
      </c>
    </row>
    <row r="54" spans="1:7" x14ac:dyDescent="0.25">
      <c r="A54" s="110">
        <v>44</v>
      </c>
      <c r="B54" s="113"/>
      <c r="C54" s="114" t="str">
        <f t="shared" si="0"/>
        <v/>
      </c>
      <c r="D54" s="114" t="str">
        <f t="shared" si="1"/>
        <v/>
      </c>
      <c r="E54" s="114" t="str">
        <f t="shared" si="2"/>
        <v/>
      </c>
      <c r="F54" s="114" t="str">
        <f t="shared" si="3"/>
        <v/>
      </c>
      <c r="G54" s="115" t="str">
        <f t="shared" si="4"/>
        <v/>
      </c>
    </row>
    <row r="55" spans="1:7" x14ac:dyDescent="0.25">
      <c r="A55" s="110">
        <v>45</v>
      </c>
      <c r="B55" s="113"/>
      <c r="C55" s="114" t="str">
        <f t="shared" si="0"/>
        <v/>
      </c>
      <c r="D55" s="114" t="str">
        <f t="shared" si="1"/>
        <v/>
      </c>
      <c r="E55" s="114" t="str">
        <f t="shared" si="2"/>
        <v/>
      </c>
      <c r="F55" s="114" t="str">
        <f t="shared" si="3"/>
        <v/>
      </c>
      <c r="G55" s="115" t="str">
        <f t="shared" si="4"/>
        <v/>
      </c>
    </row>
    <row r="56" spans="1:7" x14ac:dyDescent="0.25">
      <c r="A56" s="110">
        <v>46</v>
      </c>
      <c r="B56" s="113"/>
      <c r="C56" s="114" t="str">
        <f t="shared" si="0"/>
        <v/>
      </c>
      <c r="D56" s="114" t="str">
        <f t="shared" si="1"/>
        <v/>
      </c>
      <c r="E56" s="114" t="str">
        <f t="shared" si="2"/>
        <v/>
      </c>
      <c r="F56" s="114" t="str">
        <f t="shared" si="3"/>
        <v/>
      </c>
      <c r="G56" s="115" t="str">
        <f t="shared" si="4"/>
        <v/>
      </c>
    </row>
    <row r="57" spans="1:7" x14ac:dyDescent="0.25">
      <c r="A57" s="110">
        <v>47</v>
      </c>
      <c r="B57" s="113"/>
      <c r="C57" s="114" t="str">
        <f t="shared" si="0"/>
        <v/>
      </c>
      <c r="D57" s="114" t="str">
        <f t="shared" si="1"/>
        <v/>
      </c>
      <c r="E57" s="114" t="str">
        <f t="shared" si="2"/>
        <v/>
      </c>
      <c r="F57" s="114" t="str">
        <f t="shared" si="3"/>
        <v/>
      </c>
      <c r="G57" s="115" t="str">
        <f t="shared" si="4"/>
        <v/>
      </c>
    </row>
    <row r="58" spans="1:7" x14ac:dyDescent="0.25">
      <c r="A58" s="110">
        <v>48</v>
      </c>
      <c r="B58" s="113"/>
      <c r="C58" s="114" t="str">
        <f t="shared" si="0"/>
        <v/>
      </c>
      <c r="D58" s="114" t="str">
        <f t="shared" si="1"/>
        <v/>
      </c>
      <c r="E58" s="114" t="str">
        <f t="shared" si="2"/>
        <v/>
      </c>
      <c r="F58" s="114" t="str">
        <f t="shared" si="3"/>
        <v/>
      </c>
      <c r="G58" s="115" t="str">
        <f t="shared" si="4"/>
        <v/>
      </c>
    </row>
    <row r="59" spans="1:7" x14ac:dyDescent="0.25">
      <c r="A59" s="110">
        <v>49</v>
      </c>
      <c r="B59" s="113"/>
      <c r="C59" s="114" t="str">
        <f t="shared" si="0"/>
        <v/>
      </c>
      <c r="D59" s="114" t="str">
        <f t="shared" si="1"/>
        <v/>
      </c>
      <c r="E59" s="114" t="str">
        <f t="shared" si="2"/>
        <v/>
      </c>
      <c r="F59" s="114" t="str">
        <f t="shared" si="3"/>
        <v/>
      </c>
      <c r="G59" s="115" t="str">
        <f t="shared" si="4"/>
        <v/>
      </c>
    </row>
    <row r="60" spans="1:7" x14ac:dyDescent="0.25">
      <c r="A60" s="110">
        <v>50</v>
      </c>
      <c r="B60" s="113"/>
      <c r="C60" s="114" t="str">
        <f t="shared" si="0"/>
        <v/>
      </c>
      <c r="D60" s="114" t="str">
        <f t="shared" si="1"/>
        <v/>
      </c>
      <c r="E60" s="114" t="str">
        <f t="shared" si="2"/>
        <v/>
      </c>
      <c r="F60" s="114" t="str">
        <f t="shared" si="3"/>
        <v/>
      </c>
      <c r="G60" s="115" t="str">
        <f t="shared" si="4"/>
        <v/>
      </c>
    </row>
    <row r="61" spans="1:7" x14ac:dyDescent="0.25">
      <c r="A61" s="110">
        <v>51</v>
      </c>
      <c r="B61" s="113"/>
      <c r="C61" s="114" t="str">
        <f t="shared" si="0"/>
        <v/>
      </c>
      <c r="D61" s="114" t="str">
        <f t="shared" si="1"/>
        <v/>
      </c>
      <c r="E61" s="114" t="str">
        <f t="shared" si="2"/>
        <v/>
      </c>
      <c r="F61" s="114" t="str">
        <f t="shared" si="3"/>
        <v/>
      </c>
      <c r="G61" s="115" t="str">
        <f t="shared" si="4"/>
        <v/>
      </c>
    </row>
    <row r="62" spans="1:7" x14ac:dyDescent="0.25">
      <c r="A62" s="110">
        <v>52</v>
      </c>
      <c r="B62" s="113"/>
      <c r="C62" s="114" t="str">
        <f t="shared" si="0"/>
        <v/>
      </c>
      <c r="D62" s="114" t="str">
        <f t="shared" si="1"/>
        <v/>
      </c>
      <c r="E62" s="114" t="str">
        <f t="shared" si="2"/>
        <v/>
      </c>
      <c r="F62" s="114" t="str">
        <f t="shared" si="3"/>
        <v/>
      </c>
      <c r="G62" s="115" t="str">
        <f t="shared" si="4"/>
        <v/>
      </c>
    </row>
    <row r="63" spans="1:7" x14ac:dyDescent="0.25">
      <c r="A63" s="110">
        <v>53</v>
      </c>
      <c r="B63" s="113"/>
      <c r="C63" s="114" t="str">
        <f t="shared" si="0"/>
        <v/>
      </c>
      <c r="D63" s="114" t="str">
        <f t="shared" si="1"/>
        <v/>
      </c>
      <c r="E63" s="114" t="str">
        <f t="shared" si="2"/>
        <v/>
      </c>
      <c r="F63" s="114" t="str">
        <f t="shared" si="3"/>
        <v/>
      </c>
      <c r="G63" s="115" t="str">
        <f t="shared" si="4"/>
        <v/>
      </c>
    </row>
    <row r="64" spans="1:7" x14ac:dyDescent="0.25">
      <c r="A64" s="110">
        <v>54</v>
      </c>
      <c r="B64" s="113"/>
      <c r="C64" s="114" t="str">
        <f t="shared" si="0"/>
        <v/>
      </c>
      <c r="D64" s="114" t="str">
        <f t="shared" si="1"/>
        <v/>
      </c>
      <c r="E64" s="114" t="str">
        <f t="shared" si="2"/>
        <v/>
      </c>
      <c r="F64" s="114" t="str">
        <f t="shared" si="3"/>
        <v/>
      </c>
      <c r="G64" s="115" t="str">
        <f t="shared" si="4"/>
        <v/>
      </c>
    </row>
    <row r="65" spans="1:7" x14ac:dyDescent="0.25">
      <c r="A65" s="110">
        <v>55</v>
      </c>
      <c r="B65" s="113"/>
      <c r="C65" s="114" t="str">
        <f t="shared" si="0"/>
        <v/>
      </c>
      <c r="D65" s="114" t="str">
        <f t="shared" si="1"/>
        <v/>
      </c>
      <c r="E65" s="114" t="str">
        <f t="shared" si="2"/>
        <v/>
      </c>
      <c r="F65" s="114" t="str">
        <f t="shared" si="3"/>
        <v/>
      </c>
      <c r="G65" s="115" t="str">
        <f t="shared" si="4"/>
        <v/>
      </c>
    </row>
    <row r="66" spans="1:7" x14ac:dyDescent="0.25">
      <c r="A66" s="110">
        <v>56</v>
      </c>
      <c r="B66" s="113"/>
      <c r="C66" s="114" t="str">
        <f t="shared" si="0"/>
        <v/>
      </c>
      <c r="D66" s="114" t="str">
        <f t="shared" si="1"/>
        <v/>
      </c>
      <c r="E66" s="114" t="str">
        <f t="shared" si="2"/>
        <v/>
      </c>
      <c r="F66" s="114" t="str">
        <f t="shared" si="3"/>
        <v/>
      </c>
      <c r="G66" s="115" t="str">
        <f t="shared" si="4"/>
        <v/>
      </c>
    </row>
    <row r="67" spans="1:7" x14ac:dyDescent="0.25">
      <c r="A67" s="110">
        <v>57</v>
      </c>
      <c r="B67" s="113"/>
      <c r="C67" s="114" t="str">
        <f t="shared" si="0"/>
        <v/>
      </c>
      <c r="D67" s="114" t="str">
        <f t="shared" si="1"/>
        <v/>
      </c>
      <c r="E67" s="114" t="str">
        <f t="shared" si="2"/>
        <v/>
      </c>
      <c r="F67" s="114" t="str">
        <f t="shared" si="3"/>
        <v/>
      </c>
      <c r="G67" s="115" t="str">
        <f t="shared" si="4"/>
        <v/>
      </c>
    </row>
    <row r="68" spans="1:7" x14ac:dyDescent="0.25">
      <c r="A68" s="110">
        <v>58</v>
      </c>
      <c r="B68" s="113"/>
      <c r="C68" s="114" t="str">
        <f t="shared" si="0"/>
        <v/>
      </c>
      <c r="D68" s="114" t="str">
        <f t="shared" si="1"/>
        <v/>
      </c>
      <c r="E68" s="114" t="str">
        <f t="shared" si="2"/>
        <v/>
      </c>
      <c r="F68" s="114" t="str">
        <f t="shared" si="3"/>
        <v/>
      </c>
      <c r="G68" s="115" t="str">
        <f t="shared" si="4"/>
        <v/>
      </c>
    </row>
    <row r="69" spans="1:7" x14ac:dyDescent="0.25">
      <c r="A69" s="110">
        <v>59</v>
      </c>
      <c r="B69" s="113"/>
      <c r="C69" s="114" t="str">
        <f t="shared" si="0"/>
        <v/>
      </c>
      <c r="D69" s="114" t="str">
        <f t="shared" si="1"/>
        <v/>
      </c>
      <c r="E69" s="114" t="str">
        <f t="shared" si="2"/>
        <v/>
      </c>
      <c r="F69" s="114" t="str">
        <f t="shared" si="3"/>
        <v/>
      </c>
      <c r="G69" s="115" t="str">
        <f t="shared" si="4"/>
        <v/>
      </c>
    </row>
    <row r="70" spans="1:7" x14ac:dyDescent="0.25">
      <c r="A70" s="110">
        <v>60</v>
      </c>
      <c r="B70" s="113"/>
      <c r="C70" s="114" t="str">
        <f t="shared" si="0"/>
        <v/>
      </c>
      <c r="D70" s="114" t="str">
        <f t="shared" si="1"/>
        <v/>
      </c>
      <c r="E70" s="114" t="str">
        <f t="shared" si="2"/>
        <v/>
      </c>
      <c r="F70" s="114" t="str">
        <f t="shared" si="3"/>
        <v/>
      </c>
      <c r="G70" s="115" t="str">
        <f t="shared" si="4"/>
        <v/>
      </c>
    </row>
    <row r="71" spans="1:7" x14ac:dyDescent="0.25">
      <c r="A71" s="110">
        <v>61</v>
      </c>
      <c r="B71" s="113"/>
      <c r="C71" s="114" t="str">
        <f t="shared" si="0"/>
        <v/>
      </c>
      <c r="D71" s="114" t="str">
        <f t="shared" si="1"/>
        <v/>
      </c>
      <c r="E71" s="114" t="str">
        <f t="shared" si="2"/>
        <v/>
      </c>
      <c r="F71" s="114" t="str">
        <f t="shared" si="3"/>
        <v/>
      </c>
      <c r="G71" s="115" t="str">
        <f t="shared" si="4"/>
        <v/>
      </c>
    </row>
    <row r="72" spans="1:7" x14ac:dyDescent="0.25">
      <c r="A72" s="110">
        <v>62</v>
      </c>
      <c r="B72" s="113"/>
      <c r="C72" s="114" t="str">
        <f t="shared" si="0"/>
        <v/>
      </c>
      <c r="D72" s="114" t="str">
        <f t="shared" si="1"/>
        <v/>
      </c>
      <c r="E72" s="114" t="str">
        <f t="shared" si="2"/>
        <v/>
      </c>
      <c r="F72" s="114" t="str">
        <f t="shared" si="3"/>
        <v/>
      </c>
      <c r="G72" s="115" t="str">
        <f t="shared" si="4"/>
        <v/>
      </c>
    </row>
    <row r="73" spans="1:7" x14ac:dyDescent="0.25">
      <c r="A73" s="110">
        <v>63</v>
      </c>
      <c r="B73" s="113"/>
      <c r="C73" s="114" t="str">
        <f t="shared" si="0"/>
        <v/>
      </c>
      <c r="D73" s="114" t="str">
        <f t="shared" si="1"/>
        <v/>
      </c>
      <c r="E73" s="114" t="str">
        <f t="shared" si="2"/>
        <v/>
      </c>
      <c r="F73" s="114" t="str">
        <f t="shared" si="3"/>
        <v/>
      </c>
      <c r="G73" s="115" t="str">
        <f t="shared" si="4"/>
        <v/>
      </c>
    </row>
    <row r="74" spans="1:7" x14ac:dyDescent="0.25">
      <c r="A74" s="110">
        <v>64</v>
      </c>
      <c r="B74" s="113"/>
      <c r="C74" s="114" t="str">
        <f t="shared" si="0"/>
        <v/>
      </c>
      <c r="D74" s="114" t="str">
        <f t="shared" si="1"/>
        <v/>
      </c>
      <c r="E74" s="114" t="str">
        <f t="shared" si="2"/>
        <v/>
      </c>
      <c r="F74" s="114" t="str">
        <f t="shared" si="3"/>
        <v/>
      </c>
      <c r="G74" s="115" t="str">
        <f t="shared" si="4"/>
        <v/>
      </c>
    </row>
    <row r="75" spans="1:7" x14ac:dyDescent="0.25">
      <c r="A75" s="110">
        <v>65</v>
      </c>
      <c r="B75" s="113"/>
      <c r="C75" s="114" t="str">
        <f t="shared" si="0"/>
        <v/>
      </c>
      <c r="D75" s="114" t="str">
        <f t="shared" si="1"/>
        <v/>
      </c>
      <c r="E75" s="114" t="str">
        <f t="shared" si="2"/>
        <v/>
      </c>
      <c r="F75" s="114" t="str">
        <f t="shared" si="3"/>
        <v/>
      </c>
      <c r="G75" s="115" t="str">
        <f t="shared" si="4"/>
        <v/>
      </c>
    </row>
    <row r="76" spans="1:7" x14ac:dyDescent="0.25">
      <c r="A76" s="110">
        <v>66</v>
      </c>
      <c r="B76" s="113"/>
      <c r="C76" s="114" t="str">
        <f t="shared" ref="C76:C110" si="5">IF(B76&gt;0,A76/($C$9+1),"")</f>
        <v/>
      </c>
      <c r="D76" s="114" t="str">
        <f t="shared" ref="D76:D110" si="6">IF(B76&gt;0,LN(1/(1-C76)),"")</f>
        <v/>
      </c>
      <c r="E76" s="114" t="str">
        <f t="shared" ref="E76:E110" si="7">IF(B76&gt;0,LN(B76),"")</f>
        <v/>
      </c>
      <c r="F76" s="114" t="str">
        <f t="shared" ref="F76:F110" si="8">IF(B76&gt;0,LN(D76),"")</f>
        <v/>
      </c>
      <c r="G76" s="115" t="str">
        <f t="shared" ref="G76:G110" si="9">IF(B76&gt;0,NORMSINV(C76),"")</f>
        <v/>
      </c>
    </row>
    <row r="77" spans="1:7" x14ac:dyDescent="0.25">
      <c r="A77" s="110">
        <v>67</v>
      </c>
      <c r="B77" s="113"/>
      <c r="C77" s="114" t="str">
        <f t="shared" si="5"/>
        <v/>
      </c>
      <c r="D77" s="114" t="str">
        <f t="shared" si="6"/>
        <v/>
      </c>
      <c r="E77" s="114" t="str">
        <f t="shared" si="7"/>
        <v/>
      </c>
      <c r="F77" s="114" t="str">
        <f t="shared" si="8"/>
        <v/>
      </c>
      <c r="G77" s="115" t="str">
        <f t="shared" si="9"/>
        <v/>
      </c>
    </row>
    <row r="78" spans="1:7" x14ac:dyDescent="0.25">
      <c r="A78" s="110">
        <v>68</v>
      </c>
      <c r="B78" s="113"/>
      <c r="C78" s="114" t="str">
        <f t="shared" si="5"/>
        <v/>
      </c>
      <c r="D78" s="114" t="str">
        <f t="shared" si="6"/>
        <v/>
      </c>
      <c r="E78" s="114" t="str">
        <f t="shared" si="7"/>
        <v/>
      </c>
      <c r="F78" s="114" t="str">
        <f t="shared" si="8"/>
        <v/>
      </c>
      <c r="G78" s="115" t="str">
        <f t="shared" si="9"/>
        <v/>
      </c>
    </row>
    <row r="79" spans="1:7" x14ac:dyDescent="0.25">
      <c r="A79" s="110">
        <v>69</v>
      </c>
      <c r="B79" s="113"/>
      <c r="C79" s="114" t="str">
        <f t="shared" si="5"/>
        <v/>
      </c>
      <c r="D79" s="114" t="str">
        <f t="shared" si="6"/>
        <v/>
      </c>
      <c r="E79" s="114" t="str">
        <f t="shared" si="7"/>
        <v/>
      </c>
      <c r="F79" s="114" t="str">
        <f t="shared" si="8"/>
        <v/>
      </c>
      <c r="G79" s="115" t="str">
        <f t="shared" si="9"/>
        <v/>
      </c>
    </row>
    <row r="80" spans="1:7" x14ac:dyDescent="0.25">
      <c r="A80" s="110">
        <v>70</v>
      </c>
      <c r="B80" s="113"/>
      <c r="C80" s="114" t="str">
        <f t="shared" si="5"/>
        <v/>
      </c>
      <c r="D80" s="114" t="str">
        <f t="shared" si="6"/>
        <v/>
      </c>
      <c r="E80" s="114" t="str">
        <f t="shared" si="7"/>
        <v/>
      </c>
      <c r="F80" s="114" t="str">
        <f t="shared" si="8"/>
        <v/>
      </c>
      <c r="G80" s="115" t="str">
        <f t="shared" si="9"/>
        <v/>
      </c>
    </row>
    <row r="81" spans="1:7" x14ac:dyDescent="0.25">
      <c r="A81" s="110">
        <v>71</v>
      </c>
      <c r="B81" s="113"/>
      <c r="C81" s="114" t="str">
        <f t="shared" si="5"/>
        <v/>
      </c>
      <c r="D81" s="114" t="str">
        <f t="shared" si="6"/>
        <v/>
      </c>
      <c r="E81" s="114" t="str">
        <f t="shared" si="7"/>
        <v/>
      </c>
      <c r="F81" s="114" t="str">
        <f t="shared" si="8"/>
        <v/>
      </c>
      <c r="G81" s="115" t="str">
        <f t="shared" si="9"/>
        <v/>
      </c>
    </row>
    <row r="82" spans="1:7" x14ac:dyDescent="0.25">
      <c r="A82" s="110">
        <v>72</v>
      </c>
      <c r="B82" s="113"/>
      <c r="C82" s="114" t="str">
        <f t="shared" si="5"/>
        <v/>
      </c>
      <c r="D82" s="114" t="str">
        <f t="shared" si="6"/>
        <v/>
      </c>
      <c r="E82" s="114" t="str">
        <f t="shared" si="7"/>
        <v/>
      </c>
      <c r="F82" s="114" t="str">
        <f t="shared" si="8"/>
        <v/>
      </c>
      <c r="G82" s="115" t="str">
        <f t="shared" si="9"/>
        <v/>
      </c>
    </row>
    <row r="83" spans="1:7" x14ac:dyDescent="0.25">
      <c r="A83" s="110">
        <v>73</v>
      </c>
      <c r="B83" s="113"/>
      <c r="C83" s="114" t="str">
        <f t="shared" si="5"/>
        <v/>
      </c>
      <c r="D83" s="114" t="str">
        <f t="shared" si="6"/>
        <v/>
      </c>
      <c r="E83" s="114" t="str">
        <f t="shared" si="7"/>
        <v/>
      </c>
      <c r="F83" s="114" t="str">
        <f t="shared" si="8"/>
        <v/>
      </c>
      <c r="G83" s="115" t="str">
        <f t="shared" si="9"/>
        <v/>
      </c>
    </row>
    <row r="84" spans="1:7" x14ac:dyDescent="0.25">
      <c r="A84" s="110">
        <v>74</v>
      </c>
      <c r="B84" s="113"/>
      <c r="C84" s="114" t="str">
        <f t="shared" si="5"/>
        <v/>
      </c>
      <c r="D84" s="114" t="str">
        <f t="shared" si="6"/>
        <v/>
      </c>
      <c r="E84" s="114" t="str">
        <f t="shared" si="7"/>
        <v/>
      </c>
      <c r="F84" s="114" t="str">
        <f t="shared" si="8"/>
        <v/>
      </c>
      <c r="G84" s="115" t="str">
        <f t="shared" si="9"/>
        <v/>
      </c>
    </row>
    <row r="85" spans="1:7" x14ac:dyDescent="0.25">
      <c r="A85" s="110">
        <v>75</v>
      </c>
      <c r="B85" s="113"/>
      <c r="C85" s="114" t="str">
        <f t="shared" si="5"/>
        <v/>
      </c>
      <c r="D85" s="114" t="str">
        <f t="shared" si="6"/>
        <v/>
      </c>
      <c r="E85" s="114" t="str">
        <f t="shared" si="7"/>
        <v/>
      </c>
      <c r="F85" s="114" t="str">
        <f t="shared" si="8"/>
        <v/>
      </c>
      <c r="G85" s="115" t="str">
        <f t="shared" si="9"/>
        <v/>
      </c>
    </row>
    <row r="86" spans="1:7" x14ac:dyDescent="0.25">
      <c r="A86" s="110">
        <v>76</v>
      </c>
      <c r="B86" s="113"/>
      <c r="C86" s="114" t="str">
        <f t="shared" si="5"/>
        <v/>
      </c>
      <c r="D86" s="114" t="str">
        <f t="shared" si="6"/>
        <v/>
      </c>
      <c r="E86" s="114" t="str">
        <f t="shared" si="7"/>
        <v/>
      </c>
      <c r="F86" s="114" t="str">
        <f t="shared" si="8"/>
        <v/>
      </c>
      <c r="G86" s="115" t="str">
        <f t="shared" si="9"/>
        <v/>
      </c>
    </row>
    <row r="87" spans="1:7" x14ac:dyDescent="0.25">
      <c r="A87" s="110">
        <v>77</v>
      </c>
      <c r="B87" s="113"/>
      <c r="C87" s="114" t="str">
        <f t="shared" si="5"/>
        <v/>
      </c>
      <c r="D87" s="114" t="str">
        <f t="shared" si="6"/>
        <v/>
      </c>
      <c r="E87" s="114" t="str">
        <f t="shared" si="7"/>
        <v/>
      </c>
      <c r="F87" s="114" t="str">
        <f t="shared" si="8"/>
        <v/>
      </c>
      <c r="G87" s="115" t="str">
        <f t="shared" si="9"/>
        <v/>
      </c>
    </row>
    <row r="88" spans="1:7" x14ac:dyDescent="0.25">
      <c r="A88" s="110">
        <v>78</v>
      </c>
      <c r="B88" s="113"/>
      <c r="C88" s="114" t="str">
        <f t="shared" si="5"/>
        <v/>
      </c>
      <c r="D88" s="114" t="str">
        <f t="shared" si="6"/>
        <v/>
      </c>
      <c r="E88" s="114" t="str">
        <f t="shared" si="7"/>
        <v/>
      </c>
      <c r="F88" s="114" t="str">
        <f t="shared" si="8"/>
        <v/>
      </c>
      <c r="G88" s="115" t="str">
        <f t="shared" si="9"/>
        <v/>
      </c>
    </row>
    <row r="89" spans="1:7" x14ac:dyDescent="0.25">
      <c r="A89" s="110">
        <v>79</v>
      </c>
      <c r="B89" s="113"/>
      <c r="C89" s="114" t="str">
        <f t="shared" si="5"/>
        <v/>
      </c>
      <c r="D89" s="114" t="str">
        <f t="shared" si="6"/>
        <v/>
      </c>
      <c r="E89" s="114" t="str">
        <f t="shared" si="7"/>
        <v/>
      </c>
      <c r="F89" s="114" t="str">
        <f t="shared" si="8"/>
        <v/>
      </c>
      <c r="G89" s="115" t="str">
        <f t="shared" si="9"/>
        <v/>
      </c>
    </row>
    <row r="90" spans="1:7" x14ac:dyDescent="0.25">
      <c r="A90" s="110">
        <v>80</v>
      </c>
      <c r="B90" s="113"/>
      <c r="C90" s="114" t="str">
        <f t="shared" si="5"/>
        <v/>
      </c>
      <c r="D90" s="114" t="str">
        <f t="shared" si="6"/>
        <v/>
      </c>
      <c r="E90" s="114" t="str">
        <f t="shared" si="7"/>
        <v/>
      </c>
      <c r="F90" s="114" t="str">
        <f t="shared" si="8"/>
        <v/>
      </c>
      <c r="G90" s="115" t="str">
        <f t="shared" si="9"/>
        <v/>
      </c>
    </row>
    <row r="91" spans="1:7" x14ac:dyDescent="0.25">
      <c r="A91" s="110">
        <v>81</v>
      </c>
      <c r="B91" s="113"/>
      <c r="C91" s="114" t="str">
        <f t="shared" si="5"/>
        <v/>
      </c>
      <c r="D91" s="114" t="str">
        <f t="shared" si="6"/>
        <v/>
      </c>
      <c r="E91" s="114" t="str">
        <f t="shared" si="7"/>
        <v/>
      </c>
      <c r="F91" s="114" t="str">
        <f t="shared" si="8"/>
        <v/>
      </c>
      <c r="G91" s="115" t="str">
        <f t="shared" si="9"/>
        <v/>
      </c>
    </row>
    <row r="92" spans="1:7" x14ac:dyDescent="0.25">
      <c r="A92" s="110">
        <v>82</v>
      </c>
      <c r="B92" s="113"/>
      <c r="C92" s="114" t="str">
        <f t="shared" si="5"/>
        <v/>
      </c>
      <c r="D92" s="114" t="str">
        <f t="shared" si="6"/>
        <v/>
      </c>
      <c r="E92" s="114" t="str">
        <f t="shared" si="7"/>
        <v/>
      </c>
      <c r="F92" s="114" t="str">
        <f t="shared" si="8"/>
        <v/>
      </c>
      <c r="G92" s="115" t="str">
        <f t="shared" si="9"/>
        <v/>
      </c>
    </row>
    <row r="93" spans="1:7" x14ac:dyDescent="0.25">
      <c r="A93" s="110">
        <v>83</v>
      </c>
      <c r="B93" s="113"/>
      <c r="C93" s="114" t="str">
        <f t="shared" si="5"/>
        <v/>
      </c>
      <c r="D93" s="114" t="str">
        <f t="shared" si="6"/>
        <v/>
      </c>
      <c r="E93" s="114" t="str">
        <f t="shared" si="7"/>
        <v/>
      </c>
      <c r="F93" s="114" t="str">
        <f t="shared" si="8"/>
        <v/>
      </c>
      <c r="G93" s="115" t="str">
        <f t="shared" si="9"/>
        <v/>
      </c>
    </row>
    <row r="94" spans="1:7" x14ac:dyDescent="0.25">
      <c r="A94" s="110">
        <v>84</v>
      </c>
      <c r="B94" s="113"/>
      <c r="C94" s="114" t="str">
        <f t="shared" si="5"/>
        <v/>
      </c>
      <c r="D94" s="114" t="str">
        <f t="shared" si="6"/>
        <v/>
      </c>
      <c r="E94" s="114" t="str">
        <f t="shared" si="7"/>
        <v/>
      </c>
      <c r="F94" s="114" t="str">
        <f t="shared" si="8"/>
        <v/>
      </c>
      <c r="G94" s="115" t="str">
        <f t="shared" si="9"/>
        <v/>
      </c>
    </row>
    <row r="95" spans="1:7" x14ac:dyDescent="0.25">
      <c r="A95" s="110">
        <v>85</v>
      </c>
      <c r="B95" s="113"/>
      <c r="C95" s="114" t="str">
        <f t="shared" si="5"/>
        <v/>
      </c>
      <c r="D95" s="114" t="str">
        <f t="shared" si="6"/>
        <v/>
      </c>
      <c r="E95" s="114" t="str">
        <f t="shared" si="7"/>
        <v/>
      </c>
      <c r="F95" s="114" t="str">
        <f t="shared" si="8"/>
        <v/>
      </c>
      <c r="G95" s="115" t="str">
        <f t="shared" si="9"/>
        <v/>
      </c>
    </row>
    <row r="96" spans="1:7" x14ac:dyDescent="0.25">
      <c r="A96" s="110">
        <v>86</v>
      </c>
      <c r="B96" s="113"/>
      <c r="C96" s="114" t="str">
        <f t="shared" si="5"/>
        <v/>
      </c>
      <c r="D96" s="114" t="str">
        <f t="shared" si="6"/>
        <v/>
      </c>
      <c r="E96" s="114" t="str">
        <f t="shared" si="7"/>
        <v/>
      </c>
      <c r="F96" s="114" t="str">
        <f t="shared" si="8"/>
        <v/>
      </c>
      <c r="G96" s="115" t="str">
        <f t="shared" si="9"/>
        <v/>
      </c>
    </row>
    <row r="97" spans="1:7" x14ac:dyDescent="0.25">
      <c r="A97" s="110">
        <v>87</v>
      </c>
      <c r="B97" s="113"/>
      <c r="C97" s="114" t="str">
        <f t="shared" si="5"/>
        <v/>
      </c>
      <c r="D97" s="114" t="str">
        <f t="shared" si="6"/>
        <v/>
      </c>
      <c r="E97" s="114" t="str">
        <f t="shared" si="7"/>
        <v/>
      </c>
      <c r="F97" s="114" t="str">
        <f t="shared" si="8"/>
        <v/>
      </c>
      <c r="G97" s="115" t="str">
        <f t="shared" si="9"/>
        <v/>
      </c>
    </row>
    <row r="98" spans="1:7" x14ac:dyDescent="0.25">
      <c r="A98" s="110">
        <v>88</v>
      </c>
      <c r="B98" s="113"/>
      <c r="C98" s="114" t="str">
        <f t="shared" si="5"/>
        <v/>
      </c>
      <c r="D98" s="114" t="str">
        <f t="shared" si="6"/>
        <v/>
      </c>
      <c r="E98" s="114" t="str">
        <f t="shared" si="7"/>
        <v/>
      </c>
      <c r="F98" s="114" t="str">
        <f t="shared" si="8"/>
        <v/>
      </c>
      <c r="G98" s="115" t="str">
        <f t="shared" si="9"/>
        <v/>
      </c>
    </row>
    <row r="99" spans="1:7" x14ac:dyDescent="0.25">
      <c r="A99" s="110">
        <v>89</v>
      </c>
      <c r="B99" s="113"/>
      <c r="C99" s="114" t="str">
        <f t="shared" si="5"/>
        <v/>
      </c>
      <c r="D99" s="114" t="str">
        <f t="shared" si="6"/>
        <v/>
      </c>
      <c r="E99" s="114" t="str">
        <f t="shared" si="7"/>
        <v/>
      </c>
      <c r="F99" s="114" t="str">
        <f t="shared" si="8"/>
        <v/>
      </c>
      <c r="G99" s="115" t="str">
        <f t="shared" si="9"/>
        <v/>
      </c>
    </row>
    <row r="100" spans="1:7" x14ac:dyDescent="0.25">
      <c r="A100" s="110">
        <v>90</v>
      </c>
      <c r="B100" s="113"/>
      <c r="C100" s="114" t="str">
        <f t="shared" si="5"/>
        <v/>
      </c>
      <c r="D100" s="114" t="str">
        <f t="shared" si="6"/>
        <v/>
      </c>
      <c r="E100" s="114" t="str">
        <f t="shared" si="7"/>
        <v/>
      </c>
      <c r="F100" s="114" t="str">
        <f t="shared" si="8"/>
        <v/>
      </c>
      <c r="G100" s="115" t="str">
        <f t="shared" si="9"/>
        <v/>
      </c>
    </row>
    <row r="101" spans="1:7" x14ac:dyDescent="0.25">
      <c r="A101" s="110">
        <v>91</v>
      </c>
      <c r="B101" s="113"/>
      <c r="C101" s="114" t="str">
        <f t="shared" si="5"/>
        <v/>
      </c>
      <c r="D101" s="114" t="str">
        <f t="shared" si="6"/>
        <v/>
      </c>
      <c r="E101" s="114" t="str">
        <f t="shared" si="7"/>
        <v/>
      </c>
      <c r="F101" s="114" t="str">
        <f t="shared" si="8"/>
        <v/>
      </c>
      <c r="G101" s="115" t="str">
        <f t="shared" si="9"/>
        <v/>
      </c>
    </row>
    <row r="102" spans="1:7" x14ac:dyDescent="0.25">
      <c r="A102" s="110">
        <v>92</v>
      </c>
      <c r="B102" s="113"/>
      <c r="C102" s="114" t="str">
        <f t="shared" si="5"/>
        <v/>
      </c>
      <c r="D102" s="114" t="str">
        <f t="shared" si="6"/>
        <v/>
      </c>
      <c r="E102" s="114" t="str">
        <f t="shared" si="7"/>
        <v/>
      </c>
      <c r="F102" s="114" t="str">
        <f t="shared" si="8"/>
        <v/>
      </c>
      <c r="G102" s="115" t="str">
        <f t="shared" si="9"/>
        <v/>
      </c>
    </row>
    <row r="103" spans="1:7" x14ac:dyDescent="0.25">
      <c r="A103" s="110">
        <v>93</v>
      </c>
      <c r="B103" s="113"/>
      <c r="C103" s="114" t="str">
        <f t="shared" si="5"/>
        <v/>
      </c>
      <c r="D103" s="114" t="str">
        <f t="shared" si="6"/>
        <v/>
      </c>
      <c r="E103" s="114" t="str">
        <f t="shared" si="7"/>
        <v/>
      </c>
      <c r="F103" s="114" t="str">
        <f t="shared" si="8"/>
        <v/>
      </c>
      <c r="G103" s="115" t="str">
        <f t="shared" si="9"/>
        <v/>
      </c>
    </row>
    <row r="104" spans="1:7" x14ac:dyDescent="0.25">
      <c r="A104" s="110">
        <v>94</v>
      </c>
      <c r="B104" s="113"/>
      <c r="C104" s="114" t="str">
        <f t="shared" si="5"/>
        <v/>
      </c>
      <c r="D104" s="114" t="str">
        <f t="shared" si="6"/>
        <v/>
      </c>
      <c r="E104" s="114" t="str">
        <f t="shared" si="7"/>
        <v/>
      </c>
      <c r="F104" s="114" t="str">
        <f t="shared" si="8"/>
        <v/>
      </c>
      <c r="G104" s="115" t="str">
        <f t="shared" si="9"/>
        <v/>
      </c>
    </row>
    <row r="105" spans="1:7" x14ac:dyDescent="0.25">
      <c r="A105" s="110">
        <v>95</v>
      </c>
      <c r="B105" s="113"/>
      <c r="C105" s="114" t="str">
        <f t="shared" si="5"/>
        <v/>
      </c>
      <c r="D105" s="114" t="str">
        <f t="shared" si="6"/>
        <v/>
      </c>
      <c r="E105" s="114" t="str">
        <f t="shared" si="7"/>
        <v/>
      </c>
      <c r="F105" s="114" t="str">
        <f t="shared" si="8"/>
        <v/>
      </c>
      <c r="G105" s="115" t="str">
        <f t="shared" si="9"/>
        <v/>
      </c>
    </row>
    <row r="106" spans="1:7" x14ac:dyDescent="0.25">
      <c r="A106" s="110">
        <v>96</v>
      </c>
      <c r="B106" s="113"/>
      <c r="C106" s="114" t="str">
        <f t="shared" si="5"/>
        <v/>
      </c>
      <c r="D106" s="114" t="str">
        <f t="shared" si="6"/>
        <v/>
      </c>
      <c r="E106" s="114" t="str">
        <f t="shared" si="7"/>
        <v/>
      </c>
      <c r="F106" s="114" t="str">
        <f t="shared" si="8"/>
        <v/>
      </c>
      <c r="G106" s="115" t="str">
        <f t="shared" si="9"/>
        <v/>
      </c>
    </row>
    <row r="107" spans="1:7" x14ac:dyDescent="0.25">
      <c r="A107" s="110">
        <v>97</v>
      </c>
      <c r="B107" s="113"/>
      <c r="C107" s="114" t="str">
        <f t="shared" si="5"/>
        <v/>
      </c>
      <c r="D107" s="114" t="str">
        <f t="shared" si="6"/>
        <v/>
      </c>
      <c r="E107" s="114" t="str">
        <f t="shared" si="7"/>
        <v/>
      </c>
      <c r="F107" s="114" t="str">
        <f t="shared" si="8"/>
        <v/>
      </c>
      <c r="G107" s="115" t="str">
        <f t="shared" si="9"/>
        <v/>
      </c>
    </row>
    <row r="108" spans="1:7" x14ac:dyDescent="0.25">
      <c r="A108" s="110">
        <v>98</v>
      </c>
      <c r="B108" s="113"/>
      <c r="C108" s="114" t="str">
        <f t="shared" si="5"/>
        <v/>
      </c>
      <c r="D108" s="114" t="str">
        <f t="shared" si="6"/>
        <v/>
      </c>
      <c r="E108" s="114" t="str">
        <f t="shared" si="7"/>
        <v/>
      </c>
      <c r="F108" s="114" t="str">
        <f t="shared" si="8"/>
        <v/>
      </c>
      <c r="G108" s="115" t="str">
        <f t="shared" si="9"/>
        <v/>
      </c>
    </row>
    <row r="109" spans="1:7" x14ac:dyDescent="0.25">
      <c r="A109" s="110">
        <v>99</v>
      </c>
      <c r="B109" s="113"/>
      <c r="C109" s="114" t="str">
        <f t="shared" si="5"/>
        <v/>
      </c>
      <c r="D109" s="114" t="str">
        <f t="shared" si="6"/>
        <v/>
      </c>
      <c r="E109" s="114" t="str">
        <f t="shared" si="7"/>
        <v/>
      </c>
      <c r="F109" s="114" t="str">
        <f t="shared" si="8"/>
        <v/>
      </c>
      <c r="G109" s="115" t="str">
        <f t="shared" si="9"/>
        <v/>
      </c>
    </row>
    <row r="110" spans="1:7" ht="13.8" thickBot="1" x14ac:dyDescent="0.3">
      <c r="A110" s="110">
        <v>100</v>
      </c>
      <c r="B110" s="113"/>
      <c r="C110" s="114" t="str">
        <f t="shared" si="5"/>
        <v/>
      </c>
      <c r="D110" s="114" t="str">
        <f t="shared" si="6"/>
        <v/>
      </c>
      <c r="E110" s="114" t="str">
        <f t="shared" si="7"/>
        <v/>
      </c>
      <c r="F110" s="114" t="str">
        <f t="shared" si="8"/>
        <v/>
      </c>
      <c r="G110" s="115" t="str">
        <f t="shared" si="9"/>
        <v/>
      </c>
    </row>
    <row r="111" spans="1:7" x14ac:dyDescent="0.25">
      <c r="A111" s="127" t="s">
        <v>72</v>
      </c>
      <c r="B111" s="128">
        <f t="shared" ref="B111:G111" si="10">SUM(B11:B110)</f>
        <v>2107.1999999999998</v>
      </c>
      <c r="C111" s="128">
        <f t="shared" si="10"/>
        <v>7.5</v>
      </c>
      <c r="D111" s="128">
        <f t="shared" si="10"/>
        <v>13.689559449755828</v>
      </c>
      <c r="E111" s="128">
        <f t="shared" si="10"/>
        <v>71.793308902044785</v>
      </c>
      <c r="F111" s="128">
        <f t="shared" si="10"/>
        <v>-7.6925372304968569</v>
      </c>
      <c r="G111" s="129">
        <f t="shared" si="10"/>
        <v>0</v>
      </c>
    </row>
    <row r="112" spans="1:7" x14ac:dyDescent="0.25">
      <c r="A112" s="130" t="s">
        <v>63</v>
      </c>
      <c r="B112" s="70">
        <f t="shared" ref="B112:G112" si="11">AVERAGE(B11:B110)</f>
        <v>140.47999999999999</v>
      </c>
      <c r="C112" s="70">
        <f t="shared" si="11"/>
        <v>0.5</v>
      </c>
      <c r="D112" s="70">
        <f t="shared" si="11"/>
        <v>0.91263729665038851</v>
      </c>
      <c r="E112" s="70">
        <f t="shared" si="11"/>
        <v>4.7862205934696522</v>
      </c>
      <c r="F112" s="70">
        <f t="shared" si="11"/>
        <v>-0.51283581536645717</v>
      </c>
      <c r="G112" s="21">
        <f t="shared" si="11"/>
        <v>0</v>
      </c>
    </row>
    <row r="113" spans="1:7" x14ac:dyDescent="0.25">
      <c r="A113" s="130" t="s">
        <v>64</v>
      </c>
      <c r="B113" s="70">
        <f t="shared" ref="B113:G113" si="12">SUMSQ(B11:B110)</f>
        <v>400287.86</v>
      </c>
      <c r="C113" s="70">
        <f t="shared" si="12"/>
        <v>4.84375</v>
      </c>
      <c r="D113" s="70">
        <f t="shared" si="12"/>
        <v>21.054344236918439</v>
      </c>
      <c r="E113" s="70">
        <f t="shared" si="12"/>
        <v>348.81452068260336</v>
      </c>
      <c r="F113" s="70">
        <f t="shared" si="12"/>
        <v>19.568492996213124</v>
      </c>
      <c r="G113" s="21">
        <f t="shared" si="12"/>
        <v>10.567950115313803</v>
      </c>
    </row>
    <row r="114" spans="1:7" ht="13.8" thickBot="1" x14ac:dyDescent="0.3">
      <c r="A114" s="131" t="s">
        <v>65</v>
      </c>
      <c r="B114" s="132"/>
      <c r="C114" s="132">
        <f>SUMPRODUCT($B$11:$B$110,D11:D110)</f>
        <v>2805.8641636754014</v>
      </c>
      <c r="D114" s="132">
        <f>SUMPRODUCT($E$11:$E$110,F11:F110)</f>
        <v>-28.278850432315561</v>
      </c>
      <c r="E114" s="132">
        <f>SUMPRODUCT($B$11:$B$110,G11:G110)</f>
        <v>914.51529445921437</v>
      </c>
      <c r="F114" s="133">
        <f>SUMPRODUCT($E$11:$E$110,G11:G110)</f>
        <v>6.9329494271488565</v>
      </c>
      <c r="G114" s="132">
        <f>SUMPRODUCT($B$11:$B$110,F11:F110)</f>
        <v>-38.460386110715945</v>
      </c>
    </row>
    <row r="115" spans="1:7" ht="13.8" thickBot="1" x14ac:dyDescent="0.3">
      <c r="A115" s="102" t="s">
        <v>109</v>
      </c>
      <c r="B115" s="251">
        <f>COUNT(B11:B110)</f>
        <v>15</v>
      </c>
    </row>
  </sheetData>
  <sheetProtection password="DC2F" sheet="1" formatCells="0"/>
  <protectedRanges>
    <protectedRange sqref="C9" name="Range1"/>
    <protectedRange sqref="B11:B110" name="Range2"/>
  </protectedRanges>
  <pageMargins left="0.7" right="0.7" top="0.75" bottom="0.75" header="0.3" footer="0.3"/>
  <pageSetup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"/>
  <sheetViews>
    <sheetView workbookViewId="0">
      <selection activeCell="I19" sqref="I19"/>
    </sheetView>
  </sheetViews>
  <sheetFormatPr defaultRowHeight="13.2" x14ac:dyDescent="0.25"/>
  <cols>
    <col min="1" max="1" width="8.109375" customWidth="1"/>
    <col min="2" max="2" width="12.33203125" customWidth="1"/>
    <col min="3" max="3" width="11.44140625" customWidth="1"/>
    <col min="4" max="4" width="13.5546875" customWidth="1"/>
    <col min="5" max="5" width="13.44140625" customWidth="1"/>
    <col min="6" max="6" width="9" hidden="1" customWidth="1"/>
    <col min="8" max="8" width="11.5546875" customWidth="1"/>
    <col min="9" max="9" width="12.44140625" bestFit="1" customWidth="1"/>
  </cols>
  <sheetData>
    <row r="1" spans="1:11" ht="18" thickBot="1" x14ac:dyDescent="0.35">
      <c r="A1" s="193" t="s">
        <v>118</v>
      </c>
      <c r="B1" s="60"/>
      <c r="C1" s="60"/>
      <c r="D1" s="60"/>
      <c r="E1" s="60"/>
      <c r="F1" s="255"/>
      <c r="G1" s="255"/>
      <c r="H1" s="255"/>
    </row>
    <row r="2" spans="1:11" ht="18" thickBot="1" x14ac:dyDescent="0.35">
      <c r="A2" s="256" t="s">
        <v>97</v>
      </c>
      <c r="B2" s="257"/>
      <c r="C2" s="258"/>
      <c r="D2" s="192" t="s">
        <v>17</v>
      </c>
      <c r="E2" s="266" t="str">
        <f>IF(C57&gt;0,"","MLE")</f>
        <v/>
      </c>
      <c r="F2" s="10"/>
    </row>
    <row r="3" spans="1:11" ht="25.5" customHeight="1" x14ac:dyDescent="0.25">
      <c r="A3" s="276" t="s">
        <v>120</v>
      </c>
      <c r="B3" s="274" t="s">
        <v>119</v>
      </c>
      <c r="C3" s="161">
        <v>681.83090704173821</v>
      </c>
      <c r="D3" s="190" t="s">
        <v>114</v>
      </c>
      <c r="E3" s="268" t="str">
        <f>IF(C57&gt;0,"",EXP(AVERAGE(F7:F56)))</f>
        <v/>
      </c>
      <c r="F3" s="10"/>
    </row>
    <row r="4" spans="1:11" ht="14.4" thickBot="1" x14ac:dyDescent="0.3">
      <c r="A4" s="1"/>
      <c r="B4" s="275" t="s">
        <v>117</v>
      </c>
      <c r="C4" s="22">
        <v>1.1752474286641428</v>
      </c>
      <c r="D4" s="191">
        <f>B59+C59</f>
        <v>-29.53088110200396</v>
      </c>
      <c r="E4" s="269" t="str">
        <f>IF(C57&gt;0,"",SQRT(VARP(F7:F56)))</f>
        <v/>
      </c>
      <c r="F4" s="10"/>
      <c r="G4" s="2"/>
      <c r="H4" s="2"/>
      <c r="I4" s="2"/>
    </row>
    <row r="5" spans="1:11" ht="13.8" thickBot="1" x14ac:dyDescent="0.3">
      <c r="A5" s="3" t="s">
        <v>88</v>
      </c>
      <c r="B5" s="4"/>
      <c r="C5" s="14"/>
      <c r="D5" s="186"/>
      <c r="E5" s="267"/>
      <c r="F5" s="10"/>
    </row>
    <row r="6" spans="1:11" ht="13.8" thickBot="1" x14ac:dyDescent="0.3">
      <c r="A6" s="5" t="s">
        <v>7</v>
      </c>
      <c r="B6" s="271" t="s">
        <v>82</v>
      </c>
      <c r="C6" s="39" t="s">
        <v>83</v>
      </c>
      <c r="D6" s="187" t="s">
        <v>115</v>
      </c>
      <c r="E6" s="188" t="s">
        <v>84</v>
      </c>
      <c r="F6" s="2"/>
      <c r="H6" s="2"/>
      <c r="I6" s="2"/>
      <c r="J6" s="2"/>
      <c r="K6" s="2"/>
    </row>
    <row r="7" spans="1:11" x14ac:dyDescent="0.25">
      <c r="A7" s="1">
        <v>1</v>
      </c>
      <c r="B7" s="270">
        <v>39</v>
      </c>
      <c r="C7" s="270">
        <v>6</v>
      </c>
      <c r="D7" s="260">
        <f t="shared" ref="D7:D56" si="0">IF(B7&gt;0,LOG(NORMDIST(LN(B7),LN($C$3),$C$4,FALSE)),"")</f>
        <v>-1.756277526915885</v>
      </c>
      <c r="E7" s="261">
        <f>IF(C7&gt;0,LOG(1-LOGNORMDIST(C7,LN($C$3),$C$4)),"")</f>
        <v>-1.2254136500089687E-5</v>
      </c>
      <c r="F7" s="273">
        <f>IF(B7&gt;0,LN(B7),"")</f>
        <v>3.6635616461296463</v>
      </c>
      <c r="G7" s="2"/>
      <c r="H7" s="158"/>
      <c r="I7" s="2"/>
      <c r="J7" s="2"/>
      <c r="K7" s="2"/>
    </row>
    <row r="8" spans="1:11" x14ac:dyDescent="0.25">
      <c r="A8" s="1">
        <v>2</v>
      </c>
      <c r="B8" s="4">
        <v>68</v>
      </c>
      <c r="C8" s="4">
        <v>34</v>
      </c>
      <c r="D8" s="262">
        <f t="shared" si="0"/>
        <v>-1.3047083564559792</v>
      </c>
      <c r="E8" s="263">
        <f t="shared" ref="E8:E56" si="1">IF(C8&gt;0,LOG(1-LOGNORMDIST(C8,LN($C$3),$C$4)),"")</f>
        <v>-2.336669740419503E-3</v>
      </c>
      <c r="F8" s="273">
        <f t="shared" ref="F8:F56" si="2">IF(B8&gt;0,LN(B8),"")</f>
        <v>4.219507705176107</v>
      </c>
      <c r="G8" s="157"/>
      <c r="H8" s="159"/>
      <c r="I8" s="2"/>
      <c r="J8" s="2"/>
      <c r="K8" s="2"/>
    </row>
    <row r="9" spans="1:11" x14ac:dyDescent="0.25">
      <c r="A9" s="1">
        <v>3</v>
      </c>
      <c r="B9" s="4">
        <v>93</v>
      </c>
      <c r="C9" s="4">
        <v>54</v>
      </c>
      <c r="D9" s="262">
        <f t="shared" si="0"/>
        <v>-1.0931750147373238</v>
      </c>
      <c r="E9" s="263">
        <f t="shared" si="1"/>
        <v>-6.7740006317852314E-3</v>
      </c>
      <c r="F9" s="273">
        <f t="shared" si="2"/>
        <v>4.5325994931532563</v>
      </c>
      <c r="G9" s="65"/>
      <c r="H9" s="160"/>
      <c r="I9" s="2"/>
      <c r="J9" s="2"/>
      <c r="K9" s="2"/>
    </row>
    <row r="10" spans="1:11" x14ac:dyDescent="0.25">
      <c r="A10" s="1">
        <v>4</v>
      </c>
      <c r="B10" s="4">
        <v>145</v>
      </c>
      <c r="C10" s="4">
        <v>65</v>
      </c>
      <c r="D10" s="262">
        <f t="shared" si="0"/>
        <v>-0.84597900445702068</v>
      </c>
      <c r="E10" s="263">
        <f t="shared" si="1"/>
        <v>-9.9964302353884316E-3</v>
      </c>
      <c r="F10" s="273">
        <f t="shared" si="2"/>
        <v>4.9767337424205742</v>
      </c>
      <c r="G10" s="67"/>
      <c r="H10" s="68"/>
      <c r="I10" s="2"/>
      <c r="J10" s="2"/>
      <c r="K10" s="2"/>
    </row>
    <row r="11" spans="1:11" x14ac:dyDescent="0.25">
      <c r="A11" s="1">
        <v>5</v>
      </c>
      <c r="B11" s="4">
        <v>182</v>
      </c>
      <c r="C11" s="4">
        <v>171</v>
      </c>
      <c r="D11" s="262">
        <f t="shared" si="0"/>
        <v>-0.7434735012738195</v>
      </c>
      <c r="E11" s="263">
        <f t="shared" si="1"/>
        <v>-5.5331263623757586E-2</v>
      </c>
      <c r="F11" s="273">
        <f t="shared" si="2"/>
        <v>5.2040066870767951</v>
      </c>
    </row>
    <row r="12" spans="1:11" x14ac:dyDescent="0.25">
      <c r="A12" s="1">
        <v>6</v>
      </c>
      <c r="B12" s="4">
        <v>189</v>
      </c>
      <c r="C12" s="4">
        <v>417</v>
      </c>
      <c r="D12" s="262">
        <f t="shared" si="0"/>
        <v>-0.72802413735618587</v>
      </c>
      <c r="E12" s="263">
        <f t="shared" si="1"/>
        <v>-0.17903447943986431</v>
      </c>
      <c r="F12" s="273">
        <f t="shared" si="2"/>
        <v>5.2417470150596426</v>
      </c>
      <c r="I12" s="2"/>
      <c r="J12" s="2"/>
    </row>
    <row r="13" spans="1:11" x14ac:dyDescent="0.25">
      <c r="A13" s="1">
        <v>7</v>
      </c>
      <c r="B13" s="4">
        <v>189</v>
      </c>
      <c r="C13" s="4">
        <v>823</v>
      </c>
      <c r="D13" s="262">
        <f t="shared" si="0"/>
        <v>-0.72802413735618587</v>
      </c>
      <c r="E13" s="263">
        <f t="shared" si="1"/>
        <v>-0.36011991525803777</v>
      </c>
      <c r="F13" s="273">
        <f t="shared" si="2"/>
        <v>5.2417470150596426</v>
      </c>
      <c r="I13" s="2"/>
      <c r="J13" s="2"/>
    </row>
    <row r="14" spans="1:11" x14ac:dyDescent="0.25">
      <c r="A14" s="1">
        <v>8</v>
      </c>
      <c r="B14" s="4">
        <v>198</v>
      </c>
      <c r="C14" s="4">
        <v>1275</v>
      </c>
      <c r="D14" s="262">
        <f t="shared" si="0"/>
        <v>-0.70959697701048485</v>
      </c>
      <c r="E14" s="263">
        <f t="shared" si="1"/>
        <v>-0.52700926654478852</v>
      </c>
      <c r="F14" s="273">
        <f t="shared" si="2"/>
        <v>5.2882670306945352</v>
      </c>
      <c r="I14" s="2"/>
      <c r="J14" s="2"/>
    </row>
    <row r="15" spans="1:11" x14ac:dyDescent="0.25">
      <c r="A15" s="1">
        <v>9</v>
      </c>
      <c r="B15" s="4">
        <v>198</v>
      </c>
      <c r="C15" s="4">
        <v>2114</v>
      </c>
      <c r="D15" s="262">
        <f t="shared" si="0"/>
        <v>-0.70959697701048485</v>
      </c>
      <c r="E15" s="263">
        <f t="shared" si="1"/>
        <v>-0.77516112014238103</v>
      </c>
      <c r="F15" s="273">
        <f t="shared" si="2"/>
        <v>5.2882670306945352</v>
      </c>
      <c r="I15" s="2"/>
      <c r="J15" s="2"/>
    </row>
    <row r="16" spans="1:11" x14ac:dyDescent="0.25">
      <c r="A16" s="1">
        <v>10</v>
      </c>
      <c r="B16" s="4">
        <v>204</v>
      </c>
      <c r="C16" s="4">
        <v>2409</v>
      </c>
      <c r="D16" s="262">
        <f t="shared" si="0"/>
        <v>-0.69813029001022009</v>
      </c>
      <c r="E16" s="263">
        <f t="shared" si="1"/>
        <v>-0.84949794242830634</v>
      </c>
      <c r="F16" s="273">
        <f t="shared" si="2"/>
        <v>5.3181199938442161</v>
      </c>
      <c r="H16" s="2"/>
      <c r="J16" s="2"/>
    </row>
    <row r="17" spans="1:10" x14ac:dyDescent="0.25">
      <c r="A17" s="1">
        <v>11</v>
      </c>
      <c r="B17" s="4">
        <v>221</v>
      </c>
      <c r="C17" s="15"/>
      <c r="D17" s="262">
        <f t="shared" si="0"/>
        <v>-0.66876836982827004</v>
      </c>
      <c r="E17" s="263" t="str">
        <f t="shared" si="1"/>
        <v/>
      </c>
      <c r="F17" s="273">
        <f t="shared" si="2"/>
        <v>5.3981627015177525</v>
      </c>
      <c r="H17" s="2"/>
      <c r="I17" s="2"/>
      <c r="J17" s="2"/>
    </row>
    <row r="18" spans="1:10" x14ac:dyDescent="0.25">
      <c r="A18" s="1">
        <v>12</v>
      </c>
      <c r="B18" s="4">
        <v>249</v>
      </c>
      <c r="C18" s="15"/>
      <c r="D18" s="262">
        <f t="shared" si="0"/>
        <v>-0.62874771110265559</v>
      </c>
      <c r="E18" s="263" t="str">
        <f t="shared" si="1"/>
        <v/>
      </c>
      <c r="F18" s="273">
        <f t="shared" si="2"/>
        <v>5.5174528964647074</v>
      </c>
      <c r="H18" s="2"/>
      <c r="I18" s="2"/>
      <c r="J18" s="2"/>
    </row>
    <row r="19" spans="1:10" x14ac:dyDescent="0.25">
      <c r="A19" s="1">
        <v>13</v>
      </c>
      <c r="B19" s="4">
        <v>265</v>
      </c>
      <c r="C19" s="15"/>
      <c r="D19" s="262">
        <f t="shared" si="0"/>
        <v>-0.60963213527836091</v>
      </c>
      <c r="E19" s="263" t="str">
        <f t="shared" si="1"/>
        <v/>
      </c>
      <c r="F19" s="273">
        <f t="shared" si="2"/>
        <v>5.579729825986222</v>
      </c>
      <c r="H19" s="2"/>
      <c r="I19" s="2"/>
      <c r="J19" s="2"/>
    </row>
    <row r="20" spans="1:10" x14ac:dyDescent="0.25">
      <c r="A20" s="1">
        <v>14</v>
      </c>
      <c r="B20" s="4">
        <v>326</v>
      </c>
      <c r="C20" s="15"/>
      <c r="D20" s="262">
        <f t="shared" si="0"/>
        <v>-0.5548189446284193</v>
      </c>
      <c r="E20" s="263" t="str">
        <f t="shared" si="1"/>
        <v/>
      </c>
      <c r="F20" s="273">
        <f t="shared" si="2"/>
        <v>5.7868973813667077</v>
      </c>
      <c r="H20" s="2"/>
      <c r="I20" s="2"/>
      <c r="J20" s="2"/>
    </row>
    <row r="21" spans="1:10" x14ac:dyDescent="0.25">
      <c r="A21" s="1">
        <v>15</v>
      </c>
      <c r="B21" s="4">
        <v>328</v>
      </c>
      <c r="C21" s="15"/>
      <c r="D21" s="262">
        <f t="shared" si="0"/>
        <v>-0.55340577622502685</v>
      </c>
      <c r="E21" s="263" t="str">
        <f t="shared" si="1"/>
        <v/>
      </c>
      <c r="F21" s="273">
        <f t="shared" si="2"/>
        <v>5.7930136083841441</v>
      </c>
      <c r="H21" s="2"/>
      <c r="I21" s="2"/>
      <c r="J21" s="2"/>
    </row>
    <row r="22" spans="1:10" x14ac:dyDescent="0.25">
      <c r="A22" s="1">
        <v>16</v>
      </c>
      <c r="B22" s="4">
        <v>457</v>
      </c>
      <c r="C22" s="15"/>
      <c r="D22" s="262">
        <f t="shared" si="0"/>
        <v>-0.49438610811972966</v>
      </c>
      <c r="E22" s="263" t="str">
        <f t="shared" si="1"/>
        <v/>
      </c>
      <c r="F22" s="273">
        <f t="shared" si="2"/>
        <v>6.1246833908942051</v>
      </c>
      <c r="H22" s="2"/>
      <c r="I22" s="2"/>
      <c r="J22" s="2"/>
    </row>
    <row r="23" spans="1:10" x14ac:dyDescent="0.25">
      <c r="A23" s="1">
        <v>17</v>
      </c>
      <c r="B23" s="4">
        <v>487</v>
      </c>
      <c r="C23" s="15"/>
      <c r="D23" s="262">
        <f t="shared" si="0"/>
        <v>-0.4870229811354278</v>
      </c>
      <c r="E23" s="263" t="str">
        <f t="shared" si="1"/>
        <v/>
      </c>
      <c r="F23" s="273">
        <f t="shared" si="2"/>
        <v>6.1882641230825897</v>
      </c>
      <c r="H23" s="2"/>
      <c r="I23" s="2"/>
      <c r="J23" s="2"/>
    </row>
    <row r="24" spans="1:10" x14ac:dyDescent="0.25">
      <c r="A24" s="1">
        <v>18</v>
      </c>
      <c r="B24" s="4">
        <v>558</v>
      </c>
      <c r="C24" s="15"/>
      <c r="D24" s="262">
        <f t="shared" si="0"/>
        <v>-0.47553448055646974</v>
      </c>
      <c r="E24" s="263" t="str">
        <f t="shared" si="1"/>
        <v/>
      </c>
      <c r="F24" s="273">
        <f t="shared" si="2"/>
        <v>6.3243589623813108</v>
      </c>
      <c r="H24" s="2"/>
      <c r="I24" s="2"/>
      <c r="J24" s="2"/>
    </row>
    <row r="25" spans="1:10" x14ac:dyDescent="0.25">
      <c r="A25" s="1">
        <v>19</v>
      </c>
      <c r="B25" s="4">
        <v>568</v>
      </c>
      <c r="C25" s="15"/>
      <c r="D25" s="262">
        <f t="shared" si="0"/>
        <v>-0.47446470763960091</v>
      </c>
      <c r="E25" s="263" t="str">
        <f t="shared" si="1"/>
        <v/>
      </c>
      <c r="F25" s="273">
        <f t="shared" si="2"/>
        <v>6.3421214187211516</v>
      </c>
      <c r="H25" s="2"/>
      <c r="I25" s="2"/>
      <c r="J25" s="2"/>
    </row>
    <row r="26" spans="1:10" x14ac:dyDescent="0.25">
      <c r="A26" s="1">
        <v>20</v>
      </c>
      <c r="B26" s="4">
        <v>654</v>
      </c>
      <c r="C26" s="15"/>
      <c r="D26" s="262">
        <f t="shared" si="0"/>
        <v>-0.46949228815362837</v>
      </c>
      <c r="E26" s="263" t="str">
        <f t="shared" si="1"/>
        <v/>
      </c>
      <c r="F26" s="273">
        <f t="shared" si="2"/>
        <v>6.4831073514571989</v>
      </c>
      <c r="I26" s="2"/>
      <c r="J26" s="2"/>
    </row>
    <row r="27" spans="1:10" x14ac:dyDescent="0.25">
      <c r="A27" s="1">
        <v>21</v>
      </c>
      <c r="B27" s="4">
        <v>667</v>
      </c>
      <c r="C27" s="15"/>
      <c r="D27" s="262">
        <f t="shared" si="0"/>
        <v>-0.46929527841426816</v>
      </c>
      <c r="E27" s="263" t="str">
        <f t="shared" si="1"/>
        <v/>
      </c>
      <c r="F27" s="273">
        <f t="shared" si="2"/>
        <v>6.5027900459156234</v>
      </c>
      <c r="I27" s="2"/>
      <c r="J27" s="2"/>
    </row>
    <row r="28" spans="1:10" x14ac:dyDescent="0.25">
      <c r="A28" s="1">
        <v>22</v>
      </c>
      <c r="B28" s="4">
        <v>710</v>
      </c>
      <c r="C28" s="15"/>
      <c r="D28" s="262">
        <f t="shared" si="0"/>
        <v>-0.46947690388730573</v>
      </c>
      <c r="E28" s="263" t="str">
        <f t="shared" si="1"/>
        <v/>
      </c>
      <c r="F28" s="273">
        <f t="shared" si="2"/>
        <v>6.5652649700353614</v>
      </c>
      <c r="I28" s="2"/>
      <c r="J28" s="2"/>
    </row>
    <row r="29" spans="1:10" x14ac:dyDescent="0.25">
      <c r="A29" s="1">
        <v>23</v>
      </c>
      <c r="B29" s="4">
        <v>741</v>
      </c>
      <c r="C29" s="15"/>
      <c r="D29" s="262">
        <f t="shared" si="0"/>
        <v>-0.47030802351638962</v>
      </c>
      <c r="E29" s="263" t="str">
        <f t="shared" si="1"/>
        <v/>
      </c>
      <c r="F29" s="273">
        <f t="shared" si="2"/>
        <v>6.6080006252960866</v>
      </c>
      <c r="I29" s="2"/>
      <c r="J29" s="2"/>
    </row>
    <row r="30" spans="1:10" x14ac:dyDescent="0.25">
      <c r="A30" s="1">
        <v>24</v>
      </c>
      <c r="B30" s="4">
        <v>783</v>
      </c>
      <c r="C30" s="15"/>
      <c r="D30" s="262">
        <f t="shared" si="0"/>
        <v>-0.47222850817593282</v>
      </c>
      <c r="E30" s="263" t="str">
        <f t="shared" si="1"/>
        <v/>
      </c>
      <c r="F30" s="273">
        <f t="shared" si="2"/>
        <v>6.6631326959908028</v>
      </c>
      <c r="I30" s="2"/>
      <c r="J30" s="2"/>
    </row>
    <row r="31" spans="1:10" x14ac:dyDescent="0.25">
      <c r="A31" s="1">
        <v>25</v>
      </c>
      <c r="B31" s="4">
        <v>853</v>
      </c>
      <c r="C31" s="15"/>
      <c r="D31" s="262">
        <f t="shared" si="0"/>
        <v>-0.47710613536468927</v>
      </c>
      <c r="E31" s="263" t="str">
        <f t="shared" si="1"/>
        <v/>
      </c>
      <c r="F31" s="273">
        <f t="shared" si="2"/>
        <v>6.7487595474916793</v>
      </c>
      <c r="I31" s="2"/>
      <c r="J31" s="2"/>
    </row>
    <row r="32" spans="1:10" x14ac:dyDescent="0.25">
      <c r="A32" s="1">
        <v>26</v>
      </c>
      <c r="B32" s="4">
        <v>948</v>
      </c>
      <c r="C32" s="15"/>
      <c r="D32" s="262">
        <f t="shared" si="0"/>
        <v>-0.48629572768262408</v>
      </c>
      <c r="E32" s="263" t="str">
        <f t="shared" si="1"/>
        <v/>
      </c>
      <c r="F32" s="273">
        <f t="shared" si="2"/>
        <v>6.8543545022550214</v>
      </c>
      <c r="I32" s="2"/>
      <c r="J32" s="2"/>
    </row>
    <row r="33" spans="1:10" x14ac:dyDescent="0.25">
      <c r="A33" s="1">
        <v>27</v>
      </c>
      <c r="B33" s="4">
        <v>1073</v>
      </c>
      <c r="C33" s="15"/>
      <c r="D33" s="262">
        <f t="shared" si="0"/>
        <v>-0.50154287402280329</v>
      </c>
      <c r="E33" s="263" t="str">
        <f t="shared" si="1"/>
        <v/>
      </c>
      <c r="F33" s="273">
        <f t="shared" si="2"/>
        <v>6.9782137426306985</v>
      </c>
      <c r="I33" s="2"/>
      <c r="J33" s="2"/>
    </row>
    <row r="34" spans="1:10" x14ac:dyDescent="0.25">
      <c r="A34" s="1">
        <v>28</v>
      </c>
      <c r="B34" s="4">
        <v>1225</v>
      </c>
      <c r="C34" s="15"/>
      <c r="D34" s="262">
        <f t="shared" si="0"/>
        <v>-0.52319069414648567</v>
      </c>
      <c r="E34" s="263" t="str">
        <f t="shared" si="1"/>
        <v/>
      </c>
      <c r="F34" s="273">
        <f t="shared" si="2"/>
        <v>7.110696122978827</v>
      </c>
      <c r="I34" s="2"/>
      <c r="J34" s="2"/>
    </row>
    <row r="35" spans="1:10" x14ac:dyDescent="0.25">
      <c r="A35" s="1">
        <v>29</v>
      </c>
      <c r="B35" s="4">
        <v>1252</v>
      </c>
      <c r="C35" s="15"/>
      <c r="D35" s="262">
        <f t="shared" si="0"/>
        <v>-0.52728189200587816</v>
      </c>
      <c r="E35" s="263" t="str">
        <f t="shared" si="1"/>
        <v/>
      </c>
      <c r="F35" s="273">
        <f t="shared" si="2"/>
        <v>7.1324975516600437</v>
      </c>
      <c r="I35" s="2"/>
      <c r="J35" s="2"/>
    </row>
    <row r="36" spans="1:10" x14ac:dyDescent="0.25">
      <c r="A36" s="1">
        <v>30</v>
      </c>
      <c r="B36" s="4">
        <v>1350</v>
      </c>
      <c r="C36" s="15"/>
      <c r="D36" s="262">
        <f t="shared" si="0"/>
        <v>-0.54257539269303634</v>
      </c>
      <c r="E36" s="263" t="str">
        <f t="shared" si="1"/>
        <v/>
      </c>
      <c r="F36" s="273">
        <f t="shared" si="2"/>
        <v>7.2078598714324755</v>
      </c>
      <c r="I36" s="2"/>
      <c r="J36" s="2"/>
    </row>
    <row r="37" spans="1:10" x14ac:dyDescent="0.25">
      <c r="A37" s="1">
        <v>31</v>
      </c>
      <c r="B37" s="4">
        <v>1389</v>
      </c>
      <c r="C37" s="15"/>
      <c r="D37" s="262">
        <f t="shared" si="0"/>
        <v>-0.548819759968869</v>
      </c>
      <c r="E37" s="263" t="str">
        <f t="shared" si="1"/>
        <v/>
      </c>
      <c r="F37" s="273">
        <f t="shared" si="2"/>
        <v>7.2363393427543441</v>
      </c>
      <c r="I37" s="2"/>
      <c r="J37" s="2"/>
    </row>
    <row r="38" spans="1:10" x14ac:dyDescent="0.25">
      <c r="A38" s="1">
        <v>32</v>
      </c>
      <c r="B38" s="4">
        <v>1458</v>
      </c>
      <c r="C38" s="15"/>
      <c r="D38" s="262">
        <f t="shared" si="0"/>
        <v>-0.56003635982110211</v>
      </c>
      <c r="E38" s="263" t="str">
        <f t="shared" si="1"/>
        <v/>
      </c>
      <c r="F38" s="273">
        <f t="shared" si="2"/>
        <v>7.2848209125686036</v>
      </c>
      <c r="I38" s="2"/>
      <c r="J38" s="2"/>
    </row>
    <row r="39" spans="1:10" x14ac:dyDescent="0.25">
      <c r="A39" s="1">
        <v>33</v>
      </c>
      <c r="B39" s="4">
        <v>1606</v>
      </c>
      <c r="C39" s="15"/>
      <c r="D39" s="262">
        <f t="shared" si="0"/>
        <v>-0.58461071612273419</v>
      </c>
      <c r="E39" s="263" t="str">
        <f t="shared" si="1"/>
        <v/>
      </c>
      <c r="F39" s="273">
        <f t="shared" si="2"/>
        <v>7.381501894506707</v>
      </c>
      <c r="I39" s="2"/>
      <c r="J39" s="2"/>
    </row>
    <row r="40" spans="1:10" x14ac:dyDescent="0.25">
      <c r="A40" s="1">
        <v>34</v>
      </c>
      <c r="B40" s="4">
        <v>1641</v>
      </c>
      <c r="C40" s="15"/>
      <c r="D40" s="262">
        <f t="shared" si="0"/>
        <v>-0.59049139749668111</v>
      </c>
      <c r="E40" s="263" t="str">
        <f t="shared" si="1"/>
        <v/>
      </c>
      <c r="F40" s="273">
        <f t="shared" si="2"/>
        <v>7.4030610910900911</v>
      </c>
      <c r="I40" s="2"/>
      <c r="J40" s="2"/>
    </row>
    <row r="41" spans="1:10" x14ac:dyDescent="0.25">
      <c r="A41" s="1">
        <v>35</v>
      </c>
      <c r="B41" s="4">
        <v>1892</v>
      </c>
      <c r="C41" s="15"/>
      <c r="D41" s="262">
        <f t="shared" si="0"/>
        <v>-0.63298145109350434</v>
      </c>
      <c r="E41" s="263" t="str">
        <f t="shared" si="1"/>
        <v/>
      </c>
      <c r="F41" s="273">
        <f t="shared" si="2"/>
        <v>7.5453897496118234</v>
      </c>
      <c r="I41" s="2"/>
      <c r="J41" s="2"/>
    </row>
    <row r="42" spans="1:10" x14ac:dyDescent="0.25">
      <c r="A42" s="1">
        <v>36</v>
      </c>
      <c r="B42" s="4">
        <v>2473</v>
      </c>
      <c r="C42" s="15"/>
      <c r="D42" s="262">
        <f t="shared" si="0"/>
        <v>-0.73019543506885243</v>
      </c>
      <c r="E42" s="263" t="str">
        <f t="shared" si="1"/>
        <v/>
      </c>
      <c r="F42" s="273">
        <f t="shared" si="2"/>
        <v>7.8131872675214158</v>
      </c>
      <c r="I42" s="2"/>
      <c r="J42" s="2"/>
    </row>
    <row r="43" spans="1:10" x14ac:dyDescent="0.25">
      <c r="A43" s="1">
        <v>37</v>
      </c>
      <c r="B43" s="4">
        <v>2557</v>
      </c>
      <c r="C43" s="15"/>
      <c r="D43" s="262">
        <f t="shared" si="0"/>
        <v>-0.74390278380885932</v>
      </c>
      <c r="E43" s="263" t="str">
        <f t="shared" si="1"/>
        <v/>
      </c>
      <c r="F43" s="273">
        <f t="shared" si="2"/>
        <v>7.8465899752911863</v>
      </c>
      <c r="I43" s="2"/>
      <c r="J43" s="2"/>
    </row>
    <row r="44" spans="1:10" x14ac:dyDescent="0.25">
      <c r="A44" s="1">
        <v>38</v>
      </c>
      <c r="B44" s="4">
        <v>2908</v>
      </c>
      <c r="C44" s="15"/>
      <c r="D44" s="262">
        <f t="shared" si="0"/>
        <v>-0.79996533681427173</v>
      </c>
      <c r="E44" s="263" t="str">
        <f t="shared" si="1"/>
        <v/>
      </c>
      <c r="F44" s="273">
        <f t="shared" si="2"/>
        <v>7.97522083865341</v>
      </c>
      <c r="I44" s="2"/>
      <c r="J44" s="2"/>
    </row>
    <row r="45" spans="1:10" x14ac:dyDescent="0.25">
      <c r="A45" s="1">
        <v>39</v>
      </c>
      <c r="B45" s="4">
        <v>3158</v>
      </c>
      <c r="C45" s="15"/>
      <c r="D45" s="262">
        <f t="shared" si="0"/>
        <v>-0.83864777247123445</v>
      </c>
      <c r="E45" s="263" t="str">
        <f t="shared" si="1"/>
        <v/>
      </c>
      <c r="F45" s="273">
        <f t="shared" si="2"/>
        <v>8.0576941948155874</v>
      </c>
      <c r="I45" s="2"/>
      <c r="J45" s="2"/>
    </row>
    <row r="46" spans="1:10" x14ac:dyDescent="0.25">
      <c r="A46" s="1">
        <v>40</v>
      </c>
      <c r="B46" s="4">
        <v>4764</v>
      </c>
      <c r="C46" s="15"/>
      <c r="D46" s="262">
        <f t="shared" si="0"/>
        <v>-1.0633958919960342</v>
      </c>
      <c r="E46" s="263" t="str">
        <f t="shared" si="1"/>
        <v/>
      </c>
      <c r="F46" s="273">
        <f t="shared" si="2"/>
        <v>8.4688429304751907</v>
      </c>
      <c r="I46" s="2"/>
      <c r="J46" s="2"/>
    </row>
    <row r="47" spans="1:10" x14ac:dyDescent="0.25">
      <c r="A47" s="1">
        <v>41</v>
      </c>
      <c r="B47" s="4"/>
      <c r="C47" s="15"/>
      <c r="D47" s="262" t="str">
        <f t="shared" si="0"/>
        <v/>
      </c>
      <c r="E47" s="263" t="str">
        <f t="shared" si="1"/>
        <v/>
      </c>
      <c r="F47" s="273" t="str">
        <f t="shared" si="2"/>
        <v/>
      </c>
      <c r="I47" s="2"/>
      <c r="J47" s="2"/>
    </row>
    <row r="48" spans="1:10" x14ac:dyDescent="0.25">
      <c r="A48" s="1">
        <v>42</v>
      </c>
      <c r="B48" s="4"/>
      <c r="C48" s="15"/>
      <c r="D48" s="262" t="str">
        <f t="shared" si="0"/>
        <v/>
      </c>
      <c r="E48" s="263" t="str">
        <f t="shared" si="1"/>
        <v/>
      </c>
      <c r="F48" s="273" t="str">
        <f t="shared" si="2"/>
        <v/>
      </c>
      <c r="I48" s="2"/>
      <c r="J48" s="2"/>
    </row>
    <row r="49" spans="1:10" x14ac:dyDescent="0.25">
      <c r="A49" s="1">
        <v>43</v>
      </c>
      <c r="B49" s="4"/>
      <c r="C49" s="15"/>
      <c r="D49" s="262" t="str">
        <f t="shared" si="0"/>
        <v/>
      </c>
      <c r="E49" s="263" t="str">
        <f t="shared" si="1"/>
        <v/>
      </c>
      <c r="F49" s="273" t="str">
        <f t="shared" si="2"/>
        <v/>
      </c>
      <c r="I49" s="2"/>
      <c r="J49" s="2"/>
    </row>
    <row r="50" spans="1:10" x14ac:dyDescent="0.25">
      <c r="A50" s="1">
        <v>44</v>
      </c>
      <c r="B50" s="4"/>
      <c r="C50" s="15"/>
      <c r="D50" s="262" t="str">
        <f t="shared" si="0"/>
        <v/>
      </c>
      <c r="E50" s="263" t="str">
        <f t="shared" si="1"/>
        <v/>
      </c>
      <c r="F50" s="273" t="str">
        <f t="shared" si="2"/>
        <v/>
      </c>
      <c r="I50" s="2"/>
      <c r="J50" s="2"/>
    </row>
    <row r="51" spans="1:10" x14ac:dyDescent="0.25">
      <c r="A51" s="1">
        <v>45</v>
      </c>
      <c r="B51" s="4"/>
      <c r="C51" s="15"/>
      <c r="D51" s="262" t="str">
        <f t="shared" si="0"/>
        <v/>
      </c>
      <c r="E51" s="263" t="str">
        <f t="shared" si="1"/>
        <v/>
      </c>
      <c r="F51" s="273" t="str">
        <f t="shared" si="2"/>
        <v/>
      </c>
      <c r="I51" s="2"/>
      <c r="J51" s="2"/>
    </row>
    <row r="52" spans="1:10" x14ac:dyDescent="0.25">
      <c r="A52" s="1">
        <v>46</v>
      </c>
      <c r="B52" s="4"/>
      <c r="C52" s="15"/>
      <c r="D52" s="262" t="str">
        <f t="shared" si="0"/>
        <v/>
      </c>
      <c r="E52" s="263" t="str">
        <f t="shared" si="1"/>
        <v/>
      </c>
      <c r="F52" s="273" t="str">
        <f t="shared" si="2"/>
        <v/>
      </c>
      <c r="I52" s="2"/>
      <c r="J52" s="2"/>
    </row>
    <row r="53" spans="1:10" x14ac:dyDescent="0.25">
      <c r="A53" s="1">
        <v>47</v>
      </c>
      <c r="B53" s="4"/>
      <c r="C53" s="15"/>
      <c r="D53" s="262" t="str">
        <f t="shared" si="0"/>
        <v/>
      </c>
      <c r="E53" s="263" t="str">
        <f t="shared" si="1"/>
        <v/>
      </c>
      <c r="F53" s="273" t="str">
        <f t="shared" si="2"/>
        <v/>
      </c>
      <c r="I53" s="2"/>
      <c r="J53" s="2"/>
    </row>
    <row r="54" spans="1:10" x14ac:dyDescent="0.25">
      <c r="A54" s="1">
        <v>48</v>
      </c>
      <c r="B54" s="4"/>
      <c r="C54" s="15"/>
      <c r="D54" s="262" t="str">
        <f t="shared" si="0"/>
        <v/>
      </c>
      <c r="E54" s="263" t="str">
        <f t="shared" si="1"/>
        <v/>
      </c>
      <c r="F54" s="273" t="str">
        <f t="shared" si="2"/>
        <v/>
      </c>
      <c r="I54" s="2"/>
      <c r="J54" s="2"/>
    </row>
    <row r="55" spans="1:10" x14ac:dyDescent="0.25">
      <c r="A55" s="1">
        <v>49</v>
      </c>
      <c r="B55" s="4"/>
      <c r="C55" s="15"/>
      <c r="D55" s="262" t="str">
        <f t="shared" si="0"/>
        <v/>
      </c>
      <c r="E55" s="263" t="str">
        <f t="shared" si="1"/>
        <v/>
      </c>
      <c r="F55" s="273" t="str">
        <f t="shared" si="2"/>
        <v/>
      </c>
      <c r="I55" s="2"/>
      <c r="J55" s="2"/>
    </row>
    <row r="56" spans="1:10" ht="13.8" thickBot="1" x14ac:dyDescent="0.3">
      <c r="A56" s="1">
        <v>50</v>
      </c>
      <c r="B56" s="8"/>
      <c r="C56" s="272"/>
      <c r="D56" s="264" t="str">
        <f t="shared" si="0"/>
        <v/>
      </c>
      <c r="E56" s="265" t="str">
        <f t="shared" si="1"/>
        <v/>
      </c>
      <c r="F56" s="273" t="str">
        <f t="shared" si="2"/>
        <v/>
      </c>
      <c r="I56" s="2"/>
      <c r="J56" s="2"/>
    </row>
    <row r="57" spans="1:10" x14ac:dyDescent="0.25">
      <c r="A57" s="184" t="s">
        <v>86</v>
      </c>
      <c r="B57" s="165">
        <f>COUNT(B7:B56)</f>
        <v>40</v>
      </c>
      <c r="C57" s="165">
        <f>COUNT(C7:C56)</f>
        <v>10</v>
      </c>
      <c r="D57" s="21">
        <f>1/SQRT(2*PI())</f>
        <v>0.3989422804014327</v>
      </c>
    </row>
    <row r="58" spans="1:10" x14ac:dyDescent="0.25">
      <c r="A58" s="185" t="s">
        <v>4</v>
      </c>
      <c r="B58" s="18">
        <f>SUM(B7:B56)</f>
        <v>39066</v>
      </c>
      <c r="C58" s="70" t="s">
        <v>85</v>
      </c>
      <c r="D58" s="20"/>
    </row>
    <row r="59" spans="1:10" ht="13.8" thickBot="1" x14ac:dyDescent="0.3">
      <c r="A59" s="167" t="s">
        <v>5</v>
      </c>
      <c r="B59" s="168">
        <f>SUM(D7:D56)</f>
        <v>-26.765607759822732</v>
      </c>
      <c r="C59" s="132">
        <f>SUM(E7:E56)</f>
        <v>-2.7652733421812288</v>
      </c>
      <c r="D59" s="133"/>
    </row>
    <row r="60" spans="1:10" x14ac:dyDescent="0.25">
      <c r="C60" s="2"/>
      <c r="D60" s="159"/>
    </row>
  </sheetData>
  <sheetProtection formatCells="0"/>
  <protectedRanges>
    <protectedRange sqref="B47:C56 C17:C46" name="Range2"/>
    <protectedRange sqref="C3:C4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" shapeId="101377" r:id="rId4">
          <objectPr defaultSize="0" autoPict="0" r:id="rId5">
            <anchor moveWithCells="1" sizeWithCells="1">
              <from>
                <xdr:col>6</xdr:col>
                <xdr:colOff>228600</xdr:colOff>
                <xdr:row>1</xdr:row>
                <xdr:rowOff>45720</xdr:rowOff>
              </from>
              <to>
                <xdr:col>11</xdr:col>
                <xdr:colOff>541020</xdr:colOff>
                <xdr:row>8</xdr:row>
                <xdr:rowOff>0</xdr:rowOff>
              </to>
            </anchor>
          </objectPr>
        </oleObject>
      </mc:Choice>
      <mc:Fallback>
        <oleObject progId="Equation" shapeId="101377" r:id="rId4"/>
      </mc:Fallback>
    </mc:AlternateContent>
    <mc:AlternateContent xmlns:mc="http://schemas.openxmlformats.org/markup-compatibility/2006">
      <mc:Choice Requires="x14">
        <oleObject progId="Equation.DSMT4" shapeId="101380" r:id="rId6">
          <objectPr defaultSize="0" autoPict="0" r:id="rId7">
            <anchor moveWithCells="1" sizeWithCells="1">
              <from>
                <xdr:col>6</xdr:col>
                <xdr:colOff>213360</xdr:colOff>
                <xdr:row>8</xdr:row>
                <xdr:rowOff>38100</xdr:rowOff>
              </from>
              <to>
                <xdr:col>10</xdr:col>
                <xdr:colOff>457200</xdr:colOff>
                <xdr:row>13</xdr:row>
                <xdr:rowOff>144780</xdr:rowOff>
              </to>
            </anchor>
          </objectPr>
        </oleObject>
      </mc:Choice>
      <mc:Fallback>
        <oleObject progId="Equation.DSMT4" shapeId="10138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5"/>
  <sheetViews>
    <sheetView workbookViewId="0">
      <selection activeCell="H3" sqref="H3"/>
    </sheetView>
  </sheetViews>
  <sheetFormatPr defaultRowHeight="13.2" x14ac:dyDescent="0.25"/>
  <cols>
    <col min="1" max="1" width="8.88671875" customWidth="1"/>
    <col min="2" max="2" width="12" customWidth="1"/>
    <col min="3" max="3" width="10.6640625" customWidth="1"/>
    <col min="4" max="4" width="11.6640625" customWidth="1"/>
    <col min="5" max="5" width="9.6640625" customWidth="1"/>
    <col min="6" max="6" width="10.109375" customWidth="1"/>
    <col min="7" max="7" width="12.5546875" customWidth="1"/>
    <col min="8" max="8" width="14.109375" customWidth="1"/>
  </cols>
  <sheetData>
    <row r="1" spans="1:7" ht="15" x14ac:dyDescent="0.25">
      <c r="A1" s="116" t="s">
        <v>16</v>
      </c>
      <c r="B1" s="117"/>
      <c r="C1" s="117"/>
      <c r="D1" s="91"/>
      <c r="E1" s="123" t="s">
        <v>77</v>
      </c>
      <c r="F1" s="91"/>
      <c r="G1" s="118"/>
    </row>
    <row r="2" spans="1:7" ht="15.6" thickBot="1" x14ac:dyDescent="0.3">
      <c r="A2" s="119" t="s">
        <v>76</v>
      </c>
      <c r="B2" s="120"/>
      <c r="C2" s="120"/>
      <c r="D2" s="120"/>
      <c r="E2" s="121"/>
      <c r="F2" s="121"/>
      <c r="G2" s="122"/>
    </row>
    <row r="3" spans="1:7" x14ac:dyDescent="0.25">
      <c r="A3" s="153"/>
      <c r="B3" s="125"/>
      <c r="C3" s="124" t="s">
        <v>66</v>
      </c>
      <c r="D3" s="124" t="s">
        <v>67</v>
      </c>
      <c r="E3" s="124" t="s">
        <v>68</v>
      </c>
      <c r="F3" s="142" t="s">
        <v>69</v>
      </c>
      <c r="G3" s="147" t="s">
        <v>79</v>
      </c>
    </row>
    <row r="4" spans="1:7" x14ac:dyDescent="0.25">
      <c r="A4" s="152"/>
      <c r="B4" s="138" t="s">
        <v>70</v>
      </c>
      <c r="C4" s="140">
        <f>C114/B113</f>
        <v>7.4412238752929339E-3</v>
      </c>
      <c r="D4" s="140">
        <f>(D114-E112*$B$115*F112)/(E113-$B$115*E112^2)</f>
        <v>1.8027436836263344</v>
      </c>
      <c r="E4" s="140">
        <f>(E114-B112*$B$115*G112)/(B113-$B$115*B112^2)</f>
        <v>9.5177454825786049E-3</v>
      </c>
      <c r="F4" s="143">
        <f>(F114-E112*B115*G112)/(E113-B115*E112^2)</f>
        <v>1.4465179446749705</v>
      </c>
      <c r="G4" s="140">
        <f>(G114-B112*F111)/(B113-$B$115*B112^2)</f>
        <v>1.0863954266603687E-2</v>
      </c>
    </row>
    <row r="5" spans="1:7" x14ac:dyDescent="0.25">
      <c r="A5" s="152"/>
      <c r="B5" s="138" t="s">
        <v>71</v>
      </c>
      <c r="C5" s="134" t="s">
        <v>75</v>
      </c>
      <c r="D5" s="141">
        <f>F112-D4*E112</f>
        <v>-9.1650537044281819</v>
      </c>
      <c r="E5" s="141">
        <f>G112-E4*B112</f>
        <v>-1.3370528853926424</v>
      </c>
      <c r="F5" s="144">
        <f>G112-F4*E112</f>
        <v>-6.923353975626739</v>
      </c>
      <c r="G5" s="148">
        <f>F112-G4*B112</f>
        <v>-2.0628930564809673</v>
      </c>
    </row>
    <row r="6" spans="1:7" x14ac:dyDescent="0.25">
      <c r="A6" s="152"/>
      <c r="B6" s="138" t="s">
        <v>78</v>
      </c>
      <c r="C6" s="135">
        <f>1-(D113-2*C4*C114+C4^2*B113)/(D113-B115*D112^2)</f>
        <v>0.8384575633070942</v>
      </c>
      <c r="D6" s="135">
        <f>(D114-$B$115*E112*F112)^2/((E113-$B$115*E112^2)*(F113-$B$115*F112^2))</f>
        <v>0.91113575116891998</v>
      </c>
      <c r="E6" s="135">
        <f>(E114-$B$115*B112*G112)^2/((B113-$B$115*B112^2)*(G113-$B$115*G112^2))</f>
        <v>0.77136544427651166</v>
      </c>
      <c r="F6" s="145">
        <f>(F114-$B$115*E112*G112)^2/((E113-$B$115*E112^2)*(G113-$B$115*G112^2))</f>
        <v>0.8878678119554384</v>
      </c>
      <c r="G6" s="135">
        <f>(G114-$B$115*F112*B112)^2/((F113-$B$115*F112^2)*(B113-$B$115*B112^2))</f>
        <v>0.66402178082013452</v>
      </c>
    </row>
    <row r="7" spans="1:7" ht="13.8" thickBot="1" x14ac:dyDescent="0.3">
      <c r="A7" s="152"/>
      <c r="B7" s="139" t="s">
        <v>73</v>
      </c>
      <c r="C7" s="136">
        <f>1/C4</f>
        <v>134.38649565702437</v>
      </c>
      <c r="D7" s="135">
        <f>D4</f>
        <v>1.8027436836263344</v>
      </c>
      <c r="E7" s="134">
        <f>1/E4</f>
        <v>105.06689865056929</v>
      </c>
      <c r="F7" s="145">
        <f>1/F4</f>
        <v>0.69131530907119021</v>
      </c>
      <c r="G7" s="136">
        <f>1/G4</f>
        <v>92.04751561538211</v>
      </c>
    </row>
    <row r="8" spans="1:7" x14ac:dyDescent="0.25">
      <c r="A8" s="152"/>
      <c r="B8" s="149" t="s">
        <v>74</v>
      </c>
      <c r="C8" s="252" t="s">
        <v>75</v>
      </c>
      <c r="D8" s="137">
        <f>EXP(-D5/D4)</f>
        <v>161.40991754842213</v>
      </c>
      <c r="E8" s="134">
        <f>-E5/E4</f>
        <v>140.47999999999999</v>
      </c>
      <c r="F8" s="146">
        <f>EXP(-F7*F5)</f>
        <v>119.84755899068128</v>
      </c>
      <c r="G8" s="136">
        <f>-G5*G7</f>
        <v>189.88418082929516</v>
      </c>
    </row>
    <row r="9" spans="1:7" x14ac:dyDescent="0.25">
      <c r="A9" s="150" t="s">
        <v>110</v>
      </c>
      <c r="B9" s="254"/>
      <c r="C9" s="151">
        <v>15</v>
      </c>
      <c r="D9" s="152"/>
      <c r="E9" s="154"/>
      <c r="F9" s="155"/>
      <c r="G9" s="156"/>
    </row>
    <row r="10" spans="1:7" x14ac:dyDescent="0.25">
      <c r="A10" s="3" t="s">
        <v>57</v>
      </c>
      <c r="B10" s="111" t="s">
        <v>59</v>
      </c>
      <c r="C10" s="253" t="s">
        <v>58</v>
      </c>
      <c r="D10" s="126" t="s">
        <v>60</v>
      </c>
      <c r="E10" s="126" t="s">
        <v>36</v>
      </c>
      <c r="F10" s="126" t="s">
        <v>61</v>
      </c>
      <c r="G10" s="126" t="s">
        <v>62</v>
      </c>
    </row>
    <row r="11" spans="1:7" x14ac:dyDescent="0.25">
      <c r="A11" s="110">
        <v>1</v>
      </c>
      <c r="B11" s="112">
        <v>25.1</v>
      </c>
      <c r="C11" s="114">
        <f t="shared" ref="C11:C42" si="0">IF(B11&gt;0,(A11-0.3)/($C$9+0.4),"")</f>
        <v>4.5454545454545449E-2</v>
      </c>
      <c r="D11" s="114">
        <f>IF(B11&gt;0,LN(1/(1-C11)),"")</f>
        <v>4.6520015634892907E-2</v>
      </c>
      <c r="E11" s="114">
        <f>IF(B11&gt;0,LN(B11),"")</f>
        <v>3.2228678461377385</v>
      </c>
      <c r="F11" s="114">
        <f>IF(B11&gt;0,LN(D11),"")</f>
        <v>-3.0678726152420284</v>
      </c>
      <c r="G11" s="115">
        <f>IF(B11&gt;0,NORMSINV(C11),"")</f>
        <v>-1.6906216295848981</v>
      </c>
    </row>
    <row r="12" spans="1:7" x14ac:dyDescent="0.25">
      <c r="A12" s="110">
        <v>2</v>
      </c>
      <c r="B12" s="113">
        <v>73.900000000000006</v>
      </c>
      <c r="C12" s="114">
        <f t="shared" si="0"/>
        <v>0.11038961038961038</v>
      </c>
      <c r="D12" s="114">
        <f t="shared" ref="D12:D30" si="1">IF(B12&gt;0,LN(1/(1-C12)),"")</f>
        <v>0.11697167658550421</v>
      </c>
      <c r="E12" s="114">
        <f t="shared" ref="E12:E30" si="2">IF(B12&gt;0,LN(B12),"")</f>
        <v>4.3027128279541564</v>
      </c>
      <c r="F12" s="114">
        <f t="shared" ref="F12:F30" si="3">IF(B12&gt;0,LN(D12),"")</f>
        <v>-2.1458234539563628</v>
      </c>
      <c r="G12" s="115">
        <f t="shared" ref="G12:G30" si="4">IF(B12&gt;0,NORMSINV(C12),"")</f>
        <v>-1.2244587432783256</v>
      </c>
    </row>
    <row r="13" spans="1:7" x14ac:dyDescent="0.25">
      <c r="A13" s="110">
        <v>3</v>
      </c>
      <c r="B13" s="113">
        <v>75.5</v>
      </c>
      <c r="C13" s="114">
        <f t="shared" si="0"/>
        <v>0.17532467532467533</v>
      </c>
      <c r="D13" s="114">
        <f t="shared" si="1"/>
        <v>0.19276551595503794</v>
      </c>
      <c r="E13" s="114">
        <f t="shared" si="2"/>
        <v>4.3241326562549789</v>
      </c>
      <c r="F13" s="114">
        <f t="shared" si="3"/>
        <v>-1.6462807719572654</v>
      </c>
      <c r="G13" s="115">
        <f t="shared" si="4"/>
        <v>-0.933330502902325</v>
      </c>
    </row>
    <row r="14" spans="1:7" x14ac:dyDescent="0.25">
      <c r="A14" s="110">
        <v>4</v>
      </c>
      <c r="B14" s="113">
        <v>88.5</v>
      </c>
      <c r="C14" s="114">
        <f t="shared" si="0"/>
        <v>0.24025974025974026</v>
      </c>
      <c r="D14" s="114">
        <f t="shared" si="1"/>
        <v>0.27477866761587305</v>
      </c>
      <c r="E14" s="114">
        <f t="shared" si="2"/>
        <v>4.4830025520138834</v>
      </c>
      <c r="F14" s="114">
        <f t="shared" si="3"/>
        <v>-1.2917893504104097</v>
      </c>
      <c r="G14" s="115">
        <f t="shared" si="4"/>
        <v>-0.70546729082077075</v>
      </c>
    </row>
    <row r="15" spans="1:7" x14ac:dyDescent="0.25">
      <c r="A15" s="110">
        <v>5</v>
      </c>
      <c r="B15" s="113">
        <v>95.5</v>
      </c>
      <c r="C15" s="114">
        <f t="shared" si="0"/>
        <v>0.30519480519480519</v>
      </c>
      <c r="D15" s="114">
        <f t="shared" si="1"/>
        <v>0.36412376795172308</v>
      </c>
      <c r="E15" s="114">
        <f t="shared" si="2"/>
        <v>4.5591262474866845</v>
      </c>
      <c r="F15" s="114">
        <f t="shared" si="3"/>
        <v>-1.0102614472943305</v>
      </c>
      <c r="G15" s="115">
        <f t="shared" si="4"/>
        <v>-0.50951739247204975</v>
      </c>
    </row>
    <row r="16" spans="1:7" x14ac:dyDescent="0.25">
      <c r="A16" s="110">
        <v>6</v>
      </c>
      <c r="B16" s="113">
        <v>112.2</v>
      </c>
      <c r="C16" s="114">
        <f t="shared" si="0"/>
        <v>0.37012987012987014</v>
      </c>
      <c r="D16" s="114">
        <f t="shared" si="1"/>
        <v>0.46224162391024626</v>
      </c>
      <c r="E16" s="114">
        <f t="shared" si="2"/>
        <v>4.7202829930885963</v>
      </c>
      <c r="F16" s="114">
        <f t="shared" si="3"/>
        <v>-0.77166752913814374</v>
      </c>
      <c r="G16" s="115">
        <f t="shared" si="4"/>
        <v>-0.33150940212681523</v>
      </c>
    </row>
    <row r="17" spans="1:7" x14ac:dyDescent="0.25">
      <c r="A17" s="110">
        <v>7</v>
      </c>
      <c r="B17" s="113">
        <v>113.6</v>
      </c>
      <c r="C17" s="114">
        <f t="shared" si="0"/>
        <v>0.43506493506493504</v>
      </c>
      <c r="D17" s="114">
        <f t="shared" si="1"/>
        <v>0.57104448375904537</v>
      </c>
      <c r="E17" s="114">
        <f t="shared" si="2"/>
        <v>4.7326835062870511</v>
      </c>
      <c r="F17" s="114">
        <f t="shared" si="3"/>
        <v>-0.56028816735347964</v>
      </c>
      <c r="G17" s="115">
        <f t="shared" si="4"/>
        <v>-0.1634935259298646</v>
      </c>
    </row>
    <row r="18" spans="1:7" x14ac:dyDescent="0.25">
      <c r="A18" s="110">
        <v>8</v>
      </c>
      <c r="B18" s="113">
        <v>138.5</v>
      </c>
      <c r="C18" s="114">
        <f t="shared" si="0"/>
        <v>0.5</v>
      </c>
      <c r="D18" s="114">
        <f t="shared" si="1"/>
        <v>0.69314718055994529</v>
      </c>
      <c r="E18" s="114">
        <f t="shared" si="2"/>
        <v>4.9308703256273931</v>
      </c>
      <c r="F18" s="114">
        <f t="shared" si="3"/>
        <v>-0.36651292058166435</v>
      </c>
      <c r="G18" s="115">
        <f t="shared" si="4"/>
        <v>0</v>
      </c>
    </row>
    <row r="19" spans="1:7" x14ac:dyDescent="0.25">
      <c r="A19" s="110">
        <v>9</v>
      </c>
      <c r="B19" s="113">
        <v>139.80000000000001</v>
      </c>
      <c r="C19" s="114">
        <f t="shared" si="0"/>
        <v>0.56493506493506485</v>
      </c>
      <c r="D19" s="114">
        <f t="shared" si="1"/>
        <v>0.83225998302266291</v>
      </c>
      <c r="E19" s="114">
        <f t="shared" si="2"/>
        <v>4.9402128297997097</v>
      </c>
      <c r="F19" s="114">
        <f t="shared" si="3"/>
        <v>-0.18361040737796205</v>
      </c>
      <c r="G19" s="115">
        <f t="shared" si="4"/>
        <v>0.16349352592986433</v>
      </c>
    </row>
    <row r="20" spans="1:7" x14ac:dyDescent="0.25">
      <c r="A20" s="110">
        <v>10</v>
      </c>
      <c r="B20" s="113">
        <v>150.30000000000001</v>
      </c>
      <c r="C20" s="114">
        <f t="shared" si="0"/>
        <v>0.6298701298701298</v>
      </c>
      <c r="D20" s="114">
        <f t="shared" si="1"/>
        <v>0.99390133457907881</v>
      </c>
      <c r="E20" s="114">
        <f t="shared" si="2"/>
        <v>5.0126332967589287</v>
      </c>
      <c r="F20" s="114">
        <f t="shared" si="3"/>
        <v>-6.1173382391030359E-3</v>
      </c>
      <c r="G20" s="115">
        <f t="shared" si="4"/>
        <v>0.33150940212681512</v>
      </c>
    </row>
    <row r="21" spans="1:7" x14ac:dyDescent="0.25">
      <c r="A21" s="110">
        <v>11</v>
      </c>
      <c r="B21" s="113">
        <v>151.9</v>
      </c>
      <c r="C21" s="114">
        <f t="shared" si="0"/>
        <v>0.69480519480519476</v>
      </c>
      <c r="D21" s="114">
        <f t="shared" si="1"/>
        <v>1.1868050007035704</v>
      </c>
      <c r="E21" s="114">
        <f t="shared" si="2"/>
        <v>5.0232224096017273</v>
      </c>
      <c r="F21" s="114">
        <f t="shared" si="3"/>
        <v>0.17126482302825649</v>
      </c>
      <c r="G21" s="115">
        <f t="shared" si="4"/>
        <v>0.50951739247204952</v>
      </c>
    </row>
    <row r="22" spans="1:7" x14ac:dyDescent="0.25">
      <c r="A22" s="110">
        <v>12</v>
      </c>
      <c r="B22" s="113">
        <v>156.80000000000001</v>
      </c>
      <c r="C22" s="114">
        <f t="shared" si="0"/>
        <v>0.75974025974025972</v>
      </c>
      <c r="D22" s="114">
        <f t="shared" si="1"/>
        <v>1.4260346897694045</v>
      </c>
      <c r="E22" s="114">
        <f t="shared" si="2"/>
        <v>5.0549711079163071</v>
      </c>
      <c r="F22" s="114">
        <f t="shared" si="3"/>
        <v>0.35489764832272747</v>
      </c>
      <c r="G22" s="115">
        <f t="shared" si="4"/>
        <v>0.70546729082077075</v>
      </c>
    </row>
    <row r="23" spans="1:7" x14ac:dyDescent="0.25">
      <c r="A23" s="110">
        <v>13</v>
      </c>
      <c r="B23" s="113">
        <v>164.5</v>
      </c>
      <c r="C23" s="114">
        <f t="shared" si="0"/>
        <v>0.82467532467532456</v>
      </c>
      <c r="D23" s="114">
        <f t="shared" si="1"/>
        <v>1.7411157364092993</v>
      </c>
      <c r="E23" s="114">
        <f t="shared" si="2"/>
        <v>5.1029105702054265</v>
      </c>
      <c r="F23" s="114">
        <f t="shared" si="3"/>
        <v>0.55452613554915753</v>
      </c>
      <c r="G23" s="115">
        <f t="shared" si="4"/>
        <v>0.93333050290232378</v>
      </c>
    </row>
    <row r="24" spans="1:7" x14ac:dyDescent="0.25">
      <c r="A24" s="110">
        <v>14</v>
      </c>
      <c r="B24" s="113">
        <v>218</v>
      </c>
      <c r="C24" s="114">
        <f t="shared" si="0"/>
        <v>0.88961038961038952</v>
      </c>
      <c r="D24" s="114">
        <f t="shared" si="1"/>
        <v>2.2037392583574125</v>
      </c>
      <c r="E24" s="114">
        <f t="shared" si="2"/>
        <v>5.3844950627890888</v>
      </c>
      <c r="F24" s="114">
        <f t="shared" si="3"/>
        <v>0.7901555804616428</v>
      </c>
      <c r="G24" s="115">
        <f t="shared" si="4"/>
        <v>1.2244587432783254</v>
      </c>
    </row>
    <row r="25" spans="1:7" x14ac:dyDescent="0.25">
      <c r="A25" s="110">
        <v>15</v>
      </c>
      <c r="B25" s="113">
        <v>403.1</v>
      </c>
      <c r="C25" s="114">
        <f t="shared" si="0"/>
        <v>0.95454545454545447</v>
      </c>
      <c r="D25" s="114">
        <f t="shared" si="1"/>
        <v>3.0910424533583143</v>
      </c>
      <c r="E25" s="114">
        <f t="shared" si="2"/>
        <v>5.9991846701231202</v>
      </c>
      <c r="F25" s="114">
        <f t="shared" si="3"/>
        <v>1.1285083975617487</v>
      </c>
      <c r="G25" s="115">
        <f t="shared" si="4"/>
        <v>1.6906216295848973</v>
      </c>
    </row>
    <row r="26" spans="1:7" x14ac:dyDescent="0.25">
      <c r="A26" s="110">
        <v>16</v>
      </c>
      <c r="B26" s="113"/>
      <c r="C26" s="114" t="str">
        <f t="shared" si="0"/>
        <v/>
      </c>
      <c r="D26" s="114" t="str">
        <f t="shared" si="1"/>
        <v/>
      </c>
      <c r="E26" s="114" t="str">
        <f t="shared" si="2"/>
        <v/>
      </c>
      <c r="F26" s="114" t="str">
        <f t="shared" si="3"/>
        <v/>
      </c>
      <c r="G26" s="115" t="str">
        <f t="shared" si="4"/>
        <v/>
      </c>
    </row>
    <row r="27" spans="1:7" x14ac:dyDescent="0.25">
      <c r="A27" s="110">
        <v>17</v>
      </c>
      <c r="B27" s="113"/>
      <c r="C27" s="114" t="str">
        <f t="shared" si="0"/>
        <v/>
      </c>
      <c r="D27" s="114" t="str">
        <f t="shared" si="1"/>
        <v/>
      </c>
      <c r="E27" s="114" t="str">
        <f t="shared" si="2"/>
        <v/>
      </c>
      <c r="F27" s="114" t="str">
        <f t="shared" si="3"/>
        <v/>
      </c>
      <c r="G27" s="115" t="str">
        <f t="shared" si="4"/>
        <v/>
      </c>
    </row>
    <row r="28" spans="1:7" x14ac:dyDescent="0.25">
      <c r="A28" s="110">
        <v>18</v>
      </c>
      <c r="B28" s="113"/>
      <c r="C28" s="114" t="str">
        <f t="shared" si="0"/>
        <v/>
      </c>
      <c r="D28" s="114" t="str">
        <f t="shared" si="1"/>
        <v/>
      </c>
      <c r="E28" s="114" t="str">
        <f t="shared" si="2"/>
        <v/>
      </c>
      <c r="F28" s="114" t="str">
        <f t="shared" si="3"/>
        <v/>
      </c>
      <c r="G28" s="115" t="str">
        <f t="shared" si="4"/>
        <v/>
      </c>
    </row>
    <row r="29" spans="1:7" x14ac:dyDescent="0.25">
      <c r="A29" s="110">
        <v>19</v>
      </c>
      <c r="B29" s="113"/>
      <c r="C29" s="114" t="str">
        <f t="shared" si="0"/>
        <v/>
      </c>
      <c r="D29" s="114" t="str">
        <f t="shared" si="1"/>
        <v/>
      </c>
      <c r="E29" s="114" t="str">
        <f t="shared" si="2"/>
        <v/>
      </c>
      <c r="F29" s="114" t="str">
        <f t="shared" si="3"/>
        <v/>
      </c>
      <c r="G29" s="115" t="str">
        <f t="shared" si="4"/>
        <v/>
      </c>
    </row>
    <row r="30" spans="1:7" x14ac:dyDescent="0.25">
      <c r="A30" s="110">
        <v>20</v>
      </c>
      <c r="B30" s="113"/>
      <c r="C30" s="114" t="str">
        <f t="shared" si="0"/>
        <v/>
      </c>
      <c r="D30" s="114" t="str">
        <f t="shared" si="1"/>
        <v/>
      </c>
      <c r="E30" s="114" t="str">
        <f t="shared" si="2"/>
        <v/>
      </c>
      <c r="F30" s="114" t="str">
        <f t="shared" si="3"/>
        <v/>
      </c>
      <c r="G30" s="115" t="str">
        <f t="shared" si="4"/>
        <v/>
      </c>
    </row>
    <row r="31" spans="1:7" x14ac:dyDescent="0.25">
      <c r="A31" s="110">
        <v>21</v>
      </c>
      <c r="B31" s="113"/>
      <c r="C31" s="114" t="str">
        <f t="shared" si="0"/>
        <v/>
      </c>
      <c r="D31" s="114" t="str">
        <f t="shared" ref="D31:D94" si="5">IF(B31&gt;0,LN(1/(1-C31)),"")</f>
        <v/>
      </c>
      <c r="E31" s="114" t="str">
        <f t="shared" ref="E31:E94" si="6">IF(B31&gt;0,LN(B31),"")</f>
        <v/>
      </c>
      <c r="F31" s="114" t="str">
        <f t="shared" ref="F31:F94" si="7">IF(B31&gt;0,LN(D31),"")</f>
        <v/>
      </c>
      <c r="G31" s="115" t="str">
        <f t="shared" ref="G31:G94" si="8">IF(B31&gt;0,NORMSINV(C31),"")</f>
        <v/>
      </c>
    </row>
    <row r="32" spans="1:7" x14ac:dyDescent="0.25">
      <c r="A32" s="110">
        <v>22</v>
      </c>
      <c r="B32" s="113"/>
      <c r="C32" s="114" t="str">
        <f t="shared" si="0"/>
        <v/>
      </c>
      <c r="D32" s="114" t="str">
        <f t="shared" si="5"/>
        <v/>
      </c>
      <c r="E32" s="114" t="str">
        <f t="shared" si="6"/>
        <v/>
      </c>
      <c r="F32" s="114" t="str">
        <f t="shared" si="7"/>
        <v/>
      </c>
      <c r="G32" s="115" t="str">
        <f t="shared" si="8"/>
        <v/>
      </c>
    </row>
    <row r="33" spans="1:7" x14ac:dyDescent="0.25">
      <c r="A33" s="110">
        <v>23</v>
      </c>
      <c r="B33" s="113"/>
      <c r="C33" s="114" t="str">
        <f t="shared" si="0"/>
        <v/>
      </c>
      <c r="D33" s="114" t="str">
        <f t="shared" si="5"/>
        <v/>
      </c>
      <c r="E33" s="114" t="str">
        <f t="shared" si="6"/>
        <v/>
      </c>
      <c r="F33" s="114" t="str">
        <f t="shared" si="7"/>
        <v/>
      </c>
      <c r="G33" s="115" t="str">
        <f t="shared" si="8"/>
        <v/>
      </c>
    </row>
    <row r="34" spans="1:7" x14ac:dyDescent="0.25">
      <c r="A34" s="110">
        <v>24</v>
      </c>
      <c r="B34" s="113"/>
      <c r="C34" s="114" t="str">
        <f t="shared" si="0"/>
        <v/>
      </c>
      <c r="D34" s="114" t="str">
        <f t="shared" si="5"/>
        <v/>
      </c>
      <c r="E34" s="114" t="str">
        <f t="shared" si="6"/>
        <v/>
      </c>
      <c r="F34" s="114" t="str">
        <f t="shared" si="7"/>
        <v/>
      </c>
      <c r="G34" s="115" t="str">
        <f t="shared" si="8"/>
        <v/>
      </c>
    </row>
    <row r="35" spans="1:7" x14ac:dyDescent="0.25">
      <c r="A35" s="110">
        <v>25</v>
      </c>
      <c r="B35" s="113"/>
      <c r="C35" s="114" t="str">
        <f t="shared" si="0"/>
        <v/>
      </c>
      <c r="D35" s="114" t="str">
        <f t="shared" si="5"/>
        <v/>
      </c>
      <c r="E35" s="114" t="str">
        <f t="shared" si="6"/>
        <v/>
      </c>
      <c r="F35" s="114" t="str">
        <f t="shared" si="7"/>
        <v/>
      </c>
      <c r="G35" s="115" t="str">
        <f t="shared" si="8"/>
        <v/>
      </c>
    </row>
    <row r="36" spans="1:7" x14ac:dyDescent="0.25">
      <c r="A36" s="110">
        <v>26</v>
      </c>
      <c r="B36" s="113"/>
      <c r="C36" s="114" t="str">
        <f t="shared" si="0"/>
        <v/>
      </c>
      <c r="D36" s="114" t="str">
        <f t="shared" si="5"/>
        <v/>
      </c>
      <c r="E36" s="114" t="str">
        <f t="shared" si="6"/>
        <v/>
      </c>
      <c r="F36" s="114" t="str">
        <f t="shared" si="7"/>
        <v/>
      </c>
      <c r="G36" s="115" t="str">
        <f t="shared" si="8"/>
        <v/>
      </c>
    </row>
    <row r="37" spans="1:7" x14ac:dyDescent="0.25">
      <c r="A37" s="110">
        <v>27</v>
      </c>
      <c r="B37" s="113"/>
      <c r="C37" s="114" t="str">
        <f t="shared" si="0"/>
        <v/>
      </c>
      <c r="D37" s="114" t="str">
        <f t="shared" si="5"/>
        <v/>
      </c>
      <c r="E37" s="114" t="str">
        <f t="shared" si="6"/>
        <v/>
      </c>
      <c r="F37" s="114" t="str">
        <f t="shared" si="7"/>
        <v/>
      </c>
      <c r="G37" s="115" t="str">
        <f t="shared" si="8"/>
        <v/>
      </c>
    </row>
    <row r="38" spans="1:7" x14ac:dyDescent="0.25">
      <c r="A38" s="110">
        <v>28</v>
      </c>
      <c r="B38" s="113"/>
      <c r="C38" s="114" t="str">
        <f t="shared" si="0"/>
        <v/>
      </c>
      <c r="D38" s="114" t="str">
        <f t="shared" si="5"/>
        <v/>
      </c>
      <c r="E38" s="114" t="str">
        <f t="shared" si="6"/>
        <v/>
      </c>
      <c r="F38" s="114" t="str">
        <f t="shared" si="7"/>
        <v/>
      </c>
      <c r="G38" s="115" t="str">
        <f t="shared" si="8"/>
        <v/>
      </c>
    </row>
    <row r="39" spans="1:7" x14ac:dyDescent="0.25">
      <c r="A39" s="110">
        <v>29</v>
      </c>
      <c r="B39" s="113"/>
      <c r="C39" s="114" t="str">
        <f t="shared" si="0"/>
        <v/>
      </c>
      <c r="D39" s="114" t="str">
        <f t="shared" si="5"/>
        <v/>
      </c>
      <c r="E39" s="114" t="str">
        <f t="shared" si="6"/>
        <v/>
      </c>
      <c r="F39" s="114" t="str">
        <f t="shared" si="7"/>
        <v/>
      </c>
      <c r="G39" s="115" t="str">
        <f t="shared" si="8"/>
        <v/>
      </c>
    </row>
    <row r="40" spans="1:7" x14ac:dyDescent="0.25">
      <c r="A40" s="110">
        <v>30</v>
      </c>
      <c r="B40" s="113"/>
      <c r="C40" s="114" t="str">
        <f t="shared" si="0"/>
        <v/>
      </c>
      <c r="D40" s="114" t="str">
        <f t="shared" si="5"/>
        <v/>
      </c>
      <c r="E40" s="114" t="str">
        <f t="shared" si="6"/>
        <v/>
      </c>
      <c r="F40" s="114" t="str">
        <f t="shared" si="7"/>
        <v/>
      </c>
      <c r="G40" s="115" t="str">
        <f t="shared" si="8"/>
        <v/>
      </c>
    </row>
    <row r="41" spans="1:7" x14ac:dyDescent="0.25">
      <c r="A41" s="110">
        <v>31</v>
      </c>
      <c r="B41" s="113"/>
      <c r="C41" s="114" t="str">
        <f t="shared" si="0"/>
        <v/>
      </c>
      <c r="D41" s="114" t="str">
        <f t="shared" si="5"/>
        <v/>
      </c>
      <c r="E41" s="114" t="str">
        <f t="shared" si="6"/>
        <v/>
      </c>
      <c r="F41" s="114" t="str">
        <f t="shared" si="7"/>
        <v/>
      </c>
      <c r="G41" s="115" t="str">
        <f t="shared" si="8"/>
        <v/>
      </c>
    </row>
    <row r="42" spans="1:7" x14ac:dyDescent="0.25">
      <c r="A42" s="110">
        <v>32</v>
      </c>
      <c r="B42" s="113"/>
      <c r="C42" s="114" t="str">
        <f t="shared" si="0"/>
        <v/>
      </c>
      <c r="D42" s="114" t="str">
        <f t="shared" si="5"/>
        <v/>
      </c>
      <c r="E42" s="114" t="str">
        <f t="shared" si="6"/>
        <v/>
      </c>
      <c r="F42" s="114" t="str">
        <f t="shared" si="7"/>
        <v/>
      </c>
      <c r="G42" s="115" t="str">
        <f t="shared" si="8"/>
        <v/>
      </c>
    </row>
    <row r="43" spans="1:7" x14ac:dyDescent="0.25">
      <c r="A43" s="110">
        <v>33</v>
      </c>
      <c r="B43" s="113"/>
      <c r="C43" s="114" t="str">
        <f t="shared" ref="C43:C74" si="9">IF(B43&gt;0,(A43-0.3)/($C$9+0.4),"")</f>
        <v/>
      </c>
      <c r="D43" s="114" t="str">
        <f t="shared" si="5"/>
        <v/>
      </c>
      <c r="E43" s="114" t="str">
        <f t="shared" si="6"/>
        <v/>
      </c>
      <c r="F43" s="114" t="str">
        <f t="shared" si="7"/>
        <v/>
      </c>
      <c r="G43" s="115" t="str">
        <f t="shared" si="8"/>
        <v/>
      </c>
    </row>
    <row r="44" spans="1:7" x14ac:dyDescent="0.25">
      <c r="A44" s="110">
        <v>34</v>
      </c>
      <c r="B44" s="113"/>
      <c r="C44" s="114" t="str">
        <f t="shared" si="9"/>
        <v/>
      </c>
      <c r="D44" s="114" t="str">
        <f t="shared" si="5"/>
        <v/>
      </c>
      <c r="E44" s="114" t="str">
        <f t="shared" si="6"/>
        <v/>
      </c>
      <c r="F44" s="114" t="str">
        <f t="shared" si="7"/>
        <v/>
      </c>
      <c r="G44" s="115" t="str">
        <f t="shared" si="8"/>
        <v/>
      </c>
    </row>
    <row r="45" spans="1:7" x14ac:dyDescent="0.25">
      <c r="A45" s="110">
        <v>35</v>
      </c>
      <c r="B45" s="113"/>
      <c r="C45" s="114" t="str">
        <f t="shared" si="9"/>
        <v/>
      </c>
      <c r="D45" s="114" t="str">
        <f t="shared" si="5"/>
        <v/>
      </c>
      <c r="E45" s="114" t="str">
        <f t="shared" si="6"/>
        <v/>
      </c>
      <c r="F45" s="114" t="str">
        <f t="shared" si="7"/>
        <v/>
      </c>
      <c r="G45" s="115" t="str">
        <f t="shared" si="8"/>
        <v/>
      </c>
    </row>
    <row r="46" spans="1:7" x14ac:dyDescent="0.25">
      <c r="A46" s="110">
        <v>36</v>
      </c>
      <c r="B46" s="113"/>
      <c r="C46" s="114" t="str">
        <f t="shared" si="9"/>
        <v/>
      </c>
      <c r="D46" s="114" t="str">
        <f t="shared" si="5"/>
        <v/>
      </c>
      <c r="E46" s="114" t="str">
        <f t="shared" si="6"/>
        <v/>
      </c>
      <c r="F46" s="114" t="str">
        <f t="shared" si="7"/>
        <v/>
      </c>
      <c r="G46" s="115" t="str">
        <f t="shared" si="8"/>
        <v/>
      </c>
    </row>
    <row r="47" spans="1:7" x14ac:dyDescent="0.25">
      <c r="A47" s="110">
        <v>37</v>
      </c>
      <c r="B47" s="113"/>
      <c r="C47" s="114" t="str">
        <f t="shared" si="9"/>
        <v/>
      </c>
      <c r="D47" s="114" t="str">
        <f t="shared" si="5"/>
        <v/>
      </c>
      <c r="E47" s="114" t="str">
        <f t="shared" si="6"/>
        <v/>
      </c>
      <c r="F47" s="114" t="str">
        <f t="shared" si="7"/>
        <v/>
      </c>
      <c r="G47" s="115" t="str">
        <f t="shared" si="8"/>
        <v/>
      </c>
    </row>
    <row r="48" spans="1:7" x14ac:dyDescent="0.25">
      <c r="A48" s="110">
        <v>38</v>
      </c>
      <c r="B48" s="113"/>
      <c r="C48" s="114" t="str">
        <f t="shared" si="9"/>
        <v/>
      </c>
      <c r="D48" s="114" t="str">
        <f t="shared" si="5"/>
        <v/>
      </c>
      <c r="E48" s="114" t="str">
        <f t="shared" si="6"/>
        <v/>
      </c>
      <c r="F48" s="114" t="str">
        <f t="shared" si="7"/>
        <v/>
      </c>
      <c r="G48" s="115" t="str">
        <f t="shared" si="8"/>
        <v/>
      </c>
    </row>
    <row r="49" spans="1:7" x14ac:dyDescent="0.25">
      <c r="A49" s="110">
        <v>39</v>
      </c>
      <c r="B49" s="113"/>
      <c r="C49" s="114" t="str">
        <f t="shared" si="9"/>
        <v/>
      </c>
      <c r="D49" s="114" t="str">
        <f t="shared" si="5"/>
        <v/>
      </c>
      <c r="E49" s="114" t="str">
        <f t="shared" si="6"/>
        <v/>
      </c>
      <c r="F49" s="114" t="str">
        <f t="shared" si="7"/>
        <v/>
      </c>
      <c r="G49" s="115" t="str">
        <f t="shared" si="8"/>
        <v/>
      </c>
    </row>
    <row r="50" spans="1:7" x14ac:dyDescent="0.25">
      <c r="A50" s="110">
        <v>40</v>
      </c>
      <c r="B50" s="113"/>
      <c r="C50" s="114" t="str">
        <f t="shared" si="9"/>
        <v/>
      </c>
      <c r="D50" s="114" t="str">
        <f t="shared" si="5"/>
        <v/>
      </c>
      <c r="E50" s="114" t="str">
        <f t="shared" si="6"/>
        <v/>
      </c>
      <c r="F50" s="114" t="str">
        <f t="shared" si="7"/>
        <v/>
      </c>
      <c r="G50" s="115" t="str">
        <f t="shared" si="8"/>
        <v/>
      </c>
    </row>
    <row r="51" spans="1:7" x14ac:dyDescent="0.25">
      <c r="A51" s="110">
        <v>41</v>
      </c>
      <c r="B51" s="113"/>
      <c r="C51" s="114" t="str">
        <f t="shared" si="9"/>
        <v/>
      </c>
      <c r="D51" s="114" t="str">
        <f t="shared" si="5"/>
        <v/>
      </c>
      <c r="E51" s="114" t="str">
        <f t="shared" si="6"/>
        <v/>
      </c>
      <c r="F51" s="114" t="str">
        <f t="shared" si="7"/>
        <v/>
      </c>
      <c r="G51" s="115" t="str">
        <f t="shared" si="8"/>
        <v/>
      </c>
    </row>
    <row r="52" spans="1:7" x14ac:dyDescent="0.25">
      <c r="A52" s="110">
        <v>42</v>
      </c>
      <c r="B52" s="113"/>
      <c r="C52" s="114" t="str">
        <f t="shared" si="9"/>
        <v/>
      </c>
      <c r="D52" s="114" t="str">
        <f t="shared" si="5"/>
        <v/>
      </c>
      <c r="E52" s="114" t="str">
        <f t="shared" si="6"/>
        <v/>
      </c>
      <c r="F52" s="114" t="str">
        <f t="shared" si="7"/>
        <v/>
      </c>
      <c r="G52" s="115" t="str">
        <f t="shared" si="8"/>
        <v/>
      </c>
    </row>
    <row r="53" spans="1:7" x14ac:dyDescent="0.25">
      <c r="A53" s="110">
        <v>43</v>
      </c>
      <c r="B53" s="113"/>
      <c r="C53" s="114" t="str">
        <f t="shared" si="9"/>
        <v/>
      </c>
      <c r="D53" s="114" t="str">
        <f t="shared" si="5"/>
        <v/>
      </c>
      <c r="E53" s="114" t="str">
        <f t="shared" si="6"/>
        <v/>
      </c>
      <c r="F53" s="114" t="str">
        <f t="shared" si="7"/>
        <v/>
      </c>
      <c r="G53" s="115" t="str">
        <f t="shared" si="8"/>
        <v/>
      </c>
    </row>
    <row r="54" spans="1:7" x14ac:dyDescent="0.25">
      <c r="A54" s="110">
        <v>44</v>
      </c>
      <c r="B54" s="113"/>
      <c r="C54" s="114" t="str">
        <f t="shared" si="9"/>
        <v/>
      </c>
      <c r="D54" s="114" t="str">
        <f t="shared" si="5"/>
        <v/>
      </c>
      <c r="E54" s="114" t="str">
        <f t="shared" si="6"/>
        <v/>
      </c>
      <c r="F54" s="114" t="str">
        <f t="shared" si="7"/>
        <v/>
      </c>
      <c r="G54" s="115" t="str">
        <f t="shared" si="8"/>
        <v/>
      </c>
    </row>
    <row r="55" spans="1:7" x14ac:dyDescent="0.25">
      <c r="A55" s="110">
        <v>45</v>
      </c>
      <c r="B55" s="113"/>
      <c r="C55" s="114" t="str">
        <f t="shared" si="9"/>
        <v/>
      </c>
      <c r="D55" s="114" t="str">
        <f t="shared" si="5"/>
        <v/>
      </c>
      <c r="E55" s="114" t="str">
        <f t="shared" si="6"/>
        <v/>
      </c>
      <c r="F55" s="114" t="str">
        <f t="shared" si="7"/>
        <v/>
      </c>
      <c r="G55" s="115" t="str">
        <f t="shared" si="8"/>
        <v/>
      </c>
    </row>
    <row r="56" spans="1:7" x14ac:dyDescent="0.25">
      <c r="A56" s="110">
        <v>46</v>
      </c>
      <c r="B56" s="113"/>
      <c r="C56" s="114" t="str">
        <f t="shared" si="9"/>
        <v/>
      </c>
      <c r="D56" s="114" t="str">
        <f t="shared" si="5"/>
        <v/>
      </c>
      <c r="E56" s="114" t="str">
        <f t="shared" si="6"/>
        <v/>
      </c>
      <c r="F56" s="114" t="str">
        <f t="shared" si="7"/>
        <v/>
      </c>
      <c r="G56" s="115" t="str">
        <f t="shared" si="8"/>
        <v/>
      </c>
    </row>
    <row r="57" spans="1:7" x14ac:dyDescent="0.25">
      <c r="A57" s="110">
        <v>47</v>
      </c>
      <c r="B57" s="113"/>
      <c r="C57" s="114" t="str">
        <f t="shared" si="9"/>
        <v/>
      </c>
      <c r="D57" s="114" t="str">
        <f t="shared" si="5"/>
        <v/>
      </c>
      <c r="E57" s="114" t="str">
        <f t="shared" si="6"/>
        <v/>
      </c>
      <c r="F57" s="114" t="str">
        <f t="shared" si="7"/>
        <v/>
      </c>
      <c r="G57" s="115" t="str">
        <f t="shared" si="8"/>
        <v/>
      </c>
    </row>
    <row r="58" spans="1:7" x14ac:dyDescent="0.25">
      <c r="A58" s="110">
        <v>48</v>
      </c>
      <c r="B58" s="113"/>
      <c r="C58" s="114" t="str">
        <f t="shared" si="9"/>
        <v/>
      </c>
      <c r="D58" s="114" t="str">
        <f t="shared" si="5"/>
        <v/>
      </c>
      <c r="E58" s="114" t="str">
        <f t="shared" si="6"/>
        <v/>
      </c>
      <c r="F58" s="114" t="str">
        <f t="shared" si="7"/>
        <v/>
      </c>
      <c r="G58" s="115" t="str">
        <f t="shared" si="8"/>
        <v/>
      </c>
    </row>
    <row r="59" spans="1:7" x14ac:dyDescent="0.25">
      <c r="A59" s="110">
        <v>49</v>
      </c>
      <c r="B59" s="113"/>
      <c r="C59" s="114" t="str">
        <f t="shared" si="9"/>
        <v/>
      </c>
      <c r="D59" s="114" t="str">
        <f t="shared" si="5"/>
        <v/>
      </c>
      <c r="E59" s="114" t="str">
        <f t="shared" si="6"/>
        <v/>
      </c>
      <c r="F59" s="114" t="str">
        <f t="shared" si="7"/>
        <v/>
      </c>
      <c r="G59" s="115" t="str">
        <f t="shared" si="8"/>
        <v/>
      </c>
    </row>
    <row r="60" spans="1:7" x14ac:dyDescent="0.25">
      <c r="A60" s="110">
        <v>50</v>
      </c>
      <c r="B60" s="113"/>
      <c r="C60" s="114" t="str">
        <f t="shared" si="9"/>
        <v/>
      </c>
      <c r="D60" s="114" t="str">
        <f t="shared" si="5"/>
        <v/>
      </c>
      <c r="E60" s="114" t="str">
        <f t="shared" si="6"/>
        <v/>
      </c>
      <c r="F60" s="114" t="str">
        <f t="shared" si="7"/>
        <v/>
      </c>
      <c r="G60" s="115" t="str">
        <f t="shared" si="8"/>
        <v/>
      </c>
    </row>
    <row r="61" spans="1:7" x14ac:dyDescent="0.25">
      <c r="A61" s="110">
        <v>51</v>
      </c>
      <c r="B61" s="113"/>
      <c r="C61" s="114" t="str">
        <f t="shared" si="9"/>
        <v/>
      </c>
      <c r="D61" s="114" t="str">
        <f t="shared" si="5"/>
        <v/>
      </c>
      <c r="E61" s="114" t="str">
        <f t="shared" si="6"/>
        <v/>
      </c>
      <c r="F61" s="114" t="str">
        <f t="shared" si="7"/>
        <v/>
      </c>
      <c r="G61" s="115" t="str">
        <f t="shared" si="8"/>
        <v/>
      </c>
    </row>
    <row r="62" spans="1:7" x14ac:dyDescent="0.25">
      <c r="A62" s="110">
        <v>52</v>
      </c>
      <c r="B62" s="113"/>
      <c r="C62" s="114" t="str">
        <f t="shared" si="9"/>
        <v/>
      </c>
      <c r="D62" s="114" t="str">
        <f t="shared" si="5"/>
        <v/>
      </c>
      <c r="E62" s="114" t="str">
        <f t="shared" si="6"/>
        <v/>
      </c>
      <c r="F62" s="114" t="str">
        <f t="shared" si="7"/>
        <v/>
      </c>
      <c r="G62" s="115" t="str">
        <f t="shared" si="8"/>
        <v/>
      </c>
    </row>
    <row r="63" spans="1:7" x14ac:dyDescent="0.25">
      <c r="A63" s="110">
        <v>53</v>
      </c>
      <c r="B63" s="113"/>
      <c r="C63" s="114" t="str">
        <f t="shared" si="9"/>
        <v/>
      </c>
      <c r="D63" s="114" t="str">
        <f t="shared" si="5"/>
        <v/>
      </c>
      <c r="E63" s="114" t="str">
        <f t="shared" si="6"/>
        <v/>
      </c>
      <c r="F63" s="114" t="str">
        <f t="shared" si="7"/>
        <v/>
      </c>
      <c r="G63" s="115" t="str">
        <f t="shared" si="8"/>
        <v/>
      </c>
    </row>
    <row r="64" spans="1:7" x14ac:dyDescent="0.25">
      <c r="A64" s="110">
        <v>54</v>
      </c>
      <c r="B64" s="113"/>
      <c r="C64" s="114" t="str">
        <f t="shared" si="9"/>
        <v/>
      </c>
      <c r="D64" s="114" t="str">
        <f t="shared" si="5"/>
        <v/>
      </c>
      <c r="E64" s="114" t="str">
        <f t="shared" si="6"/>
        <v/>
      </c>
      <c r="F64" s="114" t="str">
        <f t="shared" si="7"/>
        <v/>
      </c>
      <c r="G64" s="115" t="str">
        <f t="shared" si="8"/>
        <v/>
      </c>
    </row>
    <row r="65" spans="1:7" x14ac:dyDescent="0.25">
      <c r="A65" s="110">
        <v>55</v>
      </c>
      <c r="B65" s="113"/>
      <c r="C65" s="114" t="str">
        <f t="shared" si="9"/>
        <v/>
      </c>
      <c r="D65" s="114" t="str">
        <f t="shared" si="5"/>
        <v/>
      </c>
      <c r="E65" s="114" t="str">
        <f t="shared" si="6"/>
        <v/>
      </c>
      <c r="F65" s="114" t="str">
        <f t="shared" si="7"/>
        <v/>
      </c>
      <c r="G65" s="115" t="str">
        <f t="shared" si="8"/>
        <v/>
      </c>
    </row>
    <row r="66" spans="1:7" x14ac:dyDescent="0.25">
      <c r="A66" s="110">
        <v>56</v>
      </c>
      <c r="B66" s="113"/>
      <c r="C66" s="114" t="str">
        <f t="shared" si="9"/>
        <v/>
      </c>
      <c r="D66" s="114" t="str">
        <f t="shared" si="5"/>
        <v/>
      </c>
      <c r="E66" s="114" t="str">
        <f t="shared" si="6"/>
        <v/>
      </c>
      <c r="F66" s="114" t="str">
        <f t="shared" si="7"/>
        <v/>
      </c>
      <c r="G66" s="115" t="str">
        <f t="shared" si="8"/>
        <v/>
      </c>
    </row>
    <row r="67" spans="1:7" x14ac:dyDescent="0.25">
      <c r="A67" s="110">
        <v>57</v>
      </c>
      <c r="B67" s="113"/>
      <c r="C67" s="114" t="str">
        <f t="shared" si="9"/>
        <v/>
      </c>
      <c r="D67" s="114" t="str">
        <f t="shared" si="5"/>
        <v/>
      </c>
      <c r="E67" s="114" t="str">
        <f t="shared" si="6"/>
        <v/>
      </c>
      <c r="F67" s="114" t="str">
        <f t="shared" si="7"/>
        <v/>
      </c>
      <c r="G67" s="115" t="str">
        <f t="shared" si="8"/>
        <v/>
      </c>
    </row>
    <row r="68" spans="1:7" x14ac:dyDescent="0.25">
      <c r="A68" s="110">
        <v>58</v>
      </c>
      <c r="B68" s="113"/>
      <c r="C68" s="114" t="str">
        <f t="shared" si="9"/>
        <v/>
      </c>
      <c r="D68" s="114" t="str">
        <f t="shared" si="5"/>
        <v/>
      </c>
      <c r="E68" s="114" t="str">
        <f t="shared" si="6"/>
        <v/>
      </c>
      <c r="F68" s="114" t="str">
        <f t="shared" si="7"/>
        <v/>
      </c>
      <c r="G68" s="115" t="str">
        <f t="shared" si="8"/>
        <v/>
      </c>
    </row>
    <row r="69" spans="1:7" x14ac:dyDescent="0.25">
      <c r="A69" s="110">
        <v>59</v>
      </c>
      <c r="B69" s="113"/>
      <c r="C69" s="114" t="str">
        <f t="shared" si="9"/>
        <v/>
      </c>
      <c r="D69" s="114" t="str">
        <f t="shared" si="5"/>
        <v/>
      </c>
      <c r="E69" s="114" t="str">
        <f t="shared" si="6"/>
        <v/>
      </c>
      <c r="F69" s="114" t="str">
        <f t="shared" si="7"/>
        <v/>
      </c>
      <c r="G69" s="115" t="str">
        <f t="shared" si="8"/>
        <v/>
      </c>
    </row>
    <row r="70" spans="1:7" x14ac:dyDescent="0.25">
      <c r="A70" s="110">
        <v>60</v>
      </c>
      <c r="B70" s="113"/>
      <c r="C70" s="114" t="str">
        <f t="shared" si="9"/>
        <v/>
      </c>
      <c r="D70" s="114" t="str">
        <f t="shared" si="5"/>
        <v/>
      </c>
      <c r="E70" s="114" t="str">
        <f t="shared" si="6"/>
        <v/>
      </c>
      <c r="F70" s="114" t="str">
        <f t="shared" si="7"/>
        <v/>
      </c>
      <c r="G70" s="115" t="str">
        <f t="shared" si="8"/>
        <v/>
      </c>
    </row>
    <row r="71" spans="1:7" x14ac:dyDescent="0.25">
      <c r="A71" s="110">
        <v>61</v>
      </c>
      <c r="B71" s="113"/>
      <c r="C71" s="114" t="str">
        <f t="shared" si="9"/>
        <v/>
      </c>
      <c r="D71" s="114" t="str">
        <f t="shared" si="5"/>
        <v/>
      </c>
      <c r="E71" s="114" t="str">
        <f t="shared" si="6"/>
        <v/>
      </c>
      <c r="F71" s="114" t="str">
        <f t="shared" si="7"/>
        <v/>
      </c>
      <c r="G71" s="115" t="str">
        <f t="shared" si="8"/>
        <v/>
      </c>
    </row>
    <row r="72" spans="1:7" x14ac:dyDescent="0.25">
      <c r="A72" s="110">
        <v>62</v>
      </c>
      <c r="B72" s="113"/>
      <c r="C72" s="114" t="str">
        <f t="shared" si="9"/>
        <v/>
      </c>
      <c r="D72" s="114" t="str">
        <f t="shared" si="5"/>
        <v/>
      </c>
      <c r="E72" s="114" t="str">
        <f t="shared" si="6"/>
        <v/>
      </c>
      <c r="F72" s="114" t="str">
        <f t="shared" si="7"/>
        <v/>
      </c>
      <c r="G72" s="115" t="str">
        <f t="shared" si="8"/>
        <v/>
      </c>
    </row>
    <row r="73" spans="1:7" x14ac:dyDescent="0.25">
      <c r="A73" s="110">
        <v>63</v>
      </c>
      <c r="B73" s="113"/>
      <c r="C73" s="114" t="str">
        <f t="shared" si="9"/>
        <v/>
      </c>
      <c r="D73" s="114" t="str">
        <f t="shared" si="5"/>
        <v/>
      </c>
      <c r="E73" s="114" t="str">
        <f t="shared" si="6"/>
        <v/>
      </c>
      <c r="F73" s="114" t="str">
        <f t="shared" si="7"/>
        <v/>
      </c>
      <c r="G73" s="115" t="str">
        <f t="shared" si="8"/>
        <v/>
      </c>
    </row>
    <row r="74" spans="1:7" x14ac:dyDescent="0.25">
      <c r="A74" s="110">
        <v>64</v>
      </c>
      <c r="B74" s="113"/>
      <c r="C74" s="114" t="str">
        <f t="shared" si="9"/>
        <v/>
      </c>
      <c r="D74" s="114" t="str">
        <f t="shared" si="5"/>
        <v/>
      </c>
      <c r="E74" s="114" t="str">
        <f t="shared" si="6"/>
        <v/>
      </c>
      <c r="F74" s="114" t="str">
        <f t="shared" si="7"/>
        <v/>
      </c>
      <c r="G74" s="115" t="str">
        <f t="shared" si="8"/>
        <v/>
      </c>
    </row>
    <row r="75" spans="1:7" x14ac:dyDescent="0.25">
      <c r="A75" s="110">
        <v>65</v>
      </c>
      <c r="B75" s="113"/>
      <c r="C75" s="114" t="str">
        <f t="shared" ref="C75:C106" si="10">IF(B75&gt;0,(A75-0.3)/($C$9+0.4),"")</f>
        <v/>
      </c>
      <c r="D75" s="114" t="str">
        <f t="shared" si="5"/>
        <v/>
      </c>
      <c r="E75" s="114" t="str">
        <f t="shared" si="6"/>
        <v/>
      </c>
      <c r="F75" s="114" t="str">
        <f t="shared" si="7"/>
        <v/>
      </c>
      <c r="G75" s="115" t="str">
        <f t="shared" si="8"/>
        <v/>
      </c>
    </row>
    <row r="76" spans="1:7" x14ac:dyDescent="0.25">
      <c r="A76" s="110">
        <v>66</v>
      </c>
      <c r="B76" s="113"/>
      <c r="C76" s="114" t="str">
        <f t="shared" si="10"/>
        <v/>
      </c>
      <c r="D76" s="114" t="str">
        <f t="shared" si="5"/>
        <v/>
      </c>
      <c r="E76" s="114" t="str">
        <f t="shared" si="6"/>
        <v/>
      </c>
      <c r="F76" s="114" t="str">
        <f t="shared" si="7"/>
        <v/>
      </c>
      <c r="G76" s="115" t="str">
        <f t="shared" si="8"/>
        <v/>
      </c>
    </row>
    <row r="77" spans="1:7" x14ac:dyDescent="0.25">
      <c r="A77" s="110">
        <v>67</v>
      </c>
      <c r="B77" s="113"/>
      <c r="C77" s="114" t="str">
        <f t="shared" si="10"/>
        <v/>
      </c>
      <c r="D77" s="114" t="str">
        <f t="shared" si="5"/>
        <v/>
      </c>
      <c r="E77" s="114" t="str">
        <f t="shared" si="6"/>
        <v/>
      </c>
      <c r="F77" s="114" t="str">
        <f t="shared" si="7"/>
        <v/>
      </c>
      <c r="G77" s="115" t="str">
        <f t="shared" si="8"/>
        <v/>
      </c>
    </row>
    <row r="78" spans="1:7" x14ac:dyDescent="0.25">
      <c r="A78" s="110">
        <v>68</v>
      </c>
      <c r="B78" s="113"/>
      <c r="C78" s="114" t="str">
        <f t="shared" si="10"/>
        <v/>
      </c>
      <c r="D78" s="114" t="str">
        <f t="shared" si="5"/>
        <v/>
      </c>
      <c r="E78" s="114" t="str">
        <f t="shared" si="6"/>
        <v/>
      </c>
      <c r="F78" s="114" t="str">
        <f t="shared" si="7"/>
        <v/>
      </c>
      <c r="G78" s="115" t="str">
        <f t="shared" si="8"/>
        <v/>
      </c>
    </row>
    <row r="79" spans="1:7" x14ac:dyDescent="0.25">
      <c r="A79" s="110">
        <v>69</v>
      </c>
      <c r="B79" s="113"/>
      <c r="C79" s="114" t="str">
        <f t="shared" si="10"/>
        <v/>
      </c>
      <c r="D79" s="114" t="str">
        <f t="shared" si="5"/>
        <v/>
      </c>
      <c r="E79" s="114" t="str">
        <f t="shared" si="6"/>
        <v/>
      </c>
      <c r="F79" s="114" t="str">
        <f t="shared" si="7"/>
        <v/>
      </c>
      <c r="G79" s="115" t="str">
        <f t="shared" si="8"/>
        <v/>
      </c>
    </row>
    <row r="80" spans="1:7" x14ac:dyDescent="0.25">
      <c r="A80" s="110">
        <v>70</v>
      </c>
      <c r="B80" s="113"/>
      <c r="C80" s="114" t="str">
        <f t="shared" si="10"/>
        <v/>
      </c>
      <c r="D80" s="114" t="str">
        <f t="shared" si="5"/>
        <v/>
      </c>
      <c r="E80" s="114" t="str">
        <f t="shared" si="6"/>
        <v/>
      </c>
      <c r="F80" s="114" t="str">
        <f t="shared" si="7"/>
        <v/>
      </c>
      <c r="G80" s="115" t="str">
        <f t="shared" si="8"/>
        <v/>
      </c>
    </row>
    <row r="81" spans="1:7" x14ac:dyDescent="0.25">
      <c r="A81" s="110">
        <v>71</v>
      </c>
      <c r="B81" s="113"/>
      <c r="C81" s="114" t="str">
        <f t="shared" si="10"/>
        <v/>
      </c>
      <c r="D81" s="114" t="str">
        <f t="shared" si="5"/>
        <v/>
      </c>
      <c r="E81" s="114" t="str">
        <f t="shared" si="6"/>
        <v/>
      </c>
      <c r="F81" s="114" t="str">
        <f t="shared" si="7"/>
        <v/>
      </c>
      <c r="G81" s="115" t="str">
        <f t="shared" si="8"/>
        <v/>
      </c>
    </row>
    <row r="82" spans="1:7" x14ac:dyDescent="0.25">
      <c r="A82" s="110">
        <v>72</v>
      </c>
      <c r="B82" s="113"/>
      <c r="C82" s="114" t="str">
        <f t="shared" si="10"/>
        <v/>
      </c>
      <c r="D82" s="114" t="str">
        <f t="shared" si="5"/>
        <v/>
      </c>
      <c r="E82" s="114" t="str">
        <f t="shared" si="6"/>
        <v/>
      </c>
      <c r="F82" s="114" t="str">
        <f t="shared" si="7"/>
        <v/>
      </c>
      <c r="G82" s="115" t="str">
        <f t="shared" si="8"/>
        <v/>
      </c>
    </row>
    <row r="83" spans="1:7" x14ac:dyDescent="0.25">
      <c r="A83" s="110">
        <v>73</v>
      </c>
      <c r="B83" s="113"/>
      <c r="C83" s="114" t="str">
        <f t="shared" si="10"/>
        <v/>
      </c>
      <c r="D83" s="114" t="str">
        <f t="shared" si="5"/>
        <v/>
      </c>
      <c r="E83" s="114" t="str">
        <f t="shared" si="6"/>
        <v/>
      </c>
      <c r="F83" s="114" t="str">
        <f t="shared" si="7"/>
        <v/>
      </c>
      <c r="G83" s="115" t="str">
        <f t="shared" si="8"/>
        <v/>
      </c>
    </row>
    <row r="84" spans="1:7" x14ac:dyDescent="0.25">
      <c r="A84" s="110">
        <v>74</v>
      </c>
      <c r="B84" s="113"/>
      <c r="C84" s="114" t="str">
        <f t="shared" si="10"/>
        <v/>
      </c>
      <c r="D84" s="114" t="str">
        <f t="shared" si="5"/>
        <v/>
      </c>
      <c r="E84" s="114" t="str">
        <f t="shared" si="6"/>
        <v/>
      </c>
      <c r="F84" s="114" t="str">
        <f t="shared" si="7"/>
        <v/>
      </c>
      <c r="G84" s="115" t="str">
        <f t="shared" si="8"/>
        <v/>
      </c>
    </row>
    <row r="85" spans="1:7" x14ac:dyDescent="0.25">
      <c r="A85" s="110">
        <v>75</v>
      </c>
      <c r="B85" s="113"/>
      <c r="C85" s="114" t="str">
        <f t="shared" si="10"/>
        <v/>
      </c>
      <c r="D85" s="114" t="str">
        <f t="shared" si="5"/>
        <v/>
      </c>
      <c r="E85" s="114" t="str">
        <f t="shared" si="6"/>
        <v/>
      </c>
      <c r="F85" s="114" t="str">
        <f t="shared" si="7"/>
        <v/>
      </c>
      <c r="G85" s="115" t="str">
        <f t="shared" si="8"/>
        <v/>
      </c>
    </row>
    <row r="86" spans="1:7" x14ac:dyDescent="0.25">
      <c r="A86" s="110">
        <v>76</v>
      </c>
      <c r="B86" s="113"/>
      <c r="C86" s="114" t="str">
        <f t="shared" si="10"/>
        <v/>
      </c>
      <c r="D86" s="114" t="str">
        <f t="shared" si="5"/>
        <v/>
      </c>
      <c r="E86" s="114" t="str">
        <f t="shared" si="6"/>
        <v/>
      </c>
      <c r="F86" s="114" t="str">
        <f t="shared" si="7"/>
        <v/>
      </c>
      <c r="G86" s="115" t="str">
        <f t="shared" si="8"/>
        <v/>
      </c>
    </row>
    <row r="87" spans="1:7" x14ac:dyDescent="0.25">
      <c r="A87" s="110">
        <v>77</v>
      </c>
      <c r="B87" s="113"/>
      <c r="C87" s="114" t="str">
        <f t="shared" si="10"/>
        <v/>
      </c>
      <c r="D87" s="114" t="str">
        <f t="shared" si="5"/>
        <v/>
      </c>
      <c r="E87" s="114" t="str">
        <f t="shared" si="6"/>
        <v/>
      </c>
      <c r="F87" s="114" t="str">
        <f t="shared" si="7"/>
        <v/>
      </c>
      <c r="G87" s="115" t="str">
        <f t="shared" si="8"/>
        <v/>
      </c>
    </row>
    <row r="88" spans="1:7" x14ac:dyDescent="0.25">
      <c r="A88" s="110">
        <v>78</v>
      </c>
      <c r="B88" s="113"/>
      <c r="C88" s="114" t="str">
        <f t="shared" si="10"/>
        <v/>
      </c>
      <c r="D88" s="114" t="str">
        <f t="shared" si="5"/>
        <v/>
      </c>
      <c r="E88" s="114" t="str">
        <f t="shared" si="6"/>
        <v/>
      </c>
      <c r="F88" s="114" t="str">
        <f t="shared" si="7"/>
        <v/>
      </c>
      <c r="G88" s="115" t="str">
        <f t="shared" si="8"/>
        <v/>
      </c>
    </row>
    <row r="89" spans="1:7" x14ac:dyDescent="0.25">
      <c r="A89" s="110">
        <v>79</v>
      </c>
      <c r="B89" s="113"/>
      <c r="C89" s="114" t="str">
        <f t="shared" si="10"/>
        <v/>
      </c>
      <c r="D89" s="114" t="str">
        <f t="shared" si="5"/>
        <v/>
      </c>
      <c r="E89" s="114" t="str">
        <f t="shared" si="6"/>
        <v/>
      </c>
      <c r="F89" s="114" t="str">
        <f t="shared" si="7"/>
        <v/>
      </c>
      <c r="G89" s="115" t="str">
        <f t="shared" si="8"/>
        <v/>
      </c>
    </row>
    <row r="90" spans="1:7" x14ac:dyDescent="0.25">
      <c r="A90" s="110">
        <v>80</v>
      </c>
      <c r="B90" s="113"/>
      <c r="C90" s="114" t="str">
        <f t="shared" si="10"/>
        <v/>
      </c>
      <c r="D90" s="114" t="str">
        <f t="shared" si="5"/>
        <v/>
      </c>
      <c r="E90" s="114" t="str">
        <f t="shared" si="6"/>
        <v/>
      </c>
      <c r="F90" s="114" t="str">
        <f t="shared" si="7"/>
        <v/>
      </c>
      <c r="G90" s="115" t="str">
        <f t="shared" si="8"/>
        <v/>
      </c>
    </row>
    <row r="91" spans="1:7" x14ac:dyDescent="0.25">
      <c r="A91" s="110">
        <v>81</v>
      </c>
      <c r="B91" s="113"/>
      <c r="C91" s="114" t="str">
        <f t="shared" si="10"/>
        <v/>
      </c>
      <c r="D91" s="114" t="str">
        <f t="shared" si="5"/>
        <v/>
      </c>
      <c r="E91" s="114" t="str">
        <f t="shared" si="6"/>
        <v/>
      </c>
      <c r="F91" s="114" t="str">
        <f t="shared" si="7"/>
        <v/>
      </c>
      <c r="G91" s="115" t="str">
        <f t="shared" si="8"/>
        <v/>
      </c>
    </row>
    <row r="92" spans="1:7" x14ac:dyDescent="0.25">
      <c r="A92" s="110">
        <v>82</v>
      </c>
      <c r="B92" s="113"/>
      <c r="C92" s="114" t="str">
        <f t="shared" si="10"/>
        <v/>
      </c>
      <c r="D92" s="114" t="str">
        <f t="shared" si="5"/>
        <v/>
      </c>
      <c r="E92" s="114" t="str">
        <f t="shared" si="6"/>
        <v/>
      </c>
      <c r="F92" s="114" t="str">
        <f t="shared" si="7"/>
        <v/>
      </c>
      <c r="G92" s="115" t="str">
        <f t="shared" si="8"/>
        <v/>
      </c>
    </row>
    <row r="93" spans="1:7" x14ac:dyDescent="0.25">
      <c r="A93" s="110">
        <v>83</v>
      </c>
      <c r="B93" s="113"/>
      <c r="C93" s="114" t="str">
        <f t="shared" si="10"/>
        <v/>
      </c>
      <c r="D93" s="114" t="str">
        <f t="shared" si="5"/>
        <v/>
      </c>
      <c r="E93" s="114" t="str">
        <f t="shared" si="6"/>
        <v/>
      </c>
      <c r="F93" s="114" t="str">
        <f t="shared" si="7"/>
        <v/>
      </c>
      <c r="G93" s="115" t="str">
        <f t="shared" si="8"/>
        <v/>
      </c>
    </row>
    <row r="94" spans="1:7" x14ac:dyDescent="0.25">
      <c r="A94" s="110">
        <v>84</v>
      </c>
      <c r="B94" s="113"/>
      <c r="C94" s="114" t="str">
        <f t="shared" si="10"/>
        <v/>
      </c>
      <c r="D94" s="114" t="str">
        <f t="shared" si="5"/>
        <v/>
      </c>
      <c r="E94" s="114" t="str">
        <f t="shared" si="6"/>
        <v/>
      </c>
      <c r="F94" s="114" t="str">
        <f t="shared" si="7"/>
        <v/>
      </c>
      <c r="G94" s="115" t="str">
        <f t="shared" si="8"/>
        <v/>
      </c>
    </row>
    <row r="95" spans="1:7" x14ac:dyDescent="0.25">
      <c r="A95" s="110">
        <v>85</v>
      </c>
      <c r="B95" s="113"/>
      <c r="C95" s="114" t="str">
        <f t="shared" si="10"/>
        <v/>
      </c>
      <c r="D95" s="114" t="str">
        <f t="shared" ref="D95:D110" si="11">IF(B95&gt;0,LN(1/(1-C95)),"")</f>
        <v/>
      </c>
      <c r="E95" s="114" t="str">
        <f t="shared" ref="E95:E110" si="12">IF(B95&gt;0,LN(B95),"")</f>
        <v/>
      </c>
      <c r="F95" s="114" t="str">
        <f t="shared" ref="F95:F110" si="13">IF(B95&gt;0,LN(D95),"")</f>
        <v/>
      </c>
      <c r="G95" s="115" t="str">
        <f t="shared" ref="G95:G110" si="14">IF(B95&gt;0,NORMSINV(C95),"")</f>
        <v/>
      </c>
    </row>
    <row r="96" spans="1:7" x14ac:dyDescent="0.25">
      <c r="A96" s="110">
        <v>86</v>
      </c>
      <c r="B96" s="113"/>
      <c r="C96" s="114" t="str">
        <f t="shared" si="10"/>
        <v/>
      </c>
      <c r="D96" s="114" t="str">
        <f t="shared" si="11"/>
        <v/>
      </c>
      <c r="E96" s="114" t="str">
        <f t="shared" si="12"/>
        <v/>
      </c>
      <c r="F96" s="114" t="str">
        <f t="shared" si="13"/>
        <v/>
      </c>
      <c r="G96" s="115" t="str">
        <f t="shared" si="14"/>
        <v/>
      </c>
    </row>
    <row r="97" spans="1:7" x14ac:dyDescent="0.25">
      <c r="A97" s="110">
        <v>87</v>
      </c>
      <c r="B97" s="113"/>
      <c r="C97" s="114" t="str">
        <f t="shared" si="10"/>
        <v/>
      </c>
      <c r="D97" s="114" t="str">
        <f t="shared" si="11"/>
        <v/>
      </c>
      <c r="E97" s="114" t="str">
        <f t="shared" si="12"/>
        <v/>
      </c>
      <c r="F97" s="114" t="str">
        <f t="shared" si="13"/>
        <v/>
      </c>
      <c r="G97" s="115" t="str">
        <f t="shared" si="14"/>
        <v/>
      </c>
    </row>
    <row r="98" spans="1:7" x14ac:dyDescent="0.25">
      <c r="A98" s="110">
        <v>88</v>
      </c>
      <c r="B98" s="113"/>
      <c r="C98" s="114" t="str">
        <f t="shared" si="10"/>
        <v/>
      </c>
      <c r="D98" s="114" t="str">
        <f t="shared" si="11"/>
        <v/>
      </c>
      <c r="E98" s="114" t="str">
        <f t="shared" si="12"/>
        <v/>
      </c>
      <c r="F98" s="114" t="str">
        <f t="shared" si="13"/>
        <v/>
      </c>
      <c r="G98" s="115" t="str">
        <f t="shared" si="14"/>
        <v/>
      </c>
    </row>
    <row r="99" spans="1:7" x14ac:dyDescent="0.25">
      <c r="A99" s="110">
        <v>89</v>
      </c>
      <c r="B99" s="113"/>
      <c r="C99" s="114" t="str">
        <f t="shared" si="10"/>
        <v/>
      </c>
      <c r="D99" s="114" t="str">
        <f t="shared" si="11"/>
        <v/>
      </c>
      <c r="E99" s="114" t="str">
        <f t="shared" si="12"/>
        <v/>
      </c>
      <c r="F99" s="114" t="str">
        <f t="shared" si="13"/>
        <v/>
      </c>
      <c r="G99" s="115" t="str">
        <f t="shared" si="14"/>
        <v/>
      </c>
    </row>
    <row r="100" spans="1:7" x14ac:dyDescent="0.25">
      <c r="A100" s="110">
        <v>90</v>
      </c>
      <c r="B100" s="113"/>
      <c r="C100" s="114" t="str">
        <f t="shared" si="10"/>
        <v/>
      </c>
      <c r="D100" s="114" t="str">
        <f t="shared" si="11"/>
        <v/>
      </c>
      <c r="E100" s="114" t="str">
        <f t="shared" si="12"/>
        <v/>
      </c>
      <c r="F100" s="114" t="str">
        <f t="shared" si="13"/>
        <v/>
      </c>
      <c r="G100" s="115" t="str">
        <f t="shared" si="14"/>
        <v/>
      </c>
    </row>
    <row r="101" spans="1:7" x14ac:dyDescent="0.25">
      <c r="A101" s="110">
        <v>91</v>
      </c>
      <c r="B101" s="113"/>
      <c r="C101" s="114" t="str">
        <f t="shared" si="10"/>
        <v/>
      </c>
      <c r="D101" s="114" t="str">
        <f t="shared" si="11"/>
        <v/>
      </c>
      <c r="E101" s="114" t="str">
        <f t="shared" si="12"/>
        <v/>
      </c>
      <c r="F101" s="114" t="str">
        <f t="shared" si="13"/>
        <v/>
      </c>
      <c r="G101" s="115" t="str">
        <f t="shared" si="14"/>
        <v/>
      </c>
    </row>
    <row r="102" spans="1:7" x14ac:dyDescent="0.25">
      <c r="A102" s="110">
        <v>92</v>
      </c>
      <c r="B102" s="113"/>
      <c r="C102" s="114" t="str">
        <f t="shared" si="10"/>
        <v/>
      </c>
      <c r="D102" s="114" t="str">
        <f t="shared" si="11"/>
        <v/>
      </c>
      <c r="E102" s="114" t="str">
        <f t="shared" si="12"/>
        <v/>
      </c>
      <c r="F102" s="114" t="str">
        <f t="shared" si="13"/>
        <v/>
      </c>
      <c r="G102" s="115" t="str">
        <f t="shared" si="14"/>
        <v/>
      </c>
    </row>
    <row r="103" spans="1:7" x14ac:dyDescent="0.25">
      <c r="A103" s="110">
        <v>93</v>
      </c>
      <c r="B103" s="113"/>
      <c r="C103" s="114" t="str">
        <f t="shared" si="10"/>
        <v/>
      </c>
      <c r="D103" s="114" t="str">
        <f t="shared" si="11"/>
        <v/>
      </c>
      <c r="E103" s="114" t="str">
        <f t="shared" si="12"/>
        <v/>
      </c>
      <c r="F103" s="114" t="str">
        <f t="shared" si="13"/>
        <v/>
      </c>
      <c r="G103" s="115" t="str">
        <f t="shared" si="14"/>
        <v/>
      </c>
    </row>
    <row r="104" spans="1:7" x14ac:dyDescent="0.25">
      <c r="A104" s="110">
        <v>94</v>
      </c>
      <c r="B104" s="113"/>
      <c r="C104" s="114" t="str">
        <f t="shared" si="10"/>
        <v/>
      </c>
      <c r="D104" s="114" t="str">
        <f t="shared" si="11"/>
        <v/>
      </c>
      <c r="E104" s="114" t="str">
        <f t="shared" si="12"/>
        <v/>
      </c>
      <c r="F104" s="114" t="str">
        <f t="shared" si="13"/>
        <v/>
      </c>
      <c r="G104" s="115" t="str">
        <f t="shared" si="14"/>
        <v/>
      </c>
    </row>
    <row r="105" spans="1:7" x14ac:dyDescent="0.25">
      <c r="A105" s="110">
        <v>95</v>
      </c>
      <c r="B105" s="113"/>
      <c r="C105" s="114" t="str">
        <f t="shared" si="10"/>
        <v/>
      </c>
      <c r="D105" s="114" t="str">
        <f t="shared" si="11"/>
        <v/>
      </c>
      <c r="E105" s="114" t="str">
        <f t="shared" si="12"/>
        <v/>
      </c>
      <c r="F105" s="114" t="str">
        <f t="shared" si="13"/>
        <v/>
      </c>
      <c r="G105" s="115" t="str">
        <f t="shared" si="14"/>
        <v/>
      </c>
    </row>
    <row r="106" spans="1:7" x14ac:dyDescent="0.25">
      <c r="A106" s="110">
        <v>96</v>
      </c>
      <c r="B106" s="113"/>
      <c r="C106" s="114" t="str">
        <f t="shared" si="10"/>
        <v/>
      </c>
      <c r="D106" s="114" t="str">
        <f t="shared" si="11"/>
        <v/>
      </c>
      <c r="E106" s="114" t="str">
        <f t="shared" si="12"/>
        <v/>
      </c>
      <c r="F106" s="114" t="str">
        <f t="shared" si="13"/>
        <v/>
      </c>
      <c r="G106" s="115" t="str">
        <f t="shared" si="14"/>
        <v/>
      </c>
    </row>
    <row r="107" spans="1:7" x14ac:dyDescent="0.25">
      <c r="A107" s="110">
        <v>97</v>
      </c>
      <c r="B107" s="113"/>
      <c r="C107" s="114" t="str">
        <f>IF(B107&gt;0,(A107-0.3)/($C$9+0.4),"")</f>
        <v/>
      </c>
      <c r="D107" s="114" t="str">
        <f t="shared" si="11"/>
        <v/>
      </c>
      <c r="E107" s="114" t="str">
        <f t="shared" si="12"/>
        <v/>
      </c>
      <c r="F107" s="114" t="str">
        <f t="shared" si="13"/>
        <v/>
      </c>
      <c r="G107" s="115" t="str">
        <f t="shared" si="14"/>
        <v/>
      </c>
    </row>
    <row r="108" spans="1:7" x14ac:dyDescent="0.25">
      <c r="A108" s="110">
        <v>98</v>
      </c>
      <c r="B108" s="113"/>
      <c r="C108" s="114" t="str">
        <f>IF(B108&gt;0,(A108-0.3)/($C$9+0.4),"")</f>
        <v/>
      </c>
      <c r="D108" s="114" t="str">
        <f t="shared" si="11"/>
        <v/>
      </c>
      <c r="E108" s="114" t="str">
        <f t="shared" si="12"/>
        <v/>
      </c>
      <c r="F108" s="114" t="str">
        <f t="shared" si="13"/>
        <v/>
      </c>
      <c r="G108" s="115" t="str">
        <f t="shared" si="14"/>
        <v/>
      </c>
    </row>
    <row r="109" spans="1:7" x14ac:dyDescent="0.25">
      <c r="A109" s="110">
        <v>99</v>
      </c>
      <c r="B109" s="113"/>
      <c r="C109" s="114" t="str">
        <f>IF(B109&gt;0,(A109-0.3)/($C$9+0.4),"")</f>
        <v/>
      </c>
      <c r="D109" s="114" t="str">
        <f t="shared" si="11"/>
        <v/>
      </c>
      <c r="E109" s="114" t="str">
        <f t="shared" si="12"/>
        <v/>
      </c>
      <c r="F109" s="114" t="str">
        <f t="shared" si="13"/>
        <v/>
      </c>
      <c r="G109" s="115" t="str">
        <f t="shared" si="14"/>
        <v/>
      </c>
    </row>
    <row r="110" spans="1:7" ht="13.8" thickBot="1" x14ac:dyDescent="0.3">
      <c r="A110" s="110">
        <v>100</v>
      </c>
      <c r="B110" s="113"/>
      <c r="C110" s="114" t="str">
        <f>IF(B110&gt;0,(A110-0.3)/($C$9+0.4),"")</f>
        <v/>
      </c>
      <c r="D110" s="114" t="str">
        <f t="shared" si="11"/>
        <v/>
      </c>
      <c r="E110" s="114" t="str">
        <f t="shared" si="12"/>
        <v/>
      </c>
      <c r="F110" s="114" t="str">
        <f t="shared" si="13"/>
        <v/>
      </c>
      <c r="G110" s="115" t="str">
        <f t="shared" si="14"/>
        <v/>
      </c>
    </row>
    <row r="111" spans="1:7" x14ac:dyDescent="0.25">
      <c r="A111" s="127" t="s">
        <v>72</v>
      </c>
      <c r="B111" s="128">
        <f t="shared" ref="B111:G111" si="15">SUM(B11:B110)</f>
        <v>2107.1999999999998</v>
      </c>
      <c r="C111" s="128">
        <f t="shared" si="15"/>
        <v>7.4999999999999991</v>
      </c>
      <c r="D111" s="128">
        <f t="shared" si="15"/>
        <v>14.196491388172012</v>
      </c>
      <c r="E111" s="128">
        <f t="shared" si="15"/>
        <v>71.793308902044785</v>
      </c>
      <c r="F111" s="128">
        <f t="shared" si="15"/>
        <v>-8.0508714166272171</v>
      </c>
      <c r="G111" s="129">
        <f t="shared" si="15"/>
        <v>-3.5527136788005009E-15</v>
      </c>
    </row>
    <row r="112" spans="1:7" x14ac:dyDescent="0.25">
      <c r="A112" s="130" t="s">
        <v>63</v>
      </c>
      <c r="B112" s="70">
        <f t="shared" ref="B112:G112" si="16">AVERAGE(B11:B110)</f>
        <v>140.47999999999999</v>
      </c>
      <c r="C112" s="70">
        <f t="shared" si="16"/>
        <v>0.49999999999999994</v>
      </c>
      <c r="D112" s="70">
        <f t="shared" si="16"/>
        <v>0.94643275921146741</v>
      </c>
      <c r="E112" s="70">
        <f t="shared" si="16"/>
        <v>4.7862205934696522</v>
      </c>
      <c r="F112" s="70">
        <f t="shared" si="16"/>
        <v>-0.53672476110848111</v>
      </c>
      <c r="G112" s="21">
        <f t="shared" si="16"/>
        <v>-2.3684757858670006E-16</v>
      </c>
    </row>
    <row r="113" spans="1:7" x14ac:dyDescent="0.25">
      <c r="A113" s="130" t="s">
        <v>64</v>
      </c>
      <c r="B113" s="70">
        <f t="shared" ref="B113:G113" si="17">SUMSQ(B11:B110)</f>
        <v>400287.86</v>
      </c>
      <c r="C113" s="70">
        <f t="shared" si="17"/>
        <v>4.9306375442739068</v>
      </c>
      <c r="D113" s="70">
        <f t="shared" si="17"/>
        <v>23.846378362109277</v>
      </c>
      <c r="E113" s="70">
        <f t="shared" si="17"/>
        <v>348.81452068260336</v>
      </c>
      <c r="F113" s="70">
        <f t="shared" si="17"/>
        <v>22.854124767321846</v>
      </c>
      <c r="G113" s="21">
        <f t="shared" si="17"/>
        <v>12.245054448855818</v>
      </c>
    </row>
    <row r="114" spans="1:7" ht="13.8" thickBot="1" x14ac:dyDescent="0.3">
      <c r="A114" s="131" t="s">
        <v>65</v>
      </c>
      <c r="B114" s="132"/>
      <c r="C114" s="132">
        <f>SUMPRODUCT($B$11:$B$110,D11:D110)</f>
        <v>2978.6315808219151</v>
      </c>
      <c r="D114" s="132">
        <f>SUMPRODUCT($E$11:$E$110,F11:F110)</f>
        <v>-29.166357788131773</v>
      </c>
      <c r="E114" s="132">
        <f>SUMPRODUCT($B$11:$B$110,G11:G110)</f>
        <v>992.40013114668091</v>
      </c>
      <c r="F114" s="133">
        <f>SUMPRODUCT($E$11:$E$110,G11:G110)</f>
        <v>7.5159729202140735</v>
      </c>
      <c r="G114" s="132">
        <f>SUMPRODUCT($B$11:$B$110,F11:F110)</f>
        <v>1.7807558999658681</v>
      </c>
    </row>
    <row r="115" spans="1:7" ht="13.8" thickBot="1" x14ac:dyDescent="0.3">
      <c r="A115" s="102" t="s">
        <v>109</v>
      </c>
      <c r="B115" s="251">
        <f>COUNT(B11:B110)</f>
        <v>15</v>
      </c>
    </row>
  </sheetData>
  <sheetProtection password="DC2F" sheet="1" formatCells="0"/>
  <protectedRanges>
    <protectedRange sqref="B11:B110" name="Range2"/>
    <protectedRange sqref="C9" name="Range1"/>
  </protectedRanges>
  <pageMargins left="0.7" right="0.7" top="0.75" bottom="0.75" header="0.3" footer="0.3"/>
  <pageSetup orientation="portrait" horizontalDpi="4294967293" verticalDpi="0" r:id="rId1"/>
  <ignoredErrors>
    <ignoredError sqref="D7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workbookViewId="0">
      <selection activeCell="D3" sqref="D3"/>
    </sheetView>
  </sheetViews>
  <sheetFormatPr defaultRowHeight="13.2" x14ac:dyDescent="0.25"/>
  <cols>
    <col min="1" max="1" width="14.6640625" customWidth="1"/>
    <col min="2" max="2" width="11.6640625" customWidth="1"/>
    <col min="3" max="3" width="12.33203125" customWidth="1"/>
    <col min="4" max="4" width="13.5546875" customWidth="1"/>
    <col min="5" max="5" width="11.6640625" customWidth="1"/>
    <col min="6" max="6" width="9" customWidth="1"/>
    <col min="8" max="8" width="10.33203125" customWidth="1"/>
    <col min="10" max="10" width="9.88671875" customWidth="1"/>
  </cols>
  <sheetData>
    <row r="1" spans="1:12" ht="15.6" thickBot="1" x14ac:dyDescent="0.3">
      <c r="A1" s="116" t="s">
        <v>30</v>
      </c>
      <c r="B1" s="91"/>
      <c r="C1" s="91"/>
      <c r="D1" s="91"/>
      <c r="E1" s="241" t="s">
        <v>16</v>
      </c>
      <c r="F1" s="90"/>
      <c r="G1" s="90"/>
      <c r="H1" s="93"/>
    </row>
    <row r="2" spans="1:12" ht="26.4" x14ac:dyDescent="0.25">
      <c r="A2" s="242" t="s">
        <v>101</v>
      </c>
      <c r="B2" s="244">
        <f>(D58+(B4-D57)*D4^C3*LN(D4))/(B59+(B4-D57)*D4^C3)-1/C3-B58/D57</f>
        <v>0</v>
      </c>
      <c r="C2" s="246" t="s">
        <v>31</v>
      </c>
      <c r="D2" s="204" t="s">
        <v>32</v>
      </c>
      <c r="E2" s="54"/>
      <c r="G2" s="2"/>
      <c r="H2" s="2"/>
      <c r="I2" s="2"/>
    </row>
    <row r="3" spans="1:12" ht="29.25" customHeight="1" thickBot="1" x14ac:dyDescent="0.3">
      <c r="A3" s="243" t="s">
        <v>102</v>
      </c>
      <c r="B3" s="245">
        <f>B2^2</f>
        <v>0</v>
      </c>
      <c r="C3" s="247">
        <v>1.8066557295827188</v>
      </c>
      <c r="D3" s="248">
        <f>((1/D57)*(B59+(B4-D57)*D4^C3))^(1/C3)</f>
        <v>158.65555100174348</v>
      </c>
      <c r="E3" s="2"/>
      <c r="G3" s="2"/>
      <c r="H3" s="2"/>
      <c r="I3" s="2"/>
    </row>
    <row r="4" spans="1:12" ht="13.8" thickBot="1" x14ac:dyDescent="0.3">
      <c r="A4" s="51" t="s">
        <v>25</v>
      </c>
      <c r="B4" s="48">
        <v>15</v>
      </c>
      <c r="C4" s="50" t="s">
        <v>26</v>
      </c>
      <c r="D4" s="44">
        <v>1</v>
      </c>
      <c r="E4" s="2"/>
      <c r="G4" s="2"/>
      <c r="H4" s="2"/>
      <c r="I4" s="2"/>
    </row>
    <row r="5" spans="1:12" ht="15" customHeight="1" thickBot="1" x14ac:dyDescent="0.3">
      <c r="A5" s="52" t="s">
        <v>8</v>
      </c>
      <c r="B5" s="4"/>
      <c r="E5" s="2"/>
    </row>
    <row r="6" spans="1:12" ht="19.5" customHeight="1" thickBot="1" x14ac:dyDescent="0.3">
      <c r="A6" s="5" t="s">
        <v>7</v>
      </c>
      <c r="B6" s="39" t="s">
        <v>20</v>
      </c>
      <c r="C6" s="62" t="s">
        <v>36</v>
      </c>
      <c r="D6" s="63" t="s">
        <v>37</v>
      </c>
      <c r="E6" s="63" t="s">
        <v>39</v>
      </c>
    </row>
    <row r="7" spans="1:12" x14ac:dyDescent="0.25">
      <c r="A7" s="1">
        <v>1</v>
      </c>
      <c r="B7" s="75">
        <v>25.1</v>
      </c>
      <c r="C7" s="45">
        <f>IF(B7&lt;&gt;"",LN(B7),"")</f>
        <v>3.2228678461377385</v>
      </c>
      <c r="D7" s="71">
        <f t="shared" ref="D7:D38" si="0">IF(B7&lt;&gt;"",B7^$C$3,"")</f>
        <v>337.85359809276611</v>
      </c>
      <c r="E7">
        <f>IF(B7&lt;&gt;"",C7*D7,"")</f>
        <v>1088.8574979951181</v>
      </c>
    </row>
    <row r="8" spans="1:12" ht="13.8" x14ac:dyDescent="0.25">
      <c r="A8" s="1">
        <v>2</v>
      </c>
      <c r="B8" s="75">
        <v>73.900000000000006</v>
      </c>
      <c r="C8" s="45">
        <f>IF(B8&lt;&gt;"",LN(B8),"")</f>
        <v>4.3027128279541564</v>
      </c>
      <c r="D8" s="71">
        <f t="shared" si="0"/>
        <v>2376.8248596137078</v>
      </c>
      <c r="E8">
        <f t="shared" ref="E8:E56" si="1">IF(B8&lt;&gt;"",C8*D8,"")</f>
        <v>10226.794813260238</v>
      </c>
      <c r="G8" s="49"/>
      <c r="H8" s="49"/>
      <c r="J8" s="2"/>
      <c r="K8" s="2"/>
      <c r="L8" s="2"/>
    </row>
    <row r="9" spans="1:12" ht="13.8" x14ac:dyDescent="0.25">
      <c r="A9" s="1">
        <v>3</v>
      </c>
      <c r="B9" s="75">
        <v>75.5</v>
      </c>
      <c r="C9" s="45">
        <f t="shared" ref="C9:C56" si="2">IF(B9&lt;&gt;"",LN(B9),"")</f>
        <v>4.3241326562549789</v>
      </c>
      <c r="D9" s="71">
        <f t="shared" si="0"/>
        <v>2470.6067294197733</v>
      </c>
      <c r="E9">
        <f t="shared" si="1"/>
        <v>10683.23123944735</v>
      </c>
      <c r="G9" s="49"/>
      <c r="H9" s="49"/>
      <c r="J9" s="2"/>
      <c r="K9" s="2"/>
      <c r="L9" s="2"/>
    </row>
    <row r="10" spans="1:12" x14ac:dyDescent="0.25">
      <c r="A10" s="1">
        <v>4</v>
      </c>
      <c r="B10" s="75">
        <v>88.5</v>
      </c>
      <c r="C10" s="45">
        <f t="shared" si="2"/>
        <v>4.4830025520138834</v>
      </c>
      <c r="D10" s="71">
        <f t="shared" si="0"/>
        <v>3291.9726255960331</v>
      </c>
      <c r="E10">
        <f t="shared" si="1"/>
        <v>14757.921681706861</v>
      </c>
      <c r="J10" s="2"/>
      <c r="K10" s="2"/>
      <c r="L10" s="2"/>
    </row>
    <row r="11" spans="1:12" x14ac:dyDescent="0.25">
      <c r="A11" s="1">
        <v>5</v>
      </c>
      <c r="B11" s="75">
        <v>95.5</v>
      </c>
      <c r="C11" s="45">
        <f t="shared" si="2"/>
        <v>4.5591262474866845</v>
      </c>
      <c r="D11" s="71">
        <f t="shared" si="0"/>
        <v>3777.3257206185403</v>
      </c>
      <c r="E11">
        <f t="shared" si="1"/>
        <v>17221.304838178541</v>
      </c>
      <c r="F11" s="65"/>
      <c r="G11" s="66"/>
      <c r="H11" s="2"/>
      <c r="I11" s="2"/>
      <c r="J11" s="2"/>
      <c r="K11" s="2"/>
      <c r="L11" s="2"/>
    </row>
    <row r="12" spans="1:12" x14ac:dyDescent="0.25">
      <c r="A12" s="1">
        <v>6</v>
      </c>
      <c r="B12" s="75">
        <v>112.2</v>
      </c>
      <c r="C12" s="45">
        <f t="shared" si="2"/>
        <v>4.7202829930885963</v>
      </c>
      <c r="D12" s="71">
        <f t="shared" si="0"/>
        <v>5053.9546494850947</v>
      </c>
      <c r="E12">
        <f t="shared" si="1"/>
        <v>23856.096179805532</v>
      </c>
      <c r="F12" s="67"/>
      <c r="G12" s="68"/>
      <c r="H12" s="2"/>
      <c r="I12" s="2"/>
      <c r="J12" s="2"/>
      <c r="K12" s="2"/>
      <c r="L12" s="2"/>
    </row>
    <row r="13" spans="1:12" x14ac:dyDescent="0.25">
      <c r="A13" s="1">
        <v>7</v>
      </c>
      <c r="B13" s="75">
        <v>113.6</v>
      </c>
      <c r="C13" s="45">
        <f t="shared" si="2"/>
        <v>4.7326835062870511</v>
      </c>
      <c r="D13" s="71">
        <f t="shared" si="0"/>
        <v>5168.4585639221941</v>
      </c>
      <c r="E13">
        <f t="shared" si="1"/>
        <v>24460.678598402628</v>
      </c>
      <c r="F13" s="69"/>
      <c r="G13" s="2"/>
      <c r="H13" s="2"/>
      <c r="I13" s="2"/>
      <c r="J13" s="2"/>
      <c r="K13" s="2"/>
      <c r="L13" s="2"/>
    </row>
    <row r="14" spans="1:12" x14ac:dyDescent="0.25">
      <c r="A14" s="1">
        <v>8</v>
      </c>
      <c r="B14" s="75">
        <v>138.5</v>
      </c>
      <c r="C14" s="45">
        <f t="shared" si="2"/>
        <v>4.9308703256273931</v>
      </c>
      <c r="D14" s="71">
        <f t="shared" si="0"/>
        <v>7393.7115370542342</v>
      </c>
      <c r="E14">
        <f t="shared" si="1"/>
        <v>36457.432814309628</v>
      </c>
      <c r="F14" s="2"/>
      <c r="G14" s="2"/>
      <c r="H14" s="2"/>
      <c r="I14" s="2"/>
      <c r="J14" s="2"/>
      <c r="K14" s="2"/>
      <c r="L14" s="2"/>
    </row>
    <row r="15" spans="1:12" x14ac:dyDescent="0.25">
      <c r="A15" s="1">
        <v>9</v>
      </c>
      <c r="B15" s="75">
        <v>139.80000000000001</v>
      </c>
      <c r="C15" s="45">
        <f t="shared" si="2"/>
        <v>4.9402128297997097</v>
      </c>
      <c r="D15" s="71">
        <f t="shared" si="0"/>
        <v>7519.5668407117373</v>
      </c>
      <c r="E15">
        <f t="shared" si="1"/>
        <v>37148.260581020593</v>
      </c>
    </row>
    <row r="16" spans="1:12" x14ac:dyDescent="0.25">
      <c r="A16" s="1">
        <v>10</v>
      </c>
      <c r="B16" s="75">
        <v>150.30000000000001</v>
      </c>
      <c r="C16" s="45">
        <f t="shared" si="2"/>
        <v>5.0126332967589287</v>
      </c>
      <c r="D16" s="71">
        <f t="shared" si="0"/>
        <v>8570.6826644947123</v>
      </c>
      <c r="E16">
        <f t="shared" si="1"/>
        <v>42961.689300000726</v>
      </c>
    </row>
    <row r="17" spans="1:10" x14ac:dyDescent="0.25">
      <c r="A17" s="1">
        <v>11</v>
      </c>
      <c r="B17" s="75">
        <v>151.9</v>
      </c>
      <c r="C17" s="45">
        <f t="shared" si="2"/>
        <v>5.0232224096017273</v>
      </c>
      <c r="D17" s="71">
        <f t="shared" si="0"/>
        <v>8736.2258223212102</v>
      </c>
      <c r="E17">
        <f t="shared" si="1"/>
        <v>43884.005326025181</v>
      </c>
    </row>
    <row r="18" spans="1:10" x14ac:dyDescent="0.25">
      <c r="A18" s="1">
        <v>12</v>
      </c>
      <c r="B18" s="75">
        <v>156.80000000000001</v>
      </c>
      <c r="C18" s="45">
        <f t="shared" si="2"/>
        <v>5.0549711079163071</v>
      </c>
      <c r="D18" s="71">
        <f t="shared" si="0"/>
        <v>9251.9767926895074</v>
      </c>
      <c r="E18">
        <f t="shared" si="1"/>
        <v>46768.475378157644</v>
      </c>
    </row>
    <row r="19" spans="1:10" x14ac:dyDescent="0.25">
      <c r="A19" s="1">
        <v>13</v>
      </c>
      <c r="B19" s="75">
        <v>164.5</v>
      </c>
      <c r="C19" s="45">
        <f t="shared" si="2"/>
        <v>5.1029105702054265</v>
      </c>
      <c r="D19" s="71">
        <f t="shared" si="0"/>
        <v>10089.016332101281</v>
      </c>
      <c r="E19">
        <f t="shared" si="1"/>
        <v>51483.348084054807</v>
      </c>
      <c r="F19" s="2"/>
      <c r="G19" s="2"/>
      <c r="H19" s="2"/>
      <c r="J19" s="55"/>
    </row>
    <row r="20" spans="1:10" x14ac:dyDescent="0.25">
      <c r="A20" s="1">
        <v>14</v>
      </c>
      <c r="B20" s="75">
        <v>218</v>
      </c>
      <c r="C20" s="45">
        <f t="shared" si="2"/>
        <v>5.3844950627890888</v>
      </c>
      <c r="D20" s="71">
        <f t="shared" si="0"/>
        <v>16779.763002238549</v>
      </c>
      <c r="E20">
        <f t="shared" si="1"/>
        <v>90350.551040324484</v>
      </c>
      <c r="F20" s="2"/>
      <c r="G20" s="2"/>
      <c r="H20" s="2"/>
    </row>
    <row r="21" spans="1:10" x14ac:dyDescent="0.25">
      <c r="A21" s="1">
        <v>15</v>
      </c>
      <c r="B21" s="75">
        <v>403.1</v>
      </c>
      <c r="C21" s="45">
        <f t="shared" si="2"/>
        <v>5.9991846701231202</v>
      </c>
      <c r="D21" s="71">
        <f t="shared" si="0"/>
        <v>50942.934665050256</v>
      </c>
      <c r="E21">
        <f t="shared" si="1"/>
        <v>305616.07269365317</v>
      </c>
      <c r="F21" s="2"/>
      <c r="G21" s="2"/>
      <c r="H21" s="2"/>
    </row>
    <row r="22" spans="1:10" x14ac:dyDescent="0.25">
      <c r="A22" s="1">
        <v>16</v>
      </c>
      <c r="B22" s="57"/>
      <c r="C22" s="45" t="str">
        <f t="shared" si="2"/>
        <v/>
      </c>
      <c r="D22" s="64" t="str">
        <f t="shared" si="0"/>
        <v/>
      </c>
      <c r="E22" t="str">
        <f t="shared" si="1"/>
        <v/>
      </c>
      <c r="F22" s="2"/>
      <c r="G22" s="2"/>
      <c r="H22" s="2"/>
    </row>
    <row r="23" spans="1:10" x14ac:dyDescent="0.25">
      <c r="A23" s="1">
        <v>17</v>
      </c>
      <c r="B23" s="57"/>
      <c r="C23" s="45" t="str">
        <f t="shared" si="2"/>
        <v/>
      </c>
      <c r="D23" s="64" t="str">
        <f t="shared" si="0"/>
        <v/>
      </c>
      <c r="E23" t="str">
        <f t="shared" si="1"/>
        <v/>
      </c>
      <c r="F23" s="2"/>
      <c r="G23" s="2"/>
      <c r="H23" s="2"/>
    </row>
    <row r="24" spans="1:10" x14ac:dyDescent="0.25">
      <c r="A24" s="1">
        <v>18</v>
      </c>
      <c r="B24" s="57"/>
      <c r="C24" s="45" t="str">
        <f t="shared" si="2"/>
        <v/>
      </c>
      <c r="D24" s="64" t="str">
        <f t="shared" si="0"/>
        <v/>
      </c>
      <c r="E24" t="str">
        <f t="shared" si="1"/>
        <v/>
      </c>
      <c r="F24" s="2"/>
      <c r="G24" s="2"/>
      <c r="H24" s="2"/>
    </row>
    <row r="25" spans="1:10" x14ac:dyDescent="0.25">
      <c r="A25" s="1">
        <v>19</v>
      </c>
      <c r="B25" s="57"/>
      <c r="C25" s="45" t="str">
        <f t="shared" si="2"/>
        <v/>
      </c>
      <c r="D25" s="64" t="str">
        <f t="shared" si="0"/>
        <v/>
      </c>
      <c r="E25" t="str">
        <f t="shared" si="1"/>
        <v/>
      </c>
      <c r="F25" s="2"/>
      <c r="G25" s="2"/>
      <c r="H25" s="2"/>
    </row>
    <row r="26" spans="1:10" x14ac:dyDescent="0.25">
      <c r="A26" s="1">
        <v>20</v>
      </c>
      <c r="B26" s="57"/>
      <c r="C26" s="45" t="str">
        <f t="shared" si="2"/>
        <v/>
      </c>
      <c r="D26" s="64" t="str">
        <f t="shared" si="0"/>
        <v/>
      </c>
      <c r="E26" t="str">
        <f t="shared" si="1"/>
        <v/>
      </c>
      <c r="F26" s="2"/>
      <c r="G26" s="2"/>
      <c r="H26" s="2"/>
    </row>
    <row r="27" spans="1:10" x14ac:dyDescent="0.25">
      <c r="A27" s="1">
        <v>21</v>
      </c>
      <c r="B27" s="57"/>
      <c r="C27" s="45" t="str">
        <f t="shared" si="2"/>
        <v/>
      </c>
      <c r="D27" s="64" t="str">
        <f t="shared" si="0"/>
        <v/>
      </c>
      <c r="E27" t="str">
        <f t="shared" si="1"/>
        <v/>
      </c>
    </row>
    <row r="28" spans="1:10" x14ac:dyDescent="0.25">
      <c r="A28" s="1">
        <v>22</v>
      </c>
      <c r="B28" s="57"/>
      <c r="C28" s="45" t="str">
        <f t="shared" si="2"/>
        <v/>
      </c>
      <c r="D28" s="64" t="str">
        <f t="shared" si="0"/>
        <v/>
      </c>
      <c r="E28" t="str">
        <f t="shared" si="1"/>
        <v/>
      </c>
    </row>
    <row r="29" spans="1:10" x14ac:dyDescent="0.25">
      <c r="A29" s="1">
        <v>23</v>
      </c>
      <c r="B29" s="57"/>
      <c r="C29" s="45" t="str">
        <f t="shared" si="2"/>
        <v/>
      </c>
      <c r="D29" s="64" t="str">
        <f t="shared" si="0"/>
        <v/>
      </c>
      <c r="E29" t="str">
        <f t="shared" si="1"/>
        <v/>
      </c>
    </row>
    <row r="30" spans="1:10" x14ac:dyDescent="0.25">
      <c r="A30" s="1">
        <v>24</v>
      </c>
      <c r="B30" s="57"/>
      <c r="C30" s="45" t="str">
        <f t="shared" si="2"/>
        <v/>
      </c>
      <c r="D30" s="64" t="str">
        <f t="shared" si="0"/>
        <v/>
      </c>
      <c r="E30" t="str">
        <f t="shared" si="1"/>
        <v/>
      </c>
    </row>
    <row r="31" spans="1:10" x14ac:dyDescent="0.25">
      <c r="A31" s="1">
        <v>25</v>
      </c>
      <c r="B31" s="57"/>
      <c r="C31" s="45" t="str">
        <f t="shared" si="2"/>
        <v/>
      </c>
      <c r="D31" s="64" t="str">
        <f t="shared" si="0"/>
        <v/>
      </c>
      <c r="E31" t="str">
        <f t="shared" si="1"/>
        <v/>
      </c>
    </row>
    <row r="32" spans="1:10" x14ac:dyDescent="0.25">
      <c r="A32" s="1">
        <v>26</v>
      </c>
      <c r="B32" s="57"/>
      <c r="C32" s="45" t="str">
        <f t="shared" si="2"/>
        <v/>
      </c>
      <c r="D32" s="64" t="str">
        <f t="shared" si="0"/>
        <v/>
      </c>
      <c r="E32" t="str">
        <f t="shared" si="1"/>
        <v/>
      </c>
    </row>
    <row r="33" spans="1:5" x14ac:dyDescent="0.25">
      <c r="A33" s="1">
        <v>27</v>
      </c>
      <c r="B33" s="57"/>
      <c r="C33" s="45" t="str">
        <f t="shared" si="2"/>
        <v/>
      </c>
      <c r="D33" s="64" t="str">
        <f t="shared" si="0"/>
        <v/>
      </c>
      <c r="E33" t="str">
        <f t="shared" si="1"/>
        <v/>
      </c>
    </row>
    <row r="34" spans="1:5" x14ac:dyDescent="0.25">
      <c r="A34" s="1">
        <v>28</v>
      </c>
      <c r="B34" s="57"/>
      <c r="C34" s="45" t="str">
        <f t="shared" si="2"/>
        <v/>
      </c>
      <c r="D34" s="64" t="str">
        <f t="shared" si="0"/>
        <v/>
      </c>
      <c r="E34" t="str">
        <f t="shared" si="1"/>
        <v/>
      </c>
    </row>
    <row r="35" spans="1:5" x14ac:dyDescent="0.25">
      <c r="A35" s="1">
        <v>29</v>
      </c>
      <c r="B35" s="57"/>
      <c r="C35" s="45" t="str">
        <f t="shared" si="2"/>
        <v/>
      </c>
      <c r="D35" s="64" t="str">
        <f t="shared" si="0"/>
        <v/>
      </c>
      <c r="E35" t="str">
        <f t="shared" si="1"/>
        <v/>
      </c>
    </row>
    <row r="36" spans="1:5" x14ac:dyDescent="0.25">
      <c r="A36" s="1">
        <v>30</v>
      </c>
      <c r="B36" s="57"/>
      <c r="C36" s="45" t="str">
        <f t="shared" si="2"/>
        <v/>
      </c>
      <c r="D36" s="64" t="str">
        <f t="shared" si="0"/>
        <v/>
      </c>
      <c r="E36" t="str">
        <f t="shared" si="1"/>
        <v/>
      </c>
    </row>
    <row r="37" spans="1:5" x14ac:dyDescent="0.25">
      <c r="A37" s="1">
        <v>31</v>
      </c>
      <c r="B37" s="57"/>
      <c r="C37" s="45" t="str">
        <f t="shared" si="2"/>
        <v/>
      </c>
      <c r="D37" s="64" t="str">
        <f t="shared" si="0"/>
        <v/>
      </c>
      <c r="E37" t="str">
        <f t="shared" si="1"/>
        <v/>
      </c>
    </row>
    <row r="38" spans="1:5" x14ac:dyDescent="0.25">
      <c r="A38" s="1">
        <v>32</v>
      </c>
      <c r="B38" s="57"/>
      <c r="C38" s="45" t="str">
        <f t="shared" si="2"/>
        <v/>
      </c>
      <c r="D38" s="64" t="str">
        <f t="shared" si="0"/>
        <v/>
      </c>
      <c r="E38" t="str">
        <f t="shared" si="1"/>
        <v/>
      </c>
    </row>
    <row r="39" spans="1:5" x14ac:dyDescent="0.25">
      <c r="A39" s="1">
        <v>33</v>
      </c>
      <c r="B39" s="57"/>
      <c r="C39" s="45" t="str">
        <f t="shared" si="2"/>
        <v/>
      </c>
      <c r="D39" s="64" t="str">
        <f t="shared" ref="D39:D56" si="3">IF(B39&lt;&gt;"",B39^$C$3,"")</f>
        <v/>
      </c>
      <c r="E39" t="str">
        <f t="shared" si="1"/>
        <v/>
      </c>
    </row>
    <row r="40" spans="1:5" x14ac:dyDescent="0.25">
      <c r="A40" s="1">
        <v>34</v>
      </c>
      <c r="B40" s="57"/>
      <c r="C40" s="45" t="str">
        <f t="shared" si="2"/>
        <v/>
      </c>
      <c r="D40" s="64" t="str">
        <f t="shared" si="3"/>
        <v/>
      </c>
      <c r="E40" t="str">
        <f t="shared" si="1"/>
        <v/>
      </c>
    </row>
    <row r="41" spans="1:5" x14ac:dyDescent="0.25">
      <c r="A41" s="1">
        <v>35</v>
      </c>
      <c r="B41" s="57"/>
      <c r="C41" s="45" t="str">
        <f t="shared" si="2"/>
        <v/>
      </c>
      <c r="D41" s="64" t="str">
        <f t="shared" si="3"/>
        <v/>
      </c>
      <c r="E41" t="str">
        <f t="shared" si="1"/>
        <v/>
      </c>
    </row>
    <row r="42" spans="1:5" x14ac:dyDescent="0.25">
      <c r="A42" s="1">
        <v>36</v>
      </c>
      <c r="B42" s="57"/>
      <c r="C42" s="45" t="str">
        <f t="shared" si="2"/>
        <v/>
      </c>
      <c r="D42" s="64" t="str">
        <f t="shared" si="3"/>
        <v/>
      </c>
      <c r="E42" t="str">
        <f t="shared" si="1"/>
        <v/>
      </c>
    </row>
    <row r="43" spans="1:5" x14ac:dyDescent="0.25">
      <c r="A43" s="1">
        <v>37</v>
      </c>
      <c r="B43" s="57"/>
      <c r="C43" s="45" t="str">
        <f t="shared" si="2"/>
        <v/>
      </c>
      <c r="D43" s="64" t="str">
        <f t="shared" si="3"/>
        <v/>
      </c>
      <c r="E43" t="str">
        <f t="shared" si="1"/>
        <v/>
      </c>
    </row>
    <row r="44" spans="1:5" x14ac:dyDescent="0.25">
      <c r="A44" s="1">
        <v>38</v>
      </c>
      <c r="B44" s="57"/>
      <c r="C44" s="45" t="str">
        <f t="shared" si="2"/>
        <v/>
      </c>
      <c r="D44" s="64" t="str">
        <f t="shared" si="3"/>
        <v/>
      </c>
      <c r="E44" t="str">
        <f t="shared" si="1"/>
        <v/>
      </c>
    </row>
    <row r="45" spans="1:5" x14ac:dyDescent="0.25">
      <c r="A45" s="1">
        <v>39</v>
      </c>
      <c r="B45" s="57"/>
      <c r="C45" s="45" t="str">
        <f t="shared" si="2"/>
        <v/>
      </c>
      <c r="D45" s="64" t="str">
        <f t="shared" si="3"/>
        <v/>
      </c>
      <c r="E45" t="str">
        <f t="shared" si="1"/>
        <v/>
      </c>
    </row>
    <row r="46" spans="1:5" x14ac:dyDescent="0.25">
      <c r="A46" s="1">
        <v>40</v>
      </c>
      <c r="B46" s="57"/>
      <c r="C46" s="45" t="str">
        <f t="shared" si="2"/>
        <v/>
      </c>
      <c r="D46" s="64" t="str">
        <f t="shared" si="3"/>
        <v/>
      </c>
      <c r="E46" t="str">
        <f t="shared" si="1"/>
        <v/>
      </c>
    </row>
    <row r="47" spans="1:5" x14ac:dyDescent="0.25">
      <c r="A47" s="1">
        <v>41</v>
      </c>
      <c r="B47" s="57"/>
      <c r="C47" s="45" t="str">
        <f t="shared" si="2"/>
        <v/>
      </c>
      <c r="D47" s="64" t="str">
        <f t="shared" si="3"/>
        <v/>
      </c>
      <c r="E47" t="str">
        <f t="shared" si="1"/>
        <v/>
      </c>
    </row>
    <row r="48" spans="1:5" x14ac:dyDescent="0.25">
      <c r="A48" s="1">
        <v>42</v>
      </c>
      <c r="B48" s="57"/>
      <c r="C48" s="45" t="str">
        <f t="shared" si="2"/>
        <v/>
      </c>
      <c r="D48" s="64" t="str">
        <f t="shared" si="3"/>
        <v/>
      </c>
      <c r="E48" t="str">
        <f t="shared" si="1"/>
        <v/>
      </c>
    </row>
    <row r="49" spans="1:5" x14ac:dyDescent="0.25">
      <c r="A49" s="1">
        <v>43</v>
      </c>
      <c r="B49" s="57"/>
      <c r="C49" s="45" t="str">
        <f t="shared" si="2"/>
        <v/>
      </c>
      <c r="D49" s="64" t="str">
        <f t="shared" si="3"/>
        <v/>
      </c>
      <c r="E49" t="str">
        <f t="shared" si="1"/>
        <v/>
      </c>
    </row>
    <row r="50" spans="1:5" x14ac:dyDescent="0.25">
      <c r="A50" s="1">
        <v>44</v>
      </c>
      <c r="B50" s="57"/>
      <c r="C50" s="45" t="str">
        <f t="shared" si="2"/>
        <v/>
      </c>
      <c r="D50" s="64" t="str">
        <f t="shared" si="3"/>
        <v/>
      </c>
      <c r="E50" t="str">
        <f t="shared" si="1"/>
        <v/>
      </c>
    </row>
    <row r="51" spans="1:5" x14ac:dyDescent="0.25">
      <c r="A51" s="1">
        <v>45</v>
      </c>
      <c r="B51" s="57"/>
      <c r="C51" s="45" t="str">
        <f t="shared" si="2"/>
        <v/>
      </c>
      <c r="D51" s="64" t="str">
        <f t="shared" si="3"/>
        <v/>
      </c>
      <c r="E51" t="str">
        <f t="shared" si="1"/>
        <v/>
      </c>
    </row>
    <row r="52" spans="1:5" x14ac:dyDescent="0.25">
      <c r="A52" s="1">
        <v>46</v>
      </c>
      <c r="B52" s="57"/>
      <c r="C52" s="45" t="str">
        <f t="shared" si="2"/>
        <v/>
      </c>
      <c r="D52" s="64" t="str">
        <f t="shared" si="3"/>
        <v/>
      </c>
      <c r="E52" t="str">
        <f t="shared" si="1"/>
        <v/>
      </c>
    </row>
    <row r="53" spans="1:5" x14ac:dyDescent="0.25">
      <c r="A53" s="1">
        <v>47</v>
      </c>
      <c r="B53" s="57"/>
      <c r="C53" s="45" t="str">
        <f t="shared" si="2"/>
        <v/>
      </c>
      <c r="D53" s="64" t="str">
        <f t="shared" si="3"/>
        <v/>
      </c>
      <c r="E53" t="str">
        <f t="shared" si="1"/>
        <v/>
      </c>
    </row>
    <row r="54" spans="1:5" x14ac:dyDescent="0.25">
      <c r="A54" s="1">
        <v>48</v>
      </c>
      <c r="B54" s="57"/>
      <c r="C54" s="45" t="str">
        <f t="shared" si="2"/>
        <v/>
      </c>
      <c r="D54" s="64" t="str">
        <f t="shared" si="3"/>
        <v/>
      </c>
      <c r="E54" t="str">
        <f t="shared" si="1"/>
        <v/>
      </c>
    </row>
    <row r="55" spans="1:5" x14ac:dyDescent="0.25">
      <c r="A55" s="1">
        <v>49</v>
      </c>
      <c r="B55" s="4"/>
      <c r="C55" s="45" t="str">
        <f t="shared" si="2"/>
        <v/>
      </c>
      <c r="D55" s="64" t="str">
        <f t="shared" si="3"/>
        <v/>
      </c>
      <c r="E55" t="str">
        <f t="shared" si="1"/>
        <v/>
      </c>
    </row>
    <row r="56" spans="1:5" ht="13.8" thickBot="1" x14ac:dyDescent="0.3">
      <c r="A56" s="1">
        <v>50</v>
      </c>
      <c r="B56" s="4"/>
      <c r="C56" s="45" t="str">
        <f t="shared" si="2"/>
        <v/>
      </c>
      <c r="D56" s="64" t="str">
        <f t="shared" si="3"/>
        <v/>
      </c>
      <c r="E56" t="str">
        <f t="shared" si="1"/>
        <v/>
      </c>
    </row>
    <row r="57" spans="1:5" x14ac:dyDescent="0.25">
      <c r="A57" s="164" t="s">
        <v>4</v>
      </c>
      <c r="B57" s="234">
        <f>SUM(B7:B56)</f>
        <v>2107.1999999999998</v>
      </c>
      <c r="C57" s="249" t="s">
        <v>108</v>
      </c>
      <c r="D57" s="235">
        <f>COUNT(B7:B56)</f>
        <v>15</v>
      </c>
    </row>
    <row r="58" spans="1:5" x14ac:dyDescent="0.25">
      <c r="A58" s="185" t="s">
        <v>35</v>
      </c>
      <c r="B58" s="18">
        <f>SUM(C7:C56)</f>
        <v>71.793308902044785</v>
      </c>
      <c r="C58" s="18" t="s">
        <v>40</v>
      </c>
      <c r="D58" s="21">
        <f>SUM(E7:E56)</f>
        <v>756964.7200663425</v>
      </c>
    </row>
    <row r="59" spans="1:5" ht="13.8" thickBot="1" x14ac:dyDescent="0.3">
      <c r="A59" s="167" t="s">
        <v>38</v>
      </c>
      <c r="B59" s="132">
        <f>SUM(D7:D56)</f>
        <v>141760.8744034096</v>
      </c>
      <c r="C59" s="132"/>
      <c r="D59" s="133"/>
    </row>
  </sheetData>
  <sheetProtection formatCells="0"/>
  <protectedRanges>
    <protectedRange sqref="B7:B56" name="Range4"/>
    <protectedRange sqref="D4" name="Range3"/>
    <protectedRange sqref="B4" name="Range2"/>
    <protectedRange sqref="C3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0241" r:id="rId4">
          <objectPr defaultSize="0" autoPict="0" r:id="rId5">
            <anchor moveWithCells="1" sizeWithCells="1">
              <from>
                <xdr:col>5</xdr:col>
                <xdr:colOff>419100</xdr:colOff>
                <xdr:row>5</xdr:row>
                <xdr:rowOff>213360</xdr:rowOff>
              </from>
              <to>
                <xdr:col>9</xdr:col>
                <xdr:colOff>571500</xdr:colOff>
                <xdr:row>11</xdr:row>
                <xdr:rowOff>137160</xdr:rowOff>
              </to>
            </anchor>
          </objectPr>
        </oleObject>
      </mc:Choice>
      <mc:Fallback>
        <oleObject progId="Equation.DSMT4" shapeId="10241" r:id="rId4"/>
      </mc:Fallback>
    </mc:AlternateContent>
    <mc:AlternateContent xmlns:mc="http://schemas.openxmlformats.org/markup-compatibility/2006">
      <mc:Choice Requires="x14">
        <oleObject progId="Equation.DSMT4" shapeId="10242" r:id="rId6">
          <objectPr defaultSize="0" autoPict="0" r:id="rId7">
            <anchor moveWithCells="1" sizeWithCells="1">
              <from>
                <xdr:col>5</xdr:col>
                <xdr:colOff>60960</xdr:colOff>
                <xdr:row>1</xdr:row>
                <xdr:rowOff>99060</xdr:rowOff>
              </from>
              <to>
                <xdr:col>11</xdr:col>
                <xdr:colOff>38100</xdr:colOff>
                <xdr:row>5</xdr:row>
                <xdr:rowOff>137160</xdr:rowOff>
              </to>
            </anchor>
          </objectPr>
        </oleObject>
      </mc:Choice>
      <mc:Fallback>
        <oleObject progId="Equation.DSMT4" shapeId="10242" r:id="rId6"/>
      </mc:Fallback>
    </mc:AlternateContent>
    <mc:AlternateContent xmlns:mc="http://schemas.openxmlformats.org/markup-compatibility/2006">
      <mc:Choice Requires="x14">
        <oleObject progId="Equation.DSMT4" shapeId="10244" r:id="rId8">
          <objectPr defaultSize="0" autoPict="0" r:id="rId9">
            <anchor moveWithCells="1" sizeWithCells="1">
              <from>
                <xdr:col>5</xdr:col>
                <xdr:colOff>457200</xdr:colOff>
                <xdr:row>12</xdr:row>
                <xdr:rowOff>22860</xdr:rowOff>
              </from>
              <to>
                <xdr:col>8</xdr:col>
                <xdr:colOff>579120</xdr:colOff>
                <xdr:row>18</xdr:row>
                <xdr:rowOff>121920</xdr:rowOff>
              </to>
            </anchor>
          </objectPr>
        </oleObject>
      </mc:Choice>
      <mc:Fallback>
        <oleObject progId="Equation.DSMT4" shapeId="10244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8"/>
  <sheetViews>
    <sheetView workbookViewId="0">
      <selection activeCell="J11" sqref="J11"/>
    </sheetView>
  </sheetViews>
  <sheetFormatPr defaultRowHeight="13.2" x14ac:dyDescent="0.25"/>
  <cols>
    <col min="1" max="1" width="15.6640625" customWidth="1"/>
    <col min="2" max="2" width="11.6640625" customWidth="1"/>
    <col min="3" max="3" width="15" customWidth="1"/>
    <col min="4" max="4" width="11.5546875" customWidth="1"/>
    <col min="5" max="5" width="11.6640625" customWidth="1"/>
    <col min="6" max="6" width="9" customWidth="1"/>
    <col min="8" max="8" width="11.109375" customWidth="1"/>
    <col min="10" max="10" width="9.88671875" customWidth="1"/>
  </cols>
  <sheetData>
    <row r="1" spans="1:12" ht="15.6" thickBot="1" x14ac:dyDescent="0.3">
      <c r="A1" s="116" t="s">
        <v>41</v>
      </c>
      <c r="B1" s="91"/>
      <c r="C1" s="90"/>
      <c r="D1" s="90"/>
      <c r="E1" s="238" t="s">
        <v>106</v>
      </c>
      <c r="F1" s="239"/>
      <c r="G1" s="93"/>
    </row>
    <row r="2" spans="1:12" ht="22.5" customHeight="1" x14ac:dyDescent="0.25">
      <c r="A2" s="223" t="s">
        <v>101</v>
      </c>
      <c r="B2" s="225">
        <f>D58/B58-1/C3-B57</f>
        <v>0</v>
      </c>
      <c r="C2" s="240" t="s">
        <v>31</v>
      </c>
      <c r="D2" s="222" t="s">
        <v>32</v>
      </c>
      <c r="E2" s="49"/>
      <c r="F2" s="49"/>
      <c r="H2" s="2"/>
      <c r="I2" s="2"/>
    </row>
    <row r="3" spans="1:12" ht="27" thickBot="1" x14ac:dyDescent="0.3">
      <c r="A3" s="224" t="s">
        <v>102</v>
      </c>
      <c r="B3" s="226">
        <f>B2^2</f>
        <v>0</v>
      </c>
      <c r="C3" s="197">
        <v>1.8066557295827195</v>
      </c>
      <c r="D3" s="22">
        <f>(B58/D57)^(1/C3)</f>
        <v>158.65555100174348</v>
      </c>
      <c r="F3" s="49"/>
      <c r="I3" s="2"/>
    </row>
    <row r="4" spans="1:12" ht="15" customHeight="1" thickBot="1" x14ac:dyDescent="0.3">
      <c r="A4" s="52" t="s">
        <v>8</v>
      </c>
      <c r="B4" s="4"/>
      <c r="C4" s="232" t="s">
        <v>107</v>
      </c>
      <c r="D4" s="44"/>
      <c r="E4" s="49"/>
    </row>
    <row r="5" spans="1:12" ht="19.5" customHeight="1" thickBot="1" x14ac:dyDescent="0.3">
      <c r="A5" s="5" t="s">
        <v>7</v>
      </c>
      <c r="B5" s="50" t="s">
        <v>20</v>
      </c>
      <c r="C5" s="221" t="s">
        <v>100</v>
      </c>
      <c r="D5" s="230" t="s">
        <v>36</v>
      </c>
      <c r="E5" s="63" t="s">
        <v>37</v>
      </c>
      <c r="F5" s="63" t="s">
        <v>43</v>
      </c>
      <c r="G5" s="63" t="s">
        <v>39</v>
      </c>
      <c r="H5" s="63" t="s">
        <v>103</v>
      </c>
    </row>
    <row r="6" spans="1:12" x14ac:dyDescent="0.25">
      <c r="A6" s="1">
        <v>1</v>
      </c>
      <c r="B6" s="250">
        <v>112.2</v>
      </c>
      <c r="C6" s="15"/>
      <c r="D6" s="56">
        <f t="shared" ref="D6:D37" si="0">IF(B6&lt;&gt;"",LN(B6),"")</f>
        <v>4.7202829930885963</v>
      </c>
      <c r="E6" s="227">
        <f t="shared" ref="E6:E37" si="1">IF(B6&lt;&gt;"",B6^$C$3,"")</f>
        <v>5053.954649485112</v>
      </c>
      <c r="F6" s="227" t="str">
        <f t="shared" ref="F6:F37" si="2">IF(C6&lt;&gt;"",C6^$C$3,"")</f>
        <v/>
      </c>
      <c r="G6" s="16">
        <f>IF(B6&lt;&gt;"",D6*E6,"")</f>
        <v>23856.096179805612</v>
      </c>
      <c r="H6" s="11" t="str">
        <f>IF(C6&lt;&gt;"",F6*LN(C6),"")</f>
        <v/>
      </c>
    </row>
    <row r="7" spans="1:12" x14ac:dyDescent="0.25">
      <c r="A7" s="1">
        <v>2</v>
      </c>
      <c r="B7" s="250">
        <v>139.80000000000001</v>
      </c>
      <c r="C7" s="15"/>
      <c r="D7" s="45">
        <f t="shared" si="0"/>
        <v>4.9402128297997097</v>
      </c>
      <c r="E7" s="71">
        <f t="shared" si="1"/>
        <v>7519.5668407117646</v>
      </c>
      <c r="F7" s="71" t="str">
        <f t="shared" si="2"/>
        <v/>
      </c>
      <c r="G7" s="10">
        <f t="shared" ref="G7:G37" si="3">IF(B7&lt;&gt;"",D7*E7,"")</f>
        <v>37148.260581020731</v>
      </c>
      <c r="H7" s="12" t="str">
        <f t="shared" ref="H7:H55" si="4">IF(C7&lt;&gt;"",F7*LN(C7),"")</f>
        <v/>
      </c>
      <c r="K7" s="2"/>
      <c r="L7" s="2"/>
    </row>
    <row r="8" spans="1:12" x14ac:dyDescent="0.25">
      <c r="A8" s="1">
        <v>3</v>
      </c>
      <c r="B8" s="250">
        <v>156.80000000000001</v>
      </c>
      <c r="C8" s="15"/>
      <c r="D8" s="45">
        <f t="shared" si="0"/>
        <v>5.0549711079163071</v>
      </c>
      <c r="E8" s="71">
        <f t="shared" si="1"/>
        <v>9251.9767926895402</v>
      </c>
      <c r="F8" s="71" t="str">
        <f t="shared" si="2"/>
        <v/>
      </c>
      <c r="G8" s="10">
        <f t="shared" si="3"/>
        <v>46768.475378157804</v>
      </c>
      <c r="H8" s="12" t="str">
        <f t="shared" si="4"/>
        <v/>
      </c>
      <c r="K8" s="2"/>
      <c r="L8" s="2"/>
    </row>
    <row r="9" spans="1:12" x14ac:dyDescent="0.25">
      <c r="A9" s="1">
        <v>4</v>
      </c>
      <c r="B9" s="250">
        <v>113.6</v>
      </c>
      <c r="C9" s="15"/>
      <c r="D9" s="45">
        <f t="shared" si="0"/>
        <v>4.7326835062870511</v>
      </c>
      <c r="E9" s="71">
        <f t="shared" si="1"/>
        <v>5168.4585639222123</v>
      </c>
      <c r="F9" s="71" t="str">
        <f t="shared" si="2"/>
        <v/>
      </c>
      <c r="G9" s="10">
        <f t="shared" si="3"/>
        <v>24460.678598402712</v>
      </c>
      <c r="H9" s="12" t="str">
        <f t="shared" si="4"/>
        <v/>
      </c>
      <c r="J9" s="2"/>
      <c r="K9" s="2"/>
      <c r="L9" s="2"/>
    </row>
    <row r="10" spans="1:12" x14ac:dyDescent="0.25">
      <c r="A10" s="1">
        <v>5</v>
      </c>
      <c r="B10" s="250">
        <v>75.5</v>
      </c>
      <c r="C10" s="15"/>
      <c r="D10" s="45">
        <f t="shared" si="0"/>
        <v>4.3241326562549789</v>
      </c>
      <c r="E10" s="71">
        <f t="shared" si="1"/>
        <v>2470.6067294197796</v>
      </c>
      <c r="F10" s="71" t="str">
        <f t="shared" si="2"/>
        <v/>
      </c>
      <c r="G10" s="10">
        <f t="shared" si="3"/>
        <v>10683.231239447377</v>
      </c>
      <c r="H10" s="12" t="str">
        <f t="shared" si="4"/>
        <v/>
      </c>
      <c r="I10" s="2"/>
      <c r="J10" s="2"/>
      <c r="K10" s="2"/>
      <c r="L10" s="2"/>
    </row>
    <row r="11" spans="1:12" x14ac:dyDescent="0.25">
      <c r="A11" s="1">
        <v>6</v>
      </c>
      <c r="B11" s="250">
        <v>88.5</v>
      </c>
      <c r="C11" s="15"/>
      <c r="D11" s="45">
        <f t="shared" si="0"/>
        <v>4.4830025520138834</v>
      </c>
      <c r="E11" s="71">
        <f t="shared" si="1"/>
        <v>3291.9726255960386</v>
      </c>
      <c r="F11" s="71" t="str">
        <f t="shared" si="2"/>
        <v/>
      </c>
      <c r="G11" s="10">
        <f t="shared" si="3"/>
        <v>14757.921681706885</v>
      </c>
      <c r="H11" s="12" t="str">
        <f t="shared" si="4"/>
        <v/>
      </c>
      <c r="I11" s="2"/>
      <c r="J11" s="2"/>
      <c r="K11" s="2"/>
      <c r="L11" s="2"/>
    </row>
    <row r="12" spans="1:12" x14ac:dyDescent="0.25">
      <c r="A12" s="1">
        <v>7</v>
      </c>
      <c r="B12" s="250">
        <v>73.900000000000006</v>
      </c>
      <c r="C12" s="15"/>
      <c r="D12" s="45">
        <f t="shared" si="0"/>
        <v>4.3027128279541564</v>
      </c>
      <c r="E12" s="71">
        <f t="shared" si="1"/>
        <v>2376.8248596137159</v>
      </c>
      <c r="F12" s="71" t="str">
        <f t="shared" si="2"/>
        <v/>
      </c>
      <c r="G12" s="10">
        <f t="shared" si="3"/>
        <v>10226.794813260272</v>
      </c>
      <c r="H12" s="12" t="str">
        <f t="shared" si="4"/>
        <v/>
      </c>
      <c r="I12" s="2"/>
      <c r="J12" s="2"/>
      <c r="K12" s="2"/>
      <c r="L12" s="2"/>
    </row>
    <row r="13" spans="1:12" x14ac:dyDescent="0.25">
      <c r="A13" s="1">
        <v>8</v>
      </c>
      <c r="B13" s="250">
        <v>95.5</v>
      </c>
      <c r="C13" s="15"/>
      <c r="D13" s="45">
        <f t="shared" si="0"/>
        <v>4.5591262474866845</v>
      </c>
      <c r="E13" s="71">
        <f t="shared" si="1"/>
        <v>3777.3257206185535</v>
      </c>
      <c r="F13" s="71" t="str">
        <f t="shared" si="2"/>
        <v/>
      </c>
      <c r="G13" s="10">
        <f t="shared" si="3"/>
        <v>17221.304838178603</v>
      </c>
      <c r="H13" s="12" t="str">
        <f t="shared" si="4"/>
        <v/>
      </c>
      <c r="I13" s="2"/>
      <c r="J13" s="2"/>
      <c r="K13" s="2"/>
      <c r="L13" s="2"/>
    </row>
    <row r="14" spans="1:12" x14ac:dyDescent="0.25">
      <c r="A14" s="1">
        <v>9</v>
      </c>
      <c r="B14" s="250">
        <v>218</v>
      </c>
      <c r="C14" s="15"/>
      <c r="D14" s="45">
        <f t="shared" si="0"/>
        <v>5.3844950627890888</v>
      </c>
      <c r="E14" s="71">
        <f t="shared" si="1"/>
        <v>16779.763002238607</v>
      </c>
      <c r="F14" s="71" t="str">
        <f t="shared" si="2"/>
        <v/>
      </c>
      <c r="G14" s="10">
        <f t="shared" si="3"/>
        <v>90350.551040324804</v>
      </c>
      <c r="H14" s="12" t="str">
        <f t="shared" si="4"/>
        <v/>
      </c>
    </row>
    <row r="15" spans="1:12" x14ac:dyDescent="0.25">
      <c r="A15" s="1">
        <v>10</v>
      </c>
      <c r="B15" s="250">
        <v>25.1</v>
      </c>
      <c r="C15" s="15"/>
      <c r="D15" s="45">
        <f t="shared" si="0"/>
        <v>3.2228678461377385</v>
      </c>
      <c r="E15" s="71">
        <f t="shared" si="1"/>
        <v>337.85359809276667</v>
      </c>
      <c r="F15" s="71" t="str">
        <f t="shared" si="2"/>
        <v/>
      </c>
      <c r="G15" s="10">
        <f t="shared" si="3"/>
        <v>1088.8574979951202</v>
      </c>
      <c r="H15" s="12" t="str">
        <f t="shared" si="4"/>
        <v/>
      </c>
    </row>
    <row r="16" spans="1:12" x14ac:dyDescent="0.25">
      <c r="A16" s="1">
        <v>11</v>
      </c>
      <c r="B16" s="250">
        <v>403.1</v>
      </c>
      <c r="C16" s="15"/>
      <c r="D16" s="45">
        <f t="shared" si="0"/>
        <v>5.9991846701231202</v>
      </c>
      <c r="E16" s="71">
        <f t="shared" si="1"/>
        <v>50942.934665050438</v>
      </c>
      <c r="F16" s="71" t="str">
        <f t="shared" si="2"/>
        <v/>
      </c>
      <c r="G16" s="10">
        <f t="shared" si="3"/>
        <v>305616.07269365428</v>
      </c>
      <c r="H16" s="12" t="str">
        <f t="shared" si="4"/>
        <v/>
      </c>
    </row>
    <row r="17" spans="1:10" x14ac:dyDescent="0.25">
      <c r="A17" s="1">
        <v>12</v>
      </c>
      <c r="B17" s="250">
        <v>150.30000000000001</v>
      </c>
      <c r="C17" s="15"/>
      <c r="D17" s="45">
        <f t="shared" si="0"/>
        <v>5.0126332967589287</v>
      </c>
      <c r="E17" s="71">
        <f t="shared" si="1"/>
        <v>8570.6826644947269</v>
      </c>
      <c r="F17" s="71" t="str">
        <f t="shared" si="2"/>
        <v/>
      </c>
      <c r="G17" s="10">
        <f t="shared" si="3"/>
        <v>42961.689300000799</v>
      </c>
      <c r="H17" s="12" t="str">
        <f t="shared" si="4"/>
        <v/>
      </c>
    </row>
    <row r="18" spans="1:10" x14ac:dyDescent="0.25">
      <c r="A18" s="1">
        <v>13</v>
      </c>
      <c r="B18" s="250">
        <v>164.5</v>
      </c>
      <c r="C18" s="15"/>
      <c r="D18" s="45">
        <f t="shared" si="0"/>
        <v>5.1029105702054265</v>
      </c>
      <c r="E18" s="71">
        <f t="shared" si="1"/>
        <v>10089.016332101317</v>
      </c>
      <c r="F18" s="71" t="str">
        <f t="shared" si="2"/>
        <v/>
      </c>
      <c r="G18" s="10">
        <f t="shared" si="3"/>
        <v>51483.348084054989</v>
      </c>
      <c r="H18" s="12" t="str">
        <f t="shared" si="4"/>
        <v/>
      </c>
      <c r="J18" s="55"/>
    </row>
    <row r="19" spans="1:10" x14ac:dyDescent="0.25">
      <c r="A19" s="1">
        <v>14</v>
      </c>
      <c r="B19" s="250">
        <v>138.5</v>
      </c>
      <c r="C19" s="15"/>
      <c r="D19" s="45">
        <f t="shared" si="0"/>
        <v>4.9308703256273931</v>
      </c>
      <c r="E19" s="71">
        <f t="shared" si="1"/>
        <v>7393.7115370542606</v>
      </c>
      <c r="F19" s="71" t="str">
        <f t="shared" si="2"/>
        <v/>
      </c>
      <c r="G19" s="10">
        <f t="shared" si="3"/>
        <v>36457.432814309752</v>
      </c>
      <c r="H19" s="12" t="str">
        <f t="shared" si="4"/>
        <v/>
      </c>
    </row>
    <row r="20" spans="1:10" x14ac:dyDescent="0.25">
      <c r="A20" s="1">
        <v>15</v>
      </c>
      <c r="B20" s="250">
        <v>151.9</v>
      </c>
      <c r="C20" s="15"/>
      <c r="D20" s="45">
        <f t="shared" si="0"/>
        <v>5.0232224096017273</v>
      </c>
      <c r="E20" s="71">
        <f t="shared" si="1"/>
        <v>8736.2258223212411</v>
      </c>
      <c r="F20" s="71" t="str">
        <f t="shared" si="2"/>
        <v/>
      </c>
      <c r="G20" s="10">
        <f t="shared" si="3"/>
        <v>43884.005326025333</v>
      </c>
      <c r="H20" s="12" t="str">
        <f t="shared" si="4"/>
        <v/>
      </c>
    </row>
    <row r="21" spans="1:10" x14ac:dyDescent="0.25">
      <c r="A21" s="1">
        <v>16</v>
      </c>
      <c r="B21" s="57"/>
      <c r="C21" s="15"/>
      <c r="D21" s="45" t="str">
        <f t="shared" si="0"/>
        <v/>
      </c>
      <c r="E21" s="64" t="str">
        <f t="shared" si="1"/>
        <v/>
      </c>
      <c r="F21" s="71" t="str">
        <f t="shared" si="2"/>
        <v/>
      </c>
      <c r="G21" s="10" t="str">
        <f t="shared" si="3"/>
        <v/>
      </c>
      <c r="H21" s="12" t="str">
        <f t="shared" si="4"/>
        <v/>
      </c>
    </row>
    <row r="22" spans="1:10" x14ac:dyDescent="0.25">
      <c r="A22" s="1">
        <v>17</v>
      </c>
      <c r="B22" s="57"/>
      <c r="C22" s="15"/>
      <c r="D22" s="45" t="str">
        <f t="shared" si="0"/>
        <v/>
      </c>
      <c r="E22" s="64" t="str">
        <f t="shared" si="1"/>
        <v/>
      </c>
      <c r="F22" s="71" t="str">
        <f t="shared" si="2"/>
        <v/>
      </c>
      <c r="G22" s="10" t="str">
        <f t="shared" si="3"/>
        <v/>
      </c>
      <c r="H22" s="12" t="str">
        <f t="shared" si="4"/>
        <v/>
      </c>
    </row>
    <row r="23" spans="1:10" x14ac:dyDescent="0.25">
      <c r="A23" s="1">
        <v>18</v>
      </c>
      <c r="B23" s="57"/>
      <c r="C23" s="15"/>
      <c r="D23" s="45" t="str">
        <f t="shared" si="0"/>
        <v/>
      </c>
      <c r="E23" s="64" t="str">
        <f t="shared" si="1"/>
        <v/>
      </c>
      <c r="F23" s="71" t="str">
        <f t="shared" si="2"/>
        <v/>
      </c>
      <c r="G23" s="10" t="str">
        <f t="shared" si="3"/>
        <v/>
      </c>
      <c r="H23" s="12" t="str">
        <f t="shared" si="4"/>
        <v/>
      </c>
    </row>
    <row r="24" spans="1:10" x14ac:dyDescent="0.25">
      <c r="A24" s="1">
        <v>19</v>
      </c>
      <c r="B24" s="57"/>
      <c r="C24" s="15"/>
      <c r="D24" s="45" t="str">
        <f t="shared" si="0"/>
        <v/>
      </c>
      <c r="E24" s="64" t="str">
        <f t="shared" si="1"/>
        <v/>
      </c>
      <c r="F24" s="71" t="str">
        <f t="shared" si="2"/>
        <v/>
      </c>
      <c r="G24" s="10" t="str">
        <f t="shared" si="3"/>
        <v/>
      </c>
      <c r="H24" s="12" t="str">
        <f t="shared" si="4"/>
        <v/>
      </c>
    </row>
    <row r="25" spans="1:10" x14ac:dyDescent="0.25">
      <c r="A25" s="1">
        <v>20</v>
      </c>
      <c r="B25" s="57"/>
      <c r="C25" s="15"/>
      <c r="D25" s="45" t="str">
        <f t="shared" si="0"/>
        <v/>
      </c>
      <c r="E25" s="64" t="str">
        <f t="shared" si="1"/>
        <v/>
      </c>
      <c r="F25" s="71" t="str">
        <f t="shared" si="2"/>
        <v/>
      </c>
      <c r="G25" s="10" t="str">
        <f t="shared" si="3"/>
        <v/>
      </c>
      <c r="H25" s="12" t="str">
        <f t="shared" si="4"/>
        <v/>
      </c>
    </row>
    <row r="26" spans="1:10" x14ac:dyDescent="0.25">
      <c r="A26" s="1">
        <v>21</v>
      </c>
      <c r="B26" s="57"/>
      <c r="C26" s="15"/>
      <c r="D26" s="45" t="str">
        <f t="shared" si="0"/>
        <v/>
      </c>
      <c r="E26" s="64" t="str">
        <f t="shared" si="1"/>
        <v/>
      </c>
      <c r="F26" s="71" t="str">
        <f t="shared" si="2"/>
        <v/>
      </c>
      <c r="G26" s="10" t="str">
        <f t="shared" si="3"/>
        <v/>
      </c>
      <c r="H26" s="12" t="str">
        <f t="shared" si="4"/>
        <v/>
      </c>
    </row>
    <row r="27" spans="1:10" x14ac:dyDescent="0.25">
      <c r="A27" s="1">
        <v>22</v>
      </c>
      <c r="B27" s="57"/>
      <c r="C27" s="15"/>
      <c r="D27" s="45" t="str">
        <f t="shared" si="0"/>
        <v/>
      </c>
      <c r="E27" s="64" t="str">
        <f t="shared" si="1"/>
        <v/>
      </c>
      <c r="F27" s="71" t="str">
        <f t="shared" si="2"/>
        <v/>
      </c>
      <c r="G27" s="10" t="str">
        <f t="shared" si="3"/>
        <v/>
      </c>
      <c r="H27" s="12" t="str">
        <f t="shared" si="4"/>
        <v/>
      </c>
    </row>
    <row r="28" spans="1:10" x14ac:dyDescent="0.25">
      <c r="A28" s="1">
        <v>23</v>
      </c>
      <c r="B28" s="57"/>
      <c r="C28" s="15"/>
      <c r="D28" s="45" t="str">
        <f t="shared" si="0"/>
        <v/>
      </c>
      <c r="E28" s="64" t="str">
        <f t="shared" si="1"/>
        <v/>
      </c>
      <c r="F28" s="71" t="str">
        <f t="shared" si="2"/>
        <v/>
      </c>
      <c r="G28" s="10" t="str">
        <f t="shared" si="3"/>
        <v/>
      </c>
      <c r="H28" s="12" t="str">
        <f t="shared" si="4"/>
        <v/>
      </c>
    </row>
    <row r="29" spans="1:10" x14ac:dyDescent="0.25">
      <c r="A29" s="1">
        <v>24</v>
      </c>
      <c r="B29" s="57"/>
      <c r="C29" s="15"/>
      <c r="D29" s="45" t="str">
        <f t="shared" si="0"/>
        <v/>
      </c>
      <c r="E29" s="64" t="str">
        <f t="shared" si="1"/>
        <v/>
      </c>
      <c r="F29" s="71" t="str">
        <f t="shared" si="2"/>
        <v/>
      </c>
      <c r="G29" s="10" t="str">
        <f t="shared" si="3"/>
        <v/>
      </c>
      <c r="H29" s="12" t="str">
        <f t="shared" si="4"/>
        <v/>
      </c>
    </row>
    <row r="30" spans="1:10" x14ac:dyDescent="0.25">
      <c r="A30" s="1">
        <v>25</v>
      </c>
      <c r="B30" s="57"/>
      <c r="C30" s="15"/>
      <c r="D30" s="45" t="str">
        <f t="shared" si="0"/>
        <v/>
      </c>
      <c r="E30" s="64" t="str">
        <f t="shared" si="1"/>
        <v/>
      </c>
      <c r="F30" s="71" t="str">
        <f t="shared" si="2"/>
        <v/>
      </c>
      <c r="G30" s="10" t="str">
        <f t="shared" si="3"/>
        <v/>
      </c>
      <c r="H30" s="12" t="str">
        <f t="shared" si="4"/>
        <v/>
      </c>
    </row>
    <row r="31" spans="1:10" x14ac:dyDescent="0.25">
      <c r="A31" s="1">
        <v>26</v>
      </c>
      <c r="B31" s="57"/>
      <c r="C31" s="15"/>
      <c r="D31" s="45" t="str">
        <f t="shared" si="0"/>
        <v/>
      </c>
      <c r="E31" s="64" t="str">
        <f t="shared" si="1"/>
        <v/>
      </c>
      <c r="F31" s="71" t="str">
        <f t="shared" si="2"/>
        <v/>
      </c>
      <c r="G31" s="10" t="str">
        <f t="shared" si="3"/>
        <v/>
      </c>
      <c r="H31" s="12" t="str">
        <f t="shared" si="4"/>
        <v/>
      </c>
    </row>
    <row r="32" spans="1:10" x14ac:dyDescent="0.25">
      <c r="A32" s="1">
        <v>27</v>
      </c>
      <c r="B32" s="57"/>
      <c r="C32" s="15"/>
      <c r="D32" s="45" t="str">
        <f t="shared" si="0"/>
        <v/>
      </c>
      <c r="E32" s="64" t="str">
        <f t="shared" si="1"/>
        <v/>
      </c>
      <c r="F32" s="71" t="str">
        <f t="shared" si="2"/>
        <v/>
      </c>
      <c r="G32" s="10" t="str">
        <f t="shared" si="3"/>
        <v/>
      </c>
      <c r="H32" s="12" t="str">
        <f t="shared" si="4"/>
        <v/>
      </c>
    </row>
    <row r="33" spans="1:8" x14ac:dyDescent="0.25">
      <c r="A33" s="1">
        <v>28</v>
      </c>
      <c r="B33" s="57"/>
      <c r="C33" s="15"/>
      <c r="D33" s="45" t="str">
        <f t="shared" si="0"/>
        <v/>
      </c>
      <c r="E33" s="64" t="str">
        <f t="shared" si="1"/>
        <v/>
      </c>
      <c r="F33" s="71" t="str">
        <f t="shared" si="2"/>
        <v/>
      </c>
      <c r="G33" s="10" t="str">
        <f t="shared" si="3"/>
        <v/>
      </c>
      <c r="H33" s="12" t="str">
        <f t="shared" si="4"/>
        <v/>
      </c>
    </row>
    <row r="34" spans="1:8" x14ac:dyDescent="0.25">
      <c r="A34" s="1">
        <v>29</v>
      </c>
      <c r="B34" s="57"/>
      <c r="C34" s="15"/>
      <c r="D34" s="45" t="str">
        <f t="shared" si="0"/>
        <v/>
      </c>
      <c r="E34" s="64" t="str">
        <f t="shared" si="1"/>
        <v/>
      </c>
      <c r="F34" s="71" t="str">
        <f t="shared" si="2"/>
        <v/>
      </c>
      <c r="G34" s="10" t="str">
        <f t="shared" si="3"/>
        <v/>
      </c>
      <c r="H34" s="12" t="str">
        <f t="shared" si="4"/>
        <v/>
      </c>
    </row>
    <row r="35" spans="1:8" x14ac:dyDescent="0.25">
      <c r="A35" s="1">
        <v>30</v>
      </c>
      <c r="B35" s="57"/>
      <c r="C35" s="15"/>
      <c r="D35" s="45" t="str">
        <f t="shared" si="0"/>
        <v/>
      </c>
      <c r="E35" s="64" t="str">
        <f t="shared" si="1"/>
        <v/>
      </c>
      <c r="F35" s="71" t="str">
        <f t="shared" si="2"/>
        <v/>
      </c>
      <c r="G35" s="10" t="str">
        <f t="shared" si="3"/>
        <v/>
      </c>
      <c r="H35" s="12" t="str">
        <f t="shared" si="4"/>
        <v/>
      </c>
    </row>
    <row r="36" spans="1:8" x14ac:dyDescent="0.25">
      <c r="A36" s="1">
        <v>31</v>
      </c>
      <c r="B36" s="57"/>
      <c r="C36" s="15"/>
      <c r="D36" s="45" t="str">
        <f t="shared" si="0"/>
        <v/>
      </c>
      <c r="E36" s="64" t="str">
        <f t="shared" si="1"/>
        <v/>
      </c>
      <c r="F36" s="71" t="str">
        <f t="shared" si="2"/>
        <v/>
      </c>
      <c r="G36" s="10" t="str">
        <f t="shared" si="3"/>
        <v/>
      </c>
      <c r="H36" s="12" t="str">
        <f t="shared" si="4"/>
        <v/>
      </c>
    </row>
    <row r="37" spans="1:8" x14ac:dyDescent="0.25">
      <c r="A37" s="1">
        <v>32</v>
      </c>
      <c r="B37" s="57"/>
      <c r="C37" s="15"/>
      <c r="D37" s="45" t="str">
        <f t="shared" si="0"/>
        <v/>
      </c>
      <c r="E37" s="64" t="str">
        <f t="shared" si="1"/>
        <v/>
      </c>
      <c r="F37" s="71" t="str">
        <f t="shared" si="2"/>
        <v/>
      </c>
      <c r="G37" s="10" t="str">
        <f t="shared" si="3"/>
        <v/>
      </c>
      <c r="H37" s="12" t="str">
        <f t="shared" si="4"/>
        <v/>
      </c>
    </row>
    <row r="38" spans="1:8" x14ac:dyDescent="0.25">
      <c r="A38" s="1">
        <v>33</v>
      </c>
      <c r="B38" s="57"/>
      <c r="C38" s="15"/>
      <c r="D38" s="45" t="str">
        <f t="shared" ref="D38:D55" si="5">IF(B38&lt;&gt;"",LN(B38),"")</f>
        <v/>
      </c>
      <c r="E38" s="64" t="str">
        <f t="shared" ref="E38:E55" si="6">IF(B38&lt;&gt;"",B38^$C$3,"")</f>
        <v/>
      </c>
      <c r="F38" s="71" t="str">
        <f t="shared" ref="F38:F55" si="7">IF(C38&lt;&gt;"",C38^$C$3,"")</f>
        <v/>
      </c>
      <c r="G38" s="10" t="str">
        <f t="shared" ref="G38:G55" si="8">IF(B38&lt;&gt;"",D38*E38,"")</f>
        <v/>
      </c>
      <c r="H38" s="12" t="str">
        <f t="shared" si="4"/>
        <v/>
      </c>
    </row>
    <row r="39" spans="1:8" x14ac:dyDescent="0.25">
      <c r="A39" s="1">
        <v>34</v>
      </c>
      <c r="B39" s="57"/>
      <c r="C39" s="15"/>
      <c r="D39" s="45" t="str">
        <f t="shared" si="5"/>
        <v/>
      </c>
      <c r="E39" s="64" t="str">
        <f t="shared" si="6"/>
        <v/>
      </c>
      <c r="F39" s="71" t="str">
        <f t="shared" si="7"/>
        <v/>
      </c>
      <c r="G39" s="10" t="str">
        <f t="shared" si="8"/>
        <v/>
      </c>
      <c r="H39" s="12" t="str">
        <f t="shared" si="4"/>
        <v/>
      </c>
    </row>
    <row r="40" spans="1:8" x14ac:dyDescent="0.25">
      <c r="A40" s="1">
        <v>35</v>
      </c>
      <c r="B40" s="57"/>
      <c r="C40" s="15"/>
      <c r="D40" s="45" t="str">
        <f t="shared" si="5"/>
        <v/>
      </c>
      <c r="E40" s="64" t="str">
        <f t="shared" si="6"/>
        <v/>
      </c>
      <c r="F40" s="71" t="str">
        <f t="shared" si="7"/>
        <v/>
      </c>
      <c r="G40" s="10" t="str">
        <f t="shared" si="8"/>
        <v/>
      </c>
      <c r="H40" s="12" t="str">
        <f t="shared" si="4"/>
        <v/>
      </c>
    </row>
    <row r="41" spans="1:8" x14ac:dyDescent="0.25">
      <c r="A41" s="1">
        <v>36</v>
      </c>
      <c r="B41" s="57"/>
      <c r="C41" s="15"/>
      <c r="D41" s="45" t="str">
        <f t="shared" si="5"/>
        <v/>
      </c>
      <c r="E41" s="64" t="str">
        <f t="shared" si="6"/>
        <v/>
      </c>
      <c r="F41" s="71" t="str">
        <f t="shared" si="7"/>
        <v/>
      </c>
      <c r="G41" s="10" t="str">
        <f t="shared" si="8"/>
        <v/>
      </c>
      <c r="H41" s="12" t="str">
        <f t="shared" si="4"/>
        <v/>
      </c>
    </row>
    <row r="42" spans="1:8" x14ac:dyDescent="0.25">
      <c r="A42" s="1">
        <v>37</v>
      </c>
      <c r="B42" s="57"/>
      <c r="C42" s="15"/>
      <c r="D42" s="45" t="str">
        <f t="shared" si="5"/>
        <v/>
      </c>
      <c r="E42" s="64" t="str">
        <f t="shared" si="6"/>
        <v/>
      </c>
      <c r="F42" s="71" t="str">
        <f t="shared" si="7"/>
        <v/>
      </c>
      <c r="G42" s="10" t="str">
        <f t="shared" si="8"/>
        <v/>
      </c>
      <c r="H42" s="12" t="str">
        <f t="shared" si="4"/>
        <v/>
      </c>
    </row>
    <row r="43" spans="1:8" x14ac:dyDescent="0.25">
      <c r="A43" s="1">
        <v>38</v>
      </c>
      <c r="B43" s="57"/>
      <c r="C43" s="15"/>
      <c r="D43" s="45" t="str">
        <f t="shared" si="5"/>
        <v/>
      </c>
      <c r="E43" s="64" t="str">
        <f t="shared" si="6"/>
        <v/>
      </c>
      <c r="F43" s="71" t="str">
        <f t="shared" si="7"/>
        <v/>
      </c>
      <c r="G43" s="10" t="str">
        <f t="shared" si="8"/>
        <v/>
      </c>
      <c r="H43" s="12" t="str">
        <f t="shared" si="4"/>
        <v/>
      </c>
    </row>
    <row r="44" spans="1:8" x14ac:dyDescent="0.25">
      <c r="A44" s="1">
        <v>39</v>
      </c>
      <c r="B44" s="57"/>
      <c r="C44" s="15"/>
      <c r="D44" s="45" t="str">
        <f t="shared" si="5"/>
        <v/>
      </c>
      <c r="E44" s="64" t="str">
        <f t="shared" si="6"/>
        <v/>
      </c>
      <c r="F44" s="71" t="str">
        <f t="shared" si="7"/>
        <v/>
      </c>
      <c r="G44" s="10" t="str">
        <f t="shared" si="8"/>
        <v/>
      </c>
      <c r="H44" s="12" t="str">
        <f t="shared" si="4"/>
        <v/>
      </c>
    </row>
    <row r="45" spans="1:8" x14ac:dyDescent="0.25">
      <c r="A45" s="1">
        <v>40</v>
      </c>
      <c r="B45" s="57"/>
      <c r="C45" s="15"/>
      <c r="D45" s="45" t="str">
        <f t="shared" si="5"/>
        <v/>
      </c>
      <c r="E45" s="64" t="str">
        <f t="shared" si="6"/>
        <v/>
      </c>
      <c r="F45" s="71" t="str">
        <f t="shared" si="7"/>
        <v/>
      </c>
      <c r="G45" s="10" t="str">
        <f t="shared" si="8"/>
        <v/>
      </c>
      <c r="H45" s="12" t="str">
        <f t="shared" si="4"/>
        <v/>
      </c>
    </row>
    <row r="46" spans="1:8" x14ac:dyDescent="0.25">
      <c r="A46" s="1">
        <v>41</v>
      </c>
      <c r="B46" s="57"/>
      <c r="C46" s="15"/>
      <c r="D46" s="45" t="str">
        <f t="shared" si="5"/>
        <v/>
      </c>
      <c r="E46" s="64" t="str">
        <f t="shared" si="6"/>
        <v/>
      </c>
      <c r="F46" s="71" t="str">
        <f t="shared" si="7"/>
        <v/>
      </c>
      <c r="G46" s="10" t="str">
        <f t="shared" si="8"/>
        <v/>
      </c>
      <c r="H46" s="12" t="str">
        <f t="shared" si="4"/>
        <v/>
      </c>
    </row>
    <row r="47" spans="1:8" x14ac:dyDescent="0.25">
      <c r="A47" s="1">
        <v>42</v>
      </c>
      <c r="B47" s="57"/>
      <c r="C47" s="15"/>
      <c r="D47" s="45" t="str">
        <f t="shared" si="5"/>
        <v/>
      </c>
      <c r="E47" s="64" t="str">
        <f t="shared" si="6"/>
        <v/>
      </c>
      <c r="F47" s="71" t="str">
        <f t="shared" si="7"/>
        <v/>
      </c>
      <c r="G47" s="10" t="str">
        <f t="shared" si="8"/>
        <v/>
      </c>
      <c r="H47" s="12" t="str">
        <f t="shared" si="4"/>
        <v/>
      </c>
    </row>
    <row r="48" spans="1:8" x14ac:dyDescent="0.25">
      <c r="A48" s="1">
        <v>43</v>
      </c>
      <c r="B48" s="57"/>
      <c r="C48" s="15"/>
      <c r="D48" s="45" t="str">
        <f t="shared" si="5"/>
        <v/>
      </c>
      <c r="E48" s="64" t="str">
        <f t="shared" si="6"/>
        <v/>
      </c>
      <c r="F48" s="71" t="str">
        <f t="shared" si="7"/>
        <v/>
      </c>
      <c r="G48" s="10" t="str">
        <f t="shared" si="8"/>
        <v/>
      </c>
      <c r="H48" s="12" t="str">
        <f t="shared" si="4"/>
        <v/>
      </c>
    </row>
    <row r="49" spans="1:8" x14ac:dyDescent="0.25">
      <c r="A49" s="1">
        <v>44</v>
      </c>
      <c r="B49" s="57"/>
      <c r="C49" s="15"/>
      <c r="D49" s="45" t="str">
        <f t="shared" si="5"/>
        <v/>
      </c>
      <c r="E49" s="64" t="str">
        <f t="shared" si="6"/>
        <v/>
      </c>
      <c r="F49" s="71" t="str">
        <f t="shared" si="7"/>
        <v/>
      </c>
      <c r="G49" s="10" t="str">
        <f t="shared" si="8"/>
        <v/>
      </c>
      <c r="H49" s="12" t="str">
        <f t="shared" si="4"/>
        <v/>
      </c>
    </row>
    <row r="50" spans="1:8" x14ac:dyDescent="0.25">
      <c r="A50" s="1">
        <v>45</v>
      </c>
      <c r="B50" s="57"/>
      <c r="C50" s="15"/>
      <c r="D50" s="45" t="str">
        <f t="shared" si="5"/>
        <v/>
      </c>
      <c r="E50" s="64" t="str">
        <f t="shared" si="6"/>
        <v/>
      </c>
      <c r="F50" s="71" t="str">
        <f t="shared" si="7"/>
        <v/>
      </c>
      <c r="G50" s="10" t="str">
        <f t="shared" si="8"/>
        <v/>
      </c>
      <c r="H50" s="12" t="str">
        <f t="shared" si="4"/>
        <v/>
      </c>
    </row>
    <row r="51" spans="1:8" x14ac:dyDescent="0.25">
      <c r="A51" s="1">
        <v>46</v>
      </c>
      <c r="B51" s="57"/>
      <c r="C51" s="15"/>
      <c r="D51" s="45" t="str">
        <f t="shared" si="5"/>
        <v/>
      </c>
      <c r="E51" s="64" t="str">
        <f t="shared" si="6"/>
        <v/>
      </c>
      <c r="F51" s="71" t="str">
        <f t="shared" si="7"/>
        <v/>
      </c>
      <c r="G51" s="10" t="str">
        <f t="shared" si="8"/>
        <v/>
      </c>
      <c r="H51" s="12" t="str">
        <f t="shared" si="4"/>
        <v/>
      </c>
    </row>
    <row r="52" spans="1:8" x14ac:dyDescent="0.25">
      <c r="A52" s="1">
        <v>47</v>
      </c>
      <c r="B52" s="57"/>
      <c r="C52" s="15"/>
      <c r="D52" s="45" t="str">
        <f t="shared" si="5"/>
        <v/>
      </c>
      <c r="E52" s="64" t="str">
        <f t="shared" si="6"/>
        <v/>
      </c>
      <c r="F52" s="71" t="str">
        <f t="shared" si="7"/>
        <v/>
      </c>
      <c r="G52" s="10" t="str">
        <f t="shared" si="8"/>
        <v/>
      </c>
      <c r="H52" s="12" t="str">
        <f t="shared" si="4"/>
        <v/>
      </c>
    </row>
    <row r="53" spans="1:8" x14ac:dyDescent="0.25">
      <c r="A53" s="1">
        <v>48</v>
      </c>
      <c r="B53" s="57"/>
      <c r="C53" s="15"/>
      <c r="D53" s="45" t="str">
        <f t="shared" si="5"/>
        <v/>
      </c>
      <c r="E53" s="64" t="str">
        <f t="shared" si="6"/>
        <v/>
      </c>
      <c r="F53" s="71" t="str">
        <f t="shared" si="7"/>
        <v/>
      </c>
      <c r="G53" s="10" t="str">
        <f t="shared" si="8"/>
        <v/>
      </c>
      <c r="H53" s="12" t="str">
        <f t="shared" si="4"/>
        <v/>
      </c>
    </row>
    <row r="54" spans="1:8" x14ac:dyDescent="0.25">
      <c r="A54" s="1">
        <v>49</v>
      </c>
      <c r="B54" s="15"/>
      <c r="C54" s="15"/>
      <c r="D54" s="45" t="str">
        <f t="shared" si="5"/>
        <v/>
      </c>
      <c r="E54" s="64" t="str">
        <f t="shared" si="6"/>
        <v/>
      </c>
      <c r="F54" s="71" t="str">
        <f t="shared" si="7"/>
        <v/>
      </c>
      <c r="G54" s="10" t="str">
        <f t="shared" si="8"/>
        <v/>
      </c>
      <c r="H54" s="12" t="str">
        <f t="shared" si="4"/>
        <v/>
      </c>
    </row>
    <row r="55" spans="1:8" ht="13.8" thickBot="1" x14ac:dyDescent="0.3">
      <c r="A55" s="1">
        <v>50</v>
      </c>
      <c r="B55" s="15"/>
      <c r="C55" s="15"/>
      <c r="D55" s="45" t="str">
        <f t="shared" si="5"/>
        <v/>
      </c>
      <c r="E55" s="228" t="str">
        <f t="shared" si="6"/>
        <v/>
      </c>
      <c r="F55" s="229" t="str">
        <f t="shared" si="7"/>
        <v/>
      </c>
      <c r="G55" s="231" t="str">
        <f t="shared" si="8"/>
        <v/>
      </c>
      <c r="H55" s="13" t="str">
        <f t="shared" si="4"/>
        <v/>
      </c>
    </row>
    <row r="56" spans="1:8" x14ac:dyDescent="0.25">
      <c r="A56" s="164" t="s">
        <v>4</v>
      </c>
      <c r="B56" s="234">
        <f>SUM(B6:B55)</f>
        <v>2107.1999999999998</v>
      </c>
      <c r="C56" s="234" t="s">
        <v>104</v>
      </c>
      <c r="D56" s="235">
        <f>COUNT(B6:C55)</f>
        <v>15</v>
      </c>
    </row>
    <row r="57" spans="1:8" x14ac:dyDescent="0.25">
      <c r="A57" s="185" t="s">
        <v>42</v>
      </c>
      <c r="B57" s="18">
        <f>SUM(D6:D55)/D57</f>
        <v>4.7862205934696522</v>
      </c>
      <c r="C57" s="233" t="s">
        <v>105</v>
      </c>
      <c r="D57" s="236">
        <f>COUNT(B6:B55)</f>
        <v>15</v>
      </c>
    </row>
    <row r="58" spans="1:8" ht="13.8" thickBot="1" x14ac:dyDescent="0.3">
      <c r="A58" s="167" t="s">
        <v>38</v>
      </c>
      <c r="B58" s="237">
        <f>SUM(E6:F55)</f>
        <v>141760.87440341007</v>
      </c>
      <c r="C58" s="168" t="s">
        <v>40</v>
      </c>
      <c r="D58" s="133">
        <f>SUM(G6:H55)</f>
        <v>756964.72006634506</v>
      </c>
    </row>
  </sheetData>
  <sheetProtection formatCells="0"/>
  <protectedRanges>
    <protectedRange sqref="B6:C55" name="Range2"/>
    <protectedRange sqref="C3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4337" r:id="rId4">
          <objectPr defaultSize="0" autoPict="0" r:id="rId5">
            <anchor moveWithCells="1" sizeWithCells="1">
              <from>
                <xdr:col>7</xdr:col>
                <xdr:colOff>114300</xdr:colOff>
                <xdr:row>0</xdr:row>
                <xdr:rowOff>106680</xdr:rowOff>
              </from>
              <to>
                <xdr:col>8</xdr:col>
                <xdr:colOff>266700</xdr:colOff>
                <xdr:row>3</xdr:row>
                <xdr:rowOff>83820</xdr:rowOff>
              </to>
            </anchor>
          </objectPr>
        </oleObject>
      </mc:Choice>
      <mc:Fallback>
        <oleObject progId="Equation.DSMT4" shapeId="14337" r:id="rId4"/>
      </mc:Fallback>
    </mc:AlternateContent>
    <mc:AlternateContent xmlns:mc="http://schemas.openxmlformats.org/markup-compatibility/2006">
      <mc:Choice Requires="x14">
        <oleObject progId="Equation.DSMT4" shapeId="14338" r:id="rId6">
          <objectPr defaultSize="0" autoPict="0" r:id="rId7">
            <anchor moveWithCells="1" sizeWithCells="1">
              <from>
                <xdr:col>4</xdr:col>
                <xdr:colOff>205740</xdr:colOff>
                <xdr:row>0</xdr:row>
                <xdr:rowOff>167640</xdr:rowOff>
              </from>
              <to>
                <xdr:col>6</xdr:col>
                <xdr:colOff>464820</xdr:colOff>
                <xdr:row>3</xdr:row>
                <xdr:rowOff>182880</xdr:rowOff>
              </to>
            </anchor>
          </objectPr>
        </oleObject>
      </mc:Choice>
      <mc:Fallback>
        <oleObject progId="Equation.DSMT4" shapeId="14338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workbookViewId="0">
      <selection activeCell="C4" sqref="C4"/>
    </sheetView>
  </sheetViews>
  <sheetFormatPr defaultRowHeight="13.2" x14ac:dyDescent="0.25"/>
  <cols>
    <col min="1" max="1" width="18.44140625" customWidth="1"/>
    <col min="2" max="2" width="11.6640625" customWidth="1"/>
    <col min="3" max="4" width="12.6640625" customWidth="1"/>
    <col min="5" max="5" width="13.44140625" customWidth="1"/>
    <col min="6" max="6" width="9" customWidth="1"/>
    <col min="8" max="8" width="10.33203125" customWidth="1"/>
    <col min="10" max="10" width="9.88671875" customWidth="1"/>
  </cols>
  <sheetData>
    <row r="1" spans="1:12" ht="14.4" thickBot="1" x14ac:dyDescent="0.3">
      <c r="A1" s="94" t="s">
        <v>46</v>
      </c>
      <c r="B1" s="91"/>
      <c r="C1" s="90"/>
      <c r="D1" s="90"/>
      <c r="E1" s="93"/>
    </row>
    <row r="2" spans="1:12" ht="24.75" customHeight="1" x14ac:dyDescent="0.3">
      <c r="A2" s="95" t="s">
        <v>33</v>
      </c>
      <c r="B2" s="92"/>
      <c r="C2" s="97" t="s">
        <v>51</v>
      </c>
      <c r="D2" s="77"/>
      <c r="E2" s="98" t="s">
        <v>52</v>
      </c>
    </row>
    <row r="3" spans="1:12" ht="27" thickBot="1" x14ac:dyDescent="0.3">
      <c r="A3" s="96" t="s">
        <v>34</v>
      </c>
      <c r="B3" s="92"/>
      <c r="C3" s="99" t="s">
        <v>31</v>
      </c>
      <c r="D3" s="78" t="s">
        <v>47</v>
      </c>
      <c r="E3" s="100" t="s">
        <v>55</v>
      </c>
      <c r="G3" s="2"/>
      <c r="H3" s="2"/>
      <c r="I3" s="2"/>
    </row>
    <row r="4" spans="1:12" ht="15" customHeight="1" thickBot="1" x14ac:dyDescent="0.3">
      <c r="A4" s="53" t="s">
        <v>49</v>
      </c>
      <c r="B4" s="103">
        <v>50</v>
      </c>
      <c r="C4" s="219">
        <v>0.94856968732370184</v>
      </c>
      <c r="D4" s="220">
        <v>125.61222431192385</v>
      </c>
      <c r="E4" s="104">
        <f>SUM(E6:E23)</f>
        <v>-89.982552808470359</v>
      </c>
    </row>
    <row r="5" spans="1:12" ht="19.5" customHeight="1" thickBot="1" x14ac:dyDescent="0.3">
      <c r="A5" s="109" t="s">
        <v>44</v>
      </c>
      <c r="B5" s="39" t="s">
        <v>45</v>
      </c>
      <c r="C5" s="105" t="s">
        <v>48</v>
      </c>
      <c r="D5" s="105" t="s">
        <v>50</v>
      </c>
      <c r="E5" s="108" t="s">
        <v>54</v>
      </c>
    </row>
    <row r="6" spans="1:12" x14ac:dyDescent="0.25">
      <c r="A6" s="80">
        <v>30</v>
      </c>
      <c r="B6" s="74">
        <v>10</v>
      </c>
      <c r="C6" s="83">
        <f t="shared" ref="C6:C22" si="0">IF(A6&gt;0,EXP(-((A6/$D$4)^$C$4)),"")</f>
        <v>0.77330354681516544</v>
      </c>
      <c r="D6" s="84">
        <f>IF(A6&gt;0,1-C6,"")</f>
        <v>0.22669645318483456</v>
      </c>
      <c r="E6" s="85">
        <f>IF(A6&gt;0,B6*LN(D6),"")</f>
        <v>-14.841433670042136</v>
      </c>
    </row>
    <row r="7" spans="1:12" x14ac:dyDescent="0.25">
      <c r="A7" s="81">
        <v>60</v>
      </c>
      <c r="B7" s="74">
        <v>11</v>
      </c>
      <c r="C7" s="72">
        <f t="shared" si="0"/>
        <v>0.6088638060770124</v>
      </c>
      <c r="D7" s="73">
        <f>IF(A7&gt;0,C6-C7,"")</f>
        <v>0.16443974073815304</v>
      </c>
      <c r="E7" s="86">
        <f t="shared" ref="E7:E22" si="1">IF(A7&gt;0,B7*LN(D7),"")</f>
        <v>-19.857322029474894</v>
      </c>
      <c r="J7" s="2"/>
      <c r="K7" s="2"/>
      <c r="L7" s="2"/>
    </row>
    <row r="8" spans="1:12" x14ac:dyDescent="0.25">
      <c r="A8" s="81">
        <v>90</v>
      </c>
      <c r="B8" s="74">
        <v>7</v>
      </c>
      <c r="C8" s="72">
        <f t="shared" si="0"/>
        <v>0.48244811258158965</v>
      </c>
      <c r="D8" s="73">
        <f t="shared" ref="D8:D22" si="2">IF(A8&gt;0,C7-C8,"")</f>
        <v>0.12641569349542275</v>
      </c>
      <c r="E8" s="86">
        <f t="shared" si="1"/>
        <v>-14.477257533030432</v>
      </c>
      <c r="J8" s="2"/>
      <c r="K8" s="2"/>
      <c r="L8" s="2"/>
    </row>
    <row r="9" spans="1:12" x14ac:dyDescent="0.25">
      <c r="A9" s="81">
        <v>120</v>
      </c>
      <c r="B9" s="74">
        <v>4</v>
      </c>
      <c r="C9" s="72">
        <f t="shared" si="0"/>
        <v>0.38382467204840076</v>
      </c>
      <c r="D9" s="73">
        <f t="shared" si="2"/>
        <v>9.8623440533188889E-2</v>
      </c>
      <c r="E9" s="86">
        <f t="shared" si="1"/>
        <v>-9.2657852481015244</v>
      </c>
      <c r="J9" s="2"/>
      <c r="K9" s="2"/>
      <c r="L9" s="2"/>
    </row>
    <row r="10" spans="1:12" x14ac:dyDescent="0.25">
      <c r="A10" s="81">
        <v>150</v>
      </c>
      <c r="B10" s="74">
        <v>3</v>
      </c>
      <c r="C10" s="72">
        <f t="shared" si="0"/>
        <v>0.30626530369954663</v>
      </c>
      <c r="D10" s="73">
        <f t="shared" si="2"/>
        <v>7.755936834885413E-2</v>
      </c>
      <c r="E10" s="86">
        <f t="shared" si="1"/>
        <v>-7.6701347780194729</v>
      </c>
      <c r="F10" s="65"/>
      <c r="G10" s="66"/>
      <c r="H10" s="2"/>
      <c r="I10" s="2"/>
      <c r="J10" s="2"/>
      <c r="K10" s="2"/>
      <c r="L10" s="2"/>
    </row>
    <row r="11" spans="1:12" x14ac:dyDescent="0.25">
      <c r="A11" s="81">
        <v>180</v>
      </c>
      <c r="B11" s="74">
        <v>2</v>
      </c>
      <c r="C11" s="72">
        <f t="shared" si="0"/>
        <v>0.2449474236391623</v>
      </c>
      <c r="D11" s="73">
        <f t="shared" si="2"/>
        <v>6.1317880060384328E-2</v>
      </c>
      <c r="E11" s="86">
        <f t="shared" si="1"/>
        <v>-5.5833675946492045</v>
      </c>
      <c r="F11" s="67"/>
      <c r="G11" s="68"/>
      <c r="H11" s="2"/>
      <c r="I11" s="2"/>
      <c r="J11" s="2"/>
      <c r="K11" s="2"/>
      <c r="L11" s="2"/>
    </row>
    <row r="12" spans="1:12" x14ac:dyDescent="0.25">
      <c r="A12" s="81"/>
      <c r="B12" s="74"/>
      <c r="C12" s="72" t="str">
        <f t="shared" si="0"/>
        <v/>
      </c>
      <c r="D12" s="73" t="str">
        <f t="shared" si="2"/>
        <v/>
      </c>
      <c r="E12" s="86" t="str">
        <f t="shared" si="1"/>
        <v/>
      </c>
      <c r="F12" s="69"/>
      <c r="G12" s="2"/>
      <c r="H12" s="2"/>
      <c r="I12" s="2"/>
      <c r="J12" s="2"/>
      <c r="K12" s="2"/>
      <c r="L12" s="2"/>
    </row>
    <row r="13" spans="1:12" x14ac:dyDescent="0.25">
      <c r="A13" s="81"/>
      <c r="B13" s="74"/>
      <c r="C13" s="72" t="str">
        <f t="shared" si="0"/>
        <v/>
      </c>
      <c r="D13" s="73" t="str">
        <f t="shared" si="2"/>
        <v/>
      </c>
      <c r="E13" s="86" t="str">
        <f t="shared" si="1"/>
        <v/>
      </c>
      <c r="F13" s="2"/>
      <c r="G13" s="2"/>
      <c r="H13" s="2"/>
      <c r="I13" s="2"/>
      <c r="J13" s="2"/>
      <c r="K13" s="2"/>
      <c r="L13" s="2"/>
    </row>
    <row r="14" spans="1:12" x14ac:dyDescent="0.25">
      <c r="A14" s="4"/>
      <c r="B14" s="57"/>
      <c r="C14" s="72" t="str">
        <f t="shared" si="0"/>
        <v/>
      </c>
      <c r="D14" s="73" t="str">
        <f t="shared" si="2"/>
        <v/>
      </c>
      <c r="E14" s="86" t="str">
        <f t="shared" si="1"/>
        <v/>
      </c>
    </row>
    <row r="15" spans="1:12" x14ac:dyDescent="0.25">
      <c r="A15" s="4"/>
      <c r="B15" s="57"/>
      <c r="C15" s="72" t="str">
        <f t="shared" si="0"/>
        <v/>
      </c>
      <c r="D15" s="73" t="str">
        <f t="shared" si="2"/>
        <v/>
      </c>
      <c r="E15" s="86" t="str">
        <f t="shared" si="1"/>
        <v/>
      </c>
    </row>
    <row r="16" spans="1:12" x14ac:dyDescent="0.25">
      <c r="A16" s="4"/>
      <c r="B16" s="57"/>
      <c r="C16" s="72" t="str">
        <f t="shared" si="0"/>
        <v/>
      </c>
      <c r="D16" s="73" t="str">
        <f t="shared" si="2"/>
        <v/>
      </c>
      <c r="E16" s="86" t="str">
        <f t="shared" si="1"/>
        <v/>
      </c>
    </row>
    <row r="17" spans="1:5" x14ac:dyDescent="0.25">
      <c r="A17" s="4"/>
      <c r="B17" s="57"/>
      <c r="C17" s="72" t="str">
        <f t="shared" si="0"/>
        <v/>
      </c>
      <c r="D17" s="73" t="str">
        <f t="shared" si="2"/>
        <v/>
      </c>
      <c r="E17" s="86" t="str">
        <f t="shared" si="1"/>
        <v/>
      </c>
    </row>
    <row r="18" spans="1:5" x14ac:dyDescent="0.25">
      <c r="A18" s="4"/>
      <c r="B18" s="57"/>
      <c r="C18" s="72" t="str">
        <f t="shared" si="0"/>
        <v/>
      </c>
      <c r="D18" s="73" t="str">
        <f t="shared" si="2"/>
        <v/>
      </c>
      <c r="E18" s="86" t="str">
        <f t="shared" si="1"/>
        <v/>
      </c>
    </row>
    <row r="19" spans="1:5" x14ac:dyDescent="0.25">
      <c r="A19" s="4"/>
      <c r="B19" s="57"/>
      <c r="C19" s="72" t="str">
        <f t="shared" si="0"/>
        <v/>
      </c>
      <c r="D19" s="73" t="str">
        <f t="shared" si="2"/>
        <v/>
      </c>
      <c r="E19" s="86" t="str">
        <f t="shared" si="1"/>
        <v/>
      </c>
    </row>
    <row r="20" spans="1:5" x14ac:dyDescent="0.25">
      <c r="A20" s="4"/>
      <c r="B20" s="57"/>
      <c r="C20" s="72" t="str">
        <f t="shared" si="0"/>
        <v/>
      </c>
      <c r="D20" s="73" t="str">
        <f t="shared" si="2"/>
        <v/>
      </c>
      <c r="E20" s="86" t="str">
        <f t="shared" si="1"/>
        <v/>
      </c>
    </row>
    <row r="21" spans="1:5" x14ac:dyDescent="0.25">
      <c r="A21" s="4"/>
      <c r="B21" s="57"/>
      <c r="C21" s="72" t="str">
        <f t="shared" si="0"/>
        <v/>
      </c>
      <c r="D21" s="73" t="str">
        <f t="shared" si="2"/>
        <v/>
      </c>
      <c r="E21" s="86" t="str">
        <f t="shared" si="1"/>
        <v/>
      </c>
    </row>
    <row r="22" spans="1:5" ht="13.8" thickBot="1" x14ac:dyDescent="0.3">
      <c r="A22" s="8"/>
      <c r="B22" s="79"/>
      <c r="C22" s="87" t="str">
        <f t="shared" si="0"/>
        <v/>
      </c>
      <c r="D22" s="73" t="str">
        <f t="shared" si="2"/>
        <v/>
      </c>
      <c r="E22" s="88" t="str">
        <f t="shared" si="1"/>
        <v/>
      </c>
    </row>
    <row r="23" spans="1:5" ht="13.8" thickBot="1" x14ac:dyDescent="0.3">
      <c r="A23" s="76" t="s">
        <v>53</v>
      </c>
      <c r="B23" s="101">
        <f>B4-E24</f>
        <v>13</v>
      </c>
      <c r="C23" s="82"/>
      <c r="D23" s="89">
        <f>IF(B23&gt;0,1-SUM(D6:D22),0)</f>
        <v>0.24494742363916222</v>
      </c>
      <c r="E23" s="89">
        <f>IF(A23&gt;0,B23*LN(D23),"")</f>
        <v>-18.287251955152694</v>
      </c>
    </row>
    <row r="24" spans="1:5" ht="13.8" thickBot="1" x14ac:dyDescent="0.3">
      <c r="C24" s="102" t="s">
        <v>56</v>
      </c>
      <c r="D24" s="106"/>
      <c r="E24" s="107">
        <f>SUM(B6:B22)</f>
        <v>37</v>
      </c>
    </row>
  </sheetData>
  <sheetProtection formatCells="0"/>
  <protectedRanges>
    <protectedRange sqref="A6:B22" name="Range3"/>
    <protectedRange sqref="B4" name="Range2"/>
    <protectedRange sqref="C4:D4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0489" r:id="rId4">
          <objectPr defaultSize="0" autoPict="0" r:id="rId5">
            <anchor moveWithCells="1" sizeWithCells="1">
              <from>
                <xdr:col>5</xdr:col>
                <xdr:colOff>182880</xdr:colOff>
                <xdr:row>1</xdr:row>
                <xdr:rowOff>144780</xdr:rowOff>
              </from>
              <to>
                <xdr:col>10</xdr:col>
                <xdr:colOff>556260</xdr:colOff>
                <xdr:row>4</xdr:row>
                <xdr:rowOff>106680</xdr:rowOff>
              </to>
            </anchor>
          </objectPr>
        </oleObject>
      </mc:Choice>
      <mc:Fallback>
        <oleObject progId="Equation.DSMT4" shapeId="20489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0"/>
  <sheetViews>
    <sheetView workbookViewId="0">
      <selection activeCell="E7" sqref="E7"/>
    </sheetView>
  </sheetViews>
  <sheetFormatPr defaultRowHeight="13.2" x14ac:dyDescent="0.25"/>
  <cols>
    <col min="1" max="1" width="18.5546875" customWidth="1"/>
    <col min="2" max="2" width="11.6640625" customWidth="1"/>
    <col min="3" max="3" width="11.44140625" customWidth="1"/>
    <col min="4" max="4" width="13.5546875" customWidth="1"/>
    <col min="5" max="5" width="10.44140625" customWidth="1"/>
    <col min="6" max="6" width="9" customWidth="1"/>
    <col min="8" max="8" width="10.33203125" customWidth="1"/>
    <col min="10" max="10" width="9.88671875" customWidth="1"/>
  </cols>
  <sheetData>
    <row r="1" spans="1:11" ht="16.2" thickBot="1" x14ac:dyDescent="0.35">
      <c r="A1" s="198" t="s">
        <v>29</v>
      </c>
      <c r="B1" s="59"/>
      <c r="C1" s="59"/>
      <c r="D1" s="59"/>
      <c r="E1" s="196" t="s">
        <v>16</v>
      </c>
      <c r="F1" s="60"/>
      <c r="G1" s="60"/>
      <c r="H1" s="61"/>
    </row>
    <row r="2" spans="1:11" ht="27" thickBot="1" x14ac:dyDescent="0.3">
      <c r="A2" s="189" t="s">
        <v>98</v>
      </c>
      <c r="B2" s="199" t="s">
        <v>19</v>
      </c>
      <c r="C2" s="203" t="s">
        <v>15</v>
      </c>
      <c r="D2" s="204" t="s">
        <v>14</v>
      </c>
      <c r="E2" s="54"/>
    </row>
    <row r="3" spans="1:11" ht="25.5" customHeight="1" thickBot="1" x14ac:dyDescent="0.3">
      <c r="A3" s="216">
        <f>-C3-B108/B107+(B110+(B5-B107)*D5*EXP(D5/C3))/(B109+(B5-B107)*EXP(D5/C3))</f>
        <v>0</v>
      </c>
      <c r="B3" s="217">
        <f>A3^2</f>
        <v>0</v>
      </c>
      <c r="C3" s="197">
        <v>29.382660619709515</v>
      </c>
      <c r="D3" s="218">
        <f>C3*LN(B109/B107+((B5-B107)/B107)*EXP(D5/C3))</f>
        <v>130.25960411629211</v>
      </c>
      <c r="E3" s="2"/>
    </row>
    <row r="4" spans="1:11" ht="13.8" thickBot="1" x14ac:dyDescent="0.3">
      <c r="A4" s="205"/>
      <c r="B4" s="208" t="s">
        <v>96</v>
      </c>
      <c r="C4" s="207">
        <f>IF(B5=B107,F16, "n/a")</f>
        <v>27.198429625133095</v>
      </c>
      <c r="D4" s="209">
        <f>IF(B5=B107,G16,"n/a")</f>
        <v>129.14935964302691</v>
      </c>
      <c r="E4" s="2"/>
      <c r="G4" s="2"/>
      <c r="H4" s="2"/>
      <c r="I4" s="2"/>
    </row>
    <row r="5" spans="1:11" ht="13.8" thickBot="1" x14ac:dyDescent="0.3">
      <c r="A5" s="51" t="s">
        <v>49</v>
      </c>
      <c r="B5" s="206">
        <v>20</v>
      </c>
      <c r="C5" s="202" t="s">
        <v>26</v>
      </c>
      <c r="D5" s="48">
        <v>1</v>
      </c>
      <c r="E5" s="2"/>
    </row>
    <row r="6" spans="1:11" ht="13.8" thickBot="1" x14ac:dyDescent="0.3">
      <c r="A6" s="5" t="s">
        <v>7</v>
      </c>
      <c r="B6" s="39" t="s">
        <v>59</v>
      </c>
      <c r="C6" s="5" t="s">
        <v>22</v>
      </c>
      <c r="D6" s="47" t="s">
        <v>21</v>
      </c>
    </row>
    <row r="7" spans="1:11" x14ac:dyDescent="0.25">
      <c r="A7" s="1">
        <v>1</v>
      </c>
      <c r="B7" s="15">
        <v>152</v>
      </c>
      <c r="C7" s="212">
        <f t="shared" ref="C7:C79" si="0">IF(B7&lt;&gt;"",EXP(B7/$C$3),"")</f>
        <v>176.46437288262675</v>
      </c>
      <c r="D7" s="213">
        <f>IF(B7&lt;&gt;"",B7*C7,"")</f>
        <v>26822.584678159266</v>
      </c>
    </row>
    <row r="8" spans="1:11" x14ac:dyDescent="0.25">
      <c r="A8" s="1">
        <v>2</v>
      </c>
      <c r="B8" s="15">
        <v>152</v>
      </c>
      <c r="C8" s="214">
        <f t="shared" si="0"/>
        <v>176.46437288262675</v>
      </c>
      <c r="D8" s="215">
        <f>IF(B8&lt;&gt;"",B8*C8,"")</f>
        <v>26822.584678159266</v>
      </c>
    </row>
    <row r="9" spans="1:11" x14ac:dyDescent="0.25">
      <c r="A9" s="1">
        <v>3</v>
      </c>
      <c r="B9" s="15">
        <v>115</v>
      </c>
      <c r="C9" s="214">
        <f t="shared" si="0"/>
        <v>50.092581818385959</v>
      </c>
      <c r="D9" s="215">
        <f>IF(B9&lt;&gt;"",B9*C9,"")</f>
        <v>5760.6469091143854</v>
      </c>
      <c r="E9" s="6"/>
    </row>
    <row r="10" spans="1:11" x14ac:dyDescent="0.25">
      <c r="A10" s="1">
        <v>4</v>
      </c>
      <c r="B10" s="15">
        <v>109</v>
      </c>
      <c r="C10" s="214">
        <f t="shared" si="0"/>
        <v>40.840362270385789</v>
      </c>
      <c r="D10" s="215">
        <f>IF(B10&lt;&gt;"",B10*C10,"")</f>
        <v>4451.5994874720509</v>
      </c>
    </row>
    <row r="11" spans="1:11" ht="14.4" thickBot="1" x14ac:dyDescent="0.3">
      <c r="A11" s="1">
        <v>5</v>
      </c>
      <c r="B11" s="15">
        <v>137</v>
      </c>
      <c r="C11" s="214">
        <f t="shared" si="0"/>
        <v>105.91255892793176</v>
      </c>
      <c r="D11" s="215">
        <f>IF(B11&lt;&gt;"",B11*C11,"")</f>
        <v>14510.020573126651</v>
      </c>
      <c r="E11" s="7"/>
    </row>
    <row r="12" spans="1:11" x14ac:dyDescent="0.25">
      <c r="A12" s="1">
        <v>6</v>
      </c>
      <c r="B12" s="15">
        <v>88</v>
      </c>
      <c r="C12" s="214">
        <f t="shared" si="0"/>
        <v>19.984633097658584</v>
      </c>
      <c r="D12" s="215">
        <f t="shared" ref="D12:D75" si="1">IF(B12&lt;&gt;"",B12*C12,"")</f>
        <v>1758.6477125939555</v>
      </c>
      <c r="F12" s="29" t="s">
        <v>9</v>
      </c>
      <c r="G12" s="30"/>
      <c r="H12" s="30"/>
      <c r="I12" s="30"/>
      <c r="J12" s="30"/>
      <c r="K12" s="31"/>
    </row>
    <row r="13" spans="1:11" x14ac:dyDescent="0.25">
      <c r="A13" s="1">
        <v>7</v>
      </c>
      <c r="B13" s="15">
        <v>94</v>
      </c>
      <c r="C13" s="214">
        <f t="shared" si="0"/>
        <v>24.512071218349423</v>
      </c>
      <c r="D13" s="215">
        <f t="shared" si="1"/>
        <v>2304.1346945248456</v>
      </c>
      <c r="F13" s="36" t="s">
        <v>11</v>
      </c>
      <c r="G13" s="23">
        <f>B108/B5</f>
        <v>113.45</v>
      </c>
      <c r="H13" s="24"/>
      <c r="I13" s="24"/>
      <c r="J13" s="24"/>
      <c r="K13" s="32"/>
    </row>
    <row r="14" spans="1:11" ht="13.8" thickBot="1" x14ac:dyDescent="0.3">
      <c r="A14" s="1">
        <v>8</v>
      </c>
      <c r="B14" s="15">
        <v>77</v>
      </c>
      <c r="C14" s="214">
        <f t="shared" si="0"/>
        <v>13.743873744458368</v>
      </c>
      <c r="D14" s="215">
        <f t="shared" si="1"/>
        <v>1058.2782783232942</v>
      </c>
      <c r="F14" s="36" t="s">
        <v>12</v>
      </c>
      <c r="G14" s="35">
        <f>SUMSQ(B7:B106)/B5</f>
        <v>14087.75</v>
      </c>
      <c r="H14" s="24"/>
      <c r="I14" s="24"/>
      <c r="J14" s="24"/>
      <c r="K14" s="32"/>
    </row>
    <row r="15" spans="1:11" x14ac:dyDescent="0.25">
      <c r="A15" s="1">
        <v>9</v>
      </c>
      <c r="B15" s="15">
        <v>160</v>
      </c>
      <c r="C15" s="214">
        <f t="shared" si="0"/>
        <v>231.68725508853973</v>
      </c>
      <c r="D15" s="215">
        <f t="shared" si="1"/>
        <v>37069.960814166356</v>
      </c>
      <c r="F15" s="40" t="s">
        <v>3</v>
      </c>
      <c r="G15" s="43" t="s">
        <v>14</v>
      </c>
      <c r="H15" s="24"/>
      <c r="I15" s="24"/>
      <c r="J15" s="24"/>
      <c r="K15" s="32"/>
    </row>
    <row r="16" spans="1:11" ht="13.8" thickBot="1" x14ac:dyDescent="0.3">
      <c r="A16" s="1">
        <v>10</v>
      </c>
      <c r="B16" s="15">
        <v>165</v>
      </c>
      <c r="C16" s="214">
        <f t="shared" si="0"/>
        <v>274.66627412354364</v>
      </c>
      <c r="D16" s="215">
        <f t="shared" si="1"/>
        <v>45319.935230384704</v>
      </c>
      <c r="F16" s="41">
        <f>SQRT(6*(G14-G13^2)/PI()^2)</f>
        <v>27.198429625133095</v>
      </c>
      <c r="G16" s="42">
        <f>G13+0.577215665*F16</f>
        <v>129.14935964302691</v>
      </c>
      <c r="H16" s="24"/>
      <c r="I16" s="24"/>
      <c r="J16" s="24"/>
      <c r="K16" s="32"/>
    </row>
    <row r="17" spans="1:11" ht="13.8" thickBot="1" x14ac:dyDescent="0.3">
      <c r="A17" s="1">
        <v>11</v>
      </c>
      <c r="B17" s="15">
        <v>125</v>
      </c>
      <c r="C17" s="214">
        <f t="shared" si="0"/>
        <v>70.401157593624248</v>
      </c>
      <c r="D17" s="215">
        <f t="shared" si="1"/>
        <v>8800.1446992030305</v>
      </c>
      <c r="F17" s="37" t="s">
        <v>18</v>
      </c>
      <c r="G17" s="33"/>
      <c r="H17" s="33"/>
      <c r="I17" s="33"/>
      <c r="J17" s="33"/>
      <c r="K17" s="34"/>
    </row>
    <row r="18" spans="1:11" ht="13.8" x14ac:dyDescent="0.25">
      <c r="A18" s="1">
        <v>12</v>
      </c>
      <c r="B18" s="15">
        <v>40</v>
      </c>
      <c r="C18" s="214">
        <f t="shared" si="0"/>
        <v>3.9014454237953919</v>
      </c>
      <c r="D18" s="215">
        <f t="shared" si="1"/>
        <v>156.05781695181568</v>
      </c>
      <c r="F18" s="49"/>
      <c r="G18" s="49"/>
      <c r="H18" s="49"/>
    </row>
    <row r="19" spans="1:11" ht="13.8" x14ac:dyDescent="0.25">
      <c r="A19" s="1">
        <v>13</v>
      </c>
      <c r="B19" s="15">
        <v>128</v>
      </c>
      <c r="C19" s="214">
        <f t="shared" si="0"/>
        <v>77.968955345090052</v>
      </c>
      <c r="D19" s="215">
        <f t="shared" si="1"/>
        <v>9980.0262841715266</v>
      </c>
      <c r="F19" s="49"/>
      <c r="G19" s="49"/>
      <c r="H19" s="49"/>
      <c r="J19" s="55"/>
    </row>
    <row r="20" spans="1:11" x14ac:dyDescent="0.25">
      <c r="A20" s="1">
        <v>14</v>
      </c>
      <c r="B20" s="15">
        <v>123</v>
      </c>
      <c r="C20" s="214">
        <f t="shared" si="0"/>
        <v>65.768588821718794</v>
      </c>
      <c r="D20" s="215">
        <f t="shared" si="1"/>
        <v>8089.5364250714119</v>
      </c>
      <c r="F20" s="2"/>
      <c r="G20" s="2"/>
      <c r="H20" s="2"/>
    </row>
    <row r="21" spans="1:11" x14ac:dyDescent="0.25">
      <c r="A21" s="1">
        <v>15</v>
      </c>
      <c r="B21" s="15">
        <v>136</v>
      </c>
      <c r="C21" s="214">
        <f t="shared" si="0"/>
        <v>102.36861385068464</v>
      </c>
      <c r="D21" s="215">
        <f t="shared" si="1"/>
        <v>13922.131483693111</v>
      </c>
      <c r="F21" s="2"/>
      <c r="G21" s="2"/>
      <c r="H21" s="2"/>
    </row>
    <row r="22" spans="1:11" x14ac:dyDescent="0.25">
      <c r="A22" s="1">
        <v>16</v>
      </c>
      <c r="B22" s="15">
        <v>101</v>
      </c>
      <c r="C22" s="214">
        <f t="shared" si="0"/>
        <v>31.106022269497714</v>
      </c>
      <c r="D22" s="215">
        <f t="shared" si="1"/>
        <v>3141.708249219269</v>
      </c>
      <c r="F22" s="2"/>
      <c r="G22" s="2"/>
      <c r="H22" s="2"/>
    </row>
    <row r="23" spans="1:11" x14ac:dyDescent="0.25">
      <c r="A23" s="1">
        <v>17</v>
      </c>
      <c r="B23" s="15">
        <v>62</v>
      </c>
      <c r="C23" s="214">
        <f t="shared" si="0"/>
        <v>8.2489672792264379</v>
      </c>
      <c r="D23" s="215">
        <f t="shared" si="1"/>
        <v>511.43597131203916</v>
      </c>
      <c r="F23" s="2"/>
      <c r="G23" s="2"/>
      <c r="H23" s="2"/>
    </row>
    <row r="24" spans="1:11" x14ac:dyDescent="0.25">
      <c r="A24" s="1">
        <v>18</v>
      </c>
      <c r="B24" s="15">
        <v>153</v>
      </c>
      <c r="C24" s="214">
        <f t="shared" si="0"/>
        <v>182.57347236207318</v>
      </c>
      <c r="D24" s="215">
        <f t="shared" si="1"/>
        <v>27933.741271397197</v>
      </c>
      <c r="F24" s="2"/>
      <c r="G24" s="2"/>
      <c r="H24" s="2"/>
    </row>
    <row r="25" spans="1:11" x14ac:dyDescent="0.25">
      <c r="A25" s="1">
        <v>19</v>
      </c>
      <c r="B25" s="15">
        <v>83</v>
      </c>
      <c r="C25" s="214">
        <f t="shared" si="0"/>
        <v>16.857492974421259</v>
      </c>
      <c r="D25" s="215">
        <f t="shared" si="1"/>
        <v>1399.1719168769646</v>
      </c>
      <c r="F25" s="2"/>
      <c r="G25" s="2"/>
      <c r="H25" s="2"/>
    </row>
    <row r="26" spans="1:11" x14ac:dyDescent="0.25">
      <c r="A26" s="1">
        <v>20</v>
      </c>
      <c r="B26" s="15">
        <v>69</v>
      </c>
      <c r="C26" s="214">
        <f t="shared" si="0"/>
        <v>10.468008092922544</v>
      </c>
      <c r="D26" s="215">
        <f t="shared" si="1"/>
        <v>722.29255841165548</v>
      </c>
      <c r="F26" s="2"/>
      <c r="G26" s="2"/>
      <c r="H26" s="2"/>
    </row>
    <row r="27" spans="1:11" x14ac:dyDescent="0.25">
      <c r="A27" s="1">
        <v>21</v>
      </c>
      <c r="B27" s="4"/>
      <c r="C27" s="214" t="str">
        <f t="shared" si="0"/>
        <v/>
      </c>
      <c r="D27" s="215" t="str">
        <f t="shared" si="1"/>
        <v/>
      </c>
    </row>
    <row r="28" spans="1:11" x14ac:dyDescent="0.25">
      <c r="A28" s="1">
        <v>22</v>
      </c>
      <c r="B28" s="4"/>
      <c r="C28" s="214" t="str">
        <f t="shared" si="0"/>
        <v/>
      </c>
      <c r="D28" s="215" t="str">
        <f t="shared" si="1"/>
        <v/>
      </c>
    </row>
    <row r="29" spans="1:11" x14ac:dyDescent="0.25">
      <c r="A29" s="1">
        <v>23</v>
      </c>
      <c r="B29" s="4"/>
      <c r="C29" s="214" t="str">
        <f t="shared" si="0"/>
        <v/>
      </c>
      <c r="D29" s="215" t="str">
        <f t="shared" si="1"/>
        <v/>
      </c>
    </row>
    <row r="30" spans="1:11" x14ac:dyDescent="0.25">
      <c r="A30" s="1">
        <v>24</v>
      </c>
      <c r="B30" s="4"/>
      <c r="C30" s="214" t="str">
        <f t="shared" si="0"/>
        <v/>
      </c>
      <c r="D30" s="215" t="str">
        <f t="shared" si="1"/>
        <v/>
      </c>
    </row>
    <row r="31" spans="1:11" x14ac:dyDescent="0.25">
      <c r="A31" s="1">
        <v>25</v>
      </c>
      <c r="B31" s="4"/>
      <c r="C31" s="214" t="str">
        <f t="shared" si="0"/>
        <v/>
      </c>
      <c r="D31" s="215" t="str">
        <f t="shared" si="1"/>
        <v/>
      </c>
    </row>
    <row r="32" spans="1:11" x14ac:dyDescent="0.25">
      <c r="A32" s="1">
        <v>26</v>
      </c>
      <c r="B32" s="4"/>
      <c r="C32" s="214" t="str">
        <f t="shared" si="0"/>
        <v/>
      </c>
      <c r="D32" s="215" t="str">
        <f t="shared" si="1"/>
        <v/>
      </c>
    </row>
    <row r="33" spans="1:4" x14ac:dyDescent="0.25">
      <c r="A33" s="1">
        <v>27</v>
      </c>
      <c r="B33" s="4"/>
      <c r="C33" s="214" t="str">
        <f t="shared" si="0"/>
        <v/>
      </c>
      <c r="D33" s="215" t="str">
        <f t="shared" si="1"/>
        <v/>
      </c>
    </row>
    <row r="34" spans="1:4" x14ac:dyDescent="0.25">
      <c r="A34" s="1">
        <v>28</v>
      </c>
      <c r="B34" s="4"/>
      <c r="C34" s="214" t="str">
        <f t="shared" si="0"/>
        <v/>
      </c>
      <c r="D34" s="215" t="str">
        <f t="shared" si="1"/>
        <v/>
      </c>
    </row>
    <row r="35" spans="1:4" x14ac:dyDescent="0.25">
      <c r="A35" s="1">
        <v>29</v>
      </c>
      <c r="B35" s="4"/>
      <c r="C35" s="214" t="str">
        <f t="shared" si="0"/>
        <v/>
      </c>
      <c r="D35" s="215" t="str">
        <f t="shared" si="1"/>
        <v/>
      </c>
    </row>
    <row r="36" spans="1:4" x14ac:dyDescent="0.25">
      <c r="A36" s="1">
        <v>30</v>
      </c>
      <c r="B36" s="4"/>
      <c r="C36" s="214" t="str">
        <f t="shared" si="0"/>
        <v/>
      </c>
      <c r="D36" s="215" t="str">
        <f t="shared" si="1"/>
        <v/>
      </c>
    </row>
    <row r="37" spans="1:4" x14ac:dyDescent="0.25">
      <c r="A37" s="1">
        <v>31</v>
      </c>
      <c r="B37" s="4"/>
      <c r="C37" s="214" t="str">
        <f t="shared" si="0"/>
        <v/>
      </c>
      <c r="D37" s="215" t="str">
        <f t="shared" si="1"/>
        <v/>
      </c>
    </row>
    <row r="38" spans="1:4" x14ac:dyDescent="0.25">
      <c r="A38" s="1">
        <v>32</v>
      </c>
      <c r="B38" s="4"/>
      <c r="C38" s="214" t="str">
        <f t="shared" si="0"/>
        <v/>
      </c>
      <c r="D38" s="215" t="str">
        <f t="shared" si="1"/>
        <v/>
      </c>
    </row>
    <row r="39" spans="1:4" x14ac:dyDescent="0.25">
      <c r="A39" s="1">
        <v>33</v>
      </c>
      <c r="B39" s="4"/>
      <c r="C39" s="214" t="str">
        <f t="shared" si="0"/>
        <v/>
      </c>
      <c r="D39" s="215" t="str">
        <f t="shared" si="1"/>
        <v/>
      </c>
    </row>
    <row r="40" spans="1:4" x14ac:dyDescent="0.25">
      <c r="A40" s="1">
        <v>34</v>
      </c>
      <c r="B40" s="4"/>
      <c r="C40" s="214" t="str">
        <f t="shared" si="0"/>
        <v/>
      </c>
      <c r="D40" s="215" t="str">
        <f t="shared" si="1"/>
        <v/>
      </c>
    </row>
    <row r="41" spans="1:4" x14ac:dyDescent="0.25">
      <c r="A41" s="1">
        <v>35</v>
      </c>
      <c r="B41" s="4"/>
      <c r="C41" s="214" t="str">
        <f t="shared" si="0"/>
        <v/>
      </c>
      <c r="D41" s="215" t="str">
        <f t="shared" si="1"/>
        <v/>
      </c>
    </row>
    <row r="42" spans="1:4" x14ac:dyDescent="0.25">
      <c r="A42" s="1">
        <v>36</v>
      </c>
      <c r="B42" s="4"/>
      <c r="C42" s="214" t="str">
        <f t="shared" si="0"/>
        <v/>
      </c>
      <c r="D42" s="215" t="str">
        <f t="shared" si="1"/>
        <v/>
      </c>
    </row>
    <row r="43" spans="1:4" x14ac:dyDescent="0.25">
      <c r="A43" s="1">
        <v>37</v>
      </c>
      <c r="B43" s="200"/>
      <c r="C43" s="214" t="str">
        <f t="shared" si="0"/>
        <v/>
      </c>
      <c r="D43" s="215" t="str">
        <f t="shared" si="1"/>
        <v/>
      </c>
    </row>
    <row r="44" spans="1:4" x14ac:dyDescent="0.25">
      <c r="A44" s="1">
        <v>38</v>
      </c>
      <c r="B44" s="200"/>
      <c r="C44" s="214" t="str">
        <f t="shared" si="0"/>
        <v/>
      </c>
      <c r="D44" s="215" t="str">
        <f t="shared" si="1"/>
        <v/>
      </c>
    </row>
    <row r="45" spans="1:4" x14ac:dyDescent="0.25">
      <c r="A45" s="1">
        <v>39</v>
      </c>
      <c r="B45" s="200"/>
      <c r="C45" s="214" t="str">
        <f t="shared" si="0"/>
        <v/>
      </c>
      <c r="D45" s="215" t="str">
        <f t="shared" si="1"/>
        <v/>
      </c>
    </row>
    <row r="46" spans="1:4" x14ac:dyDescent="0.25">
      <c r="A46" s="1">
        <v>40</v>
      </c>
      <c r="B46" s="200"/>
      <c r="C46" s="214" t="str">
        <f t="shared" si="0"/>
        <v/>
      </c>
      <c r="D46" s="215" t="str">
        <f t="shared" si="1"/>
        <v/>
      </c>
    </row>
    <row r="47" spans="1:4" x14ac:dyDescent="0.25">
      <c r="A47" s="1">
        <v>41</v>
      </c>
      <c r="B47" s="200"/>
      <c r="C47" s="214" t="str">
        <f t="shared" si="0"/>
        <v/>
      </c>
      <c r="D47" s="215" t="str">
        <f t="shared" si="1"/>
        <v/>
      </c>
    </row>
    <row r="48" spans="1:4" x14ac:dyDescent="0.25">
      <c r="A48" s="1">
        <v>42</v>
      </c>
      <c r="B48" s="200"/>
      <c r="C48" s="214" t="str">
        <f t="shared" si="0"/>
        <v/>
      </c>
      <c r="D48" s="215" t="str">
        <f t="shared" si="1"/>
        <v/>
      </c>
    </row>
    <row r="49" spans="1:4" x14ac:dyDescent="0.25">
      <c r="A49" s="1">
        <v>43</v>
      </c>
      <c r="B49" s="200"/>
      <c r="C49" s="214" t="str">
        <f t="shared" si="0"/>
        <v/>
      </c>
      <c r="D49" s="215" t="str">
        <f t="shared" si="1"/>
        <v/>
      </c>
    </row>
    <row r="50" spans="1:4" x14ac:dyDescent="0.25">
      <c r="A50" s="1">
        <v>44</v>
      </c>
      <c r="B50" s="200"/>
      <c r="C50" s="214" t="str">
        <f t="shared" si="0"/>
        <v/>
      </c>
      <c r="D50" s="215" t="str">
        <f t="shared" si="1"/>
        <v/>
      </c>
    </row>
    <row r="51" spans="1:4" x14ac:dyDescent="0.25">
      <c r="A51" s="1">
        <v>45</v>
      </c>
      <c r="B51" s="200"/>
      <c r="C51" s="214" t="str">
        <f t="shared" si="0"/>
        <v/>
      </c>
      <c r="D51" s="215" t="str">
        <f t="shared" si="1"/>
        <v/>
      </c>
    </row>
    <row r="52" spans="1:4" x14ac:dyDescent="0.25">
      <c r="A52" s="1">
        <v>46</v>
      </c>
      <c r="B52" s="200"/>
      <c r="C52" s="214" t="str">
        <f t="shared" si="0"/>
        <v/>
      </c>
      <c r="D52" s="215" t="str">
        <f t="shared" si="1"/>
        <v/>
      </c>
    </row>
    <row r="53" spans="1:4" x14ac:dyDescent="0.25">
      <c r="A53" s="1">
        <v>47</v>
      </c>
      <c r="B53" s="200"/>
      <c r="C53" s="214" t="str">
        <f t="shared" si="0"/>
        <v/>
      </c>
      <c r="D53" s="215" t="str">
        <f t="shared" si="1"/>
        <v/>
      </c>
    </row>
    <row r="54" spans="1:4" x14ac:dyDescent="0.25">
      <c r="A54" s="1">
        <v>48</v>
      </c>
      <c r="B54" s="200"/>
      <c r="C54" s="214" t="str">
        <f t="shared" si="0"/>
        <v/>
      </c>
      <c r="D54" s="215" t="str">
        <f t="shared" si="1"/>
        <v/>
      </c>
    </row>
    <row r="55" spans="1:4" x14ac:dyDescent="0.25">
      <c r="A55" s="1">
        <v>49</v>
      </c>
      <c r="B55" s="200"/>
      <c r="C55" s="214" t="str">
        <f t="shared" si="0"/>
        <v/>
      </c>
      <c r="D55" s="215" t="str">
        <f t="shared" si="1"/>
        <v/>
      </c>
    </row>
    <row r="56" spans="1:4" x14ac:dyDescent="0.25">
      <c r="A56" s="1">
        <v>50</v>
      </c>
      <c r="B56" s="200"/>
      <c r="C56" s="214" t="str">
        <f t="shared" si="0"/>
        <v/>
      </c>
      <c r="D56" s="215" t="str">
        <f t="shared" si="1"/>
        <v/>
      </c>
    </row>
    <row r="57" spans="1:4" x14ac:dyDescent="0.25">
      <c r="A57" s="1">
        <v>51</v>
      </c>
      <c r="B57" s="200"/>
      <c r="C57" s="214" t="str">
        <f t="shared" si="0"/>
        <v/>
      </c>
      <c r="D57" s="215" t="str">
        <f t="shared" si="1"/>
        <v/>
      </c>
    </row>
    <row r="58" spans="1:4" x14ac:dyDescent="0.25">
      <c r="A58" s="1">
        <v>52</v>
      </c>
      <c r="B58" s="200"/>
      <c r="C58" s="214" t="str">
        <f t="shared" si="0"/>
        <v/>
      </c>
      <c r="D58" s="215" t="str">
        <f t="shared" si="1"/>
        <v/>
      </c>
    </row>
    <row r="59" spans="1:4" x14ac:dyDescent="0.25">
      <c r="A59" s="1">
        <v>53</v>
      </c>
      <c r="B59" s="200"/>
      <c r="C59" s="214" t="str">
        <f t="shared" si="0"/>
        <v/>
      </c>
      <c r="D59" s="215" t="str">
        <f t="shared" si="1"/>
        <v/>
      </c>
    </row>
    <row r="60" spans="1:4" x14ac:dyDescent="0.25">
      <c r="A60" s="1">
        <v>54</v>
      </c>
      <c r="B60" s="200"/>
      <c r="C60" s="214" t="str">
        <f t="shared" si="0"/>
        <v/>
      </c>
      <c r="D60" s="215" t="str">
        <f t="shared" si="1"/>
        <v/>
      </c>
    </row>
    <row r="61" spans="1:4" x14ac:dyDescent="0.25">
      <c r="A61" s="1">
        <v>55</v>
      </c>
      <c r="B61" s="200"/>
      <c r="C61" s="214" t="str">
        <f t="shared" si="0"/>
        <v/>
      </c>
      <c r="D61" s="215" t="str">
        <f t="shared" si="1"/>
        <v/>
      </c>
    </row>
    <row r="62" spans="1:4" x14ac:dyDescent="0.25">
      <c r="A62" s="1">
        <v>56</v>
      </c>
      <c r="B62" s="200"/>
      <c r="C62" s="214" t="str">
        <f t="shared" si="0"/>
        <v/>
      </c>
      <c r="D62" s="215" t="str">
        <f t="shared" si="1"/>
        <v/>
      </c>
    </row>
    <row r="63" spans="1:4" x14ac:dyDescent="0.25">
      <c r="A63" s="1">
        <v>57</v>
      </c>
      <c r="B63" s="200"/>
      <c r="C63" s="214" t="str">
        <f t="shared" si="0"/>
        <v/>
      </c>
      <c r="D63" s="215" t="str">
        <f t="shared" si="1"/>
        <v/>
      </c>
    </row>
    <row r="64" spans="1:4" x14ac:dyDescent="0.25">
      <c r="A64" s="1">
        <v>58</v>
      </c>
      <c r="B64" s="200"/>
      <c r="C64" s="214" t="str">
        <f t="shared" si="0"/>
        <v/>
      </c>
      <c r="D64" s="215" t="str">
        <f t="shared" si="1"/>
        <v/>
      </c>
    </row>
    <row r="65" spans="1:4" x14ac:dyDescent="0.25">
      <c r="A65" s="1">
        <v>59</v>
      </c>
      <c r="B65" s="200"/>
      <c r="C65" s="214" t="str">
        <f t="shared" si="0"/>
        <v/>
      </c>
      <c r="D65" s="215" t="str">
        <f t="shared" si="1"/>
        <v/>
      </c>
    </row>
    <row r="66" spans="1:4" x14ac:dyDescent="0.25">
      <c r="A66" s="1">
        <v>60</v>
      </c>
      <c r="B66" s="200"/>
      <c r="C66" s="214" t="str">
        <f t="shared" si="0"/>
        <v/>
      </c>
      <c r="D66" s="215" t="str">
        <f t="shared" si="1"/>
        <v/>
      </c>
    </row>
    <row r="67" spans="1:4" x14ac:dyDescent="0.25">
      <c r="A67" s="1">
        <v>61</v>
      </c>
      <c r="B67" s="200"/>
      <c r="C67" s="214" t="str">
        <f t="shared" si="0"/>
        <v/>
      </c>
      <c r="D67" s="215" t="str">
        <f t="shared" si="1"/>
        <v/>
      </c>
    </row>
    <row r="68" spans="1:4" x14ac:dyDescent="0.25">
      <c r="A68" s="1">
        <v>62</v>
      </c>
      <c r="B68" s="200"/>
      <c r="C68" s="214" t="str">
        <f t="shared" si="0"/>
        <v/>
      </c>
      <c r="D68" s="215" t="str">
        <f t="shared" si="1"/>
        <v/>
      </c>
    </row>
    <row r="69" spans="1:4" x14ac:dyDescent="0.25">
      <c r="A69" s="1">
        <v>63</v>
      </c>
      <c r="B69" s="200"/>
      <c r="C69" s="214" t="str">
        <f t="shared" si="0"/>
        <v/>
      </c>
      <c r="D69" s="215" t="str">
        <f t="shared" si="1"/>
        <v/>
      </c>
    </row>
    <row r="70" spans="1:4" x14ac:dyDescent="0.25">
      <c r="A70" s="1">
        <v>64</v>
      </c>
      <c r="B70" s="200"/>
      <c r="C70" s="214" t="str">
        <f t="shared" si="0"/>
        <v/>
      </c>
      <c r="D70" s="215" t="str">
        <f t="shared" si="1"/>
        <v/>
      </c>
    </row>
    <row r="71" spans="1:4" x14ac:dyDescent="0.25">
      <c r="A71" s="1">
        <v>65</v>
      </c>
      <c r="B71" s="200"/>
      <c r="C71" s="214" t="str">
        <f t="shared" si="0"/>
        <v/>
      </c>
      <c r="D71" s="215" t="str">
        <f t="shared" si="1"/>
        <v/>
      </c>
    </row>
    <row r="72" spans="1:4" x14ac:dyDescent="0.25">
      <c r="A72" s="1">
        <v>66</v>
      </c>
      <c r="B72" s="200"/>
      <c r="C72" s="214" t="str">
        <f t="shared" si="0"/>
        <v/>
      </c>
      <c r="D72" s="215" t="str">
        <f t="shared" si="1"/>
        <v/>
      </c>
    </row>
    <row r="73" spans="1:4" x14ac:dyDescent="0.25">
      <c r="A73" s="1">
        <v>67</v>
      </c>
      <c r="B73" s="200"/>
      <c r="C73" s="214" t="str">
        <f t="shared" si="0"/>
        <v/>
      </c>
      <c r="D73" s="215" t="str">
        <f t="shared" si="1"/>
        <v/>
      </c>
    </row>
    <row r="74" spans="1:4" x14ac:dyDescent="0.25">
      <c r="A74" s="1">
        <v>68</v>
      </c>
      <c r="B74" s="200"/>
      <c r="C74" s="214" t="str">
        <f t="shared" si="0"/>
        <v/>
      </c>
      <c r="D74" s="215" t="str">
        <f t="shared" si="1"/>
        <v/>
      </c>
    </row>
    <row r="75" spans="1:4" x14ac:dyDescent="0.25">
      <c r="A75" s="1">
        <v>69</v>
      </c>
      <c r="B75" s="200"/>
      <c r="C75" s="214" t="str">
        <f t="shared" si="0"/>
        <v/>
      </c>
      <c r="D75" s="215" t="str">
        <f t="shared" si="1"/>
        <v/>
      </c>
    </row>
    <row r="76" spans="1:4" x14ac:dyDescent="0.25">
      <c r="A76" s="1">
        <v>70</v>
      </c>
      <c r="B76" s="200"/>
      <c r="C76" s="214" t="str">
        <f t="shared" si="0"/>
        <v/>
      </c>
      <c r="D76" s="215" t="str">
        <f t="shared" ref="D76:D106" si="2">IF(B76&lt;&gt;"",B76*C76,"")</f>
        <v/>
      </c>
    </row>
    <row r="77" spans="1:4" x14ac:dyDescent="0.25">
      <c r="A77" s="1">
        <v>71</v>
      </c>
      <c r="B77" s="200"/>
      <c r="C77" s="214" t="str">
        <f t="shared" si="0"/>
        <v/>
      </c>
      <c r="D77" s="215" t="str">
        <f t="shared" si="2"/>
        <v/>
      </c>
    </row>
    <row r="78" spans="1:4" x14ac:dyDescent="0.25">
      <c r="A78" s="1">
        <v>72</v>
      </c>
      <c r="B78" s="200"/>
      <c r="C78" s="214" t="str">
        <f t="shared" si="0"/>
        <v/>
      </c>
      <c r="D78" s="215" t="str">
        <f t="shared" si="2"/>
        <v/>
      </c>
    </row>
    <row r="79" spans="1:4" x14ac:dyDescent="0.25">
      <c r="A79" s="1">
        <v>73</v>
      </c>
      <c r="B79" s="200"/>
      <c r="C79" s="214" t="str">
        <f t="shared" si="0"/>
        <v/>
      </c>
      <c r="D79" s="215" t="str">
        <f t="shared" si="2"/>
        <v/>
      </c>
    </row>
    <row r="80" spans="1:4" x14ac:dyDescent="0.25">
      <c r="A80" s="1">
        <v>74</v>
      </c>
      <c r="B80" s="200"/>
      <c r="C80" s="214" t="str">
        <f t="shared" ref="C80:C106" si="3">IF(B80&lt;&gt;"",EXP(B80/$C$3),"")</f>
        <v/>
      </c>
      <c r="D80" s="215" t="str">
        <f t="shared" si="2"/>
        <v/>
      </c>
    </row>
    <row r="81" spans="1:4" x14ac:dyDescent="0.25">
      <c r="A81" s="1">
        <v>75</v>
      </c>
      <c r="B81" s="200"/>
      <c r="C81" s="214" t="str">
        <f t="shared" si="3"/>
        <v/>
      </c>
      <c r="D81" s="215" t="str">
        <f t="shared" si="2"/>
        <v/>
      </c>
    </row>
    <row r="82" spans="1:4" x14ac:dyDescent="0.25">
      <c r="A82" s="1">
        <v>76</v>
      </c>
      <c r="B82" s="200"/>
      <c r="C82" s="214" t="str">
        <f t="shared" si="3"/>
        <v/>
      </c>
      <c r="D82" s="215" t="str">
        <f t="shared" si="2"/>
        <v/>
      </c>
    </row>
    <row r="83" spans="1:4" x14ac:dyDescent="0.25">
      <c r="A83" s="1">
        <v>77</v>
      </c>
      <c r="B83" s="200"/>
      <c r="C83" s="214" t="str">
        <f t="shared" si="3"/>
        <v/>
      </c>
      <c r="D83" s="215" t="str">
        <f t="shared" si="2"/>
        <v/>
      </c>
    </row>
    <row r="84" spans="1:4" x14ac:dyDescent="0.25">
      <c r="A84" s="1">
        <v>78</v>
      </c>
      <c r="B84" s="200"/>
      <c r="C84" s="214" t="str">
        <f t="shared" si="3"/>
        <v/>
      </c>
      <c r="D84" s="215" t="str">
        <f t="shared" si="2"/>
        <v/>
      </c>
    </row>
    <row r="85" spans="1:4" x14ac:dyDescent="0.25">
      <c r="A85" s="1">
        <v>79</v>
      </c>
      <c r="B85" s="200"/>
      <c r="C85" s="214" t="str">
        <f t="shared" si="3"/>
        <v/>
      </c>
      <c r="D85" s="215" t="str">
        <f t="shared" si="2"/>
        <v/>
      </c>
    </row>
    <row r="86" spans="1:4" x14ac:dyDescent="0.25">
      <c r="A86" s="1">
        <v>80</v>
      </c>
      <c r="B86" s="200"/>
      <c r="C86" s="214" t="str">
        <f t="shared" si="3"/>
        <v/>
      </c>
      <c r="D86" s="215" t="str">
        <f t="shared" si="2"/>
        <v/>
      </c>
    </row>
    <row r="87" spans="1:4" x14ac:dyDescent="0.25">
      <c r="A87" s="1">
        <v>81</v>
      </c>
      <c r="B87" s="200"/>
      <c r="C87" s="214" t="str">
        <f t="shared" si="3"/>
        <v/>
      </c>
      <c r="D87" s="215" t="str">
        <f t="shared" si="2"/>
        <v/>
      </c>
    </row>
    <row r="88" spans="1:4" x14ac:dyDescent="0.25">
      <c r="A88" s="1">
        <v>82</v>
      </c>
      <c r="B88" s="200"/>
      <c r="C88" s="214" t="str">
        <f t="shared" si="3"/>
        <v/>
      </c>
      <c r="D88" s="215" t="str">
        <f t="shared" si="2"/>
        <v/>
      </c>
    </row>
    <row r="89" spans="1:4" x14ac:dyDescent="0.25">
      <c r="A89" s="1">
        <v>83</v>
      </c>
      <c r="B89" s="200"/>
      <c r="C89" s="214" t="str">
        <f t="shared" si="3"/>
        <v/>
      </c>
      <c r="D89" s="215" t="str">
        <f t="shared" si="2"/>
        <v/>
      </c>
    </row>
    <row r="90" spans="1:4" x14ac:dyDescent="0.25">
      <c r="A90" s="1">
        <v>84</v>
      </c>
      <c r="B90" s="200"/>
      <c r="C90" s="214" t="str">
        <f t="shared" si="3"/>
        <v/>
      </c>
      <c r="D90" s="215" t="str">
        <f t="shared" si="2"/>
        <v/>
      </c>
    </row>
    <row r="91" spans="1:4" x14ac:dyDescent="0.25">
      <c r="A91" s="1">
        <v>85</v>
      </c>
      <c r="B91" s="200"/>
      <c r="C91" s="214" t="str">
        <f t="shared" si="3"/>
        <v/>
      </c>
      <c r="D91" s="215" t="str">
        <f t="shared" si="2"/>
        <v/>
      </c>
    </row>
    <row r="92" spans="1:4" x14ac:dyDescent="0.25">
      <c r="A92" s="1">
        <v>86</v>
      </c>
      <c r="B92" s="200"/>
      <c r="C92" s="214" t="str">
        <f t="shared" si="3"/>
        <v/>
      </c>
      <c r="D92" s="215" t="str">
        <f t="shared" si="2"/>
        <v/>
      </c>
    </row>
    <row r="93" spans="1:4" x14ac:dyDescent="0.25">
      <c r="A93" s="1">
        <v>87</v>
      </c>
      <c r="B93" s="200"/>
      <c r="C93" s="214" t="str">
        <f t="shared" si="3"/>
        <v/>
      </c>
      <c r="D93" s="215" t="str">
        <f t="shared" si="2"/>
        <v/>
      </c>
    </row>
    <row r="94" spans="1:4" x14ac:dyDescent="0.25">
      <c r="A94" s="1">
        <v>88</v>
      </c>
      <c r="B94" s="200"/>
      <c r="C94" s="214" t="str">
        <f t="shared" si="3"/>
        <v/>
      </c>
      <c r="D94" s="215" t="str">
        <f t="shared" si="2"/>
        <v/>
      </c>
    </row>
    <row r="95" spans="1:4" x14ac:dyDescent="0.25">
      <c r="A95" s="1">
        <v>89</v>
      </c>
      <c r="B95" s="200"/>
      <c r="C95" s="214" t="str">
        <f t="shared" si="3"/>
        <v/>
      </c>
      <c r="D95" s="215" t="str">
        <f t="shared" si="2"/>
        <v/>
      </c>
    </row>
    <row r="96" spans="1:4" x14ac:dyDescent="0.25">
      <c r="A96" s="1">
        <v>90</v>
      </c>
      <c r="B96" s="200"/>
      <c r="C96" s="214" t="str">
        <f t="shared" si="3"/>
        <v/>
      </c>
      <c r="D96" s="215" t="str">
        <f t="shared" si="2"/>
        <v/>
      </c>
    </row>
    <row r="97" spans="1:4" x14ac:dyDescent="0.25">
      <c r="A97" s="1">
        <v>91</v>
      </c>
      <c r="B97" s="200"/>
      <c r="C97" s="214" t="str">
        <f t="shared" si="3"/>
        <v/>
      </c>
      <c r="D97" s="215" t="str">
        <f t="shared" si="2"/>
        <v/>
      </c>
    </row>
    <row r="98" spans="1:4" x14ac:dyDescent="0.25">
      <c r="A98" s="1">
        <v>92</v>
      </c>
      <c r="B98" s="200"/>
      <c r="C98" s="214" t="str">
        <f t="shared" si="3"/>
        <v/>
      </c>
      <c r="D98" s="215" t="str">
        <f t="shared" si="2"/>
        <v/>
      </c>
    </row>
    <row r="99" spans="1:4" x14ac:dyDescent="0.25">
      <c r="A99" s="1">
        <v>93</v>
      </c>
      <c r="B99" s="200"/>
      <c r="C99" s="214" t="str">
        <f t="shared" si="3"/>
        <v/>
      </c>
      <c r="D99" s="215" t="str">
        <f t="shared" si="2"/>
        <v/>
      </c>
    </row>
    <row r="100" spans="1:4" x14ac:dyDescent="0.25">
      <c r="A100" s="1">
        <v>94</v>
      </c>
      <c r="B100" s="200"/>
      <c r="C100" s="214" t="str">
        <f t="shared" si="3"/>
        <v/>
      </c>
      <c r="D100" s="215" t="str">
        <f t="shared" si="2"/>
        <v/>
      </c>
    </row>
    <row r="101" spans="1:4" x14ac:dyDescent="0.25">
      <c r="A101" s="1">
        <v>95</v>
      </c>
      <c r="B101" s="200"/>
      <c r="C101" s="214" t="str">
        <f t="shared" si="3"/>
        <v/>
      </c>
      <c r="D101" s="215" t="str">
        <f t="shared" si="2"/>
        <v/>
      </c>
    </row>
    <row r="102" spans="1:4" x14ac:dyDescent="0.25">
      <c r="A102" s="1">
        <v>96</v>
      </c>
      <c r="B102" s="200"/>
      <c r="C102" s="214" t="str">
        <f t="shared" si="3"/>
        <v/>
      </c>
      <c r="D102" s="215" t="str">
        <f t="shared" si="2"/>
        <v/>
      </c>
    </row>
    <row r="103" spans="1:4" x14ac:dyDescent="0.25">
      <c r="A103" s="1">
        <v>97</v>
      </c>
      <c r="B103" s="200"/>
      <c r="C103" s="214" t="str">
        <f t="shared" si="3"/>
        <v/>
      </c>
      <c r="D103" s="215" t="str">
        <f t="shared" si="2"/>
        <v/>
      </c>
    </row>
    <row r="104" spans="1:4" x14ac:dyDescent="0.25">
      <c r="A104" s="1">
        <v>98</v>
      </c>
      <c r="B104" s="200"/>
      <c r="C104" s="214" t="str">
        <f t="shared" si="3"/>
        <v/>
      </c>
      <c r="D104" s="215" t="str">
        <f t="shared" si="2"/>
        <v/>
      </c>
    </row>
    <row r="105" spans="1:4" x14ac:dyDescent="0.25">
      <c r="A105" s="1">
        <v>99</v>
      </c>
      <c r="B105" s="200"/>
      <c r="C105" s="214" t="str">
        <f t="shared" si="3"/>
        <v/>
      </c>
      <c r="D105" s="215" t="str">
        <f t="shared" si="2"/>
        <v/>
      </c>
    </row>
    <row r="106" spans="1:4" ht="13.8" thickBot="1" x14ac:dyDescent="0.3">
      <c r="A106" s="1">
        <v>100</v>
      </c>
      <c r="B106" s="4"/>
      <c r="C106" s="214" t="str">
        <f t="shared" si="3"/>
        <v/>
      </c>
      <c r="D106" s="215" t="str">
        <f t="shared" si="2"/>
        <v/>
      </c>
    </row>
    <row r="107" spans="1:4" ht="13.8" thickBot="1" x14ac:dyDescent="0.3">
      <c r="A107" s="76" t="s">
        <v>99</v>
      </c>
      <c r="B107" s="201">
        <f>COUNT(B7:B106)</f>
        <v>20</v>
      </c>
    </row>
    <row r="108" spans="1:4" x14ac:dyDescent="0.25">
      <c r="A108" s="164" t="s">
        <v>4</v>
      </c>
      <c r="B108" s="166">
        <f>SUM(B7:B106)</f>
        <v>2269</v>
      </c>
    </row>
    <row r="109" spans="1:4" x14ac:dyDescent="0.25">
      <c r="A109" s="185" t="s">
        <v>24</v>
      </c>
      <c r="B109" s="20">
        <f>SUM(C7:C106)</f>
        <v>1684.0310800675611</v>
      </c>
    </row>
    <row r="110" spans="1:4" ht="13.8" thickBot="1" x14ac:dyDescent="0.3">
      <c r="A110" s="167" t="s">
        <v>23</v>
      </c>
      <c r="B110" s="133">
        <f>SUM(D7:D106)</f>
        <v>240534.63973233281</v>
      </c>
    </row>
  </sheetData>
  <sheetProtection formatCells="0"/>
  <protectedRanges>
    <protectedRange sqref="B7:B106" name="Range4"/>
    <protectedRange sqref="D5" name="Range3"/>
    <protectedRange sqref="B5" name="Range2"/>
    <protectedRange sqref="C3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3076" r:id="rId4">
          <objectPr defaultSize="0" autoPict="0" r:id="rId5">
            <anchor moveWithCells="1" sizeWithCells="1">
              <from>
                <xdr:col>5</xdr:col>
                <xdr:colOff>266700</xdr:colOff>
                <xdr:row>7</xdr:row>
                <xdr:rowOff>45720</xdr:rowOff>
              </from>
              <to>
                <xdr:col>9</xdr:col>
                <xdr:colOff>335280</xdr:colOff>
                <xdr:row>10</xdr:row>
                <xdr:rowOff>114300</xdr:rowOff>
              </to>
            </anchor>
          </objectPr>
        </oleObject>
      </mc:Choice>
      <mc:Fallback>
        <oleObject progId="Equation.DSMT4" shapeId="3076" r:id="rId4"/>
      </mc:Fallback>
    </mc:AlternateContent>
    <mc:AlternateContent xmlns:mc="http://schemas.openxmlformats.org/markup-compatibility/2006">
      <mc:Choice Requires="x14">
        <oleObject progId="Equation.DSMT4" shapeId="3077" r:id="rId6">
          <objectPr defaultSize="0" autoPict="0" r:id="rId7">
            <anchor moveWithCells="1" sizeWithCells="1">
              <from>
                <xdr:col>5</xdr:col>
                <xdr:colOff>60960</xdr:colOff>
                <xdr:row>0</xdr:row>
                <xdr:rowOff>190500</xdr:rowOff>
              </from>
              <to>
                <xdr:col>11</xdr:col>
                <xdr:colOff>99060</xdr:colOff>
                <xdr:row>7</xdr:row>
                <xdr:rowOff>45720</xdr:rowOff>
              </to>
            </anchor>
          </objectPr>
        </oleObject>
      </mc:Choice>
      <mc:Fallback>
        <oleObject progId="Equation.DSMT4" shapeId="3077" r:id="rId6"/>
      </mc:Fallback>
    </mc:AlternateContent>
    <mc:AlternateContent xmlns:mc="http://schemas.openxmlformats.org/markup-compatibility/2006">
      <mc:Choice Requires="x14">
        <oleObject progId="Equation.DSMT4" shapeId="3078" r:id="rId8">
          <objectPr defaultSize="0" autoPict="0" r:id="rId9">
            <anchor moveWithCells="1" sizeWithCells="1">
              <from>
                <xdr:col>7</xdr:col>
                <xdr:colOff>76200</xdr:colOff>
                <xdr:row>11</xdr:row>
                <xdr:rowOff>22860</xdr:rowOff>
              </from>
              <to>
                <xdr:col>10</xdr:col>
                <xdr:colOff>563880</xdr:colOff>
                <xdr:row>16</xdr:row>
                <xdr:rowOff>60960</xdr:rowOff>
              </to>
            </anchor>
          </objectPr>
        </oleObject>
      </mc:Choice>
      <mc:Fallback>
        <oleObject progId="Equation.DSMT4" shapeId="3078" r:id="rId8"/>
      </mc:Fallback>
    </mc:AlternateContent>
    <mc:AlternateContent xmlns:mc="http://schemas.openxmlformats.org/markup-compatibility/2006">
      <mc:Choice Requires="x14">
        <oleObject progId="Equation.DSMT4" shapeId="3079" r:id="rId10">
          <objectPr defaultSize="0" autoPict="0" r:id="rId11">
            <anchor moveWithCells="1" sizeWithCells="1">
              <from>
                <xdr:col>5</xdr:col>
                <xdr:colOff>0</xdr:colOff>
                <xdr:row>17</xdr:row>
                <xdr:rowOff>167640</xdr:rowOff>
              </from>
              <to>
                <xdr:col>7</xdr:col>
                <xdr:colOff>411480</xdr:colOff>
                <xdr:row>23</xdr:row>
                <xdr:rowOff>38100</xdr:rowOff>
              </to>
            </anchor>
          </objectPr>
        </oleObject>
      </mc:Choice>
      <mc:Fallback>
        <oleObject progId="Equation.DSMT4" shapeId="3079" r:id="rId10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F14" sqref="F14"/>
    </sheetView>
  </sheetViews>
  <sheetFormatPr defaultRowHeight="13.2" x14ac:dyDescent="0.25"/>
  <cols>
    <col min="1" max="1" width="9.6640625" customWidth="1"/>
    <col min="2" max="2" width="10.44140625" customWidth="1"/>
    <col min="3" max="3" width="11.44140625" customWidth="1"/>
    <col min="4" max="4" width="13.5546875" customWidth="1"/>
    <col min="5" max="5" width="13.44140625" customWidth="1"/>
    <col min="6" max="6" width="9" customWidth="1"/>
    <col min="8" max="8" width="10.33203125" customWidth="1"/>
  </cols>
  <sheetData>
    <row r="1" spans="1:11" ht="15.6" thickBot="1" x14ac:dyDescent="0.3">
      <c r="A1" s="178" t="s">
        <v>95</v>
      </c>
      <c r="B1" s="179"/>
      <c r="C1" s="179"/>
      <c r="D1" s="179"/>
      <c r="E1" s="176"/>
      <c r="F1" s="179" t="s">
        <v>92</v>
      </c>
      <c r="G1" s="180"/>
      <c r="H1" s="177"/>
    </row>
    <row r="2" spans="1:11" ht="28.2" thickBot="1" x14ac:dyDescent="0.3">
      <c r="A2" s="169"/>
      <c r="B2" s="173" t="s">
        <v>91</v>
      </c>
      <c r="C2" s="174" t="s">
        <v>94</v>
      </c>
      <c r="D2" s="175" t="s">
        <v>93</v>
      </c>
      <c r="E2" s="2"/>
      <c r="F2" s="2"/>
      <c r="G2" s="2"/>
    </row>
    <row r="3" spans="1:11" ht="25.5" customHeight="1" thickBot="1" x14ac:dyDescent="0.3">
      <c r="A3" s="181" t="s">
        <v>17</v>
      </c>
      <c r="B3" s="170">
        <f>(C3-1)*B59-B58*C3-B58*C3*LN(D59/C3)-B58*E59</f>
        <v>-100.47992413797033</v>
      </c>
      <c r="C3" s="210">
        <v>8.7992185884668714</v>
      </c>
      <c r="D3" s="211">
        <f>SUM(B8:B57)/(B58*C3)</f>
        <v>12.893190328138775</v>
      </c>
      <c r="E3" s="2"/>
      <c r="F3" s="2"/>
      <c r="G3" s="2"/>
    </row>
    <row r="4" spans="1:11" ht="14.4" thickBot="1" x14ac:dyDescent="0.3">
      <c r="A4" s="171"/>
      <c r="B4" s="182" t="s">
        <v>90</v>
      </c>
      <c r="C4" s="172">
        <f>(B58-3)*C3/B58+2/(3*B58)</f>
        <v>7.5126691335301743</v>
      </c>
      <c r="D4" s="172">
        <f>D59/(C4*(1-1/(C4*B58)))</f>
        <v>15.202335514281755</v>
      </c>
      <c r="E4" s="2"/>
      <c r="F4" s="163"/>
      <c r="G4" s="2"/>
      <c r="H4" s="2"/>
      <c r="I4" s="2"/>
    </row>
    <row r="5" spans="1:11" ht="14.4" thickBot="1" x14ac:dyDescent="0.3">
      <c r="A5" s="171"/>
      <c r="B5" s="183" t="s">
        <v>96</v>
      </c>
      <c r="C5" s="172">
        <f>H11</f>
        <v>10.577251874207739</v>
      </c>
      <c r="D5" s="172">
        <f>G11</f>
        <v>10.725848391361831</v>
      </c>
      <c r="E5" s="2"/>
      <c r="F5" s="163"/>
      <c r="G5" s="2"/>
      <c r="H5" s="2"/>
      <c r="I5" s="2"/>
    </row>
    <row r="6" spans="1:11" ht="13.8" thickBot="1" x14ac:dyDescent="0.3">
      <c r="A6" s="3" t="s">
        <v>8</v>
      </c>
      <c r="B6" s="15"/>
      <c r="C6" s="8"/>
      <c r="D6" s="8"/>
      <c r="E6" s="2"/>
      <c r="F6" s="2"/>
      <c r="G6" s="2"/>
    </row>
    <row r="7" spans="1:11" ht="13.8" thickBot="1" x14ac:dyDescent="0.3">
      <c r="A7" s="5" t="s">
        <v>7</v>
      </c>
      <c r="B7" s="38" t="s">
        <v>1</v>
      </c>
      <c r="C7" s="39" t="s">
        <v>1</v>
      </c>
      <c r="D7" s="9" t="s">
        <v>2</v>
      </c>
      <c r="E7" s="17" t="s">
        <v>2</v>
      </c>
      <c r="G7" s="29" t="s">
        <v>89</v>
      </c>
      <c r="H7" s="30"/>
      <c r="I7" s="30"/>
      <c r="J7" s="30"/>
      <c r="K7" s="31"/>
    </row>
    <row r="8" spans="1:11" x14ac:dyDescent="0.25">
      <c r="A8" s="1">
        <v>1</v>
      </c>
      <c r="B8" s="15">
        <v>152</v>
      </c>
      <c r="C8" s="4"/>
      <c r="D8" s="16">
        <f>IF(B8&gt;0,LN(B8),"")</f>
        <v>5.0238805208462765</v>
      </c>
      <c r="E8" s="11" t="str">
        <f>IF(C8&gt;0,LN(C8),"")</f>
        <v/>
      </c>
      <c r="G8" s="36" t="s">
        <v>11</v>
      </c>
      <c r="H8" s="23">
        <f>D58/B58</f>
        <v>113.45</v>
      </c>
      <c r="I8" s="24"/>
      <c r="J8" s="24"/>
      <c r="K8" s="32"/>
    </row>
    <row r="9" spans="1:11" ht="13.8" thickBot="1" x14ac:dyDescent="0.3">
      <c r="A9" s="1">
        <v>2</v>
      </c>
      <c r="B9" s="15">
        <v>152</v>
      </c>
      <c r="C9" s="4"/>
      <c r="D9" s="10">
        <f t="shared" ref="D9:D14" si="0">IF(B9&gt;0,LN(B9),"")</f>
        <v>5.0238805208462765</v>
      </c>
      <c r="E9" s="12" t="str">
        <f t="shared" ref="E9:E57" si="1">IF(C9&gt;0,LN(C9),"")</f>
        <v/>
      </c>
      <c r="G9" s="36" t="s">
        <v>12</v>
      </c>
      <c r="H9" s="35">
        <f>SUMSQ(B8:C57)/B58</f>
        <v>14087.75</v>
      </c>
      <c r="I9" s="24"/>
      <c r="J9" s="24"/>
      <c r="K9" s="32"/>
    </row>
    <row r="10" spans="1:11" x14ac:dyDescent="0.25">
      <c r="A10" s="1">
        <v>3</v>
      </c>
      <c r="B10" s="15">
        <v>115</v>
      </c>
      <c r="C10" s="4"/>
      <c r="D10" s="10">
        <f t="shared" si="0"/>
        <v>4.7449321283632502</v>
      </c>
      <c r="E10" s="12" t="str">
        <f t="shared" si="1"/>
        <v/>
      </c>
      <c r="F10" s="6"/>
      <c r="G10" s="25" t="s">
        <v>3</v>
      </c>
      <c r="H10" s="26" t="s">
        <v>10</v>
      </c>
      <c r="I10" s="24"/>
      <c r="J10" s="24"/>
      <c r="K10" s="32"/>
    </row>
    <row r="11" spans="1:11" ht="13.8" thickBot="1" x14ac:dyDescent="0.3">
      <c r="A11" s="1">
        <v>4</v>
      </c>
      <c r="B11" s="15">
        <v>109</v>
      </c>
      <c r="C11" s="4"/>
      <c r="D11" s="10">
        <f t="shared" si="0"/>
        <v>4.6913478822291435</v>
      </c>
      <c r="E11" s="12" t="str">
        <f t="shared" si="1"/>
        <v/>
      </c>
      <c r="G11" s="27">
        <f>(H9-H8^2)/H8</f>
        <v>10.725848391361831</v>
      </c>
      <c r="H11" s="28">
        <f>H8^2/(H9-H8^2)</f>
        <v>10.577251874207739</v>
      </c>
      <c r="I11" s="33"/>
      <c r="J11" s="33"/>
      <c r="K11" s="34"/>
    </row>
    <row r="12" spans="1:11" ht="13.8" x14ac:dyDescent="0.25">
      <c r="A12" s="1">
        <v>5</v>
      </c>
      <c r="B12" s="15">
        <v>137</v>
      </c>
      <c r="C12" s="4"/>
      <c r="D12" s="10">
        <f t="shared" si="0"/>
        <v>4.9199809258281251</v>
      </c>
      <c r="E12" s="12" t="str">
        <f t="shared" si="1"/>
        <v/>
      </c>
      <c r="F12" s="7"/>
      <c r="G12" s="58" t="s">
        <v>27</v>
      </c>
      <c r="H12" s="2" t="s">
        <v>28</v>
      </c>
      <c r="I12" s="2"/>
    </row>
    <row r="13" spans="1:11" x14ac:dyDescent="0.25">
      <c r="A13" s="1">
        <v>6</v>
      </c>
      <c r="B13" s="15">
        <v>88</v>
      </c>
      <c r="C13" s="4"/>
      <c r="D13" s="10">
        <f t="shared" si="0"/>
        <v>4.4773368144782069</v>
      </c>
      <c r="E13" s="12" t="str">
        <f t="shared" si="1"/>
        <v/>
      </c>
      <c r="G13" s="2">
        <v>0.1</v>
      </c>
      <c r="H13" s="2">
        <f t="shared" ref="H13:H57" si="2">(G13-1)*$B$59-$B$58*G13-$B$58*G13*LN($D$59/G13)-$B$58*GAMMALN(G13)</f>
        <v>-145.24450046929363</v>
      </c>
      <c r="I13" s="2"/>
    </row>
    <row r="14" spans="1:11" x14ac:dyDescent="0.25">
      <c r="A14" s="1">
        <v>7</v>
      </c>
      <c r="B14" s="15">
        <v>94</v>
      </c>
      <c r="C14" s="4"/>
      <c r="D14" s="10">
        <f t="shared" si="0"/>
        <v>4.5432947822700038</v>
      </c>
      <c r="E14" s="12" t="str">
        <f t="shared" si="1"/>
        <v/>
      </c>
      <c r="G14" s="2">
        <v>0.5</v>
      </c>
      <c r="H14" s="2">
        <f t="shared" si="2"/>
        <v>-122.42703323533513</v>
      </c>
      <c r="I14" s="2"/>
    </row>
    <row r="15" spans="1:11" x14ac:dyDescent="0.25">
      <c r="A15" s="1">
        <v>8</v>
      </c>
      <c r="B15" s="15">
        <v>77</v>
      </c>
      <c r="C15" s="4"/>
      <c r="D15" s="10">
        <f t="shared" ref="D15:D57" si="3">IF(B15&gt;0,LN(B15),"")</f>
        <v>4.3438054218536841</v>
      </c>
      <c r="E15" s="12" t="str">
        <f t="shared" si="1"/>
        <v/>
      </c>
      <c r="G15" s="2">
        <v>1</v>
      </c>
      <c r="H15" s="2">
        <f t="shared" si="2"/>
        <v>-114.62724422451701</v>
      </c>
      <c r="I15" s="2"/>
    </row>
    <row r="16" spans="1:11" x14ac:dyDescent="0.25">
      <c r="A16" s="1">
        <v>9</v>
      </c>
      <c r="B16" s="15">
        <v>160</v>
      </c>
      <c r="C16" s="4"/>
      <c r="D16" s="10">
        <f t="shared" si="3"/>
        <v>5.0751738152338266</v>
      </c>
      <c r="E16" s="12" t="str">
        <f t="shared" si="1"/>
        <v/>
      </c>
      <c r="G16" s="2">
        <v>1.5</v>
      </c>
      <c r="H16" s="2">
        <f t="shared" si="2"/>
        <v>-110.62662788184252</v>
      </c>
      <c r="I16" s="2"/>
    </row>
    <row r="17" spans="1:9" x14ac:dyDescent="0.25">
      <c r="A17" s="1">
        <v>10</v>
      </c>
      <c r="B17" s="15">
        <v>165</v>
      </c>
      <c r="C17" s="4"/>
      <c r="D17" s="10">
        <f t="shared" si="3"/>
        <v>5.1059454739005803</v>
      </c>
      <c r="E17" s="12" t="str">
        <f t="shared" si="1"/>
        <v/>
      </c>
      <c r="G17" s="2">
        <v>2</v>
      </c>
      <c r="H17" s="2">
        <f t="shared" si="2"/>
        <v>-108.05932030866988</v>
      </c>
      <c r="I17" s="2"/>
    </row>
    <row r="18" spans="1:9" x14ac:dyDescent="0.25">
      <c r="A18" s="1">
        <v>11</v>
      </c>
      <c r="B18" s="15">
        <v>125</v>
      </c>
      <c r="C18" s="4"/>
      <c r="D18" s="10">
        <f t="shared" si="3"/>
        <v>4.8283137373023015</v>
      </c>
      <c r="E18" s="12" t="str">
        <f t="shared" si="1"/>
        <v/>
      </c>
      <c r="G18" s="2">
        <v>2.46</v>
      </c>
      <c r="H18" s="2">
        <f t="shared" si="2"/>
        <v>-106.36896092914762</v>
      </c>
      <c r="I18" s="2"/>
    </row>
    <row r="19" spans="1:9" x14ac:dyDescent="0.25">
      <c r="A19" s="1">
        <v>12</v>
      </c>
      <c r="B19" s="15">
        <v>40</v>
      </c>
      <c r="C19" s="4"/>
      <c r="D19" s="10">
        <f t="shared" si="3"/>
        <v>3.6888794541139363</v>
      </c>
      <c r="E19" s="12" t="str">
        <f t="shared" si="1"/>
        <v/>
      </c>
      <c r="G19" s="2">
        <v>2.94</v>
      </c>
      <c r="H19" s="2">
        <f t="shared" si="2"/>
        <v>-105.03314195571562</v>
      </c>
      <c r="I19" s="2"/>
    </row>
    <row r="20" spans="1:9" x14ac:dyDescent="0.25">
      <c r="A20" s="1">
        <v>13</v>
      </c>
      <c r="B20" s="15">
        <v>128</v>
      </c>
      <c r="C20" s="4"/>
      <c r="D20" s="10">
        <f t="shared" si="3"/>
        <v>4.8520302639196169</v>
      </c>
      <c r="E20" s="12" t="str">
        <f t="shared" si="1"/>
        <v/>
      </c>
      <c r="G20" s="2">
        <v>3.42</v>
      </c>
      <c r="H20" s="2">
        <f t="shared" si="2"/>
        <v>-103.99785315697403</v>
      </c>
      <c r="I20" s="2"/>
    </row>
    <row r="21" spans="1:9" x14ac:dyDescent="0.25">
      <c r="A21" s="1">
        <v>14</v>
      </c>
      <c r="B21" s="15">
        <v>123</v>
      </c>
      <c r="C21" s="4"/>
      <c r="D21" s="10">
        <f t="shared" si="3"/>
        <v>4.8121843553724171</v>
      </c>
      <c r="E21" s="12" t="str">
        <f t="shared" si="1"/>
        <v/>
      </c>
      <c r="G21" s="2">
        <v>3.9</v>
      </c>
      <c r="H21" s="2">
        <f t="shared" si="2"/>
        <v>-103.18077361377189</v>
      </c>
      <c r="I21" s="2"/>
    </row>
    <row r="22" spans="1:9" x14ac:dyDescent="0.25">
      <c r="A22" s="1">
        <v>15</v>
      </c>
      <c r="B22" s="15">
        <v>136</v>
      </c>
      <c r="C22" s="4"/>
      <c r="D22" s="10">
        <f t="shared" si="3"/>
        <v>4.9126548857360524</v>
      </c>
      <c r="E22" s="12" t="str">
        <f t="shared" si="1"/>
        <v/>
      </c>
      <c r="G22" s="2">
        <v>4.38</v>
      </c>
      <c r="H22" s="2">
        <f t="shared" si="2"/>
        <v>-102.52930945401212</v>
      </c>
      <c r="I22" s="2"/>
    </row>
    <row r="23" spans="1:9" x14ac:dyDescent="0.25">
      <c r="A23" s="1">
        <v>16</v>
      </c>
      <c r="B23" s="15">
        <v>101</v>
      </c>
      <c r="C23" s="4"/>
      <c r="D23" s="10">
        <f t="shared" si="3"/>
        <v>4.6151205168412597</v>
      </c>
      <c r="E23" s="12" t="str">
        <f t="shared" si="1"/>
        <v/>
      </c>
      <c r="G23" s="2">
        <v>4.8600000000000003</v>
      </c>
      <c r="H23" s="2">
        <f t="shared" si="2"/>
        <v>-102.00782610925131</v>
      </c>
      <c r="I23" s="2"/>
    </row>
    <row r="24" spans="1:9" x14ac:dyDescent="0.25">
      <c r="A24" s="1">
        <v>17</v>
      </c>
      <c r="B24" s="15">
        <v>62</v>
      </c>
      <c r="C24" s="4"/>
      <c r="D24" s="10">
        <f t="shared" si="3"/>
        <v>4.1271343850450917</v>
      </c>
      <c r="E24" s="12" t="str">
        <f t="shared" si="1"/>
        <v/>
      </c>
      <c r="G24" s="2">
        <v>5.34</v>
      </c>
      <c r="H24" s="2">
        <f t="shared" si="2"/>
        <v>-101.5910676947518</v>
      </c>
      <c r="I24" s="2"/>
    </row>
    <row r="25" spans="1:9" x14ac:dyDescent="0.25">
      <c r="A25" s="1">
        <v>18</v>
      </c>
      <c r="B25" s="15">
        <v>153</v>
      </c>
      <c r="C25" s="4"/>
      <c r="D25" s="10">
        <f t="shared" si="3"/>
        <v>5.0304379213924353</v>
      </c>
      <c r="E25" s="12" t="str">
        <f t="shared" si="1"/>
        <v/>
      </c>
      <c r="G25" s="2">
        <v>5.82</v>
      </c>
      <c r="H25" s="2">
        <f t="shared" si="2"/>
        <v>-101.2604847669452</v>
      </c>
      <c r="I25" s="2"/>
    </row>
    <row r="26" spans="1:9" x14ac:dyDescent="0.25">
      <c r="A26" s="1">
        <v>19</v>
      </c>
      <c r="B26" s="15">
        <v>83</v>
      </c>
      <c r="C26" s="4"/>
      <c r="D26" s="10">
        <f t="shared" si="3"/>
        <v>4.4188406077965983</v>
      </c>
      <c r="E26" s="12" t="str">
        <f t="shared" si="1"/>
        <v/>
      </c>
      <c r="G26" s="2">
        <v>6.3</v>
      </c>
      <c r="H26" s="2">
        <f t="shared" si="2"/>
        <v>-101.00205373364744</v>
      </c>
      <c r="I26" s="2"/>
    </row>
    <row r="27" spans="1:9" x14ac:dyDescent="0.25">
      <c r="A27" s="1">
        <v>20</v>
      </c>
      <c r="B27" s="15">
        <v>69</v>
      </c>
      <c r="C27" s="4"/>
      <c r="D27" s="10">
        <f t="shared" si="3"/>
        <v>4.2341065045972597</v>
      </c>
      <c r="E27" s="12" t="str">
        <f t="shared" si="1"/>
        <v/>
      </c>
      <c r="G27" s="2">
        <v>6.78</v>
      </c>
      <c r="H27" s="2">
        <f t="shared" si="2"/>
        <v>-100.80491565996942</v>
      </c>
      <c r="I27" s="2"/>
    </row>
    <row r="28" spans="1:9" x14ac:dyDescent="0.25">
      <c r="A28" s="1">
        <v>21</v>
      </c>
      <c r="B28" s="15"/>
      <c r="C28" s="4"/>
      <c r="D28" s="10" t="str">
        <f t="shared" si="3"/>
        <v/>
      </c>
      <c r="E28" s="12" t="str">
        <f t="shared" si="1"/>
        <v/>
      </c>
      <c r="G28" s="2">
        <v>7.26</v>
      </c>
      <c r="H28" s="2">
        <f t="shared" si="2"/>
        <v>-100.66049090310568</v>
      </c>
    </row>
    <row r="29" spans="1:9" x14ac:dyDescent="0.25">
      <c r="A29" s="1">
        <v>22</v>
      </c>
      <c r="B29" s="15"/>
      <c r="C29" s="4"/>
      <c r="D29" s="10" t="str">
        <f t="shared" si="3"/>
        <v/>
      </c>
      <c r="E29" s="12" t="str">
        <f t="shared" si="1"/>
        <v/>
      </c>
      <c r="G29" s="2">
        <v>7.74</v>
      </c>
      <c r="H29" s="2">
        <f t="shared" si="2"/>
        <v>-100.56188306066917</v>
      </c>
    </row>
    <row r="30" spans="1:9" x14ac:dyDescent="0.25">
      <c r="A30" s="1">
        <v>23</v>
      </c>
      <c r="B30" s="15"/>
      <c r="C30" s="4"/>
      <c r="D30" s="10" t="str">
        <f t="shared" si="3"/>
        <v/>
      </c>
      <c r="E30" s="12" t="str">
        <f t="shared" si="1"/>
        <v/>
      </c>
      <c r="G30" s="2">
        <v>8.2200000000000006</v>
      </c>
      <c r="H30" s="2">
        <f t="shared" si="2"/>
        <v>-100.50346576581234</v>
      </c>
    </row>
    <row r="31" spans="1:9" x14ac:dyDescent="0.25">
      <c r="A31" s="1">
        <v>24</v>
      </c>
      <c r="B31" s="15"/>
      <c r="C31" s="4"/>
      <c r="D31" s="10" t="str">
        <f t="shared" si="3"/>
        <v/>
      </c>
      <c r="E31" s="12" t="str">
        <f t="shared" si="1"/>
        <v/>
      </c>
      <c r="G31" s="2">
        <v>8.6999999999999993</v>
      </c>
      <c r="H31" s="2">
        <f t="shared" si="2"/>
        <v>-100.48058892259644</v>
      </c>
    </row>
    <row r="32" spans="1:9" x14ac:dyDescent="0.25">
      <c r="A32" s="1">
        <v>25</v>
      </c>
      <c r="B32" s="15"/>
      <c r="C32" s="4"/>
      <c r="D32" s="10" t="str">
        <f t="shared" si="3"/>
        <v/>
      </c>
      <c r="E32" s="12" t="str">
        <f t="shared" si="1"/>
        <v/>
      </c>
      <c r="G32" s="2">
        <v>9.18</v>
      </c>
      <c r="H32" s="2">
        <f t="shared" si="2"/>
        <v>-100.48936522193097</v>
      </c>
    </row>
    <row r="33" spans="1:8" x14ac:dyDescent="0.25">
      <c r="A33" s="1">
        <v>26</v>
      </c>
      <c r="B33" s="15"/>
      <c r="C33" s="4"/>
      <c r="D33" s="10" t="str">
        <f t="shared" si="3"/>
        <v/>
      </c>
      <c r="E33" s="12" t="str">
        <f t="shared" si="1"/>
        <v/>
      </c>
      <c r="G33" s="2">
        <v>9.66</v>
      </c>
      <c r="H33" s="2">
        <f t="shared" si="2"/>
        <v>-100.52651197896989</v>
      </c>
    </row>
    <row r="34" spans="1:8" x14ac:dyDescent="0.25">
      <c r="A34" s="1">
        <v>27</v>
      </c>
      <c r="B34" s="15"/>
      <c r="C34" s="4"/>
      <c r="D34" s="10" t="str">
        <f t="shared" si="3"/>
        <v/>
      </c>
      <c r="E34" s="12" t="str">
        <f t="shared" si="1"/>
        <v/>
      </c>
      <c r="G34" s="2">
        <v>10.14</v>
      </c>
      <c r="H34" s="2">
        <f t="shared" si="2"/>
        <v>-100.58923193877695</v>
      </c>
    </row>
    <row r="35" spans="1:8" x14ac:dyDescent="0.25">
      <c r="A35" s="1">
        <v>28</v>
      </c>
      <c r="B35" s="15"/>
      <c r="C35" s="4"/>
      <c r="D35" s="10" t="str">
        <f t="shared" si="3"/>
        <v/>
      </c>
      <c r="E35" s="12" t="str">
        <f t="shared" si="1"/>
        <v/>
      </c>
      <c r="G35" s="2">
        <v>10.62</v>
      </c>
      <c r="H35" s="2">
        <f t="shared" si="2"/>
        <v>-100.67512207135479</v>
      </c>
    </row>
    <row r="36" spans="1:8" x14ac:dyDescent="0.25">
      <c r="A36" s="1">
        <v>29</v>
      </c>
      <c r="B36" s="15"/>
      <c r="C36" s="4"/>
      <c r="D36" s="10" t="str">
        <f t="shared" si="3"/>
        <v/>
      </c>
      <c r="E36" s="12" t="str">
        <f t="shared" si="1"/>
        <v/>
      </c>
      <c r="G36" s="2">
        <v>11.1</v>
      </c>
      <c r="H36" s="2">
        <f t="shared" si="2"/>
        <v>-100.78210282362789</v>
      </c>
    </row>
    <row r="37" spans="1:8" x14ac:dyDescent="0.25">
      <c r="A37" s="1">
        <v>30</v>
      </c>
      <c r="B37" s="15"/>
      <c r="C37" s="4"/>
      <c r="D37" s="10" t="str">
        <f t="shared" si="3"/>
        <v/>
      </c>
      <c r="E37" s="12" t="str">
        <f t="shared" si="1"/>
        <v/>
      </c>
      <c r="G37" s="2">
        <v>11.58</v>
      </c>
      <c r="H37" s="2">
        <f t="shared" si="2"/>
        <v>-100.90836255917731</v>
      </c>
    </row>
    <row r="38" spans="1:8" x14ac:dyDescent="0.25">
      <c r="A38" s="1">
        <v>31</v>
      </c>
      <c r="B38" s="15"/>
      <c r="C38" s="4"/>
      <c r="D38" s="10" t="str">
        <f t="shared" si="3"/>
        <v/>
      </c>
      <c r="E38" s="12" t="str">
        <f t="shared" si="1"/>
        <v/>
      </c>
      <c r="G38" s="2">
        <v>12.06</v>
      </c>
      <c r="H38" s="2">
        <f t="shared" si="2"/>
        <v>-101.05231343462833</v>
      </c>
    </row>
    <row r="39" spans="1:8" x14ac:dyDescent="0.25">
      <c r="A39" s="1">
        <v>32</v>
      </c>
      <c r="B39" s="15"/>
      <c r="C39" s="4"/>
      <c r="D39" s="10" t="str">
        <f t="shared" si="3"/>
        <v/>
      </c>
      <c r="E39" s="12" t="str">
        <f t="shared" si="1"/>
        <v/>
      </c>
      <c r="G39" s="2">
        <v>12.54</v>
      </c>
      <c r="H39" s="2">
        <f t="shared" si="2"/>
        <v>-101.21255599963274</v>
      </c>
    </row>
    <row r="40" spans="1:8" x14ac:dyDescent="0.25">
      <c r="A40" s="1">
        <v>33</v>
      </c>
      <c r="B40" s="15"/>
      <c r="C40" s="4"/>
      <c r="D40" s="10" t="str">
        <f t="shared" si="3"/>
        <v/>
      </c>
      <c r="E40" s="12" t="str">
        <f t="shared" si="1"/>
        <v/>
      </c>
      <c r="G40" s="2">
        <v>13.02</v>
      </c>
      <c r="H40" s="2">
        <f t="shared" si="2"/>
        <v>-101.38785052965039</v>
      </c>
    </row>
    <row r="41" spans="1:8" x14ac:dyDescent="0.25">
      <c r="A41" s="1">
        <v>34</v>
      </c>
      <c r="B41" s="15"/>
      <c r="C41" s="4"/>
      <c r="D41" s="10" t="str">
        <f t="shared" si="3"/>
        <v/>
      </c>
      <c r="E41" s="12" t="str">
        <f t="shared" si="1"/>
        <v/>
      </c>
      <c r="G41" s="2">
        <v>13.5</v>
      </c>
      <c r="H41" s="2">
        <f t="shared" si="2"/>
        <v>-101.57709361131072</v>
      </c>
    </row>
    <row r="42" spans="1:8" x14ac:dyDescent="0.25">
      <c r="A42" s="1">
        <v>35</v>
      </c>
      <c r="B42" s="15"/>
      <c r="C42" s="4"/>
      <c r="D42" s="10" t="str">
        <f t="shared" si="3"/>
        <v/>
      </c>
      <c r="E42" s="12" t="str">
        <f t="shared" si="1"/>
        <v/>
      </c>
      <c r="G42" s="2">
        <v>13.98</v>
      </c>
      <c r="H42" s="2">
        <f t="shared" si="2"/>
        <v>-101.77929886635854</v>
      </c>
    </row>
    <row r="43" spans="1:8" x14ac:dyDescent="0.25">
      <c r="A43" s="1">
        <v>36</v>
      </c>
      <c r="B43" s="15"/>
      <c r="C43" s="4"/>
      <c r="D43" s="10" t="str">
        <f t="shared" si="3"/>
        <v/>
      </c>
      <c r="E43" s="12" t="str">
        <f t="shared" si="1"/>
        <v/>
      </c>
      <c r="G43" s="2">
        <v>14.46</v>
      </c>
      <c r="H43" s="2">
        <f t="shared" si="2"/>
        <v>-101.99358096640003</v>
      </c>
    </row>
    <row r="44" spans="1:8" x14ac:dyDescent="0.25">
      <c r="A44" s="1">
        <v>37</v>
      </c>
      <c r="B44" s="15"/>
      <c r="C44" s="4"/>
      <c r="D44" s="10" t="str">
        <f t="shared" si="3"/>
        <v/>
      </c>
      <c r="E44" s="12" t="str">
        <f t="shared" si="1"/>
        <v/>
      </c>
      <c r="G44" s="2">
        <v>14.94</v>
      </c>
      <c r="H44" s="2">
        <f t="shared" si="2"/>
        <v>-102.21914228658085</v>
      </c>
    </row>
    <row r="45" spans="1:8" x14ac:dyDescent="0.25">
      <c r="A45" s="1">
        <v>38</v>
      </c>
      <c r="B45" s="15"/>
      <c r="C45" s="4"/>
      <c r="D45" s="10" t="str">
        <f t="shared" si="3"/>
        <v/>
      </c>
      <c r="E45" s="12" t="str">
        <f t="shared" si="1"/>
        <v/>
      </c>
      <c r="G45" s="2">
        <v>15.42</v>
      </c>
      <c r="H45" s="2">
        <f t="shared" si="2"/>
        <v>-102.4552616921502</v>
      </c>
    </row>
    <row r="46" spans="1:8" x14ac:dyDescent="0.25">
      <c r="A46" s="1">
        <v>39</v>
      </c>
      <c r="B46" s="15"/>
      <c r="C46" s="4"/>
      <c r="D46" s="10" t="str">
        <f t="shared" si="3"/>
        <v/>
      </c>
      <c r="E46" s="12" t="str">
        <f t="shared" si="1"/>
        <v/>
      </c>
      <c r="G46" s="2">
        <v>15.9</v>
      </c>
      <c r="H46" s="2">
        <f t="shared" si="2"/>
        <v>-102.7012850615688</v>
      </c>
    </row>
    <row r="47" spans="1:8" x14ac:dyDescent="0.25">
      <c r="A47" s="1">
        <v>40</v>
      </c>
      <c r="B47" s="15"/>
      <c r="C47" s="4"/>
      <c r="D47" s="10" t="str">
        <f t="shared" si="3"/>
        <v/>
      </c>
      <c r="E47" s="12" t="str">
        <f t="shared" si="1"/>
        <v/>
      </c>
      <c r="G47" s="2">
        <v>16.38</v>
      </c>
      <c r="H47" s="2">
        <f t="shared" si="2"/>
        <v>-102.95661723315743</v>
      </c>
    </row>
    <row r="48" spans="1:8" x14ac:dyDescent="0.25">
      <c r="A48" s="1">
        <v>41</v>
      </c>
      <c r="B48" s="15"/>
      <c r="C48" s="4"/>
      <c r="D48" s="10" t="str">
        <f t="shared" si="3"/>
        <v/>
      </c>
      <c r="E48" s="12" t="str">
        <f t="shared" si="1"/>
        <v/>
      </c>
      <c r="G48" s="2">
        <v>16.86</v>
      </c>
      <c r="H48" s="2">
        <f t="shared" si="2"/>
        <v>-103.2207151261839</v>
      </c>
    </row>
    <row r="49" spans="1:8" x14ac:dyDescent="0.25">
      <c r="A49" s="1">
        <v>42</v>
      </c>
      <c r="B49" s="15"/>
      <c r="C49" s="4"/>
      <c r="D49" s="10" t="str">
        <f t="shared" si="3"/>
        <v/>
      </c>
      <c r="E49" s="12" t="str">
        <f t="shared" si="1"/>
        <v/>
      </c>
      <c r="G49" s="2">
        <v>17.34</v>
      </c>
      <c r="H49" s="2">
        <f t="shared" si="2"/>
        <v>-103.493081836692</v>
      </c>
    </row>
    <row r="50" spans="1:8" x14ac:dyDescent="0.25">
      <c r="A50" s="1">
        <v>43</v>
      </c>
      <c r="B50" s="15"/>
      <c r="C50" s="4"/>
      <c r="D50" s="10" t="str">
        <f t="shared" si="3"/>
        <v/>
      </c>
      <c r="E50" s="12" t="str">
        <f t="shared" si="1"/>
        <v/>
      </c>
      <c r="G50" s="2">
        <v>17.82</v>
      </c>
      <c r="H50" s="2">
        <f t="shared" si="2"/>
        <v>-103.77326154690547</v>
      </c>
    </row>
    <row r="51" spans="1:8" x14ac:dyDescent="0.25">
      <c r="A51" s="1">
        <v>44</v>
      </c>
      <c r="B51" s="15"/>
      <c r="C51" s="4"/>
      <c r="D51" s="10" t="str">
        <f t="shared" si="3"/>
        <v/>
      </c>
      <c r="E51" s="12" t="str">
        <f t="shared" si="1"/>
        <v/>
      </c>
      <c r="G51" s="2">
        <v>18.3</v>
      </c>
      <c r="H51" s="2">
        <f t="shared" si="2"/>
        <v>-104.0608351172848</v>
      </c>
    </row>
    <row r="52" spans="1:8" x14ac:dyDescent="0.25">
      <c r="A52" s="1">
        <v>45</v>
      </c>
      <c r="B52" s="15"/>
      <c r="C52" s="4"/>
      <c r="D52" s="10" t="str">
        <f t="shared" si="3"/>
        <v/>
      </c>
      <c r="E52" s="12" t="str">
        <f t="shared" si="1"/>
        <v/>
      </c>
      <c r="G52" s="2">
        <v>18.78</v>
      </c>
      <c r="H52" s="2">
        <f t="shared" si="2"/>
        <v>-104.35541625426117</v>
      </c>
    </row>
    <row r="53" spans="1:8" x14ac:dyDescent="0.25">
      <c r="A53" s="1">
        <v>46</v>
      </c>
      <c r="B53" s="15"/>
      <c r="C53" s="4"/>
      <c r="D53" s="10" t="str">
        <f t="shared" si="3"/>
        <v/>
      </c>
      <c r="E53" s="12" t="str">
        <f t="shared" si="1"/>
        <v/>
      </c>
      <c r="G53" s="2">
        <v>19.260000000000002</v>
      </c>
      <c r="H53" s="2">
        <f t="shared" si="2"/>
        <v>-104.65664816572428</v>
      </c>
    </row>
    <row r="54" spans="1:8" x14ac:dyDescent="0.25">
      <c r="A54" s="1">
        <v>47</v>
      </c>
      <c r="B54" s="15"/>
      <c r="C54" s="4"/>
      <c r="D54" s="10" t="str">
        <f t="shared" si="3"/>
        <v/>
      </c>
      <c r="E54" s="12" t="str">
        <f t="shared" si="1"/>
        <v/>
      </c>
      <c r="G54" s="2">
        <v>19.739999999999998</v>
      </c>
      <c r="H54" s="2">
        <f t="shared" si="2"/>
        <v>-104.96420063162179</v>
      </c>
    </row>
    <row r="55" spans="1:8" x14ac:dyDescent="0.25">
      <c r="A55" s="1">
        <v>48</v>
      </c>
      <c r="B55" s="15"/>
      <c r="C55" s="4"/>
      <c r="D55" s="10" t="str">
        <f t="shared" si="3"/>
        <v/>
      </c>
      <c r="E55" s="12" t="str">
        <f t="shared" si="1"/>
        <v/>
      </c>
      <c r="G55" s="2">
        <v>20.22</v>
      </c>
      <c r="H55" s="2">
        <f t="shared" si="2"/>
        <v>-105.2777674293402</v>
      </c>
    </row>
    <row r="56" spans="1:8" x14ac:dyDescent="0.25">
      <c r="A56" s="1">
        <v>49</v>
      </c>
      <c r="B56" s="15"/>
      <c r="C56" s="4"/>
      <c r="D56" s="10" t="str">
        <f t="shared" si="3"/>
        <v/>
      </c>
      <c r="E56" s="12" t="str">
        <f t="shared" si="1"/>
        <v/>
      </c>
      <c r="G56" s="2">
        <v>20.7</v>
      </c>
      <c r="H56" s="2">
        <f t="shared" si="2"/>
        <v>-105.59706406353018</v>
      </c>
    </row>
    <row r="57" spans="1:8" ht="13.8" thickBot="1" x14ac:dyDescent="0.3">
      <c r="A57" s="1">
        <v>50</v>
      </c>
      <c r="B57" s="15"/>
      <c r="C57" s="4"/>
      <c r="D57" s="10" t="str">
        <f t="shared" si="3"/>
        <v/>
      </c>
      <c r="E57" s="12" t="str">
        <f t="shared" si="1"/>
        <v/>
      </c>
      <c r="G57" s="2">
        <v>21.18</v>
      </c>
      <c r="H57" s="2">
        <f t="shared" si="2"/>
        <v>-105.92182575817151</v>
      </c>
    </row>
    <row r="58" spans="1:8" x14ac:dyDescent="0.25">
      <c r="A58" s="164" t="s">
        <v>0</v>
      </c>
      <c r="B58" s="165">
        <f>COUNT(B8:C57)</f>
        <v>20</v>
      </c>
      <c r="C58" s="165" t="s">
        <v>4</v>
      </c>
      <c r="D58" s="165">
        <f>SUM(B8:C57)</f>
        <v>2269</v>
      </c>
      <c r="E58" s="166" t="s">
        <v>6</v>
      </c>
    </row>
    <row r="59" spans="1:8" ht="13.8" thickBot="1" x14ac:dyDescent="0.3">
      <c r="A59" s="167" t="s">
        <v>5</v>
      </c>
      <c r="B59" s="168">
        <f>SUM(D8:E57)</f>
        <v>93.469280917966344</v>
      </c>
      <c r="C59" s="132" t="s">
        <v>13</v>
      </c>
      <c r="D59" s="168">
        <f>D58/B58</f>
        <v>113.45</v>
      </c>
      <c r="E59" s="133">
        <f>GAMMALN(C3)</f>
        <v>10.17718935609023</v>
      </c>
    </row>
  </sheetData>
  <sheetProtection formatCells="0"/>
  <protectedRanges>
    <protectedRange sqref="B8:C57" name="Range2"/>
    <protectedRange sqref="C3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2052" r:id="rId4">
          <objectPr defaultSize="0" autoPict="0" r:id="rId5">
            <anchor moveWithCells="1" sizeWithCells="1">
              <from>
                <xdr:col>5</xdr:col>
                <xdr:colOff>579120</xdr:colOff>
                <xdr:row>1</xdr:row>
                <xdr:rowOff>22860</xdr:rowOff>
              </from>
              <to>
                <xdr:col>12</xdr:col>
                <xdr:colOff>220980</xdr:colOff>
                <xdr:row>2</xdr:row>
                <xdr:rowOff>289560</xdr:rowOff>
              </to>
            </anchor>
          </objectPr>
        </oleObject>
      </mc:Choice>
      <mc:Fallback>
        <oleObject progId="Equation.DSMT4" shapeId="2052" r:id="rId4"/>
      </mc:Fallback>
    </mc:AlternateContent>
    <mc:AlternateContent xmlns:mc="http://schemas.openxmlformats.org/markup-compatibility/2006">
      <mc:Choice Requires="x14">
        <oleObject progId="Equation.DSMT4" shapeId="2053" r:id="rId6">
          <objectPr defaultSize="0" autoPict="0" r:id="rId7">
            <anchor moveWithCells="1" sizeWithCells="1">
              <from>
                <xdr:col>5</xdr:col>
                <xdr:colOff>609600</xdr:colOff>
                <xdr:row>2</xdr:row>
                <xdr:rowOff>228600</xdr:rowOff>
              </from>
              <to>
                <xdr:col>7</xdr:col>
                <xdr:colOff>533400</xdr:colOff>
                <xdr:row>5</xdr:row>
                <xdr:rowOff>68580</xdr:rowOff>
              </to>
            </anchor>
          </objectPr>
        </oleObject>
      </mc:Choice>
      <mc:Fallback>
        <oleObject progId="Equation.DSMT4" shapeId="2053" r:id="rId6"/>
      </mc:Fallback>
    </mc:AlternateContent>
    <mc:AlternateContent xmlns:mc="http://schemas.openxmlformats.org/markup-compatibility/2006">
      <mc:Choice Requires="x14">
        <oleObject progId="Equation.DSMT4" shapeId="2054" r:id="rId8">
          <objectPr defaultSize="0" autoPict="0" r:id="rId9">
            <anchor moveWithCells="1" sizeWithCells="1">
              <from>
                <xdr:col>8</xdr:col>
                <xdr:colOff>7620</xdr:colOff>
                <xdr:row>6</xdr:row>
                <xdr:rowOff>137160</xdr:rowOff>
              </from>
              <to>
                <xdr:col>10</xdr:col>
                <xdr:colOff>495300</xdr:colOff>
                <xdr:row>9</xdr:row>
                <xdr:rowOff>137160</xdr:rowOff>
              </to>
            </anchor>
          </objectPr>
        </oleObject>
      </mc:Choice>
      <mc:Fallback>
        <oleObject progId="Equation.DSMT4" shapeId="2054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"/>
  <sheetViews>
    <sheetView workbookViewId="0">
      <selection activeCell="G18" sqref="G18"/>
    </sheetView>
  </sheetViews>
  <sheetFormatPr defaultRowHeight="13.2" x14ac:dyDescent="0.25"/>
  <cols>
    <col min="1" max="1" width="11.109375" customWidth="1"/>
    <col min="2" max="2" width="10.44140625" customWidth="1"/>
    <col min="3" max="3" width="11.44140625" customWidth="1"/>
    <col min="4" max="4" width="13.5546875" customWidth="1"/>
    <col min="5" max="5" width="13.44140625" customWidth="1"/>
    <col min="6" max="6" width="9" customWidth="1"/>
    <col min="8" max="8" width="11.5546875" customWidth="1"/>
  </cols>
  <sheetData>
    <row r="1" spans="1:11" ht="18" thickBot="1" x14ac:dyDescent="0.35">
      <c r="A1" s="256" t="s">
        <v>87</v>
      </c>
      <c r="B1" s="90"/>
      <c r="C1" s="90"/>
      <c r="D1" s="90"/>
      <c r="E1" s="93"/>
      <c r="F1" s="255"/>
      <c r="G1" s="255"/>
      <c r="H1" s="255"/>
    </row>
    <row r="2" spans="1:11" ht="18" thickBot="1" x14ac:dyDescent="0.35">
      <c r="A2" s="256" t="s">
        <v>97</v>
      </c>
      <c r="B2" s="257"/>
      <c r="C2" s="258"/>
      <c r="D2" s="192" t="s">
        <v>17</v>
      </c>
      <c r="E2" s="54"/>
      <c r="F2" s="10"/>
    </row>
    <row r="3" spans="1:11" ht="25.5" customHeight="1" x14ac:dyDescent="0.25">
      <c r="A3" s="19"/>
      <c r="B3" s="195" t="s">
        <v>81</v>
      </c>
      <c r="C3" s="161">
        <v>8.0894774003795771</v>
      </c>
      <c r="D3" s="190" t="s">
        <v>80</v>
      </c>
      <c r="E3" s="160"/>
      <c r="F3" s="10"/>
    </row>
    <row r="4" spans="1:11" ht="14.4" thickBot="1" x14ac:dyDescent="0.3">
      <c r="A4" s="1"/>
      <c r="B4" s="194" t="s">
        <v>3</v>
      </c>
      <c r="C4" s="22">
        <v>14.493150191243123</v>
      </c>
      <c r="D4" s="191">
        <f>-B57*C3*LN(C4)-B57*D59+(C3-1)*B59-B58/C4+C59</f>
        <v>-102.67204546950677</v>
      </c>
      <c r="E4" s="162"/>
      <c r="F4" s="10"/>
      <c r="G4" s="2"/>
      <c r="H4" s="2"/>
      <c r="I4" s="2"/>
    </row>
    <row r="5" spans="1:11" ht="13.8" thickBot="1" x14ac:dyDescent="0.3">
      <c r="A5" s="3" t="s">
        <v>88</v>
      </c>
      <c r="B5" s="4"/>
      <c r="C5" s="14"/>
      <c r="D5" s="186"/>
      <c r="E5" s="2"/>
      <c r="F5" s="10"/>
    </row>
    <row r="6" spans="1:11" ht="13.8" thickBot="1" x14ac:dyDescent="0.3">
      <c r="A6" s="5" t="s">
        <v>7</v>
      </c>
      <c r="B6" s="38" t="s">
        <v>82</v>
      </c>
      <c r="C6" s="39" t="s">
        <v>83</v>
      </c>
      <c r="D6" s="187" t="s">
        <v>36</v>
      </c>
      <c r="E6" s="188" t="s">
        <v>84</v>
      </c>
      <c r="F6" s="2"/>
      <c r="H6" s="2"/>
      <c r="I6" s="2"/>
      <c r="J6" s="2"/>
      <c r="K6" s="2"/>
    </row>
    <row r="7" spans="1:11" ht="13.8" x14ac:dyDescent="0.25">
      <c r="A7" s="1">
        <v>1</v>
      </c>
      <c r="B7" s="15">
        <v>152</v>
      </c>
      <c r="C7" s="4">
        <v>165</v>
      </c>
      <c r="D7" s="56">
        <f>IF(B7&gt;0,LN(B7),"")</f>
        <v>5.0238805208462765</v>
      </c>
      <c r="E7" s="12">
        <f>IF(C7&gt;0,LN(1-GAMMADIST(C7,$C$3,$C$4,TRUE)),"")</f>
        <v>-2.0698986829953578</v>
      </c>
      <c r="F7" s="58"/>
      <c r="G7" s="2"/>
      <c r="H7" s="158"/>
      <c r="I7" s="2"/>
      <c r="J7" s="2"/>
      <c r="K7" s="2"/>
    </row>
    <row r="8" spans="1:11" x14ac:dyDescent="0.25">
      <c r="A8" s="1">
        <v>2</v>
      </c>
      <c r="B8" s="15">
        <v>152</v>
      </c>
      <c r="C8" s="4"/>
      <c r="D8" s="45">
        <f t="shared" ref="D8:D23" si="0">IF(B8&gt;0,LN(B8),"")</f>
        <v>5.0238805208462765</v>
      </c>
      <c r="E8" s="12" t="str">
        <f t="shared" ref="E8:E56" si="1">IF(C8&gt;0,LN(1-GAMMADIST(C8,$C$3,$C$4,TRUE)),"")</f>
        <v/>
      </c>
      <c r="G8" s="157"/>
      <c r="H8" s="159"/>
      <c r="I8" s="2"/>
      <c r="J8" s="2"/>
      <c r="K8" s="2"/>
    </row>
    <row r="9" spans="1:11" x14ac:dyDescent="0.25">
      <c r="A9" s="1">
        <v>3</v>
      </c>
      <c r="B9" s="15">
        <v>115</v>
      </c>
      <c r="C9" s="4"/>
      <c r="D9" s="45">
        <f t="shared" si="0"/>
        <v>4.7449321283632502</v>
      </c>
      <c r="E9" s="12" t="str">
        <f t="shared" si="1"/>
        <v/>
      </c>
      <c r="F9" s="6"/>
      <c r="G9" s="65"/>
      <c r="H9" s="160"/>
      <c r="I9" s="2"/>
      <c r="J9" s="2"/>
      <c r="K9" s="2"/>
    </row>
    <row r="10" spans="1:11" x14ac:dyDescent="0.25">
      <c r="A10" s="1">
        <v>4</v>
      </c>
      <c r="B10" s="15">
        <v>109</v>
      </c>
      <c r="C10" s="4"/>
      <c r="D10" s="45">
        <f t="shared" si="0"/>
        <v>4.6913478822291435</v>
      </c>
      <c r="E10" s="12" t="str">
        <f t="shared" si="1"/>
        <v/>
      </c>
      <c r="G10" s="67"/>
      <c r="H10" s="68"/>
      <c r="I10" s="2"/>
      <c r="J10" s="2"/>
      <c r="K10" s="2"/>
    </row>
    <row r="11" spans="1:11" ht="13.8" x14ac:dyDescent="0.25">
      <c r="A11" s="1">
        <v>5</v>
      </c>
      <c r="B11" s="15">
        <v>137</v>
      </c>
      <c r="C11" s="4"/>
      <c r="D11" s="45">
        <f t="shared" si="0"/>
        <v>4.9199809258281251</v>
      </c>
      <c r="E11" s="12" t="str">
        <f t="shared" si="1"/>
        <v/>
      </c>
      <c r="F11" s="7"/>
    </row>
    <row r="12" spans="1:11" x14ac:dyDescent="0.25">
      <c r="A12" s="1">
        <v>6</v>
      </c>
      <c r="B12" s="15">
        <v>88</v>
      </c>
      <c r="C12" s="4"/>
      <c r="D12" s="45">
        <f t="shared" si="0"/>
        <v>4.4773368144782069</v>
      </c>
      <c r="E12" s="12" t="str">
        <f t="shared" si="1"/>
        <v/>
      </c>
      <c r="I12" s="2"/>
      <c r="J12" s="2"/>
    </row>
    <row r="13" spans="1:11" x14ac:dyDescent="0.25">
      <c r="A13" s="1">
        <v>7</v>
      </c>
      <c r="B13" s="15">
        <v>94</v>
      </c>
      <c r="C13" s="4"/>
      <c r="D13" s="45">
        <f t="shared" si="0"/>
        <v>4.5432947822700038</v>
      </c>
      <c r="E13" s="12" t="str">
        <f t="shared" si="1"/>
        <v/>
      </c>
      <c r="I13" s="2"/>
      <c r="J13" s="2"/>
    </row>
    <row r="14" spans="1:11" x14ac:dyDescent="0.25">
      <c r="A14" s="1">
        <v>8</v>
      </c>
      <c r="B14" s="15">
        <v>77</v>
      </c>
      <c r="C14" s="4"/>
      <c r="D14" s="45">
        <f t="shared" si="0"/>
        <v>4.3438054218536841</v>
      </c>
      <c r="E14" s="12" t="str">
        <f t="shared" si="1"/>
        <v/>
      </c>
      <c r="I14" s="2"/>
      <c r="J14" s="2"/>
    </row>
    <row r="15" spans="1:11" x14ac:dyDescent="0.25">
      <c r="A15" s="1">
        <v>9</v>
      </c>
      <c r="B15" s="15">
        <v>160</v>
      </c>
      <c r="C15" s="4"/>
      <c r="D15" s="45">
        <f t="shared" si="0"/>
        <v>5.0751738152338266</v>
      </c>
      <c r="E15" s="12" t="str">
        <f t="shared" si="1"/>
        <v/>
      </c>
      <c r="I15" s="2"/>
      <c r="J15" s="2"/>
    </row>
    <row r="16" spans="1:11" x14ac:dyDescent="0.25">
      <c r="A16" s="1">
        <v>10</v>
      </c>
      <c r="B16" s="15">
        <v>165</v>
      </c>
      <c r="C16" s="4"/>
      <c r="D16" s="45">
        <f t="shared" si="0"/>
        <v>5.1059454739005803</v>
      </c>
      <c r="E16" s="12" t="str">
        <f t="shared" si="1"/>
        <v/>
      </c>
      <c r="I16" s="2"/>
      <c r="J16" s="2"/>
    </row>
    <row r="17" spans="1:10" x14ac:dyDescent="0.25">
      <c r="A17" s="1">
        <v>11</v>
      </c>
      <c r="B17" s="15">
        <v>125</v>
      </c>
      <c r="C17" s="4"/>
      <c r="D17" s="45">
        <f t="shared" si="0"/>
        <v>4.8283137373023015</v>
      </c>
      <c r="E17" s="12" t="str">
        <f t="shared" si="1"/>
        <v/>
      </c>
      <c r="I17" s="2"/>
      <c r="J17" s="2"/>
    </row>
    <row r="18" spans="1:10" x14ac:dyDescent="0.25">
      <c r="A18" s="1">
        <v>12</v>
      </c>
      <c r="B18" s="15">
        <v>40</v>
      </c>
      <c r="C18" s="4"/>
      <c r="D18" s="45">
        <f t="shared" si="0"/>
        <v>3.6888794541139363</v>
      </c>
      <c r="E18" s="12" t="str">
        <f t="shared" si="1"/>
        <v/>
      </c>
      <c r="I18" s="2"/>
      <c r="J18" s="2"/>
    </row>
    <row r="19" spans="1:10" x14ac:dyDescent="0.25">
      <c r="A19" s="1">
        <v>13</v>
      </c>
      <c r="B19" s="15">
        <v>128</v>
      </c>
      <c r="C19" s="4"/>
      <c r="D19" s="45">
        <f t="shared" si="0"/>
        <v>4.8520302639196169</v>
      </c>
      <c r="E19" s="12" t="str">
        <f t="shared" si="1"/>
        <v/>
      </c>
      <c r="I19" s="2"/>
      <c r="J19" s="2"/>
    </row>
    <row r="20" spans="1:10" x14ac:dyDescent="0.25">
      <c r="A20" s="1">
        <v>14</v>
      </c>
      <c r="B20" s="15">
        <v>123</v>
      </c>
      <c r="C20" s="4"/>
      <c r="D20" s="45">
        <f t="shared" si="0"/>
        <v>4.8121843553724171</v>
      </c>
      <c r="E20" s="12" t="str">
        <f t="shared" si="1"/>
        <v/>
      </c>
      <c r="I20" s="2"/>
      <c r="J20" s="2"/>
    </row>
    <row r="21" spans="1:10" x14ac:dyDescent="0.25">
      <c r="A21" s="1">
        <v>15</v>
      </c>
      <c r="B21" s="15">
        <v>136</v>
      </c>
      <c r="C21" s="4"/>
      <c r="D21" s="45">
        <f t="shared" si="0"/>
        <v>4.9126548857360524</v>
      </c>
      <c r="E21" s="12" t="str">
        <f t="shared" si="1"/>
        <v/>
      </c>
      <c r="I21" s="2"/>
      <c r="J21" s="2"/>
    </row>
    <row r="22" spans="1:10" x14ac:dyDescent="0.25">
      <c r="A22" s="1">
        <v>16</v>
      </c>
      <c r="B22" s="15">
        <v>101</v>
      </c>
      <c r="C22" s="4"/>
      <c r="D22" s="45">
        <f t="shared" si="0"/>
        <v>4.6151205168412597</v>
      </c>
      <c r="E22" s="12" t="str">
        <f t="shared" si="1"/>
        <v/>
      </c>
      <c r="I22" s="2"/>
      <c r="J22" s="2"/>
    </row>
    <row r="23" spans="1:10" x14ac:dyDescent="0.25">
      <c r="A23" s="1">
        <v>17</v>
      </c>
      <c r="B23" s="15">
        <v>62</v>
      </c>
      <c r="C23" s="4"/>
      <c r="D23" s="45">
        <f t="shared" si="0"/>
        <v>4.1271343850450917</v>
      </c>
      <c r="E23" s="12" t="str">
        <f t="shared" si="1"/>
        <v/>
      </c>
      <c r="I23" s="2"/>
      <c r="J23" s="2"/>
    </row>
    <row r="24" spans="1:10" x14ac:dyDescent="0.25">
      <c r="A24" s="1">
        <v>18</v>
      </c>
      <c r="B24" s="15">
        <v>153</v>
      </c>
      <c r="C24" s="4"/>
      <c r="D24" s="45">
        <f t="shared" ref="D24:D56" si="2">IF(B24&gt;0,LN(B24),"")</f>
        <v>5.0304379213924353</v>
      </c>
      <c r="E24" s="12" t="str">
        <f t="shared" si="1"/>
        <v/>
      </c>
      <c r="I24" s="2"/>
      <c r="J24" s="2"/>
    </row>
    <row r="25" spans="1:10" x14ac:dyDescent="0.25">
      <c r="A25" s="1">
        <v>19</v>
      </c>
      <c r="B25" s="15">
        <v>83</v>
      </c>
      <c r="C25" s="4"/>
      <c r="D25" s="45">
        <f t="shared" si="2"/>
        <v>4.4188406077965983</v>
      </c>
      <c r="E25" s="12" t="str">
        <f t="shared" si="1"/>
        <v/>
      </c>
      <c r="I25" s="2"/>
      <c r="J25" s="2"/>
    </row>
    <row r="26" spans="1:10" x14ac:dyDescent="0.25">
      <c r="A26" s="1">
        <v>20</v>
      </c>
      <c r="B26" s="15">
        <v>69</v>
      </c>
      <c r="C26" s="4"/>
      <c r="D26" s="45">
        <f t="shared" si="2"/>
        <v>4.2341065045972597</v>
      </c>
      <c r="E26" s="12" t="str">
        <f t="shared" si="1"/>
        <v/>
      </c>
      <c r="I26" s="2"/>
      <c r="J26" s="2"/>
    </row>
    <row r="27" spans="1:10" x14ac:dyDescent="0.25">
      <c r="A27" s="1">
        <v>21</v>
      </c>
      <c r="B27" s="15"/>
      <c r="C27" s="4"/>
      <c r="D27" s="45" t="str">
        <f t="shared" si="2"/>
        <v/>
      </c>
      <c r="E27" s="12" t="str">
        <f t="shared" si="1"/>
        <v/>
      </c>
      <c r="I27" s="2"/>
      <c r="J27" s="2"/>
    </row>
    <row r="28" spans="1:10" x14ac:dyDescent="0.25">
      <c r="A28" s="1">
        <v>22</v>
      </c>
      <c r="B28" s="15"/>
      <c r="C28" s="4"/>
      <c r="D28" s="45" t="str">
        <f t="shared" si="2"/>
        <v/>
      </c>
      <c r="E28" s="12" t="str">
        <f t="shared" si="1"/>
        <v/>
      </c>
      <c r="I28" s="2"/>
      <c r="J28" s="2"/>
    </row>
    <row r="29" spans="1:10" x14ac:dyDescent="0.25">
      <c r="A29" s="1">
        <v>23</v>
      </c>
      <c r="B29" s="15"/>
      <c r="C29" s="4"/>
      <c r="D29" s="45" t="str">
        <f t="shared" si="2"/>
        <v/>
      </c>
      <c r="E29" s="12" t="str">
        <f t="shared" si="1"/>
        <v/>
      </c>
      <c r="I29" s="2"/>
      <c r="J29" s="2"/>
    </row>
    <row r="30" spans="1:10" x14ac:dyDescent="0.25">
      <c r="A30" s="1">
        <v>24</v>
      </c>
      <c r="B30" s="15"/>
      <c r="C30" s="4"/>
      <c r="D30" s="45" t="str">
        <f t="shared" si="2"/>
        <v/>
      </c>
      <c r="E30" s="12" t="str">
        <f t="shared" si="1"/>
        <v/>
      </c>
      <c r="I30" s="2"/>
      <c r="J30" s="2"/>
    </row>
    <row r="31" spans="1:10" x14ac:dyDescent="0.25">
      <c r="A31" s="1">
        <v>25</v>
      </c>
      <c r="B31" s="15"/>
      <c r="C31" s="4"/>
      <c r="D31" s="45" t="str">
        <f t="shared" si="2"/>
        <v/>
      </c>
      <c r="E31" s="12" t="str">
        <f t="shared" si="1"/>
        <v/>
      </c>
      <c r="I31" s="2"/>
      <c r="J31" s="2"/>
    </row>
    <row r="32" spans="1:10" x14ac:dyDescent="0.25">
      <c r="A32" s="1">
        <v>26</v>
      </c>
      <c r="B32" s="15"/>
      <c r="C32" s="4"/>
      <c r="D32" s="45" t="str">
        <f t="shared" si="2"/>
        <v/>
      </c>
      <c r="E32" s="12" t="str">
        <f t="shared" si="1"/>
        <v/>
      </c>
      <c r="I32" s="2"/>
      <c r="J32" s="2"/>
    </row>
    <row r="33" spans="1:10" x14ac:dyDescent="0.25">
      <c r="A33" s="1">
        <v>27</v>
      </c>
      <c r="B33" s="15"/>
      <c r="C33" s="4"/>
      <c r="D33" s="45" t="str">
        <f t="shared" si="2"/>
        <v/>
      </c>
      <c r="E33" s="12" t="str">
        <f t="shared" si="1"/>
        <v/>
      </c>
      <c r="I33" s="2"/>
      <c r="J33" s="2"/>
    </row>
    <row r="34" spans="1:10" x14ac:dyDescent="0.25">
      <c r="A34" s="1">
        <v>28</v>
      </c>
      <c r="B34" s="15"/>
      <c r="C34" s="4"/>
      <c r="D34" s="45" t="str">
        <f t="shared" si="2"/>
        <v/>
      </c>
      <c r="E34" s="12" t="str">
        <f t="shared" si="1"/>
        <v/>
      </c>
      <c r="I34" s="2"/>
      <c r="J34" s="2"/>
    </row>
    <row r="35" spans="1:10" x14ac:dyDescent="0.25">
      <c r="A35" s="1">
        <v>29</v>
      </c>
      <c r="B35" s="15"/>
      <c r="C35" s="4"/>
      <c r="D35" s="45" t="str">
        <f t="shared" si="2"/>
        <v/>
      </c>
      <c r="E35" s="12" t="str">
        <f t="shared" si="1"/>
        <v/>
      </c>
      <c r="I35" s="2"/>
      <c r="J35" s="2"/>
    </row>
    <row r="36" spans="1:10" x14ac:dyDescent="0.25">
      <c r="A36" s="1">
        <v>30</v>
      </c>
      <c r="B36" s="15"/>
      <c r="C36" s="4"/>
      <c r="D36" s="45" t="str">
        <f t="shared" si="2"/>
        <v/>
      </c>
      <c r="E36" s="12" t="str">
        <f t="shared" si="1"/>
        <v/>
      </c>
      <c r="I36" s="2"/>
      <c r="J36" s="2"/>
    </row>
    <row r="37" spans="1:10" x14ac:dyDescent="0.25">
      <c r="A37" s="1">
        <v>31</v>
      </c>
      <c r="B37" s="15"/>
      <c r="C37" s="4"/>
      <c r="D37" s="45" t="str">
        <f t="shared" si="2"/>
        <v/>
      </c>
      <c r="E37" s="12" t="str">
        <f t="shared" si="1"/>
        <v/>
      </c>
      <c r="I37" s="2"/>
      <c r="J37" s="2"/>
    </row>
    <row r="38" spans="1:10" x14ac:dyDescent="0.25">
      <c r="A38" s="1">
        <v>32</v>
      </c>
      <c r="B38" s="15"/>
      <c r="C38" s="4"/>
      <c r="D38" s="45" t="str">
        <f t="shared" si="2"/>
        <v/>
      </c>
      <c r="E38" s="12" t="str">
        <f t="shared" si="1"/>
        <v/>
      </c>
      <c r="I38" s="2"/>
      <c r="J38" s="2"/>
    </row>
    <row r="39" spans="1:10" x14ac:dyDescent="0.25">
      <c r="A39" s="1">
        <v>33</v>
      </c>
      <c r="B39" s="15"/>
      <c r="C39" s="4"/>
      <c r="D39" s="45" t="str">
        <f t="shared" si="2"/>
        <v/>
      </c>
      <c r="E39" s="12" t="str">
        <f t="shared" si="1"/>
        <v/>
      </c>
      <c r="I39" s="2"/>
      <c r="J39" s="2"/>
    </row>
    <row r="40" spans="1:10" x14ac:dyDescent="0.25">
      <c r="A40" s="1">
        <v>34</v>
      </c>
      <c r="B40" s="15"/>
      <c r="C40" s="4"/>
      <c r="D40" s="45" t="str">
        <f t="shared" si="2"/>
        <v/>
      </c>
      <c r="E40" s="12" t="str">
        <f t="shared" si="1"/>
        <v/>
      </c>
      <c r="I40" s="2"/>
      <c r="J40" s="2"/>
    </row>
    <row r="41" spans="1:10" x14ac:dyDescent="0.25">
      <c r="A41" s="1">
        <v>35</v>
      </c>
      <c r="B41" s="15"/>
      <c r="C41" s="4"/>
      <c r="D41" s="45" t="str">
        <f t="shared" si="2"/>
        <v/>
      </c>
      <c r="E41" s="12" t="str">
        <f t="shared" si="1"/>
        <v/>
      </c>
      <c r="I41" s="2"/>
      <c r="J41" s="2"/>
    </row>
    <row r="42" spans="1:10" x14ac:dyDescent="0.25">
      <c r="A42" s="1">
        <v>36</v>
      </c>
      <c r="B42" s="15"/>
      <c r="C42" s="4"/>
      <c r="D42" s="45" t="str">
        <f t="shared" si="2"/>
        <v/>
      </c>
      <c r="E42" s="12" t="str">
        <f t="shared" si="1"/>
        <v/>
      </c>
      <c r="I42" s="2"/>
      <c r="J42" s="2"/>
    </row>
    <row r="43" spans="1:10" x14ac:dyDescent="0.25">
      <c r="A43" s="1">
        <v>37</v>
      </c>
      <c r="B43" s="15"/>
      <c r="C43" s="4"/>
      <c r="D43" s="45" t="str">
        <f t="shared" si="2"/>
        <v/>
      </c>
      <c r="E43" s="12" t="str">
        <f t="shared" si="1"/>
        <v/>
      </c>
      <c r="I43" s="2"/>
      <c r="J43" s="2"/>
    </row>
    <row r="44" spans="1:10" x14ac:dyDescent="0.25">
      <c r="A44" s="1">
        <v>38</v>
      </c>
      <c r="B44" s="15"/>
      <c r="C44" s="4"/>
      <c r="D44" s="45" t="str">
        <f t="shared" si="2"/>
        <v/>
      </c>
      <c r="E44" s="12" t="str">
        <f t="shared" si="1"/>
        <v/>
      </c>
      <c r="I44" s="2"/>
      <c r="J44" s="2"/>
    </row>
    <row r="45" spans="1:10" x14ac:dyDescent="0.25">
      <c r="A45" s="1">
        <v>39</v>
      </c>
      <c r="B45" s="15"/>
      <c r="C45" s="4"/>
      <c r="D45" s="45" t="str">
        <f t="shared" si="2"/>
        <v/>
      </c>
      <c r="E45" s="12" t="str">
        <f t="shared" si="1"/>
        <v/>
      </c>
      <c r="I45" s="2"/>
      <c r="J45" s="2"/>
    </row>
    <row r="46" spans="1:10" x14ac:dyDescent="0.25">
      <c r="A46" s="1">
        <v>40</v>
      </c>
      <c r="B46" s="15"/>
      <c r="C46" s="4"/>
      <c r="D46" s="45" t="str">
        <f t="shared" si="2"/>
        <v/>
      </c>
      <c r="E46" s="12" t="str">
        <f t="shared" si="1"/>
        <v/>
      </c>
      <c r="I46" s="2"/>
      <c r="J46" s="2"/>
    </row>
    <row r="47" spans="1:10" x14ac:dyDescent="0.25">
      <c r="A47" s="1">
        <v>41</v>
      </c>
      <c r="B47" s="15"/>
      <c r="C47" s="4"/>
      <c r="D47" s="45" t="str">
        <f t="shared" si="2"/>
        <v/>
      </c>
      <c r="E47" s="12" t="str">
        <f t="shared" si="1"/>
        <v/>
      </c>
      <c r="I47" s="2"/>
      <c r="J47" s="2"/>
    </row>
    <row r="48" spans="1:10" x14ac:dyDescent="0.25">
      <c r="A48" s="1">
        <v>42</v>
      </c>
      <c r="B48" s="15"/>
      <c r="C48" s="4"/>
      <c r="D48" s="45" t="str">
        <f t="shared" si="2"/>
        <v/>
      </c>
      <c r="E48" s="12" t="str">
        <f t="shared" si="1"/>
        <v/>
      </c>
      <c r="I48" s="2"/>
      <c r="J48" s="2"/>
    </row>
    <row r="49" spans="1:10" x14ac:dyDescent="0.25">
      <c r="A49" s="1">
        <v>43</v>
      </c>
      <c r="B49" s="15"/>
      <c r="C49" s="4"/>
      <c r="D49" s="45" t="str">
        <f t="shared" si="2"/>
        <v/>
      </c>
      <c r="E49" s="12" t="str">
        <f t="shared" si="1"/>
        <v/>
      </c>
      <c r="I49" s="2"/>
      <c r="J49" s="2"/>
    </row>
    <row r="50" spans="1:10" x14ac:dyDescent="0.25">
      <c r="A50" s="1">
        <v>44</v>
      </c>
      <c r="B50" s="15"/>
      <c r="C50" s="4"/>
      <c r="D50" s="45" t="str">
        <f t="shared" si="2"/>
        <v/>
      </c>
      <c r="E50" s="12" t="str">
        <f t="shared" si="1"/>
        <v/>
      </c>
      <c r="I50" s="2"/>
      <c r="J50" s="2"/>
    </row>
    <row r="51" spans="1:10" x14ac:dyDescent="0.25">
      <c r="A51" s="1">
        <v>45</v>
      </c>
      <c r="B51" s="15"/>
      <c r="C51" s="4"/>
      <c r="D51" s="45" t="str">
        <f t="shared" si="2"/>
        <v/>
      </c>
      <c r="E51" s="12" t="str">
        <f t="shared" si="1"/>
        <v/>
      </c>
      <c r="I51" s="2"/>
      <c r="J51" s="2"/>
    </row>
    <row r="52" spans="1:10" x14ac:dyDescent="0.25">
      <c r="A52" s="1">
        <v>46</v>
      </c>
      <c r="B52" s="15"/>
      <c r="C52" s="4"/>
      <c r="D52" s="45" t="str">
        <f t="shared" si="2"/>
        <v/>
      </c>
      <c r="E52" s="12" t="str">
        <f t="shared" si="1"/>
        <v/>
      </c>
      <c r="I52" s="2"/>
      <c r="J52" s="2"/>
    </row>
    <row r="53" spans="1:10" x14ac:dyDescent="0.25">
      <c r="A53" s="1">
        <v>47</v>
      </c>
      <c r="B53" s="15"/>
      <c r="C53" s="4"/>
      <c r="D53" s="45" t="str">
        <f t="shared" si="2"/>
        <v/>
      </c>
      <c r="E53" s="12" t="str">
        <f t="shared" si="1"/>
        <v/>
      </c>
      <c r="I53" s="2"/>
      <c r="J53" s="2"/>
    </row>
    <row r="54" spans="1:10" x14ac:dyDescent="0.25">
      <c r="A54" s="1">
        <v>48</v>
      </c>
      <c r="B54" s="15"/>
      <c r="C54" s="4"/>
      <c r="D54" s="45" t="str">
        <f t="shared" si="2"/>
        <v/>
      </c>
      <c r="E54" s="12" t="str">
        <f t="shared" si="1"/>
        <v/>
      </c>
      <c r="I54" s="2"/>
      <c r="J54" s="2"/>
    </row>
    <row r="55" spans="1:10" x14ac:dyDescent="0.25">
      <c r="A55" s="1">
        <v>49</v>
      </c>
      <c r="B55" s="15"/>
      <c r="C55" s="4"/>
      <c r="D55" s="45" t="str">
        <f t="shared" si="2"/>
        <v/>
      </c>
      <c r="E55" s="12" t="str">
        <f t="shared" si="1"/>
        <v/>
      </c>
      <c r="I55" s="2"/>
      <c r="J55" s="2"/>
    </row>
    <row r="56" spans="1:10" ht="13.8" thickBot="1" x14ac:dyDescent="0.3">
      <c r="A56" s="1">
        <v>50</v>
      </c>
      <c r="B56" s="15"/>
      <c r="C56" s="4"/>
      <c r="D56" s="46" t="str">
        <f t="shared" si="2"/>
        <v/>
      </c>
      <c r="E56" s="13" t="str">
        <f t="shared" si="1"/>
        <v/>
      </c>
      <c r="I56" s="2"/>
      <c r="J56" s="2"/>
    </row>
    <row r="57" spans="1:10" x14ac:dyDescent="0.25">
      <c r="A57" s="184" t="s">
        <v>86</v>
      </c>
      <c r="B57" s="165">
        <f>COUNT(B7:B56)</f>
        <v>20</v>
      </c>
      <c r="C57" s="165">
        <f>COUNT(C7:C56)</f>
        <v>1</v>
      </c>
      <c r="D57" s="21"/>
    </row>
    <row r="58" spans="1:10" x14ac:dyDescent="0.25">
      <c r="A58" s="185" t="s">
        <v>4</v>
      </c>
      <c r="B58" s="18">
        <f>SUM(B7:B56)</f>
        <v>2269</v>
      </c>
      <c r="C58" s="70" t="s">
        <v>85</v>
      </c>
      <c r="D58" s="20" t="s">
        <v>6</v>
      </c>
    </row>
    <row r="59" spans="1:10" ht="13.8" thickBot="1" x14ac:dyDescent="0.3">
      <c r="A59" s="167" t="s">
        <v>5</v>
      </c>
      <c r="B59" s="168">
        <f>SUM(D7:D56)</f>
        <v>93.469280917966344</v>
      </c>
      <c r="C59" s="132">
        <f>SUM(E7:E56)</f>
        <v>-2.0698986829953578</v>
      </c>
      <c r="D59" s="133">
        <f>GAMMALN(C3)</f>
        <v>8.7060465809474028</v>
      </c>
    </row>
    <row r="60" spans="1:10" x14ac:dyDescent="0.25">
      <c r="C60" s="2"/>
      <c r="D60" s="159"/>
    </row>
  </sheetData>
  <sheetProtection formatCells="0"/>
  <protectedRanges>
    <protectedRange sqref="B7:C56" name="Range2"/>
    <protectedRange sqref="C3:C4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63492" r:id="rId4">
          <objectPr defaultSize="0" autoPict="0" r:id="rId5">
            <anchor moveWithCells="1" sizeWithCells="1">
              <from>
                <xdr:col>5</xdr:col>
                <xdr:colOff>7620</xdr:colOff>
                <xdr:row>1</xdr:row>
                <xdr:rowOff>30480</xdr:rowOff>
              </from>
              <to>
                <xdr:col>14</xdr:col>
                <xdr:colOff>266700</xdr:colOff>
                <xdr:row>6</xdr:row>
                <xdr:rowOff>167640</xdr:rowOff>
              </to>
            </anchor>
          </objectPr>
        </oleObject>
      </mc:Choice>
      <mc:Fallback>
        <oleObject progId="Equation.DSMT4" shapeId="63492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"/>
  <sheetViews>
    <sheetView topLeftCell="A29" workbookViewId="0"/>
  </sheetViews>
  <sheetFormatPr defaultRowHeight="13.2" x14ac:dyDescent="0.25"/>
  <cols>
    <col min="1" max="1" width="11.109375" customWidth="1"/>
    <col min="2" max="2" width="10.44140625" customWidth="1"/>
    <col min="3" max="3" width="11.44140625" customWidth="1"/>
    <col min="4" max="4" width="13.5546875" customWidth="1"/>
    <col min="5" max="5" width="13.44140625" customWidth="1"/>
    <col min="6" max="6" width="9" customWidth="1"/>
    <col min="8" max="8" width="11.5546875" customWidth="1"/>
  </cols>
  <sheetData>
    <row r="1" spans="1:11" ht="18" thickBot="1" x14ac:dyDescent="0.35">
      <c r="A1" s="193" t="s">
        <v>116</v>
      </c>
      <c r="B1" s="60"/>
      <c r="C1" s="60"/>
      <c r="D1" s="60"/>
      <c r="E1" s="60"/>
      <c r="F1" s="255"/>
      <c r="G1" s="255"/>
      <c r="H1" s="255"/>
    </row>
    <row r="2" spans="1:11" ht="18" thickBot="1" x14ac:dyDescent="0.35">
      <c r="A2" s="256" t="s">
        <v>97</v>
      </c>
      <c r="B2" s="257"/>
      <c r="C2" s="258"/>
      <c r="D2" s="192" t="s">
        <v>17</v>
      </c>
      <c r="E2" s="266" t="str">
        <f>IF(C57&gt;0,"","MLE")</f>
        <v/>
      </c>
      <c r="F2" s="10"/>
    </row>
    <row r="3" spans="1:11" ht="25.5" customHeight="1" x14ac:dyDescent="0.25">
      <c r="A3" s="19"/>
      <c r="B3" s="195" t="s">
        <v>112</v>
      </c>
      <c r="C3" s="161">
        <v>1144.54958532725</v>
      </c>
      <c r="D3" s="190" t="s">
        <v>114</v>
      </c>
      <c r="E3" s="268" t="str">
        <f>IF(C57&gt;0,"",AVERAGE(B7:B56))</f>
        <v/>
      </c>
      <c r="F3" s="10"/>
    </row>
    <row r="4" spans="1:11" ht="14.4" thickBot="1" x14ac:dyDescent="0.3">
      <c r="A4" s="1"/>
      <c r="B4" s="259" t="s">
        <v>113</v>
      </c>
      <c r="C4" s="22">
        <v>1041.4766304671061</v>
      </c>
      <c r="D4" s="191">
        <f>B59+C59</f>
        <v>-147.73064848350151</v>
      </c>
      <c r="E4" s="269" t="str">
        <f>IF(C57&gt;0,"",SQRT(VARP(B7:B56)))</f>
        <v/>
      </c>
      <c r="F4" s="10"/>
      <c r="G4" s="2"/>
      <c r="H4" s="2"/>
      <c r="I4" s="2"/>
    </row>
    <row r="5" spans="1:11" ht="13.8" thickBot="1" x14ac:dyDescent="0.3">
      <c r="A5" s="3" t="s">
        <v>88</v>
      </c>
      <c r="B5" s="4"/>
      <c r="C5" s="14"/>
      <c r="D5" s="186"/>
      <c r="E5" s="267"/>
      <c r="F5" s="10"/>
    </row>
    <row r="6" spans="1:11" ht="13.8" thickBot="1" x14ac:dyDescent="0.3">
      <c r="A6" s="5" t="s">
        <v>7</v>
      </c>
      <c r="B6" s="271" t="s">
        <v>82</v>
      </c>
      <c r="C6" s="39" t="s">
        <v>83</v>
      </c>
      <c r="D6" s="187" t="s">
        <v>115</v>
      </c>
      <c r="E6" s="188" t="s">
        <v>84</v>
      </c>
      <c r="F6" s="2"/>
      <c r="H6" s="2"/>
      <c r="I6" s="2"/>
      <c r="J6" s="2"/>
      <c r="K6" s="2"/>
    </row>
    <row r="7" spans="1:11" ht="13.8" x14ac:dyDescent="0.25">
      <c r="A7" s="1">
        <v>1</v>
      </c>
      <c r="B7" s="270">
        <v>39</v>
      </c>
      <c r="C7" s="270">
        <v>6</v>
      </c>
      <c r="D7" s="260">
        <f>IF(B7&gt;0,LOG(NORMDIST(B7,$C$3,$C$4,FALSE)),"")</f>
        <v>-3.6614269214106026</v>
      </c>
      <c r="E7" s="261">
        <f>IF(C7&gt;0,LOG(1-NORMDIST(C7,$C$3,$C$4,TRUE)),"")</f>
        <v>-6.4065427985618414E-2</v>
      </c>
      <c r="F7" s="58"/>
      <c r="G7" s="2"/>
      <c r="H7" s="158"/>
      <c r="I7" s="2"/>
      <c r="J7" s="2"/>
      <c r="K7" s="2"/>
    </row>
    <row r="8" spans="1:11" x14ac:dyDescent="0.25">
      <c r="A8" s="1">
        <v>2</v>
      </c>
      <c r="B8" s="4">
        <v>68</v>
      </c>
      <c r="C8" s="4">
        <v>34</v>
      </c>
      <c r="D8" s="262">
        <f t="shared" ref="D8:D56" si="0">IF(B8&gt;0,LOG(NORMDIST(B8,$C$3,$C$4,FALSE)),"")</f>
        <v>-3.6487583472197476</v>
      </c>
      <c r="E8" s="263">
        <f>IF(C8&gt;0,LOG(1-NORMDIST(C8,$C$3,$C$4,TRUE)),"")</f>
        <v>-6.7089635344691284E-2</v>
      </c>
      <c r="G8" s="157"/>
      <c r="H8" s="159"/>
      <c r="I8" s="2"/>
      <c r="J8" s="2"/>
      <c r="K8" s="2"/>
    </row>
    <row r="9" spans="1:11" x14ac:dyDescent="0.25">
      <c r="A9" s="1">
        <v>3</v>
      </c>
      <c r="B9" s="4">
        <v>93</v>
      </c>
      <c r="C9" s="4">
        <v>54</v>
      </c>
      <c r="D9" s="262">
        <f t="shared" si="0"/>
        <v>-3.638107427086045</v>
      </c>
      <c r="E9" s="263">
        <f t="shared" ref="E9:E56" si="1">IF(C9&gt;0,LOG(1-NORMDIST(C9,$C$3,$C$4,TRUE)),"")</f>
        <v>-6.9317040838503777E-2</v>
      </c>
      <c r="F9" s="6"/>
      <c r="G9" s="65"/>
      <c r="H9" s="160"/>
      <c r="I9" s="2"/>
      <c r="J9" s="2"/>
      <c r="K9" s="2"/>
    </row>
    <row r="10" spans="1:11" x14ac:dyDescent="0.25">
      <c r="A10" s="1">
        <v>4</v>
      </c>
      <c r="B10" s="4">
        <v>145</v>
      </c>
      <c r="C10" s="4">
        <v>65</v>
      </c>
      <c r="D10" s="262">
        <f t="shared" si="0"/>
        <v>-3.6167550977356466</v>
      </c>
      <c r="E10" s="263">
        <f t="shared" si="1"/>
        <v>-7.0566384926913736E-2</v>
      </c>
      <c r="G10" s="67"/>
      <c r="H10" s="68"/>
      <c r="I10" s="2"/>
      <c r="J10" s="2"/>
      <c r="K10" s="2"/>
    </row>
    <row r="11" spans="1:11" ht="13.8" x14ac:dyDescent="0.25">
      <c r="A11" s="1">
        <v>5</v>
      </c>
      <c r="B11" s="4">
        <v>182</v>
      </c>
      <c r="C11" s="4">
        <v>171</v>
      </c>
      <c r="D11" s="262">
        <f t="shared" si="0"/>
        <v>-3.6022213393766158</v>
      </c>
      <c r="E11" s="263">
        <f t="shared" si="1"/>
        <v>-8.3520428434257138E-2</v>
      </c>
      <c r="F11" s="7"/>
    </row>
    <row r="12" spans="1:11" x14ac:dyDescent="0.25">
      <c r="A12" s="1">
        <v>6</v>
      </c>
      <c r="B12" s="4">
        <v>189</v>
      </c>
      <c r="C12" s="4">
        <v>417</v>
      </c>
      <c r="D12" s="262">
        <f t="shared" si="0"/>
        <v>-3.599533369765084</v>
      </c>
      <c r="E12" s="263">
        <f t="shared" si="1"/>
        <v>-0.12056509093984437</v>
      </c>
      <c r="I12" s="2"/>
      <c r="J12" s="2"/>
    </row>
    <row r="13" spans="1:11" x14ac:dyDescent="0.25">
      <c r="A13" s="1">
        <v>7</v>
      </c>
      <c r="B13" s="4">
        <v>189</v>
      </c>
      <c r="C13" s="4">
        <v>823</v>
      </c>
      <c r="D13" s="262">
        <f t="shared" si="0"/>
        <v>-3.599533369765084</v>
      </c>
      <c r="E13" s="263">
        <f t="shared" si="1"/>
        <v>-0.20673930469959373</v>
      </c>
      <c r="I13" s="2"/>
      <c r="J13" s="2"/>
    </row>
    <row r="14" spans="1:11" x14ac:dyDescent="0.25">
      <c r="A14" s="1">
        <v>8</v>
      </c>
      <c r="B14" s="4">
        <v>198</v>
      </c>
      <c r="C14" s="4">
        <v>1275</v>
      </c>
      <c r="D14" s="262">
        <f t="shared" si="0"/>
        <v>-3.5961062370507544</v>
      </c>
      <c r="E14" s="263">
        <f t="shared" si="1"/>
        <v>-0.34663238431099813</v>
      </c>
      <c r="I14" s="2"/>
      <c r="J14" s="2"/>
    </row>
    <row r="15" spans="1:11" x14ac:dyDescent="0.25">
      <c r="A15" s="1">
        <v>9</v>
      </c>
      <c r="B15" s="4">
        <v>198</v>
      </c>
      <c r="C15" s="4">
        <v>2114</v>
      </c>
      <c r="D15" s="262">
        <f t="shared" si="0"/>
        <v>-3.5961062370507544</v>
      </c>
      <c r="E15" s="263">
        <f t="shared" si="1"/>
        <v>-0.75456730331747657</v>
      </c>
      <c r="I15" s="2"/>
      <c r="J15" s="2"/>
    </row>
    <row r="16" spans="1:11" x14ac:dyDescent="0.25">
      <c r="A16" s="1">
        <v>10</v>
      </c>
      <c r="B16" s="4">
        <v>204</v>
      </c>
      <c r="C16" s="4">
        <v>2409</v>
      </c>
      <c r="D16" s="262">
        <f t="shared" si="0"/>
        <v>-3.5938394995421068</v>
      </c>
      <c r="E16" s="263">
        <f t="shared" si="1"/>
        <v>-0.94940397687737443</v>
      </c>
      <c r="I16" s="2"/>
      <c r="J16" s="2"/>
    </row>
    <row r="17" spans="1:10" x14ac:dyDescent="0.25">
      <c r="A17" s="1">
        <v>11</v>
      </c>
      <c r="B17" s="4">
        <v>221</v>
      </c>
      <c r="C17" s="4"/>
      <c r="D17" s="262">
        <f t="shared" si="0"/>
        <v>-3.5874953532119109</v>
      </c>
      <c r="E17" s="263" t="str">
        <f t="shared" si="1"/>
        <v/>
      </c>
      <c r="I17" s="2"/>
      <c r="J17" s="2"/>
    </row>
    <row r="18" spans="1:10" x14ac:dyDescent="0.25">
      <c r="A18" s="1">
        <v>12</v>
      </c>
      <c r="B18" s="4">
        <v>249</v>
      </c>
      <c r="C18" s="4"/>
      <c r="D18" s="262">
        <f t="shared" si="0"/>
        <v>-3.5772984179003471</v>
      </c>
      <c r="E18" s="263" t="str">
        <f t="shared" si="1"/>
        <v/>
      </c>
      <c r="I18" s="2"/>
      <c r="J18" s="2"/>
    </row>
    <row r="19" spans="1:10" x14ac:dyDescent="0.25">
      <c r="A19" s="1">
        <v>13</v>
      </c>
      <c r="B19" s="4">
        <v>265</v>
      </c>
      <c r="C19" s="4"/>
      <c r="D19" s="262">
        <f t="shared" si="0"/>
        <v>-3.5716125356612474</v>
      </c>
      <c r="E19" s="263" t="str">
        <f t="shared" si="1"/>
        <v/>
      </c>
      <c r="I19" s="2"/>
      <c r="J19" s="2"/>
    </row>
    <row r="20" spans="1:10" x14ac:dyDescent="0.25">
      <c r="A20" s="1">
        <v>14</v>
      </c>
      <c r="B20" s="4">
        <v>326</v>
      </c>
      <c r="C20" s="4"/>
      <c r="D20" s="262">
        <f t="shared" si="0"/>
        <v>-3.5508754299360232</v>
      </c>
      <c r="E20" s="263" t="str">
        <f t="shared" si="1"/>
        <v/>
      </c>
      <c r="I20" s="2"/>
      <c r="J20" s="2"/>
    </row>
    <row r="21" spans="1:10" x14ac:dyDescent="0.25">
      <c r="A21" s="1">
        <v>15</v>
      </c>
      <c r="B21" s="4">
        <v>328</v>
      </c>
      <c r="C21" s="4"/>
      <c r="D21" s="262">
        <f t="shared" si="0"/>
        <v>-3.5502207495182132</v>
      </c>
      <c r="E21" s="263" t="str">
        <f t="shared" si="1"/>
        <v/>
      </c>
      <c r="I21" s="2"/>
      <c r="J21" s="2"/>
    </row>
    <row r="22" spans="1:10" x14ac:dyDescent="0.25">
      <c r="A22" s="1">
        <v>16</v>
      </c>
      <c r="B22" s="4">
        <v>457</v>
      </c>
      <c r="C22" s="4"/>
      <c r="D22" s="262">
        <f t="shared" si="0"/>
        <v>-3.511376973691736</v>
      </c>
      <c r="E22" s="263" t="str">
        <f t="shared" si="1"/>
        <v/>
      </c>
      <c r="I22" s="2"/>
      <c r="J22" s="2"/>
    </row>
    <row r="23" spans="1:10" x14ac:dyDescent="0.25">
      <c r="A23" s="1">
        <v>17</v>
      </c>
      <c r="B23" s="4">
        <v>487</v>
      </c>
      <c r="C23" s="4"/>
      <c r="D23" s="262">
        <f t="shared" si="0"/>
        <v>-3.5032984720676912</v>
      </c>
      <c r="E23" s="263" t="str">
        <f t="shared" si="1"/>
        <v/>
      </c>
      <c r="I23" s="2"/>
      <c r="J23" s="2"/>
    </row>
    <row r="24" spans="1:10" x14ac:dyDescent="0.25">
      <c r="A24" s="1">
        <v>18</v>
      </c>
      <c r="B24" s="4">
        <v>558</v>
      </c>
      <c r="C24" s="4"/>
      <c r="D24" s="262">
        <f t="shared" si="0"/>
        <v>-3.4856149566144339</v>
      </c>
      <c r="E24" s="263" t="str">
        <f t="shared" si="1"/>
        <v/>
      </c>
      <c r="I24" s="2"/>
      <c r="J24" s="2"/>
    </row>
    <row r="25" spans="1:10" x14ac:dyDescent="0.25">
      <c r="A25" s="1">
        <v>19</v>
      </c>
      <c r="B25" s="4">
        <v>568</v>
      </c>
      <c r="C25" s="4"/>
      <c r="D25" s="262">
        <f t="shared" si="0"/>
        <v>-3.4832864793432536</v>
      </c>
      <c r="E25" s="263" t="str">
        <f t="shared" si="1"/>
        <v/>
      </c>
      <c r="I25" s="2"/>
      <c r="J25" s="2"/>
    </row>
    <row r="26" spans="1:10" x14ac:dyDescent="0.25">
      <c r="A26" s="1">
        <v>20</v>
      </c>
      <c r="B26" s="4">
        <v>654</v>
      </c>
      <c r="C26" s="4"/>
      <c r="D26" s="262">
        <f t="shared" si="0"/>
        <v>-3.4649143924586343</v>
      </c>
      <c r="E26" s="263" t="str">
        <f t="shared" si="1"/>
        <v/>
      </c>
      <c r="I26" s="2"/>
      <c r="J26" s="2"/>
    </row>
    <row r="27" spans="1:10" x14ac:dyDescent="0.25">
      <c r="A27" s="1">
        <v>21</v>
      </c>
      <c r="B27" s="4">
        <v>667</v>
      </c>
      <c r="C27" s="4"/>
      <c r="D27" s="262">
        <f t="shared" si="0"/>
        <v>-3.462394868703834</v>
      </c>
      <c r="E27" s="263" t="str">
        <f t="shared" si="1"/>
        <v/>
      </c>
      <c r="I27" s="2"/>
      <c r="J27" s="2"/>
    </row>
    <row r="28" spans="1:10" x14ac:dyDescent="0.25">
      <c r="A28" s="1">
        <v>22</v>
      </c>
      <c r="B28" s="4">
        <v>710</v>
      </c>
      <c r="C28" s="4"/>
      <c r="D28" s="262">
        <f t="shared" si="0"/>
        <v>-3.4545431311748955</v>
      </c>
      <c r="E28" s="263" t="str">
        <f t="shared" si="1"/>
        <v/>
      </c>
      <c r="I28" s="2"/>
      <c r="J28" s="2"/>
    </row>
    <row r="29" spans="1:10" x14ac:dyDescent="0.25">
      <c r="A29" s="1">
        <v>23</v>
      </c>
      <c r="B29" s="4">
        <v>741</v>
      </c>
      <c r="C29" s="4"/>
      <c r="D29" s="262">
        <f t="shared" si="0"/>
        <v>-3.4493418256893325</v>
      </c>
      <c r="E29" s="263" t="str">
        <f t="shared" si="1"/>
        <v/>
      </c>
      <c r="I29" s="2"/>
      <c r="J29" s="2"/>
    </row>
    <row r="30" spans="1:10" x14ac:dyDescent="0.25">
      <c r="A30" s="1">
        <v>24</v>
      </c>
      <c r="B30" s="4">
        <v>783</v>
      </c>
      <c r="C30" s="4"/>
      <c r="D30" s="262">
        <f t="shared" si="0"/>
        <v>-3.4429086964163793</v>
      </c>
      <c r="E30" s="263" t="str">
        <f t="shared" si="1"/>
        <v/>
      </c>
      <c r="I30" s="2"/>
      <c r="J30" s="2"/>
    </row>
    <row r="31" spans="1:10" x14ac:dyDescent="0.25">
      <c r="A31" s="1">
        <v>25</v>
      </c>
      <c r="B31" s="4">
        <v>853</v>
      </c>
      <c r="C31" s="4"/>
      <c r="D31" s="262">
        <f t="shared" si="0"/>
        <v>-3.4337563504329496</v>
      </c>
      <c r="E31" s="263" t="str">
        <f t="shared" si="1"/>
        <v/>
      </c>
      <c r="I31" s="2"/>
      <c r="J31" s="2"/>
    </row>
    <row r="32" spans="1:10" x14ac:dyDescent="0.25">
      <c r="A32" s="1">
        <v>26</v>
      </c>
      <c r="B32" s="4">
        <v>948</v>
      </c>
      <c r="C32" s="4"/>
      <c r="D32" s="262">
        <f t="shared" si="0"/>
        <v>-3.4244733807520769</v>
      </c>
      <c r="E32" s="263" t="str">
        <f t="shared" si="1"/>
        <v/>
      </c>
      <c r="I32" s="2"/>
      <c r="J32" s="2"/>
    </row>
    <row r="33" spans="1:10" x14ac:dyDescent="0.25">
      <c r="A33" s="1">
        <v>27</v>
      </c>
      <c r="B33" s="4">
        <v>1073</v>
      </c>
      <c r="C33" s="4"/>
      <c r="D33" s="262">
        <f t="shared" si="0"/>
        <v>-3.4177643352011717</v>
      </c>
      <c r="E33" s="263" t="str">
        <f t="shared" si="1"/>
        <v/>
      </c>
      <c r="I33" s="2"/>
      <c r="J33" s="2"/>
    </row>
    <row r="34" spans="1:10" x14ac:dyDescent="0.25">
      <c r="A34" s="1">
        <v>28</v>
      </c>
      <c r="B34" s="4">
        <v>1225</v>
      </c>
      <c r="C34" s="4"/>
      <c r="D34" s="262">
        <f t="shared" si="0"/>
        <v>-3.4180351855001816</v>
      </c>
      <c r="E34" s="263" t="str">
        <f t="shared" si="1"/>
        <v/>
      </c>
      <c r="I34" s="2"/>
      <c r="J34" s="2"/>
    </row>
    <row r="35" spans="1:10" x14ac:dyDescent="0.25">
      <c r="A35" s="1">
        <v>29</v>
      </c>
      <c r="B35" s="4">
        <v>1252</v>
      </c>
      <c r="C35" s="4"/>
      <c r="D35" s="262">
        <f t="shared" si="0"/>
        <v>-3.4190508440250911</v>
      </c>
      <c r="E35" s="263" t="str">
        <f t="shared" si="1"/>
        <v/>
      </c>
      <c r="I35" s="2"/>
      <c r="J35" s="2"/>
    </row>
    <row r="36" spans="1:10" x14ac:dyDescent="0.25">
      <c r="A36" s="1">
        <v>30</v>
      </c>
      <c r="B36" s="4">
        <v>1350</v>
      </c>
      <c r="C36" s="4"/>
      <c r="D36" s="262">
        <f t="shared" si="0"/>
        <v>-3.4251897085165632</v>
      </c>
      <c r="E36" s="263" t="str">
        <f t="shared" si="1"/>
        <v/>
      </c>
      <c r="I36" s="2"/>
      <c r="J36" s="2"/>
    </row>
    <row r="37" spans="1:10" x14ac:dyDescent="0.25">
      <c r="A37" s="1">
        <v>31</v>
      </c>
      <c r="B37" s="4">
        <v>1389</v>
      </c>
      <c r="C37" s="4"/>
      <c r="D37" s="262">
        <f t="shared" si="0"/>
        <v>-3.4287023729042647</v>
      </c>
      <c r="E37" s="263" t="str">
        <f t="shared" si="1"/>
        <v/>
      </c>
      <c r="I37" s="2"/>
      <c r="J37" s="2"/>
    </row>
    <row r="38" spans="1:10" x14ac:dyDescent="0.25">
      <c r="A38" s="1">
        <v>32</v>
      </c>
      <c r="B38" s="4">
        <v>1458</v>
      </c>
      <c r="C38" s="4"/>
      <c r="D38" s="262">
        <f t="shared" si="0"/>
        <v>-3.4364089469359627</v>
      </c>
      <c r="E38" s="263" t="str">
        <f t="shared" si="1"/>
        <v/>
      </c>
      <c r="I38" s="2"/>
      <c r="J38" s="2"/>
    </row>
    <row r="39" spans="1:10" x14ac:dyDescent="0.25">
      <c r="A39" s="1">
        <v>33</v>
      </c>
      <c r="B39" s="4">
        <v>1606</v>
      </c>
      <c r="C39" s="4"/>
      <c r="D39" s="262">
        <f t="shared" si="0"/>
        <v>-3.4593684824668061</v>
      </c>
      <c r="E39" s="263" t="str">
        <f t="shared" si="1"/>
        <v/>
      </c>
      <c r="I39" s="2"/>
      <c r="J39" s="2"/>
    </row>
    <row r="40" spans="1:10" x14ac:dyDescent="0.25">
      <c r="A40" s="1">
        <v>34</v>
      </c>
      <c r="B40" s="4">
        <v>1641</v>
      </c>
      <c r="C40" s="4"/>
      <c r="D40" s="262">
        <f t="shared" si="0"/>
        <v>-3.4660803573258709</v>
      </c>
      <c r="E40" s="263" t="str">
        <f t="shared" si="1"/>
        <v/>
      </c>
      <c r="I40" s="2"/>
      <c r="J40" s="2"/>
    </row>
    <row r="41" spans="1:10" x14ac:dyDescent="0.25">
      <c r="A41" s="1">
        <v>35</v>
      </c>
      <c r="B41" s="4">
        <v>1892</v>
      </c>
      <c r="C41" s="4"/>
      <c r="D41" s="262">
        <f t="shared" si="0"/>
        <v>-3.5285853539189791</v>
      </c>
      <c r="E41" s="263" t="str">
        <f t="shared" si="1"/>
        <v/>
      </c>
      <c r="I41" s="2"/>
      <c r="J41" s="2"/>
    </row>
    <row r="42" spans="1:10" x14ac:dyDescent="0.25">
      <c r="A42" s="1">
        <v>36</v>
      </c>
      <c r="B42" s="4">
        <v>2473</v>
      </c>
      <c r="C42" s="4"/>
      <c r="D42" s="262">
        <f t="shared" si="0"/>
        <v>-3.7700413483690594</v>
      </c>
      <c r="E42" s="263" t="str">
        <f t="shared" si="1"/>
        <v/>
      </c>
      <c r="I42" s="2"/>
      <c r="J42" s="2"/>
    </row>
    <row r="43" spans="1:10" x14ac:dyDescent="0.25">
      <c r="A43" s="1">
        <v>37</v>
      </c>
      <c r="B43" s="4">
        <v>2557</v>
      </c>
      <c r="C43" s="4"/>
      <c r="D43" s="262">
        <f t="shared" si="0"/>
        <v>-3.8161335937558656</v>
      </c>
      <c r="E43" s="263" t="str">
        <f t="shared" si="1"/>
        <v/>
      </c>
      <c r="I43" s="2"/>
      <c r="J43" s="2"/>
    </row>
    <row r="44" spans="1:10" x14ac:dyDescent="0.25">
      <c r="A44" s="1">
        <v>38</v>
      </c>
      <c r="B44" s="4">
        <v>2908</v>
      </c>
      <c r="C44" s="4"/>
      <c r="D44" s="262">
        <f t="shared" si="0"/>
        <v>-4.0393002498944659</v>
      </c>
      <c r="E44" s="263" t="str">
        <f t="shared" si="1"/>
        <v/>
      </c>
      <c r="I44" s="2"/>
      <c r="J44" s="2"/>
    </row>
    <row r="45" spans="1:10" x14ac:dyDescent="0.25">
      <c r="A45" s="1">
        <v>39</v>
      </c>
      <c r="B45" s="4">
        <v>3158</v>
      </c>
      <c r="C45" s="4"/>
      <c r="D45" s="262">
        <f t="shared" si="0"/>
        <v>-4.2283302990622476</v>
      </c>
      <c r="E45" s="263" t="str">
        <f t="shared" si="1"/>
        <v/>
      </c>
      <c r="I45" s="2"/>
      <c r="J45" s="2"/>
    </row>
    <row r="46" spans="1:10" x14ac:dyDescent="0.25">
      <c r="A46" s="1">
        <v>40</v>
      </c>
      <c r="B46" s="4">
        <v>4764</v>
      </c>
      <c r="C46" s="4"/>
      <c r="D46" s="262">
        <f t="shared" si="0"/>
        <v>-6.0393905683742952</v>
      </c>
      <c r="E46" s="263" t="str">
        <f t="shared" si="1"/>
        <v/>
      </c>
      <c r="I46" s="2"/>
      <c r="J46" s="2"/>
    </row>
    <row r="47" spans="1:10" x14ac:dyDescent="0.25">
      <c r="A47" s="1">
        <v>41</v>
      </c>
      <c r="B47" s="4"/>
      <c r="C47" s="4"/>
      <c r="D47" s="262" t="str">
        <f t="shared" si="0"/>
        <v/>
      </c>
      <c r="E47" s="263" t="str">
        <f t="shared" si="1"/>
        <v/>
      </c>
      <c r="I47" s="2"/>
      <c r="J47" s="2"/>
    </row>
    <row r="48" spans="1:10" x14ac:dyDescent="0.25">
      <c r="A48" s="1">
        <v>42</v>
      </c>
      <c r="B48" s="4"/>
      <c r="C48" s="4"/>
      <c r="D48" s="262" t="str">
        <f t="shared" si="0"/>
        <v/>
      </c>
      <c r="E48" s="263" t="str">
        <f t="shared" si="1"/>
        <v/>
      </c>
      <c r="I48" s="2"/>
      <c r="J48" s="2"/>
    </row>
    <row r="49" spans="1:10" x14ac:dyDescent="0.25">
      <c r="A49" s="1">
        <v>43</v>
      </c>
      <c r="B49" s="4"/>
      <c r="C49" s="4"/>
      <c r="D49" s="262" t="str">
        <f t="shared" si="0"/>
        <v/>
      </c>
      <c r="E49" s="263" t="str">
        <f t="shared" si="1"/>
        <v/>
      </c>
      <c r="I49" s="2"/>
      <c r="J49" s="2"/>
    </row>
    <row r="50" spans="1:10" x14ac:dyDescent="0.25">
      <c r="A50" s="1">
        <v>44</v>
      </c>
      <c r="B50" s="4"/>
      <c r="C50" s="4"/>
      <c r="D50" s="262" t="str">
        <f t="shared" si="0"/>
        <v/>
      </c>
      <c r="E50" s="263" t="str">
        <f t="shared" si="1"/>
        <v/>
      </c>
      <c r="I50" s="2"/>
      <c r="J50" s="2"/>
    </row>
    <row r="51" spans="1:10" x14ac:dyDescent="0.25">
      <c r="A51" s="1">
        <v>45</v>
      </c>
      <c r="B51" s="4"/>
      <c r="C51" s="4"/>
      <c r="D51" s="262" t="str">
        <f t="shared" si="0"/>
        <v/>
      </c>
      <c r="E51" s="263" t="str">
        <f t="shared" si="1"/>
        <v/>
      </c>
      <c r="I51" s="2"/>
      <c r="J51" s="2"/>
    </row>
    <row r="52" spans="1:10" x14ac:dyDescent="0.25">
      <c r="A52" s="1">
        <v>46</v>
      </c>
      <c r="B52" s="4"/>
      <c r="C52" s="4"/>
      <c r="D52" s="262" t="str">
        <f t="shared" si="0"/>
        <v/>
      </c>
      <c r="E52" s="263" t="str">
        <f t="shared" si="1"/>
        <v/>
      </c>
      <c r="I52" s="2"/>
      <c r="J52" s="2"/>
    </row>
    <row r="53" spans="1:10" x14ac:dyDescent="0.25">
      <c r="A53" s="1">
        <v>47</v>
      </c>
      <c r="B53" s="4"/>
      <c r="C53" s="4"/>
      <c r="D53" s="262" t="str">
        <f t="shared" si="0"/>
        <v/>
      </c>
      <c r="E53" s="263" t="str">
        <f t="shared" si="1"/>
        <v/>
      </c>
      <c r="I53" s="2"/>
      <c r="J53" s="2"/>
    </row>
    <row r="54" spans="1:10" x14ac:dyDescent="0.25">
      <c r="A54" s="1">
        <v>48</v>
      </c>
      <c r="B54" s="4"/>
      <c r="C54" s="4"/>
      <c r="D54" s="262" t="str">
        <f t="shared" si="0"/>
        <v/>
      </c>
      <c r="E54" s="263" t="str">
        <f t="shared" si="1"/>
        <v/>
      </c>
      <c r="I54" s="2"/>
      <c r="J54" s="2"/>
    </row>
    <row r="55" spans="1:10" x14ac:dyDescent="0.25">
      <c r="A55" s="1">
        <v>49</v>
      </c>
      <c r="B55" s="4"/>
      <c r="C55" s="4"/>
      <c r="D55" s="262" t="str">
        <f t="shared" si="0"/>
        <v/>
      </c>
      <c r="E55" s="263" t="str">
        <f t="shared" si="1"/>
        <v/>
      </c>
      <c r="I55" s="2"/>
      <c r="J55" s="2"/>
    </row>
    <row r="56" spans="1:10" ht="13.8" thickBot="1" x14ac:dyDescent="0.3">
      <c r="A56" s="1">
        <v>50</v>
      </c>
      <c r="B56" s="8"/>
      <c r="C56" s="8"/>
      <c r="D56" s="264" t="str">
        <f t="shared" si="0"/>
        <v/>
      </c>
      <c r="E56" s="265" t="str">
        <f t="shared" si="1"/>
        <v/>
      </c>
      <c r="I56" s="2"/>
      <c r="J56" s="2"/>
    </row>
    <row r="57" spans="1:10" x14ac:dyDescent="0.25">
      <c r="A57" s="184" t="s">
        <v>86</v>
      </c>
      <c r="B57" s="165">
        <f>COUNT(B7:B56)</f>
        <v>40</v>
      </c>
      <c r="C57" s="165">
        <f>COUNT(C7:C56)</f>
        <v>10</v>
      </c>
      <c r="D57" s="21"/>
    </row>
    <row r="58" spans="1:10" x14ac:dyDescent="0.25">
      <c r="A58" s="185" t="s">
        <v>4</v>
      </c>
      <c r="B58" s="18">
        <f>SUM(B7:B56)</f>
        <v>39066</v>
      </c>
      <c r="C58" s="70" t="s">
        <v>85</v>
      </c>
      <c r="D58" s="20"/>
    </row>
    <row r="59" spans="1:10" ht="13.8" thickBot="1" x14ac:dyDescent="0.3">
      <c r="A59" s="167" t="s">
        <v>5</v>
      </c>
      <c r="B59" s="168">
        <f>SUM(D7:D56)</f>
        <v>-144.99818150582624</v>
      </c>
      <c r="C59" s="132">
        <f>SUM(E7:E56)</f>
        <v>-2.7324669776752715</v>
      </c>
      <c r="D59" s="133"/>
    </row>
    <row r="60" spans="1:10" x14ac:dyDescent="0.25">
      <c r="C60" s="2"/>
      <c r="D60" s="159"/>
    </row>
  </sheetData>
  <sheetProtection formatCells="0"/>
  <protectedRanges>
    <protectedRange sqref="B47:C56 C17:C46" name="Range2"/>
    <protectedRange sqref="C3:C4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" shapeId="94210" r:id="rId4">
          <objectPr defaultSize="0" autoPict="0" r:id="rId5">
            <anchor moveWithCells="1" sizeWithCells="1">
              <from>
                <xdr:col>5</xdr:col>
                <xdr:colOff>594360</xdr:colOff>
                <xdr:row>1</xdr:row>
                <xdr:rowOff>45720</xdr:rowOff>
              </from>
              <to>
                <xdr:col>11</xdr:col>
                <xdr:colOff>297180</xdr:colOff>
                <xdr:row>8</xdr:row>
                <xdr:rowOff>0</xdr:rowOff>
              </to>
            </anchor>
          </objectPr>
        </oleObject>
      </mc:Choice>
      <mc:Fallback>
        <oleObject progId="Equation" shapeId="94210" r:id="rId4"/>
      </mc:Fallback>
    </mc:AlternateContent>
    <mc:AlternateContent xmlns:mc="http://schemas.openxmlformats.org/markup-compatibility/2006">
      <mc:Choice Requires="x14">
        <oleObject progId="Equation.DSMT4" shapeId="94211" r:id="rId6">
          <objectPr defaultSize="0" autoPict="0" r:id="rId7">
            <anchor moveWithCells="1" sizeWithCells="1">
              <from>
                <xdr:col>5</xdr:col>
                <xdr:colOff>609600</xdr:colOff>
                <xdr:row>8</xdr:row>
                <xdr:rowOff>7620</xdr:rowOff>
              </from>
              <to>
                <xdr:col>9</xdr:col>
                <xdr:colOff>411480</xdr:colOff>
                <xdr:row>13</xdr:row>
                <xdr:rowOff>99060</xdr:rowOff>
              </to>
            </anchor>
          </objectPr>
        </oleObject>
      </mc:Choice>
      <mc:Fallback>
        <oleObject progId="Equation.DSMT4" shapeId="94211" r:id="rId6"/>
      </mc:Fallback>
    </mc:AlternateContent>
    <mc:AlternateContent xmlns:mc="http://schemas.openxmlformats.org/markup-compatibility/2006">
      <mc:Choice Requires="x14">
        <oleObject progId="Equation.DSMT4" shapeId="94212" r:id="rId8">
          <objectPr defaultSize="0" autoPict="0" r:id="rId9">
            <anchor moveWithCells="1" sizeWithCells="1">
              <from>
                <xdr:col>5</xdr:col>
                <xdr:colOff>579120</xdr:colOff>
                <xdr:row>13</xdr:row>
                <xdr:rowOff>121920</xdr:rowOff>
              </from>
              <to>
                <xdr:col>10</xdr:col>
                <xdr:colOff>373380</xdr:colOff>
                <xdr:row>20</xdr:row>
                <xdr:rowOff>106680</xdr:rowOff>
              </to>
            </anchor>
          </objectPr>
        </oleObject>
      </mc:Choice>
      <mc:Fallback>
        <oleObject progId="Equation.DSMT4" shapeId="94212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LS (mean)</vt:lpstr>
      <vt:lpstr>LS (Approx Med)</vt:lpstr>
      <vt:lpstr>MLE Weibull</vt:lpstr>
      <vt:lpstr>MLE Weibull Mult Censor</vt:lpstr>
      <vt:lpstr>MLE Weibull Interval data</vt:lpstr>
      <vt:lpstr>MLE Min Extreme Val</vt:lpstr>
      <vt:lpstr>MLE Gamma</vt:lpstr>
      <vt:lpstr>MLE Gamma  Censored</vt:lpstr>
      <vt:lpstr>MLE Normal  Censored</vt:lpstr>
      <vt:lpstr>MLE LogNorm  Censored</vt:lpstr>
    </vt:vector>
  </TitlesOfParts>
  <Company>University of Dayton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Ebeling</dc:creator>
  <cp:lastModifiedBy>Jason Freels</cp:lastModifiedBy>
  <dcterms:created xsi:type="dcterms:W3CDTF">2008-11-28T21:45:29Z</dcterms:created>
  <dcterms:modified xsi:type="dcterms:W3CDTF">2017-09-18T01:14:19Z</dcterms:modified>
</cp:coreProperties>
</file>