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bur\github\reliability\courses\logm634-asam\excel-templates\"/>
    </mc:Choice>
  </mc:AlternateContent>
  <bookViews>
    <workbookView xWindow="120" yWindow="60" windowWidth="15132" windowHeight="7620"/>
  </bookViews>
  <sheets>
    <sheet name="Section 12.2.1" sheetId="5" r:id="rId1"/>
    <sheet name="Section 12.2.3" sheetId="6" r:id="rId2"/>
    <sheet name="Section 12.3" sheetId="2" r:id="rId3"/>
    <sheet name="Section 12.4" sheetId="4" r:id="rId4"/>
  </sheets>
  <calcPr calcId="171027"/>
</workbook>
</file>

<file path=xl/calcChain.xml><?xml version="1.0" encoding="utf-8"?>
<calcChain xmlns="http://schemas.openxmlformats.org/spreadsheetml/2006/main">
  <c r="C2" i="5" l="1"/>
  <c r="B103" i="6"/>
  <c r="M1" i="6" s="1"/>
  <c r="F2" i="6"/>
  <c r="C56" i="6"/>
  <c r="D56" i="6"/>
  <c r="C57" i="6"/>
  <c r="D57" i="6"/>
  <c r="C58" i="6"/>
  <c r="D58" i="6"/>
  <c r="C59" i="6"/>
  <c r="D59" i="6"/>
  <c r="C60" i="6"/>
  <c r="D60" i="6"/>
  <c r="C61" i="6"/>
  <c r="D61" i="6"/>
  <c r="C62" i="6"/>
  <c r="D62" i="6"/>
  <c r="C63" i="6"/>
  <c r="D63" i="6"/>
  <c r="C64" i="6"/>
  <c r="D64" i="6"/>
  <c r="C65" i="6"/>
  <c r="D65" i="6"/>
  <c r="C66" i="6"/>
  <c r="D66" i="6"/>
  <c r="C67" i="6"/>
  <c r="D67" i="6"/>
  <c r="C68" i="6"/>
  <c r="D68" i="6"/>
  <c r="C69" i="6"/>
  <c r="D69" i="6"/>
  <c r="C70" i="6"/>
  <c r="D70" i="6"/>
  <c r="C71" i="6"/>
  <c r="D71" i="6"/>
  <c r="C72" i="6"/>
  <c r="D72" i="6"/>
  <c r="C73" i="6"/>
  <c r="D73" i="6"/>
  <c r="C74" i="6"/>
  <c r="D74" i="6"/>
  <c r="C75" i="6"/>
  <c r="D75" i="6"/>
  <c r="C76" i="6"/>
  <c r="D76" i="6"/>
  <c r="C77" i="6"/>
  <c r="D77" i="6"/>
  <c r="C78" i="6"/>
  <c r="D78" i="6"/>
  <c r="C79" i="6"/>
  <c r="D79" i="6"/>
  <c r="C80" i="6"/>
  <c r="D80" i="6"/>
  <c r="C81" i="6"/>
  <c r="D81" i="6"/>
  <c r="C82" i="6"/>
  <c r="D82" i="6"/>
  <c r="C83" i="6"/>
  <c r="D83" i="6"/>
  <c r="C84" i="6"/>
  <c r="D84" i="6"/>
  <c r="C85" i="6"/>
  <c r="D85" i="6"/>
  <c r="C86" i="6"/>
  <c r="D86" i="6"/>
  <c r="C87" i="6"/>
  <c r="D87" i="6"/>
  <c r="C88" i="6"/>
  <c r="D88" i="6"/>
  <c r="C89" i="6"/>
  <c r="D89" i="6"/>
  <c r="C90" i="6"/>
  <c r="D90" i="6"/>
  <c r="C91" i="6"/>
  <c r="D91" i="6"/>
  <c r="C92" i="6"/>
  <c r="D92" i="6"/>
  <c r="C93" i="6"/>
  <c r="D93" i="6"/>
  <c r="C94" i="6"/>
  <c r="D94" i="6"/>
  <c r="C95" i="6"/>
  <c r="D95" i="6"/>
  <c r="C96" i="6"/>
  <c r="D96" i="6"/>
  <c r="C97" i="6"/>
  <c r="D97" i="6"/>
  <c r="C98" i="6"/>
  <c r="D98" i="6"/>
  <c r="C99" i="6"/>
  <c r="D99" i="6"/>
  <c r="C100" i="6"/>
  <c r="D100" i="6"/>
  <c r="C101" i="6"/>
  <c r="D101" i="6"/>
  <c r="C102" i="6"/>
  <c r="D102" i="6"/>
  <c r="E3" i="6"/>
  <c r="D7" i="6"/>
  <c r="D8" i="6"/>
  <c r="D12" i="6"/>
  <c r="D15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C7" i="6"/>
  <c r="C8" i="6"/>
  <c r="C12" i="6"/>
  <c r="C15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E3" i="4"/>
  <c r="D5" i="4"/>
  <c r="F5" i="4"/>
  <c r="F8" i="4" s="1"/>
  <c r="D8" i="4"/>
  <c r="E8" i="4"/>
  <c r="D9" i="4"/>
  <c r="E9" i="4"/>
  <c r="F9" i="4"/>
  <c r="D10" i="4"/>
  <c r="E10" i="4"/>
  <c r="F10" i="4"/>
  <c r="D11" i="4"/>
  <c r="E11" i="4"/>
  <c r="F11" i="4"/>
  <c r="D12" i="4"/>
  <c r="E12" i="4"/>
  <c r="F12" i="4"/>
  <c r="D13" i="4"/>
  <c r="E13" i="4"/>
  <c r="F13" i="4"/>
  <c r="D14" i="4"/>
  <c r="E14" i="4"/>
  <c r="F14" i="4"/>
  <c r="D15" i="4"/>
  <c r="E15" i="4"/>
  <c r="F15" i="4"/>
  <c r="D16" i="4"/>
  <c r="E16" i="4"/>
  <c r="F16" i="4"/>
  <c r="D17" i="4"/>
  <c r="E17" i="4"/>
  <c r="F17" i="4"/>
  <c r="D18" i="4"/>
  <c r="E18" i="4"/>
  <c r="F18" i="4"/>
  <c r="D19" i="4"/>
  <c r="E19" i="4"/>
  <c r="F19" i="4"/>
  <c r="D20" i="4"/>
  <c r="E20" i="4"/>
  <c r="F20" i="4"/>
  <c r="D21" i="4"/>
  <c r="E21" i="4"/>
  <c r="F21" i="4"/>
  <c r="D22" i="4"/>
  <c r="E22" i="4"/>
  <c r="F22" i="4"/>
  <c r="D23" i="4"/>
  <c r="E23" i="4"/>
  <c r="F23" i="4"/>
  <c r="D24" i="4"/>
  <c r="E24" i="4"/>
  <c r="F24" i="4"/>
  <c r="D25" i="4"/>
  <c r="E25" i="4"/>
  <c r="F25" i="4"/>
  <c r="D26" i="4"/>
  <c r="E26" i="4"/>
  <c r="F26" i="4"/>
  <c r="D27" i="4"/>
  <c r="E27" i="4"/>
  <c r="F27" i="4"/>
  <c r="D28" i="4"/>
  <c r="E28" i="4"/>
  <c r="F28" i="4"/>
  <c r="D29" i="4"/>
  <c r="E29" i="4"/>
  <c r="F29" i="4"/>
  <c r="D30" i="4"/>
  <c r="E30" i="4"/>
  <c r="F30" i="4"/>
  <c r="D31" i="4"/>
  <c r="E31" i="4"/>
  <c r="F31" i="4"/>
  <c r="D32" i="4"/>
  <c r="E32" i="4"/>
  <c r="F32" i="4"/>
  <c r="D33" i="4"/>
  <c r="E33" i="4"/>
  <c r="F33" i="4"/>
  <c r="D34" i="4"/>
  <c r="E34" i="4"/>
  <c r="F34" i="4"/>
  <c r="D35" i="4"/>
  <c r="E35" i="4"/>
  <c r="F35" i="4"/>
  <c r="D36" i="4"/>
  <c r="E36" i="4"/>
  <c r="F36" i="4"/>
  <c r="D37" i="4"/>
  <c r="E37" i="4"/>
  <c r="F37" i="4"/>
  <c r="D38" i="4"/>
  <c r="E38" i="4"/>
  <c r="F38" i="4"/>
  <c r="D39" i="4"/>
  <c r="E39" i="4"/>
  <c r="F39" i="4"/>
  <c r="D40" i="4"/>
  <c r="E40" i="4"/>
  <c r="F40" i="4"/>
  <c r="D41" i="4"/>
  <c r="E41" i="4"/>
  <c r="F41" i="4"/>
  <c r="D42" i="4"/>
  <c r="E42" i="4"/>
  <c r="F42" i="4"/>
  <c r="D43" i="4"/>
  <c r="E43" i="4"/>
  <c r="F43" i="4"/>
  <c r="D44" i="4"/>
  <c r="E44" i="4"/>
  <c r="F44" i="4"/>
  <c r="D45" i="4"/>
  <c r="E45" i="4"/>
  <c r="F45" i="4"/>
  <c r="D46" i="4"/>
  <c r="E46" i="4"/>
  <c r="F46" i="4"/>
  <c r="D47" i="4"/>
  <c r="E47" i="4"/>
  <c r="F47" i="4"/>
  <c r="D48" i="4"/>
  <c r="E48" i="4"/>
  <c r="F48" i="4"/>
  <c r="D49" i="4"/>
  <c r="E49" i="4"/>
  <c r="F49" i="4"/>
  <c r="D50" i="4"/>
  <c r="E50" i="4"/>
  <c r="F50" i="4"/>
  <c r="D51" i="4"/>
  <c r="E51" i="4"/>
  <c r="F51" i="4"/>
  <c r="D52" i="4"/>
  <c r="E52" i="4"/>
  <c r="F52" i="4"/>
  <c r="D53" i="4"/>
  <c r="E53" i="4"/>
  <c r="F53" i="4"/>
  <c r="D54" i="4"/>
  <c r="E54" i="4"/>
  <c r="F54" i="4"/>
  <c r="D55" i="4"/>
  <c r="E55" i="4"/>
  <c r="F55" i="4"/>
  <c r="D56" i="4"/>
  <c r="E56" i="4"/>
  <c r="F56" i="4"/>
  <c r="D57" i="4"/>
  <c r="E57" i="4"/>
  <c r="F57" i="4"/>
  <c r="D4" i="2"/>
  <c r="G4" i="2"/>
  <c r="I4" i="2"/>
  <c r="B5" i="2"/>
  <c r="B6" i="2"/>
  <c r="G6" i="2"/>
  <c r="G7" i="2" s="1"/>
  <c r="I6" i="2"/>
  <c r="I7" i="2" s="1"/>
  <c r="B8" i="2"/>
  <c r="C8" i="2"/>
  <c r="D8" i="2" s="1"/>
  <c r="B10" i="2" s="1"/>
  <c r="J8" i="2"/>
  <c r="B9" i="2"/>
  <c r="D9" i="2" s="1"/>
  <c r="D10" i="2" s="1"/>
  <c r="C9" i="2"/>
  <c r="D5" i="5"/>
  <c r="E5" i="5"/>
  <c r="F5" i="5"/>
  <c r="G5" i="5"/>
  <c r="D6" i="5"/>
  <c r="E6" i="5"/>
  <c r="F6" i="5"/>
  <c r="G6" i="5"/>
  <c r="D7" i="5"/>
  <c r="E7" i="5"/>
  <c r="F7" i="5"/>
  <c r="G7" i="5"/>
  <c r="D8" i="5"/>
  <c r="E8" i="5"/>
  <c r="F8" i="5"/>
  <c r="G8" i="5"/>
  <c r="D9" i="5"/>
  <c r="E9" i="5"/>
  <c r="F9" i="5"/>
  <c r="G9" i="5"/>
  <c r="D10" i="5"/>
  <c r="E10" i="5"/>
  <c r="F10" i="5"/>
  <c r="G10" i="5"/>
  <c r="D11" i="5"/>
  <c r="E11" i="5"/>
  <c r="F11" i="5"/>
  <c r="G11" i="5"/>
  <c r="D12" i="5"/>
  <c r="E12" i="5"/>
  <c r="F12" i="5"/>
  <c r="G12" i="5"/>
  <c r="D13" i="5"/>
  <c r="E13" i="5"/>
  <c r="F13" i="5"/>
  <c r="G13" i="5"/>
  <c r="D14" i="5"/>
  <c r="E14" i="5"/>
  <c r="F14" i="5"/>
  <c r="G14" i="5"/>
  <c r="D15" i="5"/>
  <c r="E15" i="5"/>
  <c r="F15" i="5"/>
  <c r="G15" i="5"/>
  <c r="D16" i="5"/>
  <c r="E16" i="5"/>
  <c r="F16" i="5"/>
  <c r="G16" i="5"/>
  <c r="D17" i="5"/>
  <c r="E17" i="5"/>
  <c r="F17" i="5"/>
  <c r="G17" i="5"/>
  <c r="D18" i="5"/>
  <c r="E18" i="5"/>
  <c r="F18" i="5"/>
  <c r="G18" i="5"/>
  <c r="D19" i="5"/>
  <c r="E19" i="5"/>
  <c r="F19" i="5"/>
  <c r="G19" i="5"/>
  <c r="D20" i="5"/>
  <c r="E20" i="5"/>
  <c r="F20" i="5"/>
  <c r="G20" i="5"/>
  <c r="D21" i="5"/>
  <c r="E21" i="5"/>
  <c r="F21" i="5"/>
  <c r="G21" i="5"/>
  <c r="D22" i="5"/>
  <c r="E22" i="5"/>
  <c r="F22" i="5"/>
  <c r="G22" i="5"/>
  <c r="D23" i="5"/>
  <c r="E23" i="5"/>
  <c r="F23" i="5"/>
  <c r="G23" i="5"/>
  <c r="D24" i="5"/>
  <c r="E24" i="5"/>
  <c r="F24" i="5"/>
  <c r="G24" i="5"/>
  <c r="D25" i="5"/>
  <c r="E25" i="5"/>
  <c r="F25" i="5"/>
  <c r="G25" i="5"/>
  <c r="D26" i="5"/>
  <c r="E26" i="5"/>
  <c r="F26" i="5"/>
  <c r="G26" i="5"/>
  <c r="D27" i="5"/>
  <c r="E27" i="5"/>
  <c r="F27" i="5"/>
  <c r="G27" i="5"/>
  <c r="D28" i="5"/>
  <c r="E28" i="5"/>
  <c r="F28" i="5"/>
  <c r="G28" i="5"/>
  <c r="D29" i="5"/>
  <c r="E29" i="5"/>
  <c r="F29" i="5"/>
  <c r="G29" i="5"/>
  <c r="D30" i="5"/>
  <c r="E30" i="5"/>
  <c r="F30" i="5"/>
  <c r="G30" i="5"/>
  <c r="D31" i="5"/>
  <c r="E31" i="5"/>
  <c r="F31" i="5"/>
  <c r="G31" i="5"/>
  <c r="D32" i="5"/>
  <c r="E32" i="5"/>
  <c r="F32" i="5"/>
  <c r="G32" i="5"/>
  <c r="D33" i="5"/>
  <c r="E33" i="5"/>
  <c r="F33" i="5"/>
  <c r="G33" i="5"/>
  <c r="D34" i="5"/>
  <c r="E34" i="5"/>
  <c r="F34" i="5"/>
  <c r="G34" i="5"/>
  <c r="D35" i="5"/>
  <c r="E35" i="5"/>
  <c r="F35" i="5"/>
  <c r="G35" i="5"/>
  <c r="D36" i="5"/>
  <c r="E36" i="5"/>
  <c r="F36" i="5"/>
  <c r="G36" i="5"/>
  <c r="D37" i="5"/>
  <c r="E37" i="5"/>
  <c r="F37" i="5"/>
  <c r="G37" i="5"/>
  <c r="D38" i="5"/>
  <c r="E38" i="5"/>
  <c r="F38" i="5"/>
  <c r="G38" i="5"/>
  <c r="D39" i="5"/>
  <c r="E39" i="5"/>
  <c r="F39" i="5"/>
  <c r="G39" i="5"/>
  <c r="D40" i="5"/>
  <c r="E40" i="5"/>
  <c r="F40" i="5"/>
  <c r="G40" i="5"/>
  <c r="D41" i="5"/>
  <c r="E41" i="5"/>
  <c r="F41" i="5"/>
  <c r="G41" i="5"/>
  <c r="D42" i="5"/>
  <c r="E42" i="5"/>
  <c r="F42" i="5"/>
  <c r="G42" i="5"/>
  <c r="D43" i="5"/>
  <c r="E43" i="5"/>
  <c r="F43" i="5"/>
  <c r="G43" i="5"/>
  <c r="D44" i="5"/>
  <c r="E44" i="5"/>
  <c r="F44" i="5"/>
  <c r="G44" i="5"/>
  <c r="D45" i="5"/>
  <c r="E45" i="5"/>
  <c r="F45" i="5"/>
  <c r="G45" i="5"/>
  <c r="D46" i="5"/>
  <c r="E46" i="5"/>
  <c r="F46" i="5"/>
  <c r="G46" i="5"/>
  <c r="D47" i="5"/>
  <c r="E47" i="5"/>
  <c r="F47" i="5"/>
  <c r="G47" i="5"/>
  <c r="D48" i="5"/>
  <c r="E48" i="5"/>
  <c r="F48" i="5"/>
  <c r="G48" i="5"/>
  <c r="D49" i="5"/>
  <c r="E49" i="5"/>
  <c r="F49" i="5"/>
  <c r="G49" i="5"/>
  <c r="D50" i="5"/>
  <c r="E50" i="5"/>
  <c r="F50" i="5"/>
  <c r="G50" i="5"/>
  <c r="D51" i="5"/>
  <c r="E51" i="5"/>
  <c r="F51" i="5"/>
  <c r="G51" i="5"/>
  <c r="D52" i="5"/>
  <c r="E52" i="5"/>
  <c r="F52" i="5"/>
  <c r="G52" i="5"/>
  <c r="D53" i="5"/>
  <c r="E53" i="5"/>
  <c r="F53" i="5"/>
  <c r="G53" i="5"/>
  <c r="D54" i="5"/>
  <c r="E54" i="5"/>
  <c r="F54" i="5"/>
  <c r="G54" i="5"/>
  <c r="F3" i="6"/>
  <c r="F4" i="6" s="1"/>
  <c r="E4" i="6"/>
  <c r="E5" i="6"/>
  <c r="E6" i="6" s="1"/>
  <c r="I7" i="6"/>
  <c r="J7" i="6"/>
  <c r="K8" i="6"/>
  <c r="K7" i="6"/>
  <c r="J8" i="6"/>
  <c r="I8" i="6"/>
  <c r="J12" i="6"/>
  <c r="I12" i="6"/>
  <c r="K12" i="6"/>
  <c r="I15" i="6"/>
  <c r="J15" i="6"/>
  <c r="K15" i="6"/>
  <c r="K17" i="6"/>
  <c r="I17" i="6"/>
  <c r="J17" i="6"/>
  <c r="K18" i="6"/>
  <c r="J18" i="6"/>
  <c r="I18" i="6"/>
  <c r="K19" i="6"/>
  <c r="I19" i="6"/>
  <c r="H20" i="6"/>
  <c r="J19" i="6"/>
  <c r="K20" i="6"/>
  <c r="K23" i="6"/>
  <c r="H21" i="6"/>
  <c r="J20" i="6"/>
  <c r="I20" i="6"/>
  <c r="K21" i="6"/>
  <c r="I21" i="6"/>
  <c r="H22" i="6"/>
  <c r="J21" i="6"/>
  <c r="K22" i="6"/>
  <c r="H23" i="6"/>
  <c r="J22" i="6"/>
  <c r="I22" i="6"/>
  <c r="K24" i="6"/>
  <c r="I23" i="6"/>
  <c r="H24" i="6"/>
  <c r="J23" i="6"/>
  <c r="K25" i="6"/>
  <c r="H25" i="6"/>
  <c r="J24" i="6"/>
  <c r="I24" i="6"/>
  <c r="K26" i="6"/>
  <c r="I25" i="6"/>
  <c r="H26" i="6"/>
  <c r="J25" i="6"/>
  <c r="K27" i="6"/>
  <c r="H27" i="6"/>
  <c r="J26" i="6"/>
  <c r="I26" i="6"/>
  <c r="K28" i="6"/>
  <c r="I27" i="6"/>
  <c r="H28" i="6"/>
  <c r="J27" i="6"/>
  <c r="K30" i="6"/>
  <c r="K29" i="6"/>
  <c r="K31" i="6"/>
  <c r="H29" i="6"/>
  <c r="J28" i="6"/>
  <c r="I28" i="6"/>
  <c r="I29" i="6"/>
  <c r="H30" i="6"/>
  <c r="J29" i="6"/>
  <c r="K32" i="6"/>
  <c r="K33" i="6"/>
  <c r="H31" i="6"/>
  <c r="J30" i="6"/>
  <c r="I30" i="6"/>
  <c r="I31" i="6"/>
  <c r="H32" i="6"/>
  <c r="J31" i="6"/>
  <c r="K34" i="6"/>
  <c r="K35" i="6"/>
  <c r="H33" i="6"/>
  <c r="J32" i="6"/>
  <c r="I32" i="6"/>
  <c r="I33" i="6"/>
  <c r="H34" i="6"/>
  <c r="J33" i="6"/>
  <c r="K36" i="6"/>
  <c r="K37" i="6"/>
  <c r="H35" i="6"/>
  <c r="J34" i="6"/>
  <c r="I34" i="6"/>
  <c r="I35" i="6"/>
  <c r="H36" i="6"/>
  <c r="J35" i="6"/>
  <c r="K38" i="6"/>
  <c r="K39" i="6"/>
  <c r="H37" i="6"/>
  <c r="J36" i="6"/>
  <c r="I36" i="6"/>
  <c r="I37" i="6"/>
  <c r="H38" i="6"/>
  <c r="J37" i="6"/>
  <c r="K40" i="6"/>
  <c r="K41" i="6"/>
  <c r="H39" i="6"/>
  <c r="J38" i="6"/>
  <c r="I38" i="6"/>
  <c r="I39" i="6"/>
  <c r="H40" i="6"/>
  <c r="J39" i="6"/>
  <c r="K42" i="6"/>
  <c r="K43" i="6"/>
  <c r="H41" i="6"/>
  <c r="J40" i="6"/>
  <c r="I40" i="6"/>
  <c r="I41" i="6"/>
  <c r="H42" i="6"/>
  <c r="J41" i="6"/>
  <c r="K44" i="6"/>
  <c r="K45" i="6"/>
  <c r="H43" i="6"/>
  <c r="J42" i="6"/>
  <c r="I42" i="6"/>
  <c r="I43" i="6"/>
  <c r="H44" i="6"/>
  <c r="J43" i="6"/>
  <c r="K46" i="6"/>
  <c r="K47" i="6"/>
  <c r="H45" i="6"/>
  <c r="J44" i="6"/>
  <c r="I44" i="6"/>
  <c r="I45" i="6"/>
  <c r="H46" i="6"/>
  <c r="J45" i="6"/>
  <c r="K48" i="6"/>
  <c r="K49" i="6"/>
  <c r="H47" i="6"/>
  <c r="J46" i="6"/>
  <c r="I46" i="6"/>
  <c r="I47" i="6"/>
  <c r="H48" i="6"/>
  <c r="J47" i="6"/>
  <c r="K50" i="6"/>
  <c r="K51" i="6"/>
  <c r="H49" i="6"/>
  <c r="J48" i="6"/>
  <c r="I48" i="6"/>
  <c r="I49" i="6"/>
  <c r="H50" i="6"/>
  <c r="J49" i="6"/>
  <c r="K52" i="6"/>
  <c r="K53" i="6"/>
  <c r="H51" i="6"/>
  <c r="J50" i="6"/>
  <c r="I50" i="6"/>
  <c r="I51" i="6"/>
  <c r="H52" i="6"/>
  <c r="J51" i="6"/>
  <c r="K54" i="6"/>
  <c r="K55" i="6"/>
  <c r="H53" i="6"/>
  <c r="J52" i="6"/>
  <c r="I52" i="6"/>
  <c r="I53" i="6"/>
  <c r="H54" i="6"/>
  <c r="J53" i="6"/>
  <c r="K56" i="6"/>
  <c r="K57" i="6"/>
  <c r="H55" i="6"/>
  <c r="J54" i="6"/>
  <c r="I54" i="6"/>
  <c r="I55" i="6"/>
  <c r="H56" i="6"/>
  <c r="J55" i="6"/>
  <c r="K58" i="6"/>
  <c r="K59" i="6"/>
  <c r="H57" i="6"/>
  <c r="J56" i="6"/>
  <c r="I56" i="6"/>
  <c r="I57" i="6"/>
  <c r="H58" i="6"/>
  <c r="J57" i="6"/>
  <c r="K60" i="6"/>
  <c r="K61" i="6"/>
  <c r="H59" i="6"/>
  <c r="J58" i="6"/>
  <c r="I58" i="6"/>
  <c r="I59" i="6"/>
  <c r="H60" i="6"/>
  <c r="J59" i="6"/>
  <c r="K62" i="6"/>
  <c r="K63" i="6"/>
  <c r="H61" i="6"/>
  <c r="J60" i="6"/>
  <c r="I60" i="6"/>
  <c r="I61" i="6"/>
  <c r="H62" i="6"/>
  <c r="J61" i="6"/>
  <c r="K64" i="6"/>
  <c r="K65" i="6"/>
  <c r="H63" i="6"/>
  <c r="J62" i="6"/>
  <c r="I62" i="6"/>
  <c r="I63" i="6"/>
  <c r="H64" i="6"/>
  <c r="J63" i="6"/>
  <c r="K66" i="6"/>
  <c r="K67" i="6"/>
  <c r="H65" i="6"/>
  <c r="J64" i="6"/>
  <c r="I64" i="6"/>
  <c r="I65" i="6"/>
  <c r="H66" i="6"/>
  <c r="J65" i="6"/>
  <c r="K68" i="6"/>
  <c r="K69" i="6"/>
  <c r="H67" i="6"/>
  <c r="J66" i="6"/>
  <c r="I66" i="6"/>
  <c r="I67" i="6"/>
  <c r="J67" i="6"/>
  <c r="H68" i="6"/>
  <c r="K70" i="6"/>
  <c r="K71" i="6"/>
  <c r="J68" i="6"/>
  <c r="H69" i="6"/>
  <c r="I68" i="6"/>
  <c r="I69" i="6"/>
  <c r="J69" i="6"/>
  <c r="H70" i="6"/>
  <c r="K72" i="6"/>
  <c r="K73" i="6"/>
  <c r="J70" i="6"/>
  <c r="H71" i="6"/>
  <c r="I70" i="6"/>
  <c r="I71" i="6"/>
  <c r="J71" i="6"/>
  <c r="H72" i="6"/>
  <c r="K74" i="6"/>
  <c r="K75" i="6"/>
  <c r="J72" i="6"/>
  <c r="H73" i="6"/>
  <c r="I72" i="6"/>
  <c r="I73" i="6"/>
  <c r="J73" i="6"/>
  <c r="H74" i="6"/>
  <c r="K76" i="6"/>
  <c r="K77" i="6"/>
  <c r="J74" i="6"/>
  <c r="H75" i="6"/>
  <c r="I74" i="6"/>
  <c r="I75" i="6"/>
  <c r="J75" i="6"/>
  <c r="H76" i="6"/>
  <c r="K78" i="6"/>
  <c r="K79" i="6"/>
  <c r="J76" i="6"/>
  <c r="H77" i="6"/>
  <c r="I76" i="6"/>
  <c r="I77" i="6"/>
  <c r="J77" i="6"/>
  <c r="H78" i="6"/>
  <c r="K80" i="6"/>
  <c r="K81" i="6"/>
  <c r="J78" i="6"/>
  <c r="H79" i="6"/>
  <c r="I78" i="6"/>
  <c r="I79" i="6"/>
  <c r="J79" i="6"/>
  <c r="H80" i="6"/>
  <c r="K82" i="6"/>
  <c r="K83" i="6"/>
  <c r="J80" i="6"/>
  <c r="H81" i="6"/>
  <c r="I80" i="6"/>
  <c r="I81" i="6"/>
  <c r="J81" i="6"/>
  <c r="H82" i="6"/>
  <c r="K84" i="6"/>
  <c r="K85" i="6"/>
  <c r="J82" i="6"/>
  <c r="H83" i="6"/>
  <c r="I82" i="6"/>
  <c r="I83" i="6"/>
  <c r="J83" i="6"/>
  <c r="H84" i="6"/>
  <c r="K86" i="6"/>
  <c r="K87" i="6"/>
  <c r="J84" i="6"/>
  <c r="H85" i="6"/>
  <c r="I84" i="6"/>
  <c r="I85" i="6"/>
  <c r="J85" i="6"/>
  <c r="H86" i="6"/>
  <c r="K88" i="6"/>
  <c r="K89" i="6"/>
  <c r="J86" i="6"/>
  <c r="H87" i="6"/>
  <c r="I86" i="6"/>
  <c r="I87" i="6"/>
  <c r="J87" i="6"/>
  <c r="H88" i="6"/>
  <c r="K90" i="6"/>
  <c r="K91" i="6"/>
  <c r="J88" i="6"/>
  <c r="H89" i="6"/>
  <c r="I88" i="6"/>
  <c r="I89" i="6"/>
  <c r="J89" i="6"/>
  <c r="H90" i="6"/>
  <c r="K92" i="6"/>
  <c r="K93" i="6"/>
  <c r="J90" i="6"/>
  <c r="H91" i="6"/>
  <c r="I90" i="6"/>
  <c r="I91" i="6"/>
  <c r="J91" i="6"/>
  <c r="H92" i="6"/>
  <c r="K94" i="6"/>
  <c r="K95" i="6"/>
  <c r="J92" i="6"/>
  <c r="H93" i="6"/>
  <c r="I92" i="6"/>
  <c r="I93" i="6"/>
  <c r="J93" i="6"/>
  <c r="H94" i="6"/>
  <c r="K96" i="6"/>
  <c r="K97" i="6"/>
  <c r="J94" i="6"/>
  <c r="H95" i="6"/>
  <c r="I94" i="6"/>
  <c r="I95" i="6"/>
  <c r="J95" i="6"/>
  <c r="H96" i="6"/>
  <c r="K98" i="6"/>
  <c r="K99" i="6"/>
  <c r="J96" i="6"/>
  <c r="H97" i="6"/>
  <c r="I96" i="6"/>
  <c r="I97" i="6"/>
  <c r="J97" i="6"/>
  <c r="H98" i="6"/>
  <c r="K100" i="6"/>
  <c r="K102" i="6"/>
  <c r="K101" i="6"/>
  <c r="J98" i="6"/>
  <c r="H99" i="6"/>
  <c r="I98" i="6"/>
  <c r="I99" i="6"/>
  <c r="J99" i="6"/>
  <c r="H100" i="6"/>
  <c r="J100" i="6"/>
  <c r="H101" i="6"/>
  <c r="I100" i="6"/>
  <c r="I102" i="6"/>
  <c r="I101" i="6"/>
  <c r="J101" i="6"/>
  <c r="H102" i="6"/>
  <c r="J102" i="6"/>
  <c r="D16" i="6" l="1"/>
  <c r="D3" i="6"/>
  <c r="H3" i="6" s="1"/>
  <c r="J3" i="6" s="1"/>
  <c r="C9" i="6"/>
  <c r="D9" i="6"/>
  <c r="C10" i="6"/>
  <c r="D10" i="6"/>
  <c r="C11" i="6"/>
  <c r="C13" i="6"/>
  <c r="D11" i="6"/>
  <c r="C4" i="6"/>
  <c r="D4" i="6"/>
  <c r="H4" i="6" s="1"/>
  <c r="J4" i="6" s="1"/>
  <c r="C5" i="6"/>
  <c r="C14" i="6"/>
  <c r="D6" i="6"/>
  <c r="C16" i="6"/>
  <c r="D5" i="6"/>
  <c r="H5" i="6" s="1"/>
  <c r="J5" i="6" s="1"/>
  <c r="D13" i="6"/>
  <c r="C6" i="6"/>
  <c r="D14" i="6"/>
  <c r="C3" i="6"/>
  <c r="G3" i="6" s="1"/>
  <c r="I3" i="6" s="1"/>
  <c r="K3" i="6"/>
  <c r="F6" i="6"/>
  <c r="K4" i="6"/>
  <c r="F5" i="6"/>
  <c r="K5" i="6" s="1"/>
  <c r="G5" i="6" l="1"/>
  <c r="I5" i="6" s="1"/>
  <c r="G6" i="6"/>
  <c r="G4" i="6"/>
  <c r="I4" i="6" s="1"/>
  <c r="K6" i="6"/>
  <c r="F7" i="6"/>
  <c r="E7" i="6"/>
  <c r="H6" i="6"/>
  <c r="F8" i="6" l="1"/>
  <c r="E8" i="6"/>
  <c r="E9" i="6" s="1"/>
  <c r="H7" i="6"/>
  <c r="H8" i="6" s="1"/>
  <c r="H9" i="6" s="1"/>
  <c r="J6" i="6"/>
  <c r="G7" i="6"/>
  <c r="G8" i="6" s="1"/>
  <c r="G9" i="6" s="1"/>
  <c r="I6" i="6"/>
  <c r="F9" i="6" l="1"/>
  <c r="K9" i="6" s="1"/>
  <c r="E10" i="6"/>
  <c r="I9" i="6"/>
  <c r="G10" i="6"/>
  <c r="J9" i="6"/>
  <c r="H10" i="6"/>
  <c r="J10" i="6" l="1"/>
  <c r="H11" i="6"/>
  <c r="I10" i="6"/>
  <c r="G11" i="6"/>
  <c r="F10" i="6"/>
  <c r="K10" i="6" s="1"/>
  <c r="E11" i="6"/>
  <c r="F11" i="6" s="1"/>
  <c r="G12" i="6" l="1"/>
  <c r="G13" i="6" s="1"/>
  <c r="I11" i="6"/>
  <c r="F12" i="6"/>
  <c r="K11" i="6"/>
  <c r="E12" i="6"/>
  <c r="E13" i="6" s="1"/>
  <c r="H12" i="6"/>
  <c r="H13" i="6" s="1"/>
  <c r="J11" i="6"/>
  <c r="I13" i="6" l="1"/>
  <c r="G14" i="6"/>
  <c r="F13" i="6"/>
  <c r="K13" i="6" s="1"/>
  <c r="E14" i="6"/>
  <c r="F14" i="6" s="1"/>
  <c r="J13" i="6"/>
  <c r="H14" i="6"/>
  <c r="H15" i="6" l="1"/>
  <c r="H16" i="6" s="1"/>
  <c r="J14" i="6"/>
  <c r="K14" i="6"/>
  <c r="F15" i="6"/>
  <c r="E15" i="6"/>
  <c r="E16" i="6" s="1"/>
  <c r="F16" i="6" s="1"/>
  <c r="I14" i="6"/>
  <c r="G15" i="6"/>
  <c r="G16" i="6" s="1"/>
  <c r="J16" i="6" l="1"/>
  <c r="H17" i="6"/>
  <c r="H18" i="6" s="1"/>
  <c r="H19" i="6" s="1"/>
  <c r="K16" i="6"/>
  <c r="F17" i="6"/>
  <c r="E17" i="6"/>
  <c r="G17" i="6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I16" i="6"/>
  <c r="F18" i="6" l="1"/>
  <c r="E18" i="6"/>
  <c r="F19" i="6" l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E19" i="6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E69" i="6" s="1"/>
  <c r="E70" i="6" s="1"/>
  <c r="E71" i="6" s="1"/>
  <c r="E72" i="6" s="1"/>
  <c r="E73" i="6" s="1"/>
  <c r="E74" i="6" s="1"/>
  <c r="E75" i="6" s="1"/>
  <c r="E76" i="6" s="1"/>
  <c r="E77" i="6" s="1"/>
  <c r="E78" i="6" s="1"/>
  <c r="E79" i="6" s="1"/>
  <c r="E80" i="6" s="1"/>
  <c r="E81" i="6" s="1"/>
  <c r="E82" i="6" s="1"/>
  <c r="E83" i="6" s="1"/>
  <c r="E84" i="6" s="1"/>
  <c r="E85" i="6" s="1"/>
  <c r="E86" i="6" s="1"/>
  <c r="E87" i="6" s="1"/>
  <c r="E88" i="6" s="1"/>
  <c r="E89" i="6" s="1"/>
  <c r="E90" i="6" s="1"/>
  <c r="E91" i="6" s="1"/>
  <c r="E92" i="6" s="1"/>
  <c r="E93" i="6" s="1"/>
  <c r="E94" i="6" s="1"/>
  <c r="E95" i="6" s="1"/>
  <c r="E96" i="6" s="1"/>
  <c r="E97" i="6" s="1"/>
  <c r="E98" i="6" s="1"/>
  <c r="E99" i="6" s="1"/>
  <c r="E100" i="6" s="1"/>
  <c r="E101" i="6" s="1"/>
  <c r="E102" i="6" s="1"/>
</calcChain>
</file>

<file path=xl/comments1.xml><?xml version="1.0" encoding="utf-8"?>
<comments xmlns="http://schemas.openxmlformats.org/spreadsheetml/2006/main">
  <authors>
    <author>Charles Ebeling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Enter censored times as negative values.
Enter times in ascending order of their absolute value</t>
        </r>
      </text>
    </comment>
  </commentList>
</comments>
</file>

<file path=xl/sharedStrings.xml><?xml version="1.0" encoding="utf-8"?>
<sst xmlns="http://schemas.openxmlformats.org/spreadsheetml/2006/main" count="70" uniqueCount="58">
  <si>
    <t>Nbr failures-r</t>
  </si>
  <si>
    <t>alpha/2 =</t>
  </si>
  <si>
    <t>Prob Fail =</t>
  </si>
  <si>
    <t>R(To) =</t>
  </si>
  <si>
    <t>1-alpha/2</t>
  </si>
  <si>
    <t>RL =</t>
  </si>
  <si>
    <t>RU =</t>
  </si>
  <si>
    <t>j</t>
  </si>
  <si>
    <t>Static Life Estimation</t>
  </si>
  <si>
    <t>median</t>
  </si>
  <si>
    <t>enter values</t>
  </si>
  <si>
    <t>Binomial</t>
  </si>
  <si>
    <t>Trial and error approach</t>
  </si>
  <si>
    <t>trials n</t>
  </si>
  <si>
    <t>F(x)</t>
  </si>
  <si>
    <t>1-F(x)</t>
  </si>
  <si>
    <t>df num</t>
  </si>
  <si>
    <t>df denom</t>
  </si>
  <si>
    <t>r =</t>
  </si>
  <si>
    <t xml:space="preserve">r = </t>
  </si>
  <si>
    <t>F1</t>
  </si>
  <si>
    <t>F2</t>
  </si>
  <si>
    <t>value</t>
  </si>
  <si>
    <t>alpha/2</t>
  </si>
  <si>
    <t>Vary Rl and Ru until F(x) and 1-F(x) equals</t>
  </si>
  <si>
    <t>F-Distr</t>
  </si>
  <si>
    <t>Nbr Trials- n</t>
  </si>
  <si>
    <t>Nonparametric Confidence Intervals</t>
  </si>
  <si>
    <t>Median</t>
  </si>
  <si>
    <t>ranked values from the beta distribution</t>
  </si>
  <si>
    <t>sample size n</t>
  </si>
  <si>
    <t>failure times</t>
  </si>
  <si>
    <t>Ungrouped Complete Data</t>
  </si>
  <si>
    <t>Failure times</t>
  </si>
  <si>
    <t>Plotting Position</t>
  </si>
  <si>
    <t>i/n</t>
  </si>
  <si>
    <t>i/(n+1)</t>
  </si>
  <si>
    <t>(i-.3)/(n+0.4)</t>
  </si>
  <si>
    <t>i</t>
  </si>
  <si>
    <t>Reliability Plot</t>
  </si>
  <si>
    <t xml:space="preserve"> 5% rank</t>
  </si>
  <si>
    <t xml:space="preserve"> 95% rank</t>
  </si>
  <si>
    <t>(n+1-i)/ (n+2-i)</t>
  </si>
  <si>
    <t>Time</t>
  </si>
  <si>
    <t>Product limit</t>
  </si>
  <si>
    <t>Kaplan Meier</t>
  </si>
  <si>
    <t>1-1/ni</t>
  </si>
  <si>
    <t>rank incr</t>
  </si>
  <si>
    <t>Rank Adj</t>
  </si>
  <si>
    <t>Adj</t>
  </si>
  <si>
    <t>n =</t>
  </si>
  <si>
    <t>values at the bottom.</t>
  </si>
  <si>
    <t>**** all censored times are multiply censored</t>
  </si>
  <si>
    <t>**** enter censored times as negative values</t>
  </si>
  <si>
    <t>**** enter times in ascending order of their absolute value</t>
  </si>
  <si>
    <t>**** all right censored times should be entered as negative</t>
  </si>
  <si>
    <t>Ungrouped Censored Data</t>
  </si>
  <si>
    <t>Section 12.2.3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</si>
</sst>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70" formatCode="0.00000"/>
    <numFmt numFmtId="171" formatCode="0.0"/>
    <numFmt numFmtId="172" formatCode="0.000"/>
  </numFmts>
  <fonts count="21" x14ac:knownFonts="1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2"/>
      <name val="Arial"/>
      <family val="2"/>
    </font>
    <font>
      <b/>
      <sz val="9"/>
      <name val="Arial"/>
      <family val="2"/>
    </font>
    <font>
      <b/>
      <sz val="8"/>
      <color indexed="81"/>
      <name val="Tahoma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FFFF00"/>
      <name val="Arial"/>
      <family val="2"/>
    </font>
    <font>
      <sz val="11"/>
      <color rgb="FFFFFF00"/>
      <name val="Arial"/>
      <family val="2"/>
    </font>
    <font>
      <sz val="12"/>
      <color theme="1"/>
      <name val="Arial"/>
      <family val="2"/>
    </font>
    <font>
      <sz val="11"/>
      <color rgb="FFC00000"/>
      <name val="Arial"/>
      <family val="2"/>
    </font>
    <font>
      <b/>
      <sz val="12"/>
      <color rgb="FFFFFF00"/>
      <name val="Arial"/>
      <family val="2"/>
    </font>
    <font>
      <b/>
      <sz val="11"/>
      <color rgb="FFFFFF00"/>
      <name val="Arial"/>
      <family val="2"/>
    </font>
    <font>
      <sz val="10"/>
      <color theme="5" tint="-0.499984740745262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DD95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7">
    <xf numFmtId="0" fontId="0" fillId="0" borderId="0" xfId="0"/>
    <xf numFmtId="0" fontId="1" fillId="0" borderId="0" xfId="1"/>
    <xf numFmtId="0" fontId="0" fillId="2" borderId="0" xfId="0" applyFill="1" applyBorder="1"/>
    <xf numFmtId="0" fontId="2" fillId="0" borderId="0" xfId="1" applyFont="1" applyFill="1" applyBorder="1"/>
    <xf numFmtId="164" fontId="2" fillId="0" borderId="0" xfId="1" applyNumberFormat="1" applyFont="1" applyFill="1" applyBorder="1" applyAlignment="1">
      <alignment horizontal="center"/>
    </xf>
    <xf numFmtId="0" fontId="2" fillId="4" borderId="1" xfId="1" applyFont="1" applyFill="1" applyBorder="1"/>
    <xf numFmtId="0" fontId="2" fillId="4" borderId="0" xfId="1" applyFont="1" applyFill="1" applyBorder="1"/>
    <xf numFmtId="0" fontId="1" fillId="4" borderId="0" xfId="1" applyFill="1" applyBorder="1"/>
    <xf numFmtId="0" fontId="2" fillId="5" borderId="2" xfId="1" applyFont="1" applyFill="1" applyBorder="1" applyAlignment="1">
      <alignment horizontal="center"/>
    </xf>
    <xf numFmtId="0" fontId="11" fillId="6" borderId="3" xfId="1" applyFont="1" applyFill="1" applyBorder="1"/>
    <xf numFmtId="0" fontId="12" fillId="6" borderId="0" xfId="1" applyFont="1" applyFill="1" applyBorder="1"/>
    <xf numFmtId="0" fontId="11" fillId="6" borderId="0" xfId="1" applyFont="1" applyFill="1"/>
    <xf numFmtId="0" fontId="1" fillId="6" borderId="3" xfId="1" applyFill="1" applyBorder="1"/>
    <xf numFmtId="0" fontId="4" fillId="3" borderId="4" xfId="0" applyFont="1" applyFill="1" applyBorder="1" applyAlignment="1">
      <alignment horizontal="right"/>
    </xf>
    <xf numFmtId="0" fontId="2" fillId="5" borderId="5" xfId="1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1" fillId="6" borderId="9" xfId="0" applyFont="1" applyFill="1" applyBorder="1"/>
    <xf numFmtId="0" fontId="11" fillId="6" borderId="10" xfId="0" applyFont="1" applyFill="1" applyBorder="1"/>
    <xf numFmtId="0" fontId="2" fillId="5" borderId="11" xfId="1" applyFont="1" applyFill="1" applyBorder="1" applyAlignment="1">
      <alignment horizontal="center"/>
    </xf>
    <xf numFmtId="0" fontId="2" fillId="4" borderId="3" xfId="1" applyFont="1" applyFill="1" applyBorder="1"/>
    <xf numFmtId="0" fontId="2" fillId="5" borderId="12" xfId="1" applyFont="1" applyFill="1" applyBorder="1" applyAlignment="1">
      <alignment horizontal="center"/>
    </xf>
    <xf numFmtId="0" fontId="0" fillId="0" borderId="0" xfId="0" applyBorder="1"/>
    <xf numFmtId="0" fontId="1" fillId="6" borderId="9" xfId="1" applyFill="1" applyBorder="1"/>
    <xf numFmtId="0" fontId="3" fillId="5" borderId="9" xfId="1" applyFont="1" applyFill="1" applyBorder="1"/>
    <xf numFmtId="0" fontId="3" fillId="5" borderId="10" xfId="1" applyFont="1" applyFill="1" applyBorder="1"/>
    <xf numFmtId="0" fontId="2" fillId="7" borderId="13" xfId="1" applyFont="1" applyFill="1" applyBorder="1" applyAlignment="1">
      <alignment horizontal="center"/>
    </xf>
    <xf numFmtId="0" fontId="0" fillId="6" borderId="0" xfId="0" applyFill="1" applyBorder="1"/>
    <xf numFmtId="0" fontId="0" fillId="6" borderId="13" xfId="0" applyFill="1" applyBorder="1"/>
    <xf numFmtId="0" fontId="2" fillId="7" borderId="0" xfId="1" applyFont="1" applyFill="1" applyBorder="1" applyAlignment="1">
      <alignment horizontal="center"/>
    </xf>
    <xf numFmtId="164" fontId="13" fillId="8" borderId="14" xfId="0" applyNumberFormat="1" applyFont="1" applyFill="1" applyBorder="1"/>
    <xf numFmtId="164" fontId="13" fillId="8" borderId="15" xfId="0" applyNumberFormat="1" applyFont="1" applyFill="1" applyBorder="1"/>
    <xf numFmtId="0" fontId="14" fillId="0" borderId="0" xfId="0" applyFont="1"/>
    <xf numFmtId="0" fontId="14" fillId="0" borderId="0" xfId="0" applyFont="1" applyFill="1" applyBorder="1"/>
    <xf numFmtId="0" fontId="14" fillId="0" borderId="0" xfId="0" applyFont="1" applyFill="1" applyBorder="1" applyAlignment="1">
      <alignment horizontal="left"/>
    </xf>
    <xf numFmtId="0" fontId="13" fillId="7" borderId="16" xfId="0" applyFont="1" applyFill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164" fontId="13" fillId="7" borderId="17" xfId="0" applyNumberFormat="1" applyFont="1" applyFill="1" applyBorder="1" applyAlignment="1">
      <alignment horizontal="center"/>
    </xf>
    <xf numFmtId="0" fontId="13" fillId="7" borderId="18" xfId="0" applyFont="1" applyFill="1" applyBorder="1" applyAlignment="1">
      <alignment horizontal="center"/>
    </xf>
    <xf numFmtId="0" fontId="13" fillId="7" borderId="14" xfId="0" applyFont="1" applyFill="1" applyBorder="1" applyAlignment="1">
      <alignment horizontal="center"/>
    </xf>
    <xf numFmtId="164" fontId="13" fillId="7" borderId="15" xfId="0" applyNumberFormat="1" applyFont="1" applyFill="1" applyBorder="1" applyAlignment="1">
      <alignment horizontal="center"/>
    </xf>
    <xf numFmtId="0" fontId="15" fillId="6" borderId="4" xfId="1" applyFont="1" applyFill="1" applyBorder="1"/>
    <xf numFmtId="0" fontId="15" fillId="6" borderId="4" xfId="0" applyFont="1" applyFill="1" applyBorder="1"/>
    <xf numFmtId="164" fontId="4" fillId="3" borderId="7" xfId="0" applyNumberFormat="1" applyFont="1" applyFill="1" applyBorder="1" applyAlignment="1">
      <alignment horizontal="center"/>
    </xf>
    <xf numFmtId="0" fontId="16" fillId="6" borderId="10" xfId="1" applyFont="1" applyFill="1" applyBorder="1"/>
    <xf numFmtId="0" fontId="6" fillId="9" borderId="18" xfId="1" applyFont="1" applyFill="1" applyBorder="1" applyAlignment="1">
      <alignment horizontal="right"/>
    </xf>
    <xf numFmtId="0" fontId="6" fillId="9" borderId="19" xfId="1" applyFont="1" applyFill="1" applyBorder="1" applyAlignment="1">
      <alignment horizontal="right"/>
    </xf>
    <xf numFmtId="0" fontId="5" fillId="9" borderId="20" xfId="0" applyFont="1" applyFill="1" applyBorder="1" applyAlignment="1">
      <alignment horizontal="right"/>
    </xf>
    <xf numFmtId="0" fontId="1" fillId="6" borderId="0" xfId="1" applyFill="1"/>
    <xf numFmtId="0" fontId="15" fillId="6" borderId="0" xfId="1" applyFont="1" applyFill="1"/>
    <xf numFmtId="0" fontId="15" fillId="6" borderId="0" xfId="0" applyFont="1" applyFill="1"/>
    <xf numFmtId="0" fontId="2" fillId="7" borderId="21" xfId="1" applyFont="1" applyFill="1" applyBorder="1" applyAlignment="1">
      <alignment horizontal="center"/>
    </xf>
    <xf numFmtId="0" fontId="0" fillId="4" borderId="22" xfId="0" applyFill="1" applyBorder="1"/>
    <xf numFmtId="9" fontId="0" fillId="4" borderId="22" xfId="0" applyNumberFormat="1" applyFill="1" applyBorder="1" applyAlignment="1">
      <alignment horizontal="center"/>
    </xf>
    <xf numFmtId="0" fontId="1" fillId="4" borderId="0" xfId="1" applyFill="1" applyBorder="1" applyAlignment="1">
      <alignment horizontal="right"/>
    </xf>
    <xf numFmtId="0" fontId="17" fillId="7" borderId="10" xfId="0" applyFont="1" applyFill="1" applyBorder="1"/>
    <xf numFmtId="0" fontId="0" fillId="10" borderId="23" xfId="0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164" fontId="1" fillId="10" borderId="13" xfId="1" applyNumberFormat="1" applyFill="1" applyBorder="1"/>
    <xf numFmtId="0" fontId="0" fillId="10" borderId="18" xfId="0" applyFill="1" applyBorder="1" applyAlignment="1">
      <alignment horizontal="center"/>
    </xf>
    <xf numFmtId="164" fontId="1" fillId="10" borderId="15" xfId="1" applyNumberFormat="1" applyFill="1" applyBorder="1"/>
    <xf numFmtId="0" fontId="17" fillId="7" borderId="9" xfId="0" applyFont="1" applyFill="1" applyBorder="1"/>
    <xf numFmtId="0" fontId="1" fillId="10" borderId="20" xfId="1" applyFill="1" applyBorder="1"/>
    <xf numFmtId="164" fontId="1" fillId="10" borderId="0" xfId="1" applyNumberFormat="1" applyFill="1" applyBorder="1"/>
    <xf numFmtId="0" fontId="1" fillId="10" borderId="18" xfId="1" applyFill="1" applyBorder="1"/>
    <xf numFmtId="164" fontId="1" fillId="10" borderId="14" xfId="1" applyNumberFormat="1" applyFill="1" applyBorder="1"/>
    <xf numFmtId="0" fontId="1" fillId="11" borderId="25" xfId="1" applyFill="1" applyBorder="1"/>
    <xf numFmtId="0" fontId="0" fillId="11" borderId="8" xfId="0" applyFill="1" applyBorder="1"/>
    <xf numFmtId="0" fontId="1" fillId="11" borderId="8" xfId="1" applyFill="1" applyBorder="1"/>
    <xf numFmtId="0" fontId="1" fillId="11" borderId="26" xfId="1" applyFill="1" applyBorder="1"/>
    <xf numFmtId="0" fontId="2" fillId="11" borderId="5" xfId="1" applyFont="1" applyFill="1" applyBorder="1" applyAlignment="1">
      <alignment horizontal="center"/>
    </xf>
    <xf numFmtId="0" fontId="3" fillId="11" borderId="3" xfId="1" applyFont="1" applyFill="1" applyBorder="1"/>
    <xf numFmtId="0" fontId="11" fillId="11" borderId="0" xfId="1" applyFont="1" applyFill="1"/>
    <xf numFmtId="0" fontId="0" fillId="4" borderId="0" xfId="0" applyFill="1" applyBorder="1"/>
    <xf numFmtId="9" fontId="0" fillId="4" borderId="0" xfId="0" applyNumberFormat="1" applyFill="1" applyBorder="1" applyAlignment="1">
      <alignment horizontal="center"/>
    </xf>
    <xf numFmtId="0" fontId="1" fillId="4" borderId="27" xfId="1" applyFill="1" applyBorder="1" applyAlignment="1">
      <alignment horizontal="right"/>
    </xf>
    <xf numFmtId="0" fontId="1" fillId="11" borderId="28" xfId="1" applyFill="1" applyBorder="1"/>
    <xf numFmtId="0" fontId="1" fillId="4" borderId="29" xfId="1" applyFill="1" applyBorder="1"/>
    <xf numFmtId="0" fontId="1" fillId="4" borderId="30" xfId="1" applyFill="1" applyBorder="1"/>
    <xf numFmtId="0" fontId="1" fillId="4" borderId="0" xfId="1" applyFill="1" applyBorder="1" applyAlignment="1">
      <alignment horizontal="center"/>
    </xf>
    <xf numFmtId="164" fontId="0" fillId="0" borderId="0" xfId="0" applyNumberFormat="1"/>
    <xf numFmtId="0" fontId="1" fillId="0" borderId="0" xfId="1" applyFill="1" applyBorder="1"/>
    <xf numFmtId="164" fontId="0" fillId="0" borderId="0" xfId="0" applyNumberFormat="1" applyFill="1" applyBorder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72" fontId="0" fillId="0" borderId="0" xfId="0" applyNumberFormat="1" applyFill="1"/>
    <xf numFmtId="0" fontId="0" fillId="0" borderId="0" xfId="0" applyBorder="1" applyAlignment="1">
      <alignment horizontal="center"/>
    </xf>
    <xf numFmtId="0" fontId="0" fillId="12" borderId="27" xfId="0" applyFill="1" applyBorder="1" applyAlignment="1">
      <alignment horizontal="center"/>
    </xf>
    <xf numFmtId="0" fontId="0" fillId="12" borderId="29" xfId="0" applyFill="1" applyBorder="1"/>
    <xf numFmtId="0" fontId="0" fillId="12" borderId="29" xfId="0" applyFill="1" applyBorder="1" applyAlignment="1">
      <alignment horizontal="center"/>
    </xf>
    <xf numFmtId="170" fontId="0" fillId="0" borderId="1" xfId="0" applyNumberFormat="1" applyFill="1" applyBorder="1"/>
    <xf numFmtId="170" fontId="0" fillId="0" borderId="0" xfId="0" applyNumberFormat="1" applyFill="1" applyBorder="1"/>
    <xf numFmtId="170" fontId="0" fillId="0" borderId="22" xfId="0" applyNumberFormat="1" applyFill="1" applyBorder="1"/>
    <xf numFmtId="164" fontId="7" fillId="13" borderId="27" xfId="0" applyNumberFormat="1" applyFont="1" applyFill="1" applyBorder="1" applyAlignment="1">
      <alignment horizontal="center" wrapText="1"/>
    </xf>
    <xf numFmtId="164" fontId="7" fillId="13" borderId="29" xfId="0" applyNumberFormat="1" applyFont="1" applyFill="1" applyBorder="1" applyAlignment="1">
      <alignment horizontal="center" wrapText="1"/>
    </xf>
    <xf numFmtId="164" fontId="7" fillId="13" borderId="30" xfId="0" applyNumberFormat="1" applyFont="1" applyFill="1" applyBorder="1" applyAlignment="1">
      <alignment horizontal="center" wrapText="1"/>
    </xf>
    <xf numFmtId="164" fontId="0" fillId="13" borderId="31" xfId="0" applyNumberFormat="1" applyFill="1" applyBorder="1" applyAlignment="1">
      <alignment horizontal="center"/>
    </xf>
    <xf numFmtId="164" fontId="0" fillId="13" borderId="0" xfId="0" applyNumberFormat="1" applyFill="1" applyBorder="1" applyAlignment="1">
      <alignment horizontal="center"/>
    </xf>
    <xf numFmtId="164" fontId="0" fillId="13" borderId="21" xfId="0" applyNumberFormat="1" applyFill="1" applyBorder="1" applyAlignment="1">
      <alignment horizontal="center"/>
    </xf>
    <xf numFmtId="164" fontId="0" fillId="13" borderId="22" xfId="0" applyNumberFormat="1" applyFill="1" applyBorder="1" applyAlignment="1">
      <alignment horizontal="center"/>
    </xf>
    <xf numFmtId="164" fontId="0" fillId="13" borderId="32" xfId="0" applyNumberFormat="1" applyFill="1" applyBorder="1" applyAlignment="1">
      <alignment horizontal="center"/>
    </xf>
    <xf numFmtId="0" fontId="0" fillId="13" borderId="0" xfId="0" applyFill="1" applyBorder="1"/>
    <xf numFmtId="0" fontId="7" fillId="12" borderId="27" xfId="0" applyFont="1" applyFill="1" applyBorder="1" applyAlignment="1">
      <alignment horizontal="center" wrapText="1"/>
    </xf>
    <xf numFmtId="0" fontId="18" fillId="12" borderId="2" xfId="0" applyFont="1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71" fontId="7" fillId="12" borderId="1" xfId="0" applyNumberFormat="1" applyFont="1" applyFill="1" applyBorder="1" applyAlignment="1">
      <alignment horizontal="center" wrapText="1"/>
    </xf>
    <xf numFmtId="0" fontId="0" fillId="12" borderId="33" xfId="0" applyFill="1" applyBorder="1"/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" fontId="1" fillId="14" borderId="25" xfId="0" applyNumberFormat="1" applyFont="1" applyFill="1" applyBorder="1"/>
    <xf numFmtId="1" fontId="1" fillId="14" borderId="8" xfId="0" applyNumberFormat="1" applyFont="1" applyFill="1" applyBorder="1"/>
    <xf numFmtId="1" fontId="1" fillId="15" borderId="8" xfId="0" applyNumberFormat="1" applyFont="1" applyFill="1" applyBorder="1"/>
    <xf numFmtId="1" fontId="0" fillId="14" borderId="8" xfId="0" applyNumberFormat="1" applyFill="1" applyBorder="1" applyAlignment="1">
      <alignment horizontal="center"/>
    </xf>
    <xf numFmtId="1" fontId="1" fillId="14" borderId="8" xfId="0" applyNumberFormat="1" applyFont="1" applyFill="1" applyBorder="1" applyAlignment="1">
      <alignment horizontal="center"/>
    </xf>
    <xf numFmtId="1" fontId="0" fillId="14" borderId="26" xfId="0" applyNumberFormat="1" applyFill="1" applyBorder="1" applyAlignment="1">
      <alignment horizontal="center"/>
    </xf>
    <xf numFmtId="164" fontId="0" fillId="0" borderId="0" xfId="0" applyNumberFormat="1" applyBorder="1"/>
    <xf numFmtId="164" fontId="0" fillId="13" borderId="34" xfId="0" applyNumberFormat="1" applyFill="1" applyBorder="1"/>
    <xf numFmtId="164" fontId="0" fillId="13" borderId="1" xfId="0" applyNumberFormat="1" applyFill="1" applyBorder="1"/>
    <xf numFmtId="164" fontId="0" fillId="13" borderId="31" xfId="0" applyNumberFormat="1" applyFill="1" applyBorder="1"/>
    <xf numFmtId="164" fontId="0" fillId="13" borderId="0" xfId="0" applyNumberFormat="1" applyFill="1" applyBorder="1"/>
    <xf numFmtId="164" fontId="0" fillId="13" borderId="35" xfId="0" applyNumberFormat="1" applyFill="1" applyBorder="1"/>
    <xf numFmtId="164" fontId="0" fillId="13" borderId="22" xfId="0" applyNumberFormat="1" applyFill="1" applyBorder="1"/>
    <xf numFmtId="164" fontId="0" fillId="0" borderId="1" xfId="0" applyNumberFormat="1" applyBorder="1"/>
    <xf numFmtId="164" fontId="0" fillId="0" borderId="22" xfId="0" applyNumberFormat="1" applyBorder="1"/>
    <xf numFmtId="172" fontId="19" fillId="14" borderId="16" xfId="0" applyNumberFormat="1" applyFont="1" applyFill="1" applyBorder="1"/>
    <xf numFmtId="172" fontId="19" fillId="14" borderId="3" xfId="0" applyNumberFormat="1" applyFont="1" applyFill="1" applyBorder="1"/>
    <xf numFmtId="0" fontId="19" fillId="14" borderId="3" xfId="0" applyFont="1" applyFill="1" applyBorder="1"/>
    <xf numFmtId="1" fontId="19" fillId="14" borderId="3" xfId="0" applyNumberFormat="1" applyFont="1" applyFill="1" applyBorder="1" applyAlignment="1">
      <alignment horizontal="center"/>
    </xf>
    <xf numFmtId="0" fontId="18" fillId="14" borderId="3" xfId="0" applyFont="1" applyFill="1" applyBorder="1" applyAlignment="1">
      <alignment horizontal="center"/>
    </xf>
    <xf numFmtId="1" fontId="0" fillId="14" borderId="3" xfId="0" applyNumberFormat="1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172" fontId="19" fillId="14" borderId="20" xfId="0" applyNumberFormat="1" applyFont="1" applyFill="1" applyBorder="1"/>
    <xf numFmtId="0" fontId="0" fillId="14" borderId="0" xfId="0" applyFill="1" applyBorder="1"/>
    <xf numFmtId="1" fontId="0" fillId="14" borderId="0" xfId="0" applyNumberFormat="1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3" xfId="0" applyFill="1" applyBorder="1"/>
    <xf numFmtId="0" fontId="0" fillId="14" borderId="20" xfId="0" applyFill="1" applyBorder="1"/>
    <xf numFmtId="172" fontId="19" fillId="14" borderId="18" xfId="0" applyNumberFormat="1" applyFont="1" applyFill="1" applyBorder="1"/>
    <xf numFmtId="172" fontId="0" fillId="14" borderId="14" xfId="0" applyNumberFormat="1" applyFill="1" applyBorder="1"/>
    <xf numFmtId="0" fontId="0" fillId="14" borderId="14" xfId="0" applyFill="1" applyBorder="1"/>
    <xf numFmtId="1" fontId="0" fillId="14" borderId="14" xfId="0" applyNumberFormat="1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19" fillId="14" borderId="0" xfId="0" applyFont="1" applyFill="1" applyBorder="1"/>
    <xf numFmtId="0" fontId="18" fillId="7" borderId="7" xfId="0" applyFont="1" applyFill="1" applyBorder="1" applyAlignment="1">
      <alignment horizontal="center"/>
    </xf>
    <xf numFmtId="0" fontId="0" fillId="7" borderId="28" xfId="0" applyFill="1" applyBorder="1"/>
    <xf numFmtId="0" fontId="0" fillId="14" borderId="6" xfId="0" applyFill="1" applyBorder="1"/>
    <xf numFmtId="0" fontId="0" fillId="13" borderId="36" xfId="0" applyFill="1" applyBorder="1" applyAlignment="1">
      <alignment horizontal="center"/>
    </xf>
    <xf numFmtId="0" fontId="0" fillId="13" borderId="36" xfId="0" applyFill="1" applyBorder="1"/>
    <xf numFmtId="0" fontId="0" fillId="13" borderId="17" xfId="0" applyFill="1" applyBorder="1"/>
    <xf numFmtId="0" fontId="0" fillId="13" borderId="29" xfId="0" applyFill="1" applyBorder="1" applyAlignment="1">
      <alignment horizontal="center"/>
    </xf>
    <xf numFmtId="0" fontId="0" fillId="13" borderId="37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164" fontId="1" fillId="13" borderId="13" xfId="1" applyNumberFormat="1" applyFill="1" applyBorder="1" applyAlignment="1">
      <alignment horizontal="center"/>
    </xf>
    <xf numFmtId="164" fontId="1" fillId="13" borderId="13" xfId="1" applyNumberFormat="1" applyFill="1" applyBorder="1"/>
    <xf numFmtId="0" fontId="0" fillId="13" borderId="14" xfId="0" applyFill="1" applyBorder="1"/>
    <xf numFmtId="164" fontId="0" fillId="13" borderId="14" xfId="0" applyNumberFormat="1" applyFill="1" applyBorder="1"/>
    <xf numFmtId="164" fontId="1" fillId="13" borderId="15" xfId="1" applyNumberFormat="1" applyFill="1" applyBorder="1"/>
    <xf numFmtId="0" fontId="0" fillId="16" borderId="8" xfId="0" applyFill="1" applyBorder="1"/>
    <xf numFmtId="0" fontId="0" fillId="16" borderId="26" xfId="0" applyFill="1" applyBorder="1"/>
    <xf numFmtId="0" fontId="20" fillId="17" borderId="4" xfId="0" applyFont="1" applyFill="1" applyBorder="1"/>
    <xf numFmtId="0" fontId="20" fillId="17" borderId="9" xfId="0" applyFont="1" applyFill="1" applyBorder="1"/>
    <xf numFmtId="0" fontId="20" fillId="17" borderId="10" xfId="0" applyFont="1" applyFill="1" applyBorder="1"/>
    <xf numFmtId="0" fontId="9" fillId="4" borderId="31" xfId="1" applyFont="1" applyFill="1" applyBorder="1" applyAlignment="1">
      <alignment horizontal="right"/>
    </xf>
    <xf numFmtId="0" fontId="18" fillId="18" borderId="4" xfId="0" applyFont="1" applyFill="1" applyBorder="1"/>
    <xf numFmtId="0" fontId="0" fillId="18" borderId="9" xfId="0" applyFill="1" applyBorder="1"/>
    <xf numFmtId="0" fontId="0" fillId="18" borderId="10" xfId="0" applyFill="1" applyBorder="1"/>
    <xf numFmtId="0" fontId="0" fillId="18" borderId="14" xfId="0" applyFill="1" applyBorder="1"/>
    <xf numFmtId="0" fontId="0" fillId="18" borderId="15" xfId="0" applyFill="1" applyBorder="1"/>
    <xf numFmtId="0" fontId="10" fillId="18" borderId="27" xfId="0" applyFont="1" applyFill="1" applyBorder="1" applyAlignment="1">
      <alignment horizontal="center"/>
    </xf>
    <xf numFmtId="0" fontId="10" fillId="18" borderId="29" xfId="0" applyFont="1" applyFill="1" applyBorder="1" applyAlignment="1">
      <alignment horizontal="center" wrapText="1"/>
    </xf>
    <xf numFmtId="0" fontId="7" fillId="18" borderId="29" xfId="0" applyFont="1" applyFill="1" applyBorder="1" applyAlignment="1">
      <alignment horizontal="center" wrapText="1"/>
    </xf>
    <xf numFmtId="0" fontId="10" fillId="18" borderId="29" xfId="0" applyFont="1" applyFill="1" applyBorder="1"/>
    <xf numFmtId="0" fontId="10" fillId="18" borderId="29" xfId="0" applyFont="1" applyFill="1" applyBorder="1" applyAlignment="1">
      <alignment horizontal="center"/>
    </xf>
    <xf numFmtId="0" fontId="2" fillId="18" borderId="16" xfId="1" applyFont="1" applyFill="1" applyBorder="1"/>
    <xf numFmtId="0" fontId="2" fillId="18" borderId="20" xfId="1" applyFont="1" applyFill="1" applyBorder="1"/>
    <xf numFmtId="0" fontId="0" fillId="18" borderId="20" xfId="0" applyFill="1" applyBorder="1"/>
    <xf numFmtId="0" fontId="2" fillId="18" borderId="20" xfId="1" applyFont="1" applyFill="1" applyBorder="1" applyAlignment="1">
      <alignment horizontal="right"/>
    </xf>
    <xf numFmtId="0" fontId="2" fillId="18" borderId="3" xfId="1" applyFont="1" applyFill="1" applyBorder="1"/>
    <xf numFmtId="0" fontId="2" fillId="18" borderId="0" xfId="1" applyFont="1" applyFill="1" applyBorder="1"/>
    <xf numFmtId="0" fontId="13" fillId="18" borderId="0" xfId="0" applyFont="1" applyFill="1" applyBorder="1"/>
    <xf numFmtId="0" fontId="13" fillId="18" borderId="13" xfId="0" applyFont="1" applyFill="1" applyBorder="1"/>
    <xf numFmtId="0" fontId="4" fillId="18" borderId="4" xfId="0" applyFont="1" applyFill="1" applyBorder="1"/>
    <xf numFmtId="0" fontId="4" fillId="18" borderId="10" xfId="0" applyFont="1" applyFill="1" applyBorder="1"/>
    <xf numFmtId="0" fontId="4" fillId="18" borderId="20" xfId="0" applyFont="1" applyFill="1" applyBorder="1" applyAlignment="1">
      <alignment horizontal="right"/>
    </xf>
    <xf numFmtId="0" fontId="4" fillId="18" borderId="4" xfId="0" applyFont="1" applyFill="1" applyBorder="1" applyAlignment="1">
      <alignment horizontal="right"/>
    </xf>
    <xf numFmtId="0" fontId="0" fillId="18" borderId="18" xfId="0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279965004374452E-2"/>
          <c:y val="7.4548702245552642E-2"/>
          <c:w val="0.61285192475940509"/>
          <c:h val="0.7982250656167978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'Section 12.2.1'!$D$3</c:f>
              <c:strCache>
                <c:ptCount val="1"/>
                <c:pt idx="0">
                  <c:v>i/n</c:v>
                </c:pt>
              </c:strCache>
            </c:strRef>
          </c:tx>
          <c:marker>
            <c:symbol val="none"/>
          </c:marker>
          <c:xVal>
            <c:numRef>
              <c:f>'Section 12.2.1'!$C$4:$C$14</c:f>
              <c:numCache>
                <c:formatCode>General</c:formatCode>
                <c:ptCount val="11"/>
                <c:pt idx="0">
                  <c:v>0</c:v>
                </c:pt>
                <c:pt idx="1">
                  <c:v>15.4</c:v>
                </c:pt>
                <c:pt idx="2">
                  <c:v>18.899999999999999</c:v>
                </c:pt>
                <c:pt idx="3">
                  <c:v>20.100000000000001</c:v>
                </c:pt>
                <c:pt idx="4">
                  <c:v>24.5</c:v>
                </c:pt>
                <c:pt idx="5">
                  <c:v>29.3</c:v>
                </c:pt>
                <c:pt idx="6">
                  <c:v>33.9</c:v>
                </c:pt>
                <c:pt idx="7">
                  <c:v>48.2</c:v>
                </c:pt>
                <c:pt idx="8">
                  <c:v>54.7</c:v>
                </c:pt>
                <c:pt idx="9">
                  <c:v>72</c:v>
                </c:pt>
                <c:pt idx="10">
                  <c:v>86.1</c:v>
                </c:pt>
              </c:numCache>
            </c:numRef>
          </c:xVal>
          <c:yVal>
            <c:numRef>
              <c:f>'Section 12.2.1'!$D$4:$D$14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0.19999999999999996</c:v>
                </c:pt>
                <c:pt idx="9">
                  <c:v>9.9999999999999978E-2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1A-4DBE-9E62-0E6B4ED18FD7}"/>
            </c:ext>
          </c:extLst>
        </c:ser>
        <c:ser>
          <c:idx val="1"/>
          <c:order val="1"/>
          <c:tx>
            <c:strRef>
              <c:f>'Section 12.2.1'!$E$3</c:f>
              <c:strCache>
                <c:ptCount val="1"/>
                <c:pt idx="0">
                  <c:v>i/(n+1)</c:v>
                </c:pt>
              </c:strCache>
            </c:strRef>
          </c:tx>
          <c:marker>
            <c:symbol val="none"/>
          </c:marker>
          <c:xVal>
            <c:numRef>
              <c:f>'Section 12.2.1'!$C$4:$C$14</c:f>
              <c:numCache>
                <c:formatCode>General</c:formatCode>
                <c:ptCount val="11"/>
                <c:pt idx="0">
                  <c:v>0</c:v>
                </c:pt>
                <c:pt idx="1">
                  <c:v>15.4</c:v>
                </c:pt>
                <c:pt idx="2">
                  <c:v>18.899999999999999</c:v>
                </c:pt>
                <c:pt idx="3">
                  <c:v>20.100000000000001</c:v>
                </c:pt>
                <c:pt idx="4">
                  <c:v>24.5</c:v>
                </c:pt>
                <c:pt idx="5">
                  <c:v>29.3</c:v>
                </c:pt>
                <c:pt idx="6">
                  <c:v>33.9</c:v>
                </c:pt>
                <c:pt idx="7">
                  <c:v>48.2</c:v>
                </c:pt>
                <c:pt idx="8">
                  <c:v>54.7</c:v>
                </c:pt>
                <c:pt idx="9">
                  <c:v>72</c:v>
                </c:pt>
                <c:pt idx="10">
                  <c:v>86.1</c:v>
                </c:pt>
              </c:numCache>
            </c:numRef>
          </c:xVal>
          <c:yVal>
            <c:numRef>
              <c:f>'Section 12.2.1'!$E$4:$E$14</c:f>
              <c:numCache>
                <c:formatCode>0.0000</c:formatCode>
                <c:ptCount val="11"/>
                <c:pt idx="0" formatCode="General">
                  <c:v>1</c:v>
                </c:pt>
                <c:pt idx="1">
                  <c:v>0.90909090909090906</c:v>
                </c:pt>
                <c:pt idx="2">
                  <c:v>0.81818181818181812</c:v>
                </c:pt>
                <c:pt idx="3">
                  <c:v>0.72727272727272729</c:v>
                </c:pt>
                <c:pt idx="4">
                  <c:v>0.63636363636363635</c:v>
                </c:pt>
                <c:pt idx="5">
                  <c:v>0.54545454545454541</c:v>
                </c:pt>
                <c:pt idx="6">
                  <c:v>0.45454545454545459</c:v>
                </c:pt>
                <c:pt idx="7">
                  <c:v>0.36363636363636365</c:v>
                </c:pt>
                <c:pt idx="8">
                  <c:v>0.27272727272727271</c:v>
                </c:pt>
                <c:pt idx="9">
                  <c:v>0.18181818181818177</c:v>
                </c:pt>
                <c:pt idx="10">
                  <c:v>9.0909090909090939E-2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1A-4DBE-9E62-0E6B4ED18FD7}"/>
            </c:ext>
          </c:extLst>
        </c:ser>
        <c:ser>
          <c:idx val="2"/>
          <c:order val="2"/>
          <c:tx>
            <c:strRef>
              <c:f>'Section 12.2.1'!$F$3</c:f>
              <c:strCache>
                <c:ptCount val="1"/>
                <c:pt idx="0">
                  <c:v>(i-.3)/(n+0.4)</c:v>
                </c:pt>
              </c:strCache>
            </c:strRef>
          </c:tx>
          <c:marker>
            <c:symbol val="none"/>
          </c:marker>
          <c:xVal>
            <c:numRef>
              <c:f>'Section 12.2.1'!$C$4:$C$14</c:f>
              <c:numCache>
                <c:formatCode>General</c:formatCode>
                <c:ptCount val="11"/>
                <c:pt idx="0">
                  <c:v>0</c:v>
                </c:pt>
                <c:pt idx="1">
                  <c:v>15.4</c:v>
                </c:pt>
                <c:pt idx="2">
                  <c:v>18.899999999999999</c:v>
                </c:pt>
                <c:pt idx="3">
                  <c:v>20.100000000000001</c:v>
                </c:pt>
                <c:pt idx="4">
                  <c:v>24.5</c:v>
                </c:pt>
                <c:pt idx="5">
                  <c:v>29.3</c:v>
                </c:pt>
                <c:pt idx="6">
                  <c:v>33.9</c:v>
                </c:pt>
                <c:pt idx="7">
                  <c:v>48.2</c:v>
                </c:pt>
                <c:pt idx="8">
                  <c:v>54.7</c:v>
                </c:pt>
                <c:pt idx="9">
                  <c:v>72</c:v>
                </c:pt>
                <c:pt idx="10">
                  <c:v>86.1</c:v>
                </c:pt>
              </c:numCache>
            </c:numRef>
          </c:xVal>
          <c:yVal>
            <c:numRef>
              <c:f>'Section 12.2.1'!$F$4:$F$14</c:f>
              <c:numCache>
                <c:formatCode>0.0000</c:formatCode>
                <c:ptCount val="11"/>
                <c:pt idx="0" formatCode="General">
                  <c:v>1</c:v>
                </c:pt>
                <c:pt idx="1">
                  <c:v>0.93269230769230771</c:v>
                </c:pt>
                <c:pt idx="2">
                  <c:v>0.83653846153846156</c:v>
                </c:pt>
                <c:pt idx="3">
                  <c:v>0.74038461538461542</c:v>
                </c:pt>
                <c:pt idx="4">
                  <c:v>0.64423076923076916</c:v>
                </c:pt>
                <c:pt idx="5">
                  <c:v>0.54807692307692313</c:v>
                </c:pt>
                <c:pt idx="6">
                  <c:v>0.45192307692307687</c:v>
                </c:pt>
                <c:pt idx="7">
                  <c:v>0.35576923076923073</c:v>
                </c:pt>
                <c:pt idx="8">
                  <c:v>0.25961538461538458</c:v>
                </c:pt>
                <c:pt idx="9">
                  <c:v>0.16346153846153855</c:v>
                </c:pt>
                <c:pt idx="10">
                  <c:v>6.7307692307692402E-2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1A-4DBE-9E62-0E6B4ED18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091960"/>
        <c:axId val="1"/>
      </c:scatterChart>
      <c:valAx>
        <c:axId val="293091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30919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6500031127942347"/>
          <c:y val="0.37903362622657322"/>
          <c:w val="0.21333342013892423"/>
          <c:h val="0.22580726668817122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'Section 12.4'!$D$6</c:f>
              <c:strCache>
                <c:ptCount val="1"/>
                <c:pt idx="0">
                  <c:v> 5% rank</c:v>
                </c:pt>
              </c:strCache>
            </c:strRef>
          </c:tx>
          <c:spPr>
            <a:ln w="22225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'Section 12.4'!$C$7:$C$17</c:f>
              <c:numCache>
                <c:formatCode>General</c:formatCode>
                <c:ptCount val="11"/>
                <c:pt idx="0">
                  <c:v>0</c:v>
                </c:pt>
                <c:pt idx="1">
                  <c:v>15.4</c:v>
                </c:pt>
                <c:pt idx="2">
                  <c:v>18.899999999999999</c:v>
                </c:pt>
                <c:pt idx="3">
                  <c:v>20.100000000000001</c:v>
                </c:pt>
                <c:pt idx="4">
                  <c:v>24.5</c:v>
                </c:pt>
                <c:pt idx="5">
                  <c:v>29.3</c:v>
                </c:pt>
                <c:pt idx="6">
                  <c:v>33.9</c:v>
                </c:pt>
                <c:pt idx="7">
                  <c:v>48.2</c:v>
                </c:pt>
                <c:pt idx="8">
                  <c:v>54.7</c:v>
                </c:pt>
                <c:pt idx="9">
                  <c:v>72</c:v>
                </c:pt>
                <c:pt idx="10">
                  <c:v>86.1</c:v>
                </c:pt>
              </c:numCache>
            </c:numRef>
          </c:xVal>
          <c:yVal>
            <c:numRef>
              <c:f>'Section 12.4'!$D$7:$D$17</c:f>
              <c:numCache>
                <c:formatCode>0.0000</c:formatCode>
                <c:ptCount val="11"/>
                <c:pt idx="0" formatCode="General">
                  <c:v>0</c:v>
                </c:pt>
                <c:pt idx="1">
                  <c:v>5.1161968918237016E-3</c:v>
                </c:pt>
                <c:pt idx="2">
                  <c:v>3.6771437887465085E-2</c:v>
                </c:pt>
                <c:pt idx="3">
                  <c:v>8.7264433914150216E-2</c:v>
                </c:pt>
                <c:pt idx="4">
                  <c:v>0.15002824080667998</c:v>
                </c:pt>
                <c:pt idx="5">
                  <c:v>0.22244110100812908</c:v>
                </c:pt>
                <c:pt idx="6">
                  <c:v>0.30353721256404204</c:v>
                </c:pt>
                <c:pt idx="7">
                  <c:v>0.39337578389458666</c:v>
                </c:pt>
                <c:pt idx="8">
                  <c:v>0.49309869893679759</c:v>
                </c:pt>
                <c:pt idx="9">
                  <c:v>0.60583669756349523</c:v>
                </c:pt>
                <c:pt idx="10">
                  <c:v>0.7411344491069477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FE-481E-BE14-F2E340F420A0}"/>
            </c:ext>
          </c:extLst>
        </c:ser>
        <c:ser>
          <c:idx val="1"/>
          <c:order val="1"/>
          <c:tx>
            <c:strRef>
              <c:f>'Section 12.4'!$E$6</c:f>
              <c:strCache>
                <c:ptCount val="1"/>
                <c:pt idx="0">
                  <c:v>Median</c:v>
                </c:pt>
              </c:strCache>
            </c:strRef>
          </c:tx>
          <c:spPr>
            <a:ln w="22225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'Section 12.4'!$C$7:$C$17</c:f>
              <c:numCache>
                <c:formatCode>General</c:formatCode>
                <c:ptCount val="11"/>
                <c:pt idx="0">
                  <c:v>0</c:v>
                </c:pt>
                <c:pt idx="1">
                  <c:v>15.4</c:v>
                </c:pt>
                <c:pt idx="2">
                  <c:v>18.899999999999999</c:v>
                </c:pt>
                <c:pt idx="3">
                  <c:v>20.100000000000001</c:v>
                </c:pt>
                <c:pt idx="4">
                  <c:v>24.5</c:v>
                </c:pt>
                <c:pt idx="5">
                  <c:v>29.3</c:v>
                </c:pt>
                <c:pt idx="6">
                  <c:v>33.9</c:v>
                </c:pt>
                <c:pt idx="7">
                  <c:v>48.2</c:v>
                </c:pt>
                <c:pt idx="8">
                  <c:v>54.7</c:v>
                </c:pt>
                <c:pt idx="9">
                  <c:v>72</c:v>
                </c:pt>
                <c:pt idx="10">
                  <c:v>86.1</c:v>
                </c:pt>
              </c:numCache>
            </c:numRef>
          </c:xVal>
          <c:yVal>
            <c:numRef>
              <c:f>'Section 12.4'!$E$7:$E$17</c:f>
              <c:numCache>
                <c:formatCode>0.0000</c:formatCode>
                <c:ptCount val="11"/>
                <c:pt idx="0" formatCode="General">
                  <c:v>0</c:v>
                </c:pt>
                <c:pt idx="1">
                  <c:v>6.6967008463192576E-2</c:v>
                </c:pt>
                <c:pt idx="2">
                  <c:v>0.16226272819524618</c:v>
                </c:pt>
                <c:pt idx="3">
                  <c:v>0.25857472328496323</c:v>
                </c:pt>
                <c:pt idx="4">
                  <c:v>0.3550999679124886</c:v>
                </c:pt>
                <c:pt idx="5">
                  <c:v>0.4516941562236631</c:v>
                </c:pt>
                <c:pt idx="6">
                  <c:v>0.54830584377633684</c:v>
                </c:pt>
                <c:pt idx="7">
                  <c:v>0.64490003208751145</c:v>
                </c:pt>
                <c:pt idx="8">
                  <c:v>0.74142527671503677</c:v>
                </c:pt>
                <c:pt idx="9">
                  <c:v>0.83773727180475388</c:v>
                </c:pt>
                <c:pt idx="10">
                  <c:v>0.93303299153680741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FE-481E-BE14-F2E340F420A0}"/>
            </c:ext>
          </c:extLst>
        </c:ser>
        <c:ser>
          <c:idx val="2"/>
          <c:order val="2"/>
          <c:tx>
            <c:strRef>
              <c:f>'Section 12.4'!$F$6</c:f>
              <c:strCache>
                <c:ptCount val="1"/>
                <c:pt idx="0">
                  <c:v> 95% rank</c:v>
                </c:pt>
              </c:strCache>
            </c:strRef>
          </c:tx>
          <c:spPr>
            <a:ln w="22225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'Section 12.4'!$C$7:$C$17</c:f>
              <c:numCache>
                <c:formatCode>General</c:formatCode>
                <c:ptCount val="11"/>
                <c:pt idx="0">
                  <c:v>0</c:v>
                </c:pt>
                <c:pt idx="1">
                  <c:v>15.4</c:v>
                </c:pt>
                <c:pt idx="2">
                  <c:v>18.899999999999999</c:v>
                </c:pt>
                <c:pt idx="3">
                  <c:v>20.100000000000001</c:v>
                </c:pt>
                <c:pt idx="4">
                  <c:v>24.5</c:v>
                </c:pt>
                <c:pt idx="5">
                  <c:v>29.3</c:v>
                </c:pt>
                <c:pt idx="6">
                  <c:v>33.9</c:v>
                </c:pt>
                <c:pt idx="7">
                  <c:v>48.2</c:v>
                </c:pt>
                <c:pt idx="8">
                  <c:v>54.7</c:v>
                </c:pt>
                <c:pt idx="9">
                  <c:v>72</c:v>
                </c:pt>
                <c:pt idx="10">
                  <c:v>86.1</c:v>
                </c:pt>
              </c:numCache>
            </c:numRef>
          </c:xVal>
          <c:yVal>
            <c:numRef>
              <c:f>'Section 12.4'!$F$7:$F$17</c:f>
              <c:numCache>
                <c:formatCode>0.0000</c:formatCode>
                <c:ptCount val="11"/>
                <c:pt idx="0" formatCode="General">
                  <c:v>0</c:v>
                </c:pt>
                <c:pt idx="1">
                  <c:v>0.25886555089305219</c:v>
                </c:pt>
                <c:pt idx="2">
                  <c:v>0.39416330243650466</c:v>
                </c:pt>
                <c:pt idx="3">
                  <c:v>0.50690130106320219</c:v>
                </c:pt>
                <c:pt idx="4">
                  <c:v>0.60662421610541328</c:v>
                </c:pt>
                <c:pt idx="5">
                  <c:v>0.69646278743595791</c:v>
                </c:pt>
                <c:pt idx="6">
                  <c:v>0.77755889899187092</c:v>
                </c:pt>
                <c:pt idx="7">
                  <c:v>0.84997175919332002</c:v>
                </c:pt>
                <c:pt idx="8">
                  <c:v>0.91273556608584983</c:v>
                </c:pt>
                <c:pt idx="9">
                  <c:v>0.96322856211253494</c:v>
                </c:pt>
                <c:pt idx="10">
                  <c:v>0.99488380310817637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FE-481E-BE14-F2E340F42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481248"/>
        <c:axId val="1"/>
      </c:scatterChart>
      <c:valAx>
        <c:axId val="294481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944812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000031758142687"/>
          <c:y val="0.37940442159913701"/>
          <c:w val="0.17886185962186374"/>
          <c:h val="0.22764265295948216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</xdr:colOff>
      <xdr:row>1</xdr:row>
      <xdr:rowOff>91440</xdr:rowOff>
    </xdr:from>
    <xdr:to>
      <xdr:col>14</xdr:col>
      <xdr:colOff>350520</xdr:colOff>
      <xdr:row>18</xdr:row>
      <xdr:rowOff>60960</xdr:rowOff>
    </xdr:to>
    <xdr:graphicFrame macro="">
      <xdr:nvGraphicFramePr>
        <xdr:cNvPr id="42024" name="Chart 6">
          <a:extLst>
            <a:ext uri="{FF2B5EF4-FFF2-40B4-BE49-F238E27FC236}">
              <a16:creationId xmlns:a16="http://schemas.microsoft.com/office/drawing/2014/main" id="{183DFDF4-9798-4672-B6B0-400B40814C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213360</xdr:colOff>
          <xdr:row>9</xdr:row>
          <xdr:rowOff>7620</xdr:rowOff>
        </xdr:from>
        <xdr:to>
          <xdr:col>8</xdr:col>
          <xdr:colOff>655320</xdr:colOff>
          <xdr:row>15</xdr:row>
          <xdr:rowOff>91440</xdr:rowOff>
        </xdr:to>
        <xdr:sp macro="" textlink="">
          <xdr:nvSpPr>
            <xdr:cNvPr id="28673" name="Object 1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:a16="http://schemas.microsoft.com/office/drawing/2014/main" id="{8B6231BC-97E0-4EB5-8000-EB258AD15C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11</xdr:row>
          <xdr:rowOff>7620</xdr:rowOff>
        </xdr:from>
        <xdr:to>
          <xdr:col>4</xdr:col>
          <xdr:colOff>7620</xdr:colOff>
          <xdr:row>19</xdr:row>
          <xdr:rowOff>129540</xdr:rowOff>
        </xdr:to>
        <xdr:sp macro="" textlink="">
          <xdr:nvSpPr>
            <xdr:cNvPr id="28674" name="Object 2" hidden="1">
              <a:extLst>
                <a:ext uri="{63B3BB69-23CF-44E3-9099-C40C66FF867C}">
                  <a14:compatExt spid="_x0000_s28674"/>
                </a:ext>
                <a:ext uri="{FF2B5EF4-FFF2-40B4-BE49-F238E27FC236}">
                  <a16:creationId xmlns:a16="http://schemas.microsoft.com/office/drawing/2014/main" id="{AFC5DE6F-F317-4D95-8B0B-F32A8E7273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1</xdr:row>
      <xdr:rowOff>144780</xdr:rowOff>
    </xdr:from>
    <xdr:to>
      <xdr:col>13</xdr:col>
      <xdr:colOff>495300</xdr:colOff>
      <xdr:row>17</xdr:row>
      <xdr:rowOff>160020</xdr:rowOff>
    </xdr:to>
    <xdr:graphicFrame macro="">
      <xdr:nvGraphicFramePr>
        <xdr:cNvPr id="1065" name="Chart 5">
          <a:extLst>
            <a:ext uri="{FF2B5EF4-FFF2-40B4-BE49-F238E27FC236}">
              <a16:creationId xmlns:a16="http://schemas.microsoft.com/office/drawing/2014/main" id="{6B0026DD-6ECA-4537-9EE4-46713D213F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Straight Connector 2"/>
        <cdr:cNvSpPr/>
      </cdr:nvSpPr>
      <cdr:spPr>
        <a:xfrm xmlns:a="http://schemas.openxmlformats.org/drawingml/2006/main" rot="5400000" flipH="1">
          <a:off x="-4181475" y="-466725"/>
          <a:ext cx="0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0.34701</cdr:x>
      <cdr:y>0.20202</cdr:y>
    </cdr:from>
    <cdr:to>
      <cdr:x>0.34662</cdr:x>
      <cdr:y>0.84785</cdr:y>
    </cdr:to>
    <cdr:sp macro="" textlink="">
      <cdr:nvSpPr>
        <cdr:cNvPr id="5" name="Straight Connector 4"/>
        <cdr:cNvSpPr/>
      </cdr:nvSpPr>
      <cdr:spPr>
        <a:xfrm xmlns:a="http://schemas.openxmlformats.org/drawingml/2006/main" rot="5400000" flipH="1" flipV="1">
          <a:off x="1589881" y="562769"/>
          <a:ext cx="1588" cy="177165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0.08076</cdr:x>
      <cdr:y>0.04432</cdr:y>
    </cdr:from>
    <cdr:to>
      <cdr:x>0.28027</cdr:x>
      <cdr:y>0.37428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371475" y="1143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100"/>
            <a:t>F(t)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workbookViewId="0">
      <selection activeCell="F17" sqref="F17"/>
    </sheetView>
  </sheetViews>
  <sheetFormatPr defaultRowHeight="13.2" x14ac:dyDescent="0.25"/>
  <cols>
    <col min="1" max="1" width="4" customWidth="1"/>
    <col min="2" max="2" width="10" customWidth="1"/>
    <col min="3" max="3" width="12.44140625" customWidth="1"/>
    <col min="6" max="6" width="11" customWidth="1"/>
  </cols>
  <sheetData>
    <row r="1" spans="2:10" ht="14.4" thickBot="1" x14ac:dyDescent="0.3">
      <c r="B1" s="174" t="s">
        <v>32</v>
      </c>
      <c r="C1" s="175"/>
      <c r="D1" s="175"/>
      <c r="E1" s="175" t="s">
        <v>39</v>
      </c>
      <c r="F1" s="175"/>
      <c r="G1" s="176"/>
      <c r="H1" s="68"/>
      <c r="I1" s="61"/>
    </row>
    <row r="2" spans="2:10" ht="14.4" thickBot="1" x14ac:dyDescent="0.3">
      <c r="B2" s="196" t="s">
        <v>50</v>
      </c>
      <c r="C2" s="154">
        <f>COUNT(C5:C54)</f>
        <v>10</v>
      </c>
      <c r="D2" s="177"/>
      <c r="E2" s="177" t="s">
        <v>34</v>
      </c>
      <c r="F2" s="177"/>
      <c r="G2" s="178"/>
    </row>
    <row r="3" spans="2:10" x14ac:dyDescent="0.25">
      <c r="B3" s="62" t="s">
        <v>38</v>
      </c>
      <c r="C3" s="156" t="s">
        <v>33</v>
      </c>
      <c r="D3" s="157" t="s">
        <v>35</v>
      </c>
      <c r="E3" s="158" t="s">
        <v>36</v>
      </c>
      <c r="F3" s="158" t="s">
        <v>37</v>
      </c>
      <c r="G3" s="159" t="s">
        <v>9</v>
      </c>
    </row>
    <row r="4" spans="2:10" x14ac:dyDescent="0.25">
      <c r="B4" s="63">
        <v>0</v>
      </c>
      <c r="C4" s="155">
        <v>0</v>
      </c>
      <c r="D4" s="160">
        <v>1</v>
      </c>
      <c r="E4" s="160">
        <v>1</v>
      </c>
      <c r="F4" s="160">
        <v>1</v>
      </c>
      <c r="G4" s="161">
        <v>1</v>
      </c>
    </row>
    <row r="5" spans="2:10" x14ac:dyDescent="0.25">
      <c r="B5" s="64">
        <v>1</v>
      </c>
      <c r="C5" s="168">
        <v>15.4</v>
      </c>
      <c r="D5" s="162">
        <f t="shared" ref="D5:D36" si="0">IF(B5&lt;=$C$2,1-B5/$C$2,"")</f>
        <v>0.9</v>
      </c>
      <c r="E5" s="105">
        <f t="shared" ref="E5:E36" si="1">IF(B5&lt;=$C$2,1-B5/($C$2+1),"")</f>
        <v>0.90909090909090906</v>
      </c>
      <c r="F5" s="105">
        <f t="shared" ref="F5:F36" si="2">IF(B5&lt;=$C$2,1-(B5-0.3)/($C$2+0.4),"")</f>
        <v>0.93269230769230771</v>
      </c>
      <c r="G5" s="163">
        <f>IF($B5&lt;=$C$2,1-BETAINV(0.5,B5,$C$2+1-B5,0,1),"")</f>
        <v>0.93303299153680741</v>
      </c>
    </row>
    <row r="6" spans="2:10" x14ac:dyDescent="0.25">
      <c r="B6" s="64">
        <v>2</v>
      </c>
      <c r="C6" s="168">
        <v>18.899999999999999</v>
      </c>
      <c r="D6" s="162">
        <f t="shared" si="0"/>
        <v>0.8</v>
      </c>
      <c r="E6" s="105">
        <f t="shared" si="1"/>
        <v>0.81818181818181812</v>
      </c>
      <c r="F6" s="105">
        <f t="shared" si="2"/>
        <v>0.83653846153846156</v>
      </c>
      <c r="G6" s="163">
        <f t="shared" ref="G6:G54" si="3">IF($B6&lt;=$C$2,1-BETAINV(0.5,B6,$C$2+1-B6,0,1),"")</f>
        <v>0.83773727180475377</v>
      </c>
      <c r="J6" s="28"/>
    </row>
    <row r="7" spans="2:10" x14ac:dyDescent="0.25">
      <c r="B7" s="64">
        <v>3</v>
      </c>
      <c r="C7" s="168">
        <v>20.100000000000001</v>
      </c>
      <c r="D7" s="162">
        <f t="shared" si="0"/>
        <v>0.7</v>
      </c>
      <c r="E7" s="105">
        <f t="shared" si="1"/>
        <v>0.72727272727272729</v>
      </c>
      <c r="F7" s="105">
        <f t="shared" si="2"/>
        <v>0.74038461538461542</v>
      </c>
      <c r="G7" s="163">
        <f t="shared" si="3"/>
        <v>0.74142527671503677</v>
      </c>
      <c r="J7" s="28"/>
    </row>
    <row r="8" spans="2:10" x14ac:dyDescent="0.25">
      <c r="B8" s="64">
        <v>4</v>
      </c>
      <c r="C8" s="168">
        <v>24.5</v>
      </c>
      <c r="D8" s="162">
        <f t="shared" si="0"/>
        <v>0.6</v>
      </c>
      <c r="E8" s="105">
        <f t="shared" si="1"/>
        <v>0.63636363636363635</v>
      </c>
      <c r="F8" s="105">
        <f t="shared" si="2"/>
        <v>0.64423076923076916</v>
      </c>
      <c r="G8" s="163">
        <f t="shared" si="3"/>
        <v>0.64490003208751134</v>
      </c>
    </row>
    <row r="9" spans="2:10" x14ac:dyDescent="0.25">
      <c r="B9" s="64">
        <v>5</v>
      </c>
      <c r="C9" s="168">
        <v>29.3</v>
      </c>
      <c r="D9" s="162">
        <f t="shared" si="0"/>
        <v>0.5</v>
      </c>
      <c r="E9" s="105">
        <f t="shared" si="1"/>
        <v>0.54545454545454541</v>
      </c>
      <c r="F9" s="105">
        <f t="shared" si="2"/>
        <v>0.54807692307692313</v>
      </c>
      <c r="G9" s="163">
        <f t="shared" si="3"/>
        <v>0.54830584377633684</v>
      </c>
    </row>
    <row r="10" spans="2:10" x14ac:dyDescent="0.25">
      <c r="B10" s="64">
        <v>6</v>
      </c>
      <c r="C10" s="168">
        <v>33.9</v>
      </c>
      <c r="D10" s="162">
        <f t="shared" si="0"/>
        <v>0.4</v>
      </c>
      <c r="E10" s="105">
        <f t="shared" si="1"/>
        <v>0.45454545454545459</v>
      </c>
      <c r="F10" s="105">
        <f t="shared" si="2"/>
        <v>0.45192307692307687</v>
      </c>
      <c r="G10" s="163">
        <f t="shared" si="3"/>
        <v>0.45169415622366316</v>
      </c>
    </row>
    <row r="11" spans="2:10" x14ac:dyDescent="0.25">
      <c r="B11" s="64">
        <v>7</v>
      </c>
      <c r="C11" s="168">
        <v>48.2</v>
      </c>
      <c r="D11" s="162">
        <f t="shared" si="0"/>
        <v>0.30000000000000004</v>
      </c>
      <c r="E11" s="105">
        <f t="shared" si="1"/>
        <v>0.36363636363636365</v>
      </c>
      <c r="F11" s="105">
        <f t="shared" si="2"/>
        <v>0.35576923076923073</v>
      </c>
      <c r="G11" s="163">
        <f t="shared" si="3"/>
        <v>0.35509996791248855</v>
      </c>
    </row>
    <row r="12" spans="2:10" x14ac:dyDescent="0.25">
      <c r="B12" s="64">
        <v>8</v>
      </c>
      <c r="C12" s="168">
        <v>54.7</v>
      </c>
      <c r="D12" s="162">
        <f t="shared" si="0"/>
        <v>0.19999999999999996</v>
      </c>
      <c r="E12" s="105">
        <f t="shared" si="1"/>
        <v>0.27272727272727271</v>
      </c>
      <c r="F12" s="105">
        <f t="shared" si="2"/>
        <v>0.25961538461538458</v>
      </c>
      <c r="G12" s="163">
        <f t="shared" si="3"/>
        <v>0.25857472328496323</v>
      </c>
    </row>
    <row r="13" spans="2:10" x14ac:dyDescent="0.25">
      <c r="B13" s="64">
        <v>9</v>
      </c>
      <c r="C13" s="168">
        <v>72</v>
      </c>
      <c r="D13" s="162">
        <f t="shared" si="0"/>
        <v>9.9999999999999978E-2</v>
      </c>
      <c r="E13" s="105">
        <f t="shared" si="1"/>
        <v>0.18181818181818177</v>
      </c>
      <c r="F13" s="105">
        <f t="shared" si="2"/>
        <v>0.16346153846153855</v>
      </c>
      <c r="G13" s="163">
        <f t="shared" si="3"/>
        <v>0.16226272819524612</v>
      </c>
    </row>
    <row r="14" spans="2:10" x14ac:dyDescent="0.25">
      <c r="B14" s="64">
        <v>10</v>
      </c>
      <c r="C14" s="168">
        <v>86.1</v>
      </c>
      <c r="D14" s="162">
        <f t="shared" si="0"/>
        <v>0</v>
      </c>
      <c r="E14" s="105">
        <f t="shared" si="1"/>
        <v>9.0909090909090939E-2</v>
      </c>
      <c r="F14" s="105">
        <f t="shared" si="2"/>
        <v>6.7307692307692402E-2</v>
      </c>
      <c r="G14" s="163">
        <f t="shared" si="3"/>
        <v>6.696700846319259E-2</v>
      </c>
    </row>
    <row r="15" spans="2:10" x14ac:dyDescent="0.25">
      <c r="B15" s="64">
        <v>11</v>
      </c>
      <c r="C15" s="168"/>
      <c r="D15" s="109" t="str">
        <f t="shared" si="0"/>
        <v/>
      </c>
      <c r="E15" s="129" t="str">
        <f t="shared" si="1"/>
        <v/>
      </c>
      <c r="F15" s="129" t="str">
        <f t="shared" si="2"/>
        <v/>
      </c>
      <c r="G15" s="164" t="str">
        <f t="shared" si="3"/>
        <v/>
      </c>
    </row>
    <row r="16" spans="2:10" x14ac:dyDescent="0.25">
      <c r="B16" s="64">
        <v>12</v>
      </c>
      <c r="C16" s="168"/>
      <c r="D16" s="109" t="str">
        <f t="shared" si="0"/>
        <v/>
      </c>
      <c r="E16" s="129" t="str">
        <f t="shared" si="1"/>
        <v/>
      </c>
      <c r="F16" s="129" t="str">
        <f t="shared" si="2"/>
        <v/>
      </c>
      <c r="G16" s="164" t="str">
        <f t="shared" si="3"/>
        <v/>
      </c>
    </row>
    <row r="17" spans="2:7" x14ac:dyDescent="0.25">
      <c r="B17" s="64">
        <v>13</v>
      </c>
      <c r="C17" s="168"/>
      <c r="D17" s="109" t="str">
        <f t="shared" si="0"/>
        <v/>
      </c>
      <c r="E17" s="129" t="str">
        <f t="shared" si="1"/>
        <v/>
      </c>
      <c r="F17" s="129" t="str">
        <f t="shared" si="2"/>
        <v/>
      </c>
      <c r="G17" s="164" t="str">
        <f t="shared" si="3"/>
        <v/>
      </c>
    </row>
    <row r="18" spans="2:7" x14ac:dyDescent="0.25">
      <c r="B18" s="64">
        <v>14</v>
      </c>
      <c r="C18" s="168"/>
      <c r="D18" s="109" t="str">
        <f t="shared" si="0"/>
        <v/>
      </c>
      <c r="E18" s="129" t="str">
        <f t="shared" si="1"/>
        <v/>
      </c>
      <c r="F18" s="129" t="str">
        <f t="shared" si="2"/>
        <v/>
      </c>
      <c r="G18" s="164" t="str">
        <f t="shared" si="3"/>
        <v/>
      </c>
    </row>
    <row r="19" spans="2:7" x14ac:dyDescent="0.25">
      <c r="B19" s="64">
        <v>15</v>
      </c>
      <c r="C19" s="168"/>
      <c r="D19" s="109" t="str">
        <f t="shared" si="0"/>
        <v/>
      </c>
      <c r="E19" s="129" t="str">
        <f t="shared" si="1"/>
        <v/>
      </c>
      <c r="F19" s="129" t="str">
        <f t="shared" si="2"/>
        <v/>
      </c>
      <c r="G19" s="164" t="str">
        <f t="shared" si="3"/>
        <v/>
      </c>
    </row>
    <row r="20" spans="2:7" x14ac:dyDescent="0.25">
      <c r="B20" s="64">
        <v>16</v>
      </c>
      <c r="C20" s="168"/>
      <c r="D20" s="109" t="str">
        <f t="shared" si="0"/>
        <v/>
      </c>
      <c r="E20" s="129" t="str">
        <f t="shared" si="1"/>
        <v/>
      </c>
      <c r="F20" s="129" t="str">
        <f t="shared" si="2"/>
        <v/>
      </c>
      <c r="G20" s="164" t="str">
        <f t="shared" si="3"/>
        <v/>
      </c>
    </row>
    <row r="21" spans="2:7" x14ac:dyDescent="0.25">
      <c r="B21" s="64">
        <v>17</v>
      </c>
      <c r="C21" s="168"/>
      <c r="D21" s="109" t="str">
        <f t="shared" si="0"/>
        <v/>
      </c>
      <c r="E21" s="129" t="str">
        <f t="shared" si="1"/>
        <v/>
      </c>
      <c r="F21" s="129" t="str">
        <f t="shared" si="2"/>
        <v/>
      </c>
      <c r="G21" s="164" t="str">
        <f t="shared" si="3"/>
        <v/>
      </c>
    </row>
    <row r="22" spans="2:7" x14ac:dyDescent="0.25">
      <c r="B22" s="64">
        <v>18</v>
      </c>
      <c r="C22" s="168"/>
      <c r="D22" s="109" t="str">
        <f t="shared" si="0"/>
        <v/>
      </c>
      <c r="E22" s="129" t="str">
        <f t="shared" si="1"/>
        <v/>
      </c>
      <c r="F22" s="129" t="str">
        <f t="shared" si="2"/>
        <v/>
      </c>
      <c r="G22" s="164" t="str">
        <f t="shared" si="3"/>
        <v/>
      </c>
    </row>
    <row r="23" spans="2:7" x14ac:dyDescent="0.25">
      <c r="B23" s="64">
        <v>19</v>
      </c>
      <c r="C23" s="168"/>
      <c r="D23" s="109" t="str">
        <f t="shared" si="0"/>
        <v/>
      </c>
      <c r="E23" s="129" t="str">
        <f t="shared" si="1"/>
        <v/>
      </c>
      <c r="F23" s="129" t="str">
        <f t="shared" si="2"/>
        <v/>
      </c>
      <c r="G23" s="164" t="str">
        <f t="shared" si="3"/>
        <v/>
      </c>
    </row>
    <row r="24" spans="2:7" x14ac:dyDescent="0.25">
      <c r="B24" s="64">
        <v>20</v>
      </c>
      <c r="C24" s="168"/>
      <c r="D24" s="109" t="str">
        <f t="shared" si="0"/>
        <v/>
      </c>
      <c r="E24" s="129" t="str">
        <f t="shared" si="1"/>
        <v/>
      </c>
      <c r="F24" s="129" t="str">
        <f t="shared" si="2"/>
        <v/>
      </c>
      <c r="G24" s="164" t="str">
        <f t="shared" si="3"/>
        <v/>
      </c>
    </row>
    <row r="25" spans="2:7" x14ac:dyDescent="0.25">
      <c r="B25" s="64">
        <v>21</v>
      </c>
      <c r="C25" s="168"/>
      <c r="D25" s="109" t="str">
        <f t="shared" si="0"/>
        <v/>
      </c>
      <c r="E25" s="129" t="str">
        <f t="shared" si="1"/>
        <v/>
      </c>
      <c r="F25" s="129" t="str">
        <f t="shared" si="2"/>
        <v/>
      </c>
      <c r="G25" s="164" t="str">
        <f t="shared" si="3"/>
        <v/>
      </c>
    </row>
    <row r="26" spans="2:7" x14ac:dyDescent="0.25">
      <c r="B26" s="64">
        <v>22</v>
      </c>
      <c r="C26" s="168"/>
      <c r="D26" s="109" t="str">
        <f t="shared" si="0"/>
        <v/>
      </c>
      <c r="E26" s="129" t="str">
        <f t="shared" si="1"/>
        <v/>
      </c>
      <c r="F26" s="129" t="str">
        <f t="shared" si="2"/>
        <v/>
      </c>
      <c r="G26" s="164" t="str">
        <f t="shared" si="3"/>
        <v/>
      </c>
    </row>
    <row r="27" spans="2:7" x14ac:dyDescent="0.25">
      <c r="B27" s="64">
        <v>23</v>
      </c>
      <c r="C27" s="168"/>
      <c r="D27" s="109" t="str">
        <f t="shared" si="0"/>
        <v/>
      </c>
      <c r="E27" s="129" t="str">
        <f t="shared" si="1"/>
        <v/>
      </c>
      <c r="F27" s="129" t="str">
        <f t="shared" si="2"/>
        <v/>
      </c>
      <c r="G27" s="164" t="str">
        <f t="shared" si="3"/>
        <v/>
      </c>
    </row>
    <row r="28" spans="2:7" x14ac:dyDescent="0.25">
      <c r="B28" s="64">
        <v>24</v>
      </c>
      <c r="C28" s="168"/>
      <c r="D28" s="109" t="str">
        <f t="shared" si="0"/>
        <v/>
      </c>
      <c r="E28" s="129" t="str">
        <f t="shared" si="1"/>
        <v/>
      </c>
      <c r="F28" s="129" t="str">
        <f t="shared" si="2"/>
        <v/>
      </c>
      <c r="G28" s="164" t="str">
        <f t="shared" si="3"/>
        <v/>
      </c>
    </row>
    <row r="29" spans="2:7" x14ac:dyDescent="0.25">
      <c r="B29" s="64">
        <v>25</v>
      </c>
      <c r="C29" s="168"/>
      <c r="D29" s="109" t="str">
        <f t="shared" si="0"/>
        <v/>
      </c>
      <c r="E29" s="129" t="str">
        <f t="shared" si="1"/>
        <v/>
      </c>
      <c r="F29" s="129" t="str">
        <f t="shared" si="2"/>
        <v/>
      </c>
      <c r="G29" s="164" t="str">
        <f t="shared" si="3"/>
        <v/>
      </c>
    </row>
    <row r="30" spans="2:7" x14ac:dyDescent="0.25">
      <c r="B30" s="64">
        <v>26</v>
      </c>
      <c r="C30" s="168"/>
      <c r="D30" s="109" t="str">
        <f t="shared" si="0"/>
        <v/>
      </c>
      <c r="E30" s="129" t="str">
        <f t="shared" si="1"/>
        <v/>
      </c>
      <c r="F30" s="129" t="str">
        <f t="shared" si="2"/>
        <v/>
      </c>
      <c r="G30" s="164" t="str">
        <f t="shared" si="3"/>
        <v/>
      </c>
    </row>
    <row r="31" spans="2:7" x14ac:dyDescent="0.25">
      <c r="B31" s="64">
        <v>27</v>
      </c>
      <c r="C31" s="168"/>
      <c r="D31" s="109" t="str">
        <f t="shared" si="0"/>
        <v/>
      </c>
      <c r="E31" s="129" t="str">
        <f t="shared" si="1"/>
        <v/>
      </c>
      <c r="F31" s="129" t="str">
        <f t="shared" si="2"/>
        <v/>
      </c>
      <c r="G31" s="164" t="str">
        <f t="shared" si="3"/>
        <v/>
      </c>
    </row>
    <row r="32" spans="2:7" x14ac:dyDescent="0.25">
      <c r="B32" s="64">
        <v>28</v>
      </c>
      <c r="C32" s="168"/>
      <c r="D32" s="109" t="str">
        <f t="shared" si="0"/>
        <v/>
      </c>
      <c r="E32" s="129" t="str">
        <f t="shared" si="1"/>
        <v/>
      </c>
      <c r="F32" s="129" t="str">
        <f t="shared" si="2"/>
        <v/>
      </c>
      <c r="G32" s="164" t="str">
        <f t="shared" si="3"/>
        <v/>
      </c>
    </row>
    <row r="33" spans="2:7" x14ac:dyDescent="0.25">
      <c r="B33" s="64">
        <v>29</v>
      </c>
      <c r="C33" s="168"/>
      <c r="D33" s="109" t="str">
        <f t="shared" si="0"/>
        <v/>
      </c>
      <c r="E33" s="129" t="str">
        <f t="shared" si="1"/>
        <v/>
      </c>
      <c r="F33" s="129" t="str">
        <f t="shared" si="2"/>
        <v/>
      </c>
      <c r="G33" s="164" t="str">
        <f t="shared" si="3"/>
        <v/>
      </c>
    </row>
    <row r="34" spans="2:7" x14ac:dyDescent="0.25">
      <c r="B34" s="64">
        <v>30</v>
      </c>
      <c r="C34" s="168"/>
      <c r="D34" s="109" t="str">
        <f t="shared" si="0"/>
        <v/>
      </c>
      <c r="E34" s="129" t="str">
        <f t="shared" si="1"/>
        <v/>
      </c>
      <c r="F34" s="129" t="str">
        <f t="shared" si="2"/>
        <v/>
      </c>
      <c r="G34" s="164" t="str">
        <f t="shared" si="3"/>
        <v/>
      </c>
    </row>
    <row r="35" spans="2:7" x14ac:dyDescent="0.25">
      <c r="B35" s="64">
        <v>31</v>
      </c>
      <c r="C35" s="168"/>
      <c r="D35" s="109" t="str">
        <f t="shared" si="0"/>
        <v/>
      </c>
      <c r="E35" s="129" t="str">
        <f t="shared" si="1"/>
        <v/>
      </c>
      <c r="F35" s="129" t="str">
        <f t="shared" si="2"/>
        <v/>
      </c>
      <c r="G35" s="164" t="str">
        <f t="shared" si="3"/>
        <v/>
      </c>
    </row>
    <row r="36" spans="2:7" x14ac:dyDescent="0.25">
      <c r="B36" s="64">
        <v>32</v>
      </c>
      <c r="C36" s="168"/>
      <c r="D36" s="109" t="str">
        <f t="shared" si="0"/>
        <v/>
      </c>
      <c r="E36" s="129" t="str">
        <f t="shared" si="1"/>
        <v/>
      </c>
      <c r="F36" s="129" t="str">
        <f t="shared" si="2"/>
        <v/>
      </c>
      <c r="G36" s="164" t="str">
        <f t="shared" si="3"/>
        <v/>
      </c>
    </row>
    <row r="37" spans="2:7" x14ac:dyDescent="0.25">
      <c r="B37" s="64">
        <v>33</v>
      </c>
      <c r="C37" s="168"/>
      <c r="D37" s="109" t="str">
        <f t="shared" ref="D37:D54" si="4">IF(B37&lt;=$C$2,1-B37/$C$2,"")</f>
        <v/>
      </c>
      <c r="E37" s="129" t="str">
        <f t="shared" ref="E37:E54" si="5">IF(B37&lt;=$C$2,1-B37/($C$2+1),"")</f>
        <v/>
      </c>
      <c r="F37" s="129" t="str">
        <f t="shared" ref="F37:F54" si="6">IF(B37&lt;=$C$2,1-(B37-0.3)/($C$2+0.4),"")</f>
        <v/>
      </c>
      <c r="G37" s="164" t="str">
        <f t="shared" si="3"/>
        <v/>
      </c>
    </row>
    <row r="38" spans="2:7" x14ac:dyDescent="0.25">
      <c r="B38" s="64">
        <v>34</v>
      </c>
      <c r="C38" s="168"/>
      <c r="D38" s="109" t="str">
        <f t="shared" si="4"/>
        <v/>
      </c>
      <c r="E38" s="129" t="str">
        <f t="shared" si="5"/>
        <v/>
      </c>
      <c r="F38" s="129" t="str">
        <f t="shared" si="6"/>
        <v/>
      </c>
      <c r="G38" s="164" t="str">
        <f t="shared" si="3"/>
        <v/>
      </c>
    </row>
    <row r="39" spans="2:7" x14ac:dyDescent="0.25">
      <c r="B39" s="64">
        <v>35</v>
      </c>
      <c r="C39" s="168"/>
      <c r="D39" s="109" t="str">
        <f t="shared" si="4"/>
        <v/>
      </c>
      <c r="E39" s="129" t="str">
        <f t="shared" si="5"/>
        <v/>
      </c>
      <c r="F39" s="129" t="str">
        <f t="shared" si="6"/>
        <v/>
      </c>
      <c r="G39" s="164" t="str">
        <f t="shared" si="3"/>
        <v/>
      </c>
    </row>
    <row r="40" spans="2:7" x14ac:dyDescent="0.25">
      <c r="B40" s="64">
        <v>36</v>
      </c>
      <c r="C40" s="168"/>
      <c r="D40" s="109" t="str">
        <f t="shared" si="4"/>
        <v/>
      </c>
      <c r="E40" s="129" t="str">
        <f t="shared" si="5"/>
        <v/>
      </c>
      <c r="F40" s="129" t="str">
        <f t="shared" si="6"/>
        <v/>
      </c>
      <c r="G40" s="164" t="str">
        <f t="shared" si="3"/>
        <v/>
      </c>
    </row>
    <row r="41" spans="2:7" x14ac:dyDescent="0.25">
      <c r="B41" s="64">
        <v>37</v>
      </c>
      <c r="C41" s="168"/>
      <c r="D41" s="109" t="str">
        <f t="shared" si="4"/>
        <v/>
      </c>
      <c r="E41" s="129" t="str">
        <f t="shared" si="5"/>
        <v/>
      </c>
      <c r="F41" s="129" t="str">
        <f t="shared" si="6"/>
        <v/>
      </c>
      <c r="G41" s="164" t="str">
        <f t="shared" si="3"/>
        <v/>
      </c>
    </row>
    <row r="42" spans="2:7" x14ac:dyDescent="0.25">
      <c r="B42" s="64">
        <v>38</v>
      </c>
      <c r="C42" s="168"/>
      <c r="D42" s="109" t="str">
        <f t="shared" si="4"/>
        <v/>
      </c>
      <c r="E42" s="129" t="str">
        <f t="shared" si="5"/>
        <v/>
      </c>
      <c r="F42" s="129" t="str">
        <f t="shared" si="6"/>
        <v/>
      </c>
      <c r="G42" s="164" t="str">
        <f t="shared" si="3"/>
        <v/>
      </c>
    </row>
    <row r="43" spans="2:7" x14ac:dyDescent="0.25">
      <c r="B43" s="64">
        <v>39</v>
      </c>
      <c r="C43" s="168"/>
      <c r="D43" s="109" t="str">
        <f t="shared" si="4"/>
        <v/>
      </c>
      <c r="E43" s="129" t="str">
        <f t="shared" si="5"/>
        <v/>
      </c>
      <c r="F43" s="129" t="str">
        <f t="shared" si="6"/>
        <v/>
      </c>
      <c r="G43" s="164" t="str">
        <f t="shared" si="3"/>
        <v/>
      </c>
    </row>
    <row r="44" spans="2:7" x14ac:dyDescent="0.25">
      <c r="B44" s="64">
        <v>40</v>
      </c>
      <c r="C44" s="168"/>
      <c r="D44" s="109" t="str">
        <f t="shared" si="4"/>
        <v/>
      </c>
      <c r="E44" s="129" t="str">
        <f t="shared" si="5"/>
        <v/>
      </c>
      <c r="F44" s="129" t="str">
        <f t="shared" si="6"/>
        <v/>
      </c>
      <c r="G44" s="164" t="str">
        <f t="shared" si="3"/>
        <v/>
      </c>
    </row>
    <row r="45" spans="2:7" x14ac:dyDescent="0.25">
      <c r="B45" s="64">
        <v>41</v>
      </c>
      <c r="C45" s="168"/>
      <c r="D45" s="109" t="str">
        <f t="shared" si="4"/>
        <v/>
      </c>
      <c r="E45" s="129" t="str">
        <f t="shared" si="5"/>
        <v/>
      </c>
      <c r="F45" s="129" t="str">
        <f t="shared" si="6"/>
        <v/>
      </c>
      <c r="G45" s="164" t="str">
        <f t="shared" si="3"/>
        <v/>
      </c>
    </row>
    <row r="46" spans="2:7" x14ac:dyDescent="0.25">
      <c r="B46" s="64">
        <v>42</v>
      </c>
      <c r="C46" s="168"/>
      <c r="D46" s="109" t="str">
        <f t="shared" si="4"/>
        <v/>
      </c>
      <c r="E46" s="129" t="str">
        <f t="shared" si="5"/>
        <v/>
      </c>
      <c r="F46" s="129" t="str">
        <f t="shared" si="6"/>
        <v/>
      </c>
      <c r="G46" s="164" t="str">
        <f t="shared" si="3"/>
        <v/>
      </c>
    </row>
    <row r="47" spans="2:7" x14ac:dyDescent="0.25">
      <c r="B47" s="64">
        <v>43</v>
      </c>
      <c r="C47" s="168"/>
      <c r="D47" s="109" t="str">
        <f t="shared" si="4"/>
        <v/>
      </c>
      <c r="E47" s="129" t="str">
        <f t="shared" si="5"/>
        <v/>
      </c>
      <c r="F47" s="129" t="str">
        <f t="shared" si="6"/>
        <v/>
      </c>
      <c r="G47" s="164" t="str">
        <f t="shared" si="3"/>
        <v/>
      </c>
    </row>
    <row r="48" spans="2:7" x14ac:dyDescent="0.25">
      <c r="B48" s="64">
        <v>44</v>
      </c>
      <c r="C48" s="168"/>
      <c r="D48" s="109" t="str">
        <f t="shared" si="4"/>
        <v/>
      </c>
      <c r="E48" s="129" t="str">
        <f t="shared" si="5"/>
        <v/>
      </c>
      <c r="F48" s="129" t="str">
        <f t="shared" si="6"/>
        <v/>
      </c>
      <c r="G48" s="164" t="str">
        <f t="shared" si="3"/>
        <v/>
      </c>
    </row>
    <row r="49" spans="2:7" x14ac:dyDescent="0.25">
      <c r="B49" s="64">
        <v>45</v>
      </c>
      <c r="C49" s="168"/>
      <c r="D49" s="109" t="str">
        <f t="shared" si="4"/>
        <v/>
      </c>
      <c r="E49" s="129" t="str">
        <f t="shared" si="5"/>
        <v/>
      </c>
      <c r="F49" s="129" t="str">
        <f t="shared" si="6"/>
        <v/>
      </c>
      <c r="G49" s="164" t="str">
        <f t="shared" si="3"/>
        <v/>
      </c>
    </row>
    <row r="50" spans="2:7" x14ac:dyDescent="0.25">
      <c r="B50" s="64">
        <v>46</v>
      </c>
      <c r="C50" s="168"/>
      <c r="D50" s="109" t="str">
        <f t="shared" si="4"/>
        <v/>
      </c>
      <c r="E50" s="129" t="str">
        <f t="shared" si="5"/>
        <v/>
      </c>
      <c r="F50" s="129" t="str">
        <f t="shared" si="6"/>
        <v/>
      </c>
      <c r="G50" s="164" t="str">
        <f t="shared" si="3"/>
        <v/>
      </c>
    </row>
    <row r="51" spans="2:7" x14ac:dyDescent="0.25">
      <c r="B51" s="64">
        <v>47</v>
      </c>
      <c r="C51" s="168"/>
      <c r="D51" s="109" t="str">
        <f t="shared" si="4"/>
        <v/>
      </c>
      <c r="E51" s="129" t="str">
        <f t="shared" si="5"/>
        <v/>
      </c>
      <c r="F51" s="129" t="str">
        <f t="shared" si="6"/>
        <v/>
      </c>
      <c r="G51" s="164" t="str">
        <f t="shared" si="3"/>
        <v/>
      </c>
    </row>
    <row r="52" spans="2:7" x14ac:dyDescent="0.25">
      <c r="B52" s="64">
        <v>48</v>
      </c>
      <c r="C52" s="168"/>
      <c r="D52" s="109" t="str">
        <f t="shared" si="4"/>
        <v/>
      </c>
      <c r="E52" s="129" t="str">
        <f t="shared" si="5"/>
        <v/>
      </c>
      <c r="F52" s="129" t="str">
        <f t="shared" si="6"/>
        <v/>
      </c>
      <c r="G52" s="164" t="str">
        <f t="shared" si="3"/>
        <v/>
      </c>
    </row>
    <row r="53" spans="2:7" x14ac:dyDescent="0.25">
      <c r="B53" s="64">
        <v>49</v>
      </c>
      <c r="C53" s="168"/>
      <c r="D53" s="109" t="str">
        <f t="shared" si="4"/>
        <v/>
      </c>
      <c r="E53" s="129" t="str">
        <f t="shared" si="5"/>
        <v/>
      </c>
      <c r="F53" s="129" t="str">
        <f t="shared" si="6"/>
        <v/>
      </c>
      <c r="G53" s="164" t="str">
        <f t="shared" si="3"/>
        <v/>
      </c>
    </row>
    <row r="54" spans="2:7" ht="13.8" thickBot="1" x14ac:dyDescent="0.3">
      <c r="B54" s="66">
        <v>50</v>
      </c>
      <c r="C54" s="169"/>
      <c r="D54" s="165" t="str">
        <f t="shared" si="4"/>
        <v/>
      </c>
      <c r="E54" s="166" t="str">
        <f t="shared" si="5"/>
        <v/>
      </c>
      <c r="F54" s="166" t="str">
        <f t="shared" si="6"/>
        <v/>
      </c>
      <c r="G54" s="167" t="str">
        <f t="shared" si="3"/>
        <v/>
      </c>
    </row>
  </sheetData>
  <sheetProtection password="DC2F" sheet="1" formatCells="0"/>
  <protectedRanges>
    <protectedRange sqref="C5:C54" name="Range1"/>
  </protectedRange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3"/>
  <sheetViews>
    <sheetView workbookViewId="0">
      <selection activeCell="O12" sqref="O12"/>
    </sheetView>
  </sheetViews>
  <sheetFormatPr defaultRowHeight="13.2" x14ac:dyDescent="0.25"/>
  <cols>
    <col min="1" max="1" width="6" style="92" customWidth="1"/>
    <col min="2" max="2" width="7.88671875" style="92" customWidth="1"/>
    <col min="3" max="3" width="8.6640625" style="92" customWidth="1"/>
    <col min="4" max="4" width="8.109375" customWidth="1"/>
    <col min="7" max="7" width="9.44140625" hidden="1" customWidth="1"/>
    <col min="8" max="8" width="8.33203125" hidden="1" customWidth="1"/>
    <col min="11" max="11" width="9" customWidth="1"/>
    <col min="12" max="12" width="7.6640625" customWidth="1"/>
    <col min="13" max="13" width="7.5546875" customWidth="1"/>
  </cols>
  <sheetData>
    <row r="1" spans="1:20" ht="24" x14ac:dyDescent="0.25">
      <c r="A1" s="179" t="s">
        <v>38</v>
      </c>
      <c r="B1" s="180" t="s">
        <v>43</v>
      </c>
      <c r="C1" s="181" t="s">
        <v>42</v>
      </c>
      <c r="D1" s="182" t="s">
        <v>46</v>
      </c>
      <c r="E1" s="182" t="s">
        <v>47</v>
      </c>
      <c r="F1" s="183" t="s">
        <v>49</v>
      </c>
      <c r="G1" s="181" t="s">
        <v>44</v>
      </c>
      <c r="H1" s="181" t="s">
        <v>45</v>
      </c>
      <c r="I1" s="181" t="s">
        <v>44</v>
      </c>
      <c r="J1" s="181" t="s">
        <v>45</v>
      </c>
      <c r="K1" s="181" t="s">
        <v>48</v>
      </c>
      <c r="L1" s="110" t="s">
        <v>50</v>
      </c>
      <c r="M1" s="111">
        <f>B103</f>
        <v>17</v>
      </c>
      <c r="P1" s="91"/>
      <c r="Q1" s="91"/>
      <c r="R1" s="91"/>
      <c r="S1" s="91"/>
      <c r="T1" s="91"/>
    </row>
    <row r="2" spans="1:20" ht="13.8" thickBot="1" x14ac:dyDescent="0.3">
      <c r="A2" s="95">
        <v>0</v>
      </c>
      <c r="B2" s="117"/>
      <c r="C2" s="97">
        <v>1</v>
      </c>
      <c r="D2" s="96"/>
      <c r="E2" s="96">
        <v>1</v>
      </c>
      <c r="F2" s="96">
        <f>IF(B3&gt;0,1,0)</f>
        <v>1</v>
      </c>
      <c r="G2" s="101">
        <v>1</v>
      </c>
      <c r="H2" s="102">
        <v>1</v>
      </c>
      <c r="I2" s="101">
        <v>1</v>
      </c>
      <c r="J2" s="102">
        <v>1</v>
      </c>
      <c r="K2" s="103">
        <v>1</v>
      </c>
      <c r="L2" s="113"/>
      <c r="M2" s="114"/>
      <c r="O2" s="90"/>
      <c r="P2" s="92"/>
      <c r="Q2" s="90"/>
      <c r="R2" s="92"/>
      <c r="S2" s="90"/>
      <c r="T2" s="92"/>
    </row>
    <row r="3" spans="1:20" ht="14.4" thickBot="1" x14ac:dyDescent="0.3">
      <c r="A3" s="92">
        <v>1</v>
      </c>
      <c r="B3" s="119">
        <v>10</v>
      </c>
      <c r="C3" s="115">
        <f t="shared" ref="C3:C34" si="0">IF(B3&gt;0,($M$1+1-A3)/($M$1+2-A3),1)</f>
        <v>0.94444444444444442</v>
      </c>
      <c r="D3" s="98">
        <f t="shared" ref="D3:D34" si="1">IF(B3&gt;0,1-1/($M$1-A2),1)</f>
        <v>0.94117647058823528</v>
      </c>
      <c r="E3" s="132">
        <f>IF(B3&lt;0,($M$1+1-F2)/(1+$M$1-A3),E2)</f>
        <v>1</v>
      </c>
      <c r="F3" s="132">
        <f>IF(B3&gt;0,E3+F2-1,F2)</f>
        <v>1</v>
      </c>
      <c r="G3" s="104">
        <f t="shared" ref="G3:G34" si="2">IF(B3&gt;0,C3*G2,G2)</f>
        <v>0.94444444444444442</v>
      </c>
      <c r="H3" s="105">
        <f>IF($B3="","",D3*H2)</f>
        <v>0.94117647058823528</v>
      </c>
      <c r="I3" s="126">
        <f>IF(B3&gt;0,G3,"")</f>
        <v>0.94444444444444442</v>
      </c>
      <c r="J3" s="127">
        <f>IF(B3&gt;0,H3,"")</f>
        <v>0.94117647058823528</v>
      </c>
      <c r="K3" s="112">
        <f>IF(B3&gt;0,1-(F3-0.3)/($M$1+0.4),"")</f>
        <v>0.95977011494252873</v>
      </c>
      <c r="L3" s="170" t="s">
        <v>56</v>
      </c>
      <c r="M3" s="171"/>
      <c r="N3" s="171"/>
      <c r="O3" s="171"/>
      <c r="P3" s="171" t="s">
        <v>57</v>
      </c>
      <c r="Q3" s="171"/>
      <c r="R3" s="172"/>
      <c r="S3" s="90"/>
      <c r="T3" s="92"/>
    </row>
    <row r="4" spans="1:20" ht="13.8" x14ac:dyDescent="0.25">
      <c r="A4" s="92">
        <v>2</v>
      </c>
      <c r="B4" s="120">
        <v>15</v>
      </c>
      <c r="C4" s="94">
        <f t="shared" si="0"/>
        <v>0.94117647058823528</v>
      </c>
      <c r="D4" s="99">
        <f t="shared" si="1"/>
        <v>0.9375</v>
      </c>
      <c r="E4" s="125">
        <f t="shared" ref="E4:E12" si="3">IF(B4&lt;0,($M$1+1-F3)/(1+$M$1-A4),E3)</f>
        <v>1</v>
      </c>
      <c r="F4" s="125">
        <f t="shared" ref="F4:F12" si="4">IF(B4&gt;0,E4+F3,F3)</f>
        <v>2</v>
      </c>
      <c r="G4" s="104">
        <f t="shared" si="2"/>
        <v>0.88888888888888884</v>
      </c>
      <c r="H4" s="105">
        <f t="shared" ref="H4:H35" si="5">IF(B4="","",D4*H3)</f>
        <v>0.88235294117647056</v>
      </c>
      <c r="I4" s="128">
        <f t="shared" ref="I4:I67" si="6">IF(B4&gt;0,G4,"")</f>
        <v>0.88888888888888884</v>
      </c>
      <c r="J4" s="129">
        <f t="shared" ref="J4:J67" si="7">IF(B4&gt;0,H4,"")</f>
        <v>0.88235294117647056</v>
      </c>
      <c r="K4" s="105">
        <f t="shared" ref="K4:K12" si="8">IF(B4&gt;0,1-(F4-0.3)/($M$1+0.4),"")</f>
        <v>0.9022988505747126</v>
      </c>
      <c r="L4" s="134" t="s">
        <v>52</v>
      </c>
      <c r="M4" s="135"/>
      <c r="N4" s="136"/>
      <c r="O4" s="137"/>
      <c r="P4" s="138"/>
      <c r="Q4" s="139"/>
      <c r="R4" s="140"/>
      <c r="S4" s="90"/>
      <c r="T4" s="92"/>
    </row>
    <row r="5" spans="1:20" ht="13.8" x14ac:dyDescent="0.25">
      <c r="A5" s="92">
        <v>3</v>
      </c>
      <c r="B5" s="120">
        <v>20</v>
      </c>
      <c r="C5" s="94">
        <f t="shared" si="0"/>
        <v>0.9375</v>
      </c>
      <c r="D5" s="99">
        <f t="shared" si="1"/>
        <v>0.93333333333333335</v>
      </c>
      <c r="E5" s="125">
        <f t="shared" si="3"/>
        <v>1</v>
      </c>
      <c r="F5" s="125">
        <f t="shared" si="4"/>
        <v>3</v>
      </c>
      <c r="G5" s="104">
        <f t="shared" si="2"/>
        <v>0.83333333333333326</v>
      </c>
      <c r="H5" s="105">
        <f t="shared" si="5"/>
        <v>0.82352941176470584</v>
      </c>
      <c r="I5" s="128">
        <f t="shared" si="6"/>
        <v>0.83333333333333326</v>
      </c>
      <c r="J5" s="129">
        <f t="shared" si="7"/>
        <v>0.82352941176470584</v>
      </c>
      <c r="K5" s="105">
        <f t="shared" si="8"/>
        <v>0.84482758620689657</v>
      </c>
      <c r="L5" s="141" t="s">
        <v>53</v>
      </c>
      <c r="M5" s="142"/>
      <c r="N5" s="142"/>
      <c r="O5" s="142"/>
      <c r="P5" s="142"/>
      <c r="Q5" s="143"/>
      <c r="R5" s="144"/>
      <c r="S5" s="90"/>
      <c r="T5" s="92"/>
    </row>
    <row r="6" spans="1:20" ht="13.8" x14ac:dyDescent="0.25">
      <c r="A6" s="92">
        <v>4</v>
      </c>
      <c r="B6" s="120">
        <v>35</v>
      </c>
      <c r="C6" s="94">
        <f t="shared" si="0"/>
        <v>0.93333333333333335</v>
      </c>
      <c r="D6" s="99">
        <f t="shared" si="1"/>
        <v>0.9285714285714286</v>
      </c>
      <c r="E6" s="125">
        <f t="shared" si="3"/>
        <v>1</v>
      </c>
      <c r="F6" s="125">
        <f>IF(B6&gt;0,E6+F5,F5)</f>
        <v>4</v>
      </c>
      <c r="G6" s="104">
        <f t="shared" si="2"/>
        <v>0.77777777777777768</v>
      </c>
      <c r="H6" s="105">
        <f t="shared" si="5"/>
        <v>0.76470588235294112</v>
      </c>
      <c r="I6" s="128">
        <f t="shared" si="6"/>
        <v>0.77777777777777768</v>
      </c>
      <c r="J6" s="129">
        <f t="shared" si="7"/>
        <v>0.76470588235294112</v>
      </c>
      <c r="K6" s="105">
        <f t="shared" si="8"/>
        <v>0.78735632183908044</v>
      </c>
      <c r="L6" s="141" t="s">
        <v>55</v>
      </c>
      <c r="M6" s="142"/>
      <c r="N6" s="142"/>
      <c r="O6" s="142"/>
      <c r="P6" s="142"/>
      <c r="Q6" s="142"/>
      <c r="R6" s="145"/>
      <c r="S6" s="90"/>
      <c r="T6" s="92"/>
    </row>
    <row r="7" spans="1:20" ht="13.8" x14ac:dyDescent="0.25">
      <c r="A7" s="92">
        <v>5</v>
      </c>
      <c r="B7" s="120">
        <v>-45</v>
      </c>
      <c r="C7" s="94">
        <f t="shared" si="0"/>
        <v>1</v>
      </c>
      <c r="D7" s="99">
        <f t="shared" si="1"/>
        <v>1</v>
      </c>
      <c r="E7" s="125">
        <f t="shared" si="3"/>
        <v>1.0769230769230769</v>
      </c>
      <c r="F7" s="125">
        <f t="shared" si="4"/>
        <v>4</v>
      </c>
      <c r="G7" s="104">
        <f t="shared" si="2"/>
        <v>0.77777777777777768</v>
      </c>
      <c r="H7" s="105">
        <f t="shared" si="5"/>
        <v>0.76470588235294112</v>
      </c>
      <c r="I7" s="128" t="str">
        <f t="shared" si="6"/>
        <v/>
      </c>
      <c r="J7" s="129" t="str">
        <f t="shared" si="7"/>
        <v/>
      </c>
      <c r="K7" s="105" t="str">
        <f t="shared" si="8"/>
        <v/>
      </c>
      <c r="L7" s="146"/>
      <c r="M7" s="153" t="s">
        <v>51</v>
      </c>
      <c r="N7" s="142"/>
      <c r="O7" s="142"/>
      <c r="P7" s="142"/>
      <c r="Q7" s="142"/>
      <c r="R7" s="145"/>
      <c r="S7" s="90"/>
      <c r="T7" s="92"/>
    </row>
    <row r="8" spans="1:20" ht="14.4" thickBot="1" x14ac:dyDescent="0.3">
      <c r="A8" s="92">
        <v>6</v>
      </c>
      <c r="B8" s="120">
        <v>-55</v>
      </c>
      <c r="C8" s="94">
        <f t="shared" si="0"/>
        <v>1</v>
      </c>
      <c r="D8" s="99">
        <f t="shared" si="1"/>
        <v>1</v>
      </c>
      <c r="E8" s="125">
        <f t="shared" si="3"/>
        <v>1.1666666666666667</v>
      </c>
      <c r="F8" s="125">
        <f t="shared" si="4"/>
        <v>4</v>
      </c>
      <c r="G8" s="104">
        <f t="shared" si="2"/>
        <v>0.77777777777777768</v>
      </c>
      <c r="H8" s="105">
        <f t="shared" si="5"/>
        <v>0.76470588235294112</v>
      </c>
      <c r="I8" s="128" t="str">
        <f t="shared" si="6"/>
        <v/>
      </c>
      <c r="J8" s="129" t="str">
        <f t="shared" si="7"/>
        <v/>
      </c>
      <c r="K8" s="106" t="str">
        <f t="shared" si="8"/>
        <v/>
      </c>
      <c r="L8" s="147" t="s">
        <v>54</v>
      </c>
      <c r="M8" s="148"/>
      <c r="N8" s="149"/>
      <c r="O8" s="150"/>
      <c r="P8" s="151"/>
      <c r="Q8" s="150"/>
      <c r="R8" s="152"/>
      <c r="S8" s="90"/>
      <c r="T8" s="92"/>
    </row>
    <row r="9" spans="1:20" x14ac:dyDescent="0.25">
      <c r="A9" s="92">
        <v>7</v>
      </c>
      <c r="B9" s="120">
        <v>81</v>
      </c>
      <c r="C9" s="94">
        <f t="shared" si="0"/>
        <v>0.91666666666666663</v>
      </c>
      <c r="D9" s="99">
        <f t="shared" si="1"/>
        <v>0.90909090909090906</v>
      </c>
      <c r="E9" s="125">
        <f t="shared" si="3"/>
        <v>1.1666666666666667</v>
      </c>
      <c r="F9" s="125">
        <f t="shared" si="4"/>
        <v>5.166666666666667</v>
      </c>
      <c r="G9" s="104">
        <f t="shared" si="2"/>
        <v>0.7129629629629628</v>
      </c>
      <c r="H9" s="105">
        <f t="shared" si="5"/>
        <v>0.69518716577540096</v>
      </c>
      <c r="I9" s="128">
        <f t="shared" si="6"/>
        <v>0.7129629629629628</v>
      </c>
      <c r="J9" s="129">
        <f t="shared" si="7"/>
        <v>0.69518716577540096</v>
      </c>
      <c r="K9" s="106">
        <f t="shared" si="8"/>
        <v>0.72030651340996166</v>
      </c>
      <c r="S9" s="90"/>
      <c r="T9" s="92"/>
    </row>
    <row r="10" spans="1:20" x14ac:dyDescent="0.25">
      <c r="A10" s="92">
        <v>8</v>
      </c>
      <c r="B10" s="120">
        <v>92</v>
      </c>
      <c r="C10" s="94">
        <f t="shared" si="0"/>
        <v>0.90909090909090906</v>
      </c>
      <c r="D10" s="99">
        <f t="shared" si="1"/>
        <v>0.9</v>
      </c>
      <c r="E10" s="125">
        <f t="shared" si="3"/>
        <v>1.1666666666666667</v>
      </c>
      <c r="F10" s="125">
        <f t="shared" si="4"/>
        <v>6.3333333333333339</v>
      </c>
      <c r="G10" s="104">
        <f t="shared" si="2"/>
        <v>0.64814814814814803</v>
      </c>
      <c r="H10" s="105">
        <f t="shared" si="5"/>
        <v>0.62566844919786091</v>
      </c>
      <c r="I10" s="128">
        <f t="shared" si="6"/>
        <v>0.64814814814814803</v>
      </c>
      <c r="J10" s="129">
        <f t="shared" si="7"/>
        <v>0.62566844919786091</v>
      </c>
      <c r="K10" s="106">
        <f t="shared" si="8"/>
        <v>0.65325670498084287</v>
      </c>
      <c r="S10" s="90"/>
      <c r="T10" s="92"/>
    </row>
    <row r="11" spans="1:20" x14ac:dyDescent="0.25">
      <c r="A11" s="92">
        <v>9</v>
      </c>
      <c r="B11" s="120">
        <v>112</v>
      </c>
      <c r="C11" s="94">
        <f t="shared" si="0"/>
        <v>0.9</v>
      </c>
      <c r="D11" s="99">
        <f t="shared" si="1"/>
        <v>0.88888888888888884</v>
      </c>
      <c r="E11" s="125">
        <f t="shared" si="3"/>
        <v>1.1666666666666667</v>
      </c>
      <c r="F11" s="125">
        <f t="shared" si="4"/>
        <v>7.5000000000000009</v>
      </c>
      <c r="G11" s="104">
        <f t="shared" si="2"/>
        <v>0.58333333333333326</v>
      </c>
      <c r="H11" s="105">
        <f t="shared" si="5"/>
        <v>0.55614973262032075</v>
      </c>
      <c r="I11" s="128">
        <f t="shared" si="6"/>
        <v>0.58333333333333326</v>
      </c>
      <c r="J11" s="129">
        <f t="shared" si="7"/>
        <v>0.55614973262032075</v>
      </c>
      <c r="K11" s="106">
        <f t="shared" si="8"/>
        <v>0.58620689655172398</v>
      </c>
      <c r="L11" s="93"/>
      <c r="M11" s="93"/>
      <c r="O11" s="90"/>
      <c r="P11" s="92"/>
      <c r="Q11" s="90"/>
      <c r="R11" s="92"/>
      <c r="S11" s="90"/>
      <c r="T11" s="92"/>
    </row>
    <row r="12" spans="1:20" x14ac:dyDescent="0.25">
      <c r="A12" s="92">
        <v>10</v>
      </c>
      <c r="B12" s="120">
        <v>-135</v>
      </c>
      <c r="C12" s="94">
        <f t="shared" si="0"/>
        <v>1</v>
      </c>
      <c r="D12" s="99">
        <f t="shared" si="1"/>
        <v>1</v>
      </c>
      <c r="E12" s="125">
        <f t="shared" si="3"/>
        <v>1.3125</v>
      </c>
      <c r="F12" s="125">
        <f t="shared" si="4"/>
        <v>7.5000000000000009</v>
      </c>
      <c r="G12" s="104">
        <f t="shared" si="2"/>
        <v>0.58333333333333326</v>
      </c>
      <c r="H12" s="105">
        <f t="shared" si="5"/>
        <v>0.55614973262032075</v>
      </c>
      <c r="I12" s="128" t="str">
        <f t="shared" si="6"/>
        <v/>
      </c>
      <c r="J12" s="129" t="str">
        <f t="shared" si="7"/>
        <v/>
      </c>
      <c r="K12" s="106" t="str">
        <f t="shared" si="8"/>
        <v/>
      </c>
      <c r="L12" s="93"/>
      <c r="M12" s="93"/>
      <c r="O12" s="90"/>
      <c r="P12" s="92"/>
      <c r="Q12" s="90"/>
      <c r="R12" s="92"/>
      <c r="S12" s="90"/>
      <c r="T12" s="92"/>
    </row>
    <row r="13" spans="1:20" x14ac:dyDescent="0.25">
      <c r="A13" s="92">
        <v>11</v>
      </c>
      <c r="B13" s="120">
        <v>146</v>
      </c>
      <c r="C13" s="94">
        <f t="shared" si="0"/>
        <v>0.875</v>
      </c>
      <c r="D13" s="99">
        <f t="shared" si="1"/>
        <v>0.85714285714285721</v>
      </c>
      <c r="E13" s="125">
        <f t="shared" ref="E13:E55" si="9">IF(B13&lt;0,($M$1+1-F12)/(1+$M$1-A13),E12)</f>
        <v>1.3125</v>
      </c>
      <c r="F13" s="125">
        <f t="shared" ref="F13:F55" si="10">IF(B13&gt;0,E13+F12,F12)</f>
        <v>8.8125</v>
      </c>
      <c r="G13" s="104">
        <f t="shared" si="2"/>
        <v>0.51041666666666663</v>
      </c>
      <c r="H13" s="105">
        <f t="shared" si="5"/>
        <v>0.47669977081741782</v>
      </c>
      <c r="I13" s="128">
        <f t="shared" si="6"/>
        <v>0.51041666666666663</v>
      </c>
      <c r="J13" s="129">
        <f t="shared" si="7"/>
        <v>0.47669977081741782</v>
      </c>
      <c r="K13" s="106">
        <f t="shared" ref="K13:K55" si="11">IF(B13&gt;0,1-(F13-0.3)/($M$1+0.4),"")</f>
        <v>0.51077586206896552</v>
      </c>
      <c r="L13" s="93"/>
      <c r="M13" s="93"/>
      <c r="O13" s="90"/>
      <c r="P13" s="92"/>
      <c r="Q13" s="90"/>
      <c r="R13" s="92"/>
      <c r="S13" s="90"/>
      <c r="T13" s="92"/>
    </row>
    <row r="14" spans="1:20" x14ac:dyDescent="0.25">
      <c r="A14" s="92">
        <v>12</v>
      </c>
      <c r="B14" s="120">
        <v>167</v>
      </c>
      <c r="C14" s="94">
        <f t="shared" si="0"/>
        <v>0.8571428571428571</v>
      </c>
      <c r="D14" s="99">
        <f t="shared" si="1"/>
        <v>0.83333333333333337</v>
      </c>
      <c r="E14" s="125">
        <f t="shared" si="9"/>
        <v>1.3125</v>
      </c>
      <c r="F14" s="125">
        <f t="shared" si="10"/>
        <v>10.125</v>
      </c>
      <c r="G14" s="104">
        <f t="shared" si="2"/>
        <v>0.43749999999999994</v>
      </c>
      <c r="H14" s="105">
        <f t="shared" si="5"/>
        <v>0.39724980901451484</v>
      </c>
      <c r="I14" s="128">
        <f t="shared" si="6"/>
        <v>0.43749999999999994</v>
      </c>
      <c r="J14" s="129">
        <f t="shared" si="7"/>
        <v>0.39724980901451484</v>
      </c>
      <c r="K14" s="106">
        <f t="shared" si="11"/>
        <v>0.43534482758620685</v>
      </c>
      <c r="L14" s="93"/>
      <c r="M14" s="93"/>
      <c r="O14" s="90"/>
      <c r="P14" s="92"/>
      <c r="Q14" s="90"/>
      <c r="R14" s="92"/>
      <c r="S14" s="90"/>
      <c r="T14" s="92"/>
    </row>
    <row r="15" spans="1:20" x14ac:dyDescent="0.25">
      <c r="A15" s="92">
        <v>13</v>
      </c>
      <c r="B15" s="120">
        <v>-188</v>
      </c>
      <c r="C15" s="94">
        <f t="shared" si="0"/>
        <v>1</v>
      </c>
      <c r="D15" s="99">
        <f t="shared" si="1"/>
        <v>1</v>
      </c>
      <c r="E15" s="125">
        <f t="shared" si="9"/>
        <v>1.575</v>
      </c>
      <c r="F15" s="125">
        <f t="shared" si="10"/>
        <v>10.125</v>
      </c>
      <c r="G15" s="104">
        <f t="shared" si="2"/>
        <v>0.43749999999999994</v>
      </c>
      <c r="H15" s="105">
        <f t="shared" si="5"/>
        <v>0.39724980901451484</v>
      </c>
      <c r="I15" s="128" t="str">
        <f t="shared" si="6"/>
        <v/>
      </c>
      <c r="J15" s="129" t="str">
        <f t="shared" si="7"/>
        <v/>
      </c>
      <c r="K15" s="106" t="str">
        <f t="shared" si="11"/>
        <v/>
      </c>
      <c r="L15" s="93"/>
      <c r="M15" s="93"/>
      <c r="O15" s="90"/>
      <c r="P15" s="92"/>
      <c r="Q15" s="90"/>
      <c r="R15" s="92"/>
      <c r="S15" s="90"/>
      <c r="T15" s="92"/>
    </row>
    <row r="16" spans="1:20" x14ac:dyDescent="0.25">
      <c r="A16" s="92">
        <v>14</v>
      </c>
      <c r="B16" s="120">
        <v>200</v>
      </c>
      <c r="C16" s="94">
        <f t="shared" si="0"/>
        <v>0.8</v>
      </c>
      <c r="D16" s="99">
        <f t="shared" si="1"/>
        <v>0.75</v>
      </c>
      <c r="E16" s="125">
        <f t="shared" si="9"/>
        <v>1.575</v>
      </c>
      <c r="F16" s="125">
        <f t="shared" si="10"/>
        <v>11.7</v>
      </c>
      <c r="G16" s="104">
        <f t="shared" si="2"/>
        <v>0.35</v>
      </c>
      <c r="H16" s="105">
        <f t="shared" si="5"/>
        <v>0.29793735676088612</v>
      </c>
      <c r="I16" s="128">
        <f t="shared" si="6"/>
        <v>0.35</v>
      </c>
      <c r="J16" s="129">
        <f t="shared" si="7"/>
        <v>0.29793735676088612</v>
      </c>
      <c r="K16" s="106">
        <f t="shared" si="11"/>
        <v>0.34482758620689657</v>
      </c>
      <c r="L16" s="93"/>
      <c r="M16" s="93"/>
      <c r="O16" s="90"/>
      <c r="P16" s="92"/>
      <c r="Q16" s="90"/>
      <c r="R16" s="92"/>
      <c r="S16" s="90"/>
      <c r="T16" s="92"/>
    </row>
    <row r="17" spans="1:20" x14ac:dyDescent="0.25">
      <c r="A17" s="92">
        <v>15</v>
      </c>
      <c r="B17" s="120">
        <v>-200</v>
      </c>
      <c r="C17" s="94">
        <f t="shared" si="0"/>
        <v>1</v>
      </c>
      <c r="D17" s="99">
        <f t="shared" si="1"/>
        <v>1</v>
      </c>
      <c r="E17" s="125">
        <f t="shared" si="9"/>
        <v>2.1</v>
      </c>
      <c r="F17" s="125">
        <f t="shared" si="10"/>
        <v>11.7</v>
      </c>
      <c r="G17" s="104">
        <f t="shared" si="2"/>
        <v>0.35</v>
      </c>
      <c r="H17" s="105">
        <f t="shared" si="5"/>
        <v>0.29793735676088612</v>
      </c>
      <c r="I17" s="128" t="str">
        <f t="shared" si="6"/>
        <v/>
      </c>
      <c r="J17" s="129" t="str">
        <f t="shared" si="7"/>
        <v/>
      </c>
      <c r="K17" s="106" t="str">
        <f t="shared" si="11"/>
        <v/>
      </c>
      <c r="L17" s="93"/>
      <c r="M17" s="93"/>
      <c r="O17" s="90"/>
      <c r="P17" s="92"/>
      <c r="Q17" s="90"/>
      <c r="R17" s="92"/>
      <c r="S17" s="90"/>
      <c r="T17" s="92"/>
    </row>
    <row r="18" spans="1:20" x14ac:dyDescent="0.25">
      <c r="A18" s="92">
        <v>16</v>
      </c>
      <c r="B18" s="120">
        <v>-200</v>
      </c>
      <c r="C18" s="94">
        <f t="shared" si="0"/>
        <v>1</v>
      </c>
      <c r="D18" s="99">
        <f t="shared" si="1"/>
        <v>1</v>
      </c>
      <c r="E18" s="125">
        <f t="shared" si="9"/>
        <v>3.1500000000000004</v>
      </c>
      <c r="F18" s="125">
        <f t="shared" si="10"/>
        <v>11.7</v>
      </c>
      <c r="G18" s="104">
        <f t="shared" si="2"/>
        <v>0.35</v>
      </c>
      <c r="H18" s="105">
        <f t="shared" si="5"/>
        <v>0.29793735676088612</v>
      </c>
      <c r="I18" s="128" t="str">
        <f t="shared" si="6"/>
        <v/>
      </c>
      <c r="J18" s="129" t="str">
        <f t="shared" si="7"/>
        <v/>
      </c>
      <c r="K18" s="106" t="str">
        <f t="shared" si="11"/>
        <v/>
      </c>
      <c r="L18" s="93"/>
      <c r="M18" s="93"/>
      <c r="O18" s="90"/>
      <c r="P18" s="92"/>
      <c r="Q18" s="90"/>
      <c r="R18" s="92"/>
      <c r="S18" s="90"/>
      <c r="T18" s="92"/>
    </row>
    <row r="19" spans="1:20" x14ac:dyDescent="0.25">
      <c r="A19" s="92">
        <v>17</v>
      </c>
      <c r="B19" s="120">
        <v>-200</v>
      </c>
      <c r="C19" s="94">
        <f t="shared" si="0"/>
        <v>1</v>
      </c>
      <c r="D19" s="99">
        <f t="shared" si="1"/>
        <v>1</v>
      </c>
      <c r="E19" s="125">
        <f t="shared" si="9"/>
        <v>6.3000000000000007</v>
      </c>
      <c r="F19" s="125">
        <f t="shared" si="10"/>
        <v>11.7</v>
      </c>
      <c r="G19" s="104">
        <f t="shared" si="2"/>
        <v>0.35</v>
      </c>
      <c r="H19" s="105">
        <f t="shared" si="5"/>
        <v>0.29793735676088612</v>
      </c>
      <c r="I19" s="128" t="str">
        <f t="shared" si="6"/>
        <v/>
      </c>
      <c r="J19" s="129" t="str">
        <f t="shared" si="7"/>
        <v/>
      </c>
      <c r="K19" s="106" t="str">
        <f t="shared" si="11"/>
        <v/>
      </c>
      <c r="L19" s="93"/>
      <c r="M19" s="93"/>
      <c r="O19" s="90"/>
      <c r="P19" s="92"/>
      <c r="Q19" s="90"/>
      <c r="R19" s="92"/>
      <c r="S19" s="92"/>
      <c r="T19" s="92"/>
    </row>
    <row r="20" spans="1:20" x14ac:dyDescent="0.25">
      <c r="A20" s="92">
        <v>18</v>
      </c>
      <c r="B20" s="120"/>
      <c r="C20" s="94">
        <f t="shared" si="0"/>
        <v>1</v>
      </c>
      <c r="D20" s="99">
        <f t="shared" si="1"/>
        <v>1</v>
      </c>
      <c r="E20" s="125">
        <f t="shared" si="9"/>
        <v>6.3000000000000007</v>
      </c>
      <c r="F20" s="125">
        <f t="shared" si="10"/>
        <v>11.7</v>
      </c>
      <c r="G20" s="104">
        <f t="shared" si="2"/>
        <v>0.35</v>
      </c>
      <c r="H20" s="105" t="str">
        <f t="shared" si="5"/>
        <v/>
      </c>
      <c r="I20" s="128" t="str">
        <f t="shared" si="6"/>
        <v/>
      </c>
      <c r="J20" s="129" t="str">
        <f t="shared" si="7"/>
        <v/>
      </c>
      <c r="K20" s="106" t="str">
        <f t="shared" si="11"/>
        <v/>
      </c>
      <c r="L20" s="93"/>
      <c r="M20" s="93"/>
    </row>
    <row r="21" spans="1:20" x14ac:dyDescent="0.25">
      <c r="A21" s="92">
        <v>19</v>
      </c>
      <c r="B21" s="120"/>
      <c r="C21" s="94">
        <f t="shared" si="0"/>
        <v>1</v>
      </c>
      <c r="D21" s="99">
        <f t="shared" si="1"/>
        <v>1</v>
      </c>
      <c r="E21" s="125">
        <f t="shared" si="9"/>
        <v>6.3000000000000007</v>
      </c>
      <c r="F21" s="125">
        <f t="shared" si="10"/>
        <v>11.7</v>
      </c>
      <c r="G21" s="104">
        <f t="shared" si="2"/>
        <v>0.35</v>
      </c>
      <c r="H21" s="105" t="str">
        <f t="shared" si="5"/>
        <v/>
      </c>
      <c r="I21" s="128" t="str">
        <f t="shared" si="6"/>
        <v/>
      </c>
      <c r="J21" s="129" t="str">
        <f t="shared" si="7"/>
        <v/>
      </c>
      <c r="K21" s="106" t="str">
        <f t="shared" si="11"/>
        <v/>
      </c>
      <c r="L21" s="93"/>
      <c r="M21" s="93"/>
    </row>
    <row r="22" spans="1:20" x14ac:dyDescent="0.25">
      <c r="A22" s="92">
        <v>20</v>
      </c>
      <c r="B22" s="120"/>
      <c r="C22" s="94">
        <f t="shared" si="0"/>
        <v>1</v>
      </c>
      <c r="D22" s="99">
        <f t="shared" si="1"/>
        <v>1</v>
      </c>
      <c r="E22" s="125">
        <f t="shared" si="9"/>
        <v>6.3000000000000007</v>
      </c>
      <c r="F22" s="125">
        <f t="shared" si="10"/>
        <v>11.7</v>
      </c>
      <c r="G22" s="104">
        <f t="shared" si="2"/>
        <v>0.35</v>
      </c>
      <c r="H22" s="105" t="str">
        <f t="shared" si="5"/>
        <v/>
      </c>
      <c r="I22" s="128" t="str">
        <f t="shared" si="6"/>
        <v/>
      </c>
      <c r="J22" s="129" t="str">
        <f t="shared" si="7"/>
        <v/>
      </c>
      <c r="K22" s="106" t="str">
        <f t="shared" si="11"/>
        <v/>
      </c>
      <c r="L22" s="93"/>
      <c r="M22" s="93"/>
    </row>
    <row r="23" spans="1:20" x14ac:dyDescent="0.25">
      <c r="A23" s="92">
        <v>21</v>
      </c>
      <c r="B23" s="120"/>
      <c r="C23" s="94">
        <f t="shared" si="0"/>
        <v>1</v>
      </c>
      <c r="D23" s="99">
        <f t="shared" si="1"/>
        <v>1</v>
      </c>
      <c r="E23" s="125">
        <f t="shared" si="9"/>
        <v>6.3000000000000007</v>
      </c>
      <c r="F23" s="125">
        <f t="shared" si="10"/>
        <v>11.7</v>
      </c>
      <c r="G23" s="104">
        <f t="shared" si="2"/>
        <v>0.35</v>
      </c>
      <c r="H23" s="105" t="str">
        <f t="shared" si="5"/>
        <v/>
      </c>
      <c r="I23" s="128" t="str">
        <f t="shared" si="6"/>
        <v/>
      </c>
      <c r="J23" s="129" t="str">
        <f t="shared" si="7"/>
        <v/>
      </c>
      <c r="K23" s="106" t="str">
        <f t="shared" si="11"/>
        <v/>
      </c>
      <c r="L23" s="93"/>
      <c r="M23" s="93"/>
    </row>
    <row r="24" spans="1:20" x14ac:dyDescent="0.25">
      <c r="A24" s="92">
        <v>22</v>
      </c>
      <c r="B24" s="120"/>
      <c r="C24" s="94">
        <f t="shared" si="0"/>
        <v>1</v>
      </c>
      <c r="D24" s="99">
        <f t="shared" si="1"/>
        <v>1</v>
      </c>
      <c r="E24" s="125">
        <f t="shared" si="9"/>
        <v>6.3000000000000007</v>
      </c>
      <c r="F24" s="125">
        <f t="shared" si="10"/>
        <v>11.7</v>
      </c>
      <c r="G24" s="104">
        <f t="shared" si="2"/>
        <v>0.35</v>
      </c>
      <c r="H24" s="105" t="str">
        <f t="shared" si="5"/>
        <v/>
      </c>
      <c r="I24" s="128" t="str">
        <f t="shared" si="6"/>
        <v/>
      </c>
      <c r="J24" s="129" t="str">
        <f t="shared" si="7"/>
        <v/>
      </c>
      <c r="K24" s="106" t="str">
        <f t="shared" si="11"/>
        <v/>
      </c>
      <c r="L24" s="93"/>
      <c r="M24" s="93"/>
    </row>
    <row r="25" spans="1:20" x14ac:dyDescent="0.25">
      <c r="A25" s="92">
        <v>23</v>
      </c>
      <c r="B25" s="120"/>
      <c r="C25" s="94">
        <f t="shared" si="0"/>
        <v>1</v>
      </c>
      <c r="D25" s="99">
        <f t="shared" si="1"/>
        <v>1</v>
      </c>
      <c r="E25" s="125">
        <f t="shared" si="9"/>
        <v>6.3000000000000007</v>
      </c>
      <c r="F25" s="125">
        <f t="shared" si="10"/>
        <v>11.7</v>
      </c>
      <c r="G25" s="104">
        <f t="shared" si="2"/>
        <v>0.35</v>
      </c>
      <c r="H25" s="105" t="str">
        <f t="shared" si="5"/>
        <v/>
      </c>
      <c r="I25" s="128" t="str">
        <f t="shared" si="6"/>
        <v/>
      </c>
      <c r="J25" s="129" t="str">
        <f t="shared" si="7"/>
        <v/>
      </c>
      <c r="K25" s="106" t="str">
        <f t="shared" si="11"/>
        <v/>
      </c>
      <c r="L25" s="93"/>
      <c r="M25" s="93"/>
    </row>
    <row r="26" spans="1:20" x14ac:dyDescent="0.25">
      <c r="A26" s="92">
        <v>24</v>
      </c>
      <c r="B26" s="120"/>
      <c r="C26" s="94">
        <f t="shared" si="0"/>
        <v>1</v>
      </c>
      <c r="D26" s="99">
        <f t="shared" si="1"/>
        <v>1</v>
      </c>
      <c r="E26" s="125">
        <f t="shared" si="9"/>
        <v>6.3000000000000007</v>
      </c>
      <c r="F26" s="125">
        <f t="shared" si="10"/>
        <v>11.7</v>
      </c>
      <c r="G26" s="104">
        <f t="shared" si="2"/>
        <v>0.35</v>
      </c>
      <c r="H26" s="105" t="str">
        <f t="shared" si="5"/>
        <v/>
      </c>
      <c r="I26" s="128" t="str">
        <f t="shared" si="6"/>
        <v/>
      </c>
      <c r="J26" s="129" t="str">
        <f t="shared" si="7"/>
        <v/>
      </c>
      <c r="K26" s="106" t="str">
        <f t="shared" si="11"/>
        <v/>
      </c>
      <c r="L26" s="93"/>
      <c r="M26" s="93"/>
    </row>
    <row r="27" spans="1:20" x14ac:dyDescent="0.25">
      <c r="A27" s="92">
        <v>25</v>
      </c>
      <c r="B27" s="120"/>
      <c r="C27" s="94">
        <f t="shared" si="0"/>
        <v>1</v>
      </c>
      <c r="D27" s="99">
        <f t="shared" si="1"/>
        <v>1</v>
      </c>
      <c r="E27" s="125">
        <f t="shared" si="9"/>
        <v>6.3000000000000007</v>
      </c>
      <c r="F27" s="125">
        <f t="shared" si="10"/>
        <v>11.7</v>
      </c>
      <c r="G27" s="104">
        <f t="shared" si="2"/>
        <v>0.35</v>
      </c>
      <c r="H27" s="105" t="str">
        <f t="shared" si="5"/>
        <v/>
      </c>
      <c r="I27" s="128" t="str">
        <f t="shared" si="6"/>
        <v/>
      </c>
      <c r="J27" s="129" t="str">
        <f t="shared" si="7"/>
        <v/>
      </c>
      <c r="K27" s="106" t="str">
        <f t="shared" si="11"/>
        <v/>
      </c>
      <c r="L27" s="93"/>
      <c r="M27" s="93"/>
    </row>
    <row r="28" spans="1:20" x14ac:dyDescent="0.25">
      <c r="A28" s="92">
        <v>26</v>
      </c>
      <c r="B28" s="120"/>
      <c r="C28" s="94">
        <f t="shared" si="0"/>
        <v>1</v>
      </c>
      <c r="D28" s="99">
        <f t="shared" si="1"/>
        <v>1</v>
      </c>
      <c r="E28" s="125">
        <f t="shared" si="9"/>
        <v>6.3000000000000007</v>
      </c>
      <c r="F28" s="125">
        <f t="shared" si="10"/>
        <v>11.7</v>
      </c>
      <c r="G28" s="104">
        <f t="shared" si="2"/>
        <v>0.35</v>
      </c>
      <c r="H28" s="105" t="str">
        <f t="shared" si="5"/>
        <v/>
      </c>
      <c r="I28" s="128" t="str">
        <f t="shared" si="6"/>
        <v/>
      </c>
      <c r="J28" s="129" t="str">
        <f t="shared" si="7"/>
        <v/>
      </c>
      <c r="K28" s="106" t="str">
        <f t="shared" si="11"/>
        <v/>
      </c>
      <c r="L28" s="93"/>
      <c r="M28" s="93"/>
    </row>
    <row r="29" spans="1:20" x14ac:dyDescent="0.25">
      <c r="A29" s="92">
        <v>27</v>
      </c>
      <c r="B29" s="120"/>
      <c r="C29" s="94">
        <f t="shared" si="0"/>
        <v>1</v>
      </c>
      <c r="D29" s="99">
        <f t="shared" si="1"/>
        <v>1</v>
      </c>
      <c r="E29" s="125">
        <f t="shared" si="9"/>
        <v>6.3000000000000007</v>
      </c>
      <c r="F29" s="125">
        <f t="shared" si="10"/>
        <v>11.7</v>
      </c>
      <c r="G29" s="104">
        <f t="shared" si="2"/>
        <v>0.35</v>
      </c>
      <c r="H29" s="105" t="str">
        <f t="shared" si="5"/>
        <v/>
      </c>
      <c r="I29" s="128" t="str">
        <f t="shared" si="6"/>
        <v/>
      </c>
      <c r="J29" s="129" t="str">
        <f t="shared" si="7"/>
        <v/>
      </c>
      <c r="K29" s="106" t="str">
        <f t="shared" si="11"/>
        <v/>
      </c>
      <c r="L29" s="93"/>
      <c r="M29" s="93"/>
    </row>
    <row r="30" spans="1:20" x14ac:dyDescent="0.25">
      <c r="A30" s="92">
        <v>28</v>
      </c>
      <c r="B30" s="120"/>
      <c r="C30" s="94">
        <f t="shared" si="0"/>
        <v>1</v>
      </c>
      <c r="D30" s="99">
        <f t="shared" si="1"/>
        <v>1</v>
      </c>
      <c r="E30" s="125">
        <f t="shared" si="9"/>
        <v>6.3000000000000007</v>
      </c>
      <c r="F30" s="125">
        <f t="shared" si="10"/>
        <v>11.7</v>
      </c>
      <c r="G30" s="104">
        <f t="shared" si="2"/>
        <v>0.35</v>
      </c>
      <c r="H30" s="105" t="str">
        <f t="shared" si="5"/>
        <v/>
      </c>
      <c r="I30" s="128" t="str">
        <f t="shared" si="6"/>
        <v/>
      </c>
      <c r="J30" s="129" t="str">
        <f t="shared" si="7"/>
        <v/>
      </c>
      <c r="K30" s="106" t="str">
        <f t="shared" si="11"/>
        <v/>
      </c>
      <c r="L30" s="93"/>
      <c r="M30" s="93"/>
    </row>
    <row r="31" spans="1:20" x14ac:dyDescent="0.25">
      <c r="A31" s="92">
        <v>29</v>
      </c>
      <c r="B31" s="120"/>
      <c r="C31" s="94">
        <f t="shared" si="0"/>
        <v>1</v>
      </c>
      <c r="D31" s="99">
        <f t="shared" si="1"/>
        <v>1</v>
      </c>
      <c r="E31" s="125">
        <f t="shared" si="9"/>
        <v>6.3000000000000007</v>
      </c>
      <c r="F31" s="125">
        <f t="shared" si="10"/>
        <v>11.7</v>
      </c>
      <c r="G31" s="104">
        <f t="shared" si="2"/>
        <v>0.35</v>
      </c>
      <c r="H31" s="105" t="str">
        <f t="shared" si="5"/>
        <v/>
      </c>
      <c r="I31" s="128" t="str">
        <f t="shared" si="6"/>
        <v/>
      </c>
      <c r="J31" s="129" t="str">
        <f t="shared" si="7"/>
        <v/>
      </c>
      <c r="K31" s="106" t="str">
        <f t="shared" si="11"/>
        <v/>
      </c>
      <c r="L31" s="93"/>
      <c r="M31" s="93"/>
    </row>
    <row r="32" spans="1:20" x14ac:dyDescent="0.25">
      <c r="A32" s="92">
        <v>30</v>
      </c>
      <c r="B32" s="120"/>
      <c r="C32" s="94">
        <f t="shared" si="0"/>
        <v>1</v>
      </c>
      <c r="D32" s="99">
        <f t="shared" si="1"/>
        <v>1</v>
      </c>
      <c r="E32" s="125">
        <f t="shared" si="9"/>
        <v>6.3000000000000007</v>
      </c>
      <c r="F32" s="125">
        <f t="shared" si="10"/>
        <v>11.7</v>
      </c>
      <c r="G32" s="104">
        <f t="shared" si="2"/>
        <v>0.35</v>
      </c>
      <c r="H32" s="105" t="str">
        <f t="shared" si="5"/>
        <v/>
      </c>
      <c r="I32" s="128" t="str">
        <f t="shared" si="6"/>
        <v/>
      </c>
      <c r="J32" s="129" t="str">
        <f t="shared" si="7"/>
        <v/>
      </c>
      <c r="K32" s="106" t="str">
        <f t="shared" si="11"/>
        <v/>
      </c>
      <c r="L32" s="93"/>
      <c r="M32" s="93"/>
    </row>
    <row r="33" spans="1:13" x14ac:dyDescent="0.25">
      <c r="A33" s="92">
        <v>31</v>
      </c>
      <c r="B33" s="120"/>
      <c r="C33" s="94">
        <f t="shared" si="0"/>
        <v>1</v>
      </c>
      <c r="D33" s="99">
        <f t="shared" si="1"/>
        <v>1</v>
      </c>
      <c r="E33" s="125">
        <f t="shared" si="9"/>
        <v>6.3000000000000007</v>
      </c>
      <c r="F33" s="125">
        <f t="shared" si="10"/>
        <v>11.7</v>
      </c>
      <c r="G33" s="104">
        <f t="shared" si="2"/>
        <v>0.35</v>
      </c>
      <c r="H33" s="105" t="str">
        <f t="shared" si="5"/>
        <v/>
      </c>
      <c r="I33" s="128" t="str">
        <f t="shared" si="6"/>
        <v/>
      </c>
      <c r="J33" s="129" t="str">
        <f t="shared" si="7"/>
        <v/>
      </c>
      <c r="K33" s="106" t="str">
        <f t="shared" si="11"/>
        <v/>
      </c>
      <c r="L33" s="93"/>
      <c r="M33" s="93"/>
    </row>
    <row r="34" spans="1:13" x14ac:dyDescent="0.25">
      <c r="A34" s="92">
        <v>32</v>
      </c>
      <c r="B34" s="120"/>
      <c r="C34" s="94">
        <f t="shared" si="0"/>
        <v>1</v>
      </c>
      <c r="D34" s="99">
        <f t="shared" si="1"/>
        <v>1</v>
      </c>
      <c r="E34" s="125">
        <f t="shared" si="9"/>
        <v>6.3000000000000007</v>
      </c>
      <c r="F34" s="125">
        <f t="shared" si="10"/>
        <v>11.7</v>
      </c>
      <c r="G34" s="104">
        <f t="shared" si="2"/>
        <v>0.35</v>
      </c>
      <c r="H34" s="105" t="str">
        <f t="shared" si="5"/>
        <v/>
      </c>
      <c r="I34" s="128" t="str">
        <f t="shared" si="6"/>
        <v/>
      </c>
      <c r="J34" s="129" t="str">
        <f t="shared" si="7"/>
        <v/>
      </c>
      <c r="K34" s="106" t="str">
        <f t="shared" si="11"/>
        <v/>
      </c>
      <c r="L34" s="93"/>
      <c r="M34" s="93"/>
    </row>
    <row r="35" spans="1:13" x14ac:dyDescent="0.25">
      <c r="A35" s="92">
        <v>33</v>
      </c>
      <c r="B35" s="121"/>
      <c r="C35" s="94">
        <f t="shared" ref="C35:C55" si="12">IF(B35&gt;0,($M$1+1-A35)/($M$1+2-A35),1)</f>
        <v>1</v>
      </c>
      <c r="D35" s="99">
        <f t="shared" ref="D35:D55" si="13">IF(B35&gt;0,1-1/($M$1-A34),1)</f>
        <v>1</v>
      </c>
      <c r="E35" s="125">
        <f t="shared" si="9"/>
        <v>6.3000000000000007</v>
      </c>
      <c r="F35" s="125">
        <f t="shared" si="10"/>
        <v>11.7</v>
      </c>
      <c r="G35" s="104">
        <f t="shared" ref="G35:G66" si="14">IF(B35&gt;0,C35*G34,G34)</f>
        <v>0.35</v>
      </c>
      <c r="H35" s="105" t="str">
        <f t="shared" si="5"/>
        <v/>
      </c>
      <c r="I35" s="128" t="str">
        <f t="shared" si="6"/>
        <v/>
      </c>
      <c r="J35" s="129" t="str">
        <f t="shared" si="7"/>
        <v/>
      </c>
      <c r="K35" s="106" t="str">
        <f t="shared" si="11"/>
        <v/>
      </c>
      <c r="L35" s="93"/>
      <c r="M35" s="93"/>
    </row>
    <row r="36" spans="1:13" x14ac:dyDescent="0.25">
      <c r="A36" s="92">
        <v>34</v>
      </c>
      <c r="B36" s="120"/>
      <c r="C36" s="94">
        <f t="shared" si="12"/>
        <v>1</v>
      </c>
      <c r="D36" s="99">
        <f t="shared" si="13"/>
        <v>1</v>
      </c>
      <c r="E36" s="125">
        <f t="shared" si="9"/>
        <v>6.3000000000000007</v>
      </c>
      <c r="F36" s="125">
        <f t="shared" si="10"/>
        <v>11.7</v>
      </c>
      <c r="G36" s="104">
        <f t="shared" si="14"/>
        <v>0.35</v>
      </c>
      <c r="H36" s="105" t="str">
        <f t="shared" ref="H36:H67" si="15">IF(B36="","",D36*H35)</f>
        <v/>
      </c>
      <c r="I36" s="128" t="str">
        <f t="shared" si="6"/>
        <v/>
      </c>
      <c r="J36" s="129" t="str">
        <f t="shared" si="7"/>
        <v/>
      </c>
      <c r="K36" s="106" t="str">
        <f t="shared" si="11"/>
        <v/>
      </c>
      <c r="L36" s="93"/>
      <c r="M36" s="93"/>
    </row>
    <row r="37" spans="1:13" x14ac:dyDescent="0.25">
      <c r="A37" s="92">
        <v>35</v>
      </c>
      <c r="B37" s="120"/>
      <c r="C37" s="94">
        <f t="shared" si="12"/>
        <v>1</v>
      </c>
      <c r="D37" s="99">
        <f t="shared" si="13"/>
        <v>1</v>
      </c>
      <c r="E37" s="125">
        <f t="shared" si="9"/>
        <v>6.3000000000000007</v>
      </c>
      <c r="F37" s="125">
        <f t="shared" si="10"/>
        <v>11.7</v>
      </c>
      <c r="G37" s="104">
        <f t="shared" si="14"/>
        <v>0.35</v>
      </c>
      <c r="H37" s="105" t="str">
        <f t="shared" si="15"/>
        <v/>
      </c>
      <c r="I37" s="128" t="str">
        <f t="shared" si="6"/>
        <v/>
      </c>
      <c r="J37" s="129" t="str">
        <f t="shared" si="7"/>
        <v/>
      </c>
      <c r="K37" s="106" t="str">
        <f t="shared" si="11"/>
        <v/>
      </c>
      <c r="L37" s="93"/>
      <c r="M37" s="93"/>
    </row>
    <row r="38" spans="1:13" x14ac:dyDescent="0.25">
      <c r="A38" s="92">
        <v>36</v>
      </c>
      <c r="B38" s="120"/>
      <c r="C38" s="94">
        <f t="shared" si="12"/>
        <v>1</v>
      </c>
      <c r="D38" s="99">
        <f t="shared" si="13"/>
        <v>1</v>
      </c>
      <c r="E38" s="125">
        <f t="shared" si="9"/>
        <v>6.3000000000000007</v>
      </c>
      <c r="F38" s="125">
        <f t="shared" si="10"/>
        <v>11.7</v>
      </c>
      <c r="G38" s="104">
        <f t="shared" si="14"/>
        <v>0.35</v>
      </c>
      <c r="H38" s="105" t="str">
        <f t="shared" si="15"/>
        <v/>
      </c>
      <c r="I38" s="128" t="str">
        <f t="shared" si="6"/>
        <v/>
      </c>
      <c r="J38" s="129" t="str">
        <f t="shared" si="7"/>
        <v/>
      </c>
      <c r="K38" s="106" t="str">
        <f t="shared" si="11"/>
        <v/>
      </c>
      <c r="L38" s="93"/>
      <c r="M38" s="93"/>
    </row>
    <row r="39" spans="1:13" x14ac:dyDescent="0.25">
      <c r="A39" s="92">
        <v>37</v>
      </c>
      <c r="B39" s="120"/>
      <c r="C39" s="94">
        <f t="shared" si="12"/>
        <v>1</v>
      </c>
      <c r="D39" s="99">
        <f t="shared" si="13"/>
        <v>1</v>
      </c>
      <c r="E39" s="125">
        <f t="shared" si="9"/>
        <v>6.3000000000000007</v>
      </c>
      <c r="F39" s="125">
        <f t="shared" si="10"/>
        <v>11.7</v>
      </c>
      <c r="G39" s="104">
        <f t="shared" si="14"/>
        <v>0.35</v>
      </c>
      <c r="H39" s="105" t="str">
        <f t="shared" si="15"/>
        <v/>
      </c>
      <c r="I39" s="128" t="str">
        <f t="shared" si="6"/>
        <v/>
      </c>
      <c r="J39" s="129" t="str">
        <f t="shared" si="7"/>
        <v/>
      </c>
      <c r="K39" s="106" t="str">
        <f t="shared" si="11"/>
        <v/>
      </c>
      <c r="L39" s="93"/>
      <c r="M39" s="93"/>
    </row>
    <row r="40" spans="1:13" x14ac:dyDescent="0.25">
      <c r="A40" s="92">
        <v>38</v>
      </c>
      <c r="B40" s="120"/>
      <c r="C40" s="94">
        <f t="shared" si="12"/>
        <v>1</v>
      </c>
      <c r="D40" s="99">
        <f t="shared" si="13"/>
        <v>1</v>
      </c>
      <c r="E40" s="125">
        <f t="shared" si="9"/>
        <v>6.3000000000000007</v>
      </c>
      <c r="F40" s="125">
        <f t="shared" si="10"/>
        <v>11.7</v>
      </c>
      <c r="G40" s="104">
        <f t="shared" si="14"/>
        <v>0.35</v>
      </c>
      <c r="H40" s="105" t="str">
        <f t="shared" si="15"/>
        <v/>
      </c>
      <c r="I40" s="128" t="str">
        <f t="shared" si="6"/>
        <v/>
      </c>
      <c r="J40" s="129" t="str">
        <f t="shared" si="7"/>
        <v/>
      </c>
      <c r="K40" s="106" t="str">
        <f t="shared" si="11"/>
        <v/>
      </c>
      <c r="L40" s="93"/>
      <c r="M40" s="93"/>
    </row>
    <row r="41" spans="1:13" x14ac:dyDescent="0.25">
      <c r="A41" s="92">
        <v>39</v>
      </c>
      <c r="B41" s="120"/>
      <c r="C41" s="94">
        <f t="shared" si="12"/>
        <v>1</v>
      </c>
      <c r="D41" s="99">
        <f t="shared" si="13"/>
        <v>1</v>
      </c>
      <c r="E41" s="125">
        <f t="shared" si="9"/>
        <v>6.3000000000000007</v>
      </c>
      <c r="F41" s="125">
        <f t="shared" si="10"/>
        <v>11.7</v>
      </c>
      <c r="G41" s="104">
        <f t="shared" si="14"/>
        <v>0.35</v>
      </c>
      <c r="H41" s="105" t="str">
        <f t="shared" si="15"/>
        <v/>
      </c>
      <c r="I41" s="128" t="str">
        <f t="shared" si="6"/>
        <v/>
      </c>
      <c r="J41" s="129" t="str">
        <f t="shared" si="7"/>
        <v/>
      </c>
      <c r="K41" s="106" t="str">
        <f t="shared" si="11"/>
        <v/>
      </c>
      <c r="L41" s="93"/>
      <c r="M41" s="93"/>
    </row>
    <row r="42" spans="1:13" x14ac:dyDescent="0.25">
      <c r="A42" s="92">
        <v>40</v>
      </c>
      <c r="B42" s="120"/>
      <c r="C42" s="94">
        <f t="shared" si="12"/>
        <v>1</v>
      </c>
      <c r="D42" s="99">
        <f t="shared" si="13"/>
        <v>1</v>
      </c>
      <c r="E42" s="125">
        <f t="shared" si="9"/>
        <v>6.3000000000000007</v>
      </c>
      <c r="F42" s="125">
        <f t="shared" si="10"/>
        <v>11.7</v>
      </c>
      <c r="G42" s="104">
        <f t="shared" si="14"/>
        <v>0.35</v>
      </c>
      <c r="H42" s="105" t="str">
        <f t="shared" si="15"/>
        <v/>
      </c>
      <c r="I42" s="128" t="str">
        <f t="shared" si="6"/>
        <v/>
      </c>
      <c r="J42" s="129" t="str">
        <f t="shared" si="7"/>
        <v/>
      </c>
      <c r="K42" s="106" t="str">
        <f t="shared" si="11"/>
        <v/>
      </c>
      <c r="L42" s="93"/>
      <c r="M42" s="93"/>
    </row>
    <row r="43" spans="1:13" x14ac:dyDescent="0.25">
      <c r="A43" s="92">
        <v>41</v>
      </c>
      <c r="B43" s="120"/>
      <c r="C43" s="94">
        <f t="shared" si="12"/>
        <v>1</v>
      </c>
      <c r="D43" s="99">
        <f t="shared" si="13"/>
        <v>1</v>
      </c>
      <c r="E43" s="125">
        <f t="shared" si="9"/>
        <v>6.3000000000000007</v>
      </c>
      <c r="F43" s="125">
        <f t="shared" si="10"/>
        <v>11.7</v>
      </c>
      <c r="G43" s="104">
        <f t="shared" si="14"/>
        <v>0.35</v>
      </c>
      <c r="H43" s="105" t="str">
        <f t="shared" si="15"/>
        <v/>
      </c>
      <c r="I43" s="128" t="str">
        <f t="shared" si="6"/>
        <v/>
      </c>
      <c r="J43" s="129" t="str">
        <f t="shared" si="7"/>
        <v/>
      </c>
      <c r="K43" s="106" t="str">
        <f t="shared" si="11"/>
        <v/>
      </c>
      <c r="L43" s="93"/>
      <c r="M43" s="93"/>
    </row>
    <row r="44" spans="1:13" x14ac:dyDescent="0.25">
      <c r="A44" s="92">
        <v>42</v>
      </c>
      <c r="B44" s="120"/>
      <c r="C44" s="94">
        <f t="shared" si="12"/>
        <v>1</v>
      </c>
      <c r="D44" s="99">
        <f t="shared" si="13"/>
        <v>1</v>
      </c>
      <c r="E44" s="125">
        <f t="shared" si="9"/>
        <v>6.3000000000000007</v>
      </c>
      <c r="F44" s="125">
        <f t="shared" si="10"/>
        <v>11.7</v>
      </c>
      <c r="G44" s="104">
        <f t="shared" si="14"/>
        <v>0.35</v>
      </c>
      <c r="H44" s="105" t="str">
        <f t="shared" si="15"/>
        <v/>
      </c>
      <c r="I44" s="128" t="str">
        <f t="shared" si="6"/>
        <v/>
      </c>
      <c r="J44" s="129" t="str">
        <f t="shared" si="7"/>
        <v/>
      </c>
      <c r="K44" s="106" t="str">
        <f t="shared" si="11"/>
        <v/>
      </c>
      <c r="L44" s="93"/>
      <c r="M44" s="93"/>
    </row>
    <row r="45" spans="1:13" x14ac:dyDescent="0.25">
      <c r="A45" s="92">
        <v>43</v>
      </c>
      <c r="B45" s="120"/>
      <c r="C45" s="94">
        <f t="shared" si="12"/>
        <v>1</v>
      </c>
      <c r="D45" s="99">
        <f t="shared" si="13"/>
        <v>1</v>
      </c>
      <c r="E45" s="125">
        <f t="shared" si="9"/>
        <v>6.3000000000000007</v>
      </c>
      <c r="F45" s="125">
        <f t="shared" si="10"/>
        <v>11.7</v>
      </c>
      <c r="G45" s="104">
        <f t="shared" si="14"/>
        <v>0.35</v>
      </c>
      <c r="H45" s="105" t="str">
        <f t="shared" si="15"/>
        <v/>
      </c>
      <c r="I45" s="128" t="str">
        <f t="shared" si="6"/>
        <v/>
      </c>
      <c r="J45" s="129" t="str">
        <f t="shared" si="7"/>
        <v/>
      </c>
      <c r="K45" s="106" t="str">
        <f t="shared" si="11"/>
        <v/>
      </c>
      <c r="L45" s="93"/>
      <c r="M45" s="93"/>
    </row>
    <row r="46" spans="1:13" x14ac:dyDescent="0.25">
      <c r="A46" s="92">
        <v>44</v>
      </c>
      <c r="B46" s="120"/>
      <c r="C46" s="94">
        <f t="shared" si="12"/>
        <v>1</v>
      </c>
      <c r="D46" s="99">
        <f t="shared" si="13"/>
        <v>1</v>
      </c>
      <c r="E46" s="125">
        <f t="shared" si="9"/>
        <v>6.3000000000000007</v>
      </c>
      <c r="F46" s="125">
        <f t="shared" si="10"/>
        <v>11.7</v>
      </c>
      <c r="G46" s="104">
        <f t="shared" si="14"/>
        <v>0.35</v>
      </c>
      <c r="H46" s="105" t="str">
        <f t="shared" si="15"/>
        <v/>
      </c>
      <c r="I46" s="128" t="str">
        <f t="shared" si="6"/>
        <v/>
      </c>
      <c r="J46" s="129" t="str">
        <f t="shared" si="7"/>
        <v/>
      </c>
      <c r="K46" s="106" t="str">
        <f t="shared" si="11"/>
        <v/>
      </c>
      <c r="L46" s="93"/>
      <c r="M46" s="93"/>
    </row>
    <row r="47" spans="1:13" x14ac:dyDescent="0.25">
      <c r="A47" s="92">
        <v>45</v>
      </c>
      <c r="B47" s="120"/>
      <c r="C47" s="94">
        <f t="shared" si="12"/>
        <v>1</v>
      </c>
      <c r="D47" s="99">
        <f t="shared" si="13"/>
        <v>1</v>
      </c>
      <c r="E47" s="125">
        <f t="shared" si="9"/>
        <v>6.3000000000000007</v>
      </c>
      <c r="F47" s="125">
        <f t="shared" si="10"/>
        <v>11.7</v>
      </c>
      <c r="G47" s="104">
        <f t="shared" si="14"/>
        <v>0.35</v>
      </c>
      <c r="H47" s="105" t="str">
        <f t="shared" si="15"/>
        <v/>
      </c>
      <c r="I47" s="128" t="str">
        <f t="shared" si="6"/>
        <v/>
      </c>
      <c r="J47" s="129" t="str">
        <f t="shared" si="7"/>
        <v/>
      </c>
      <c r="K47" s="106" t="str">
        <f t="shared" si="11"/>
        <v/>
      </c>
      <c r="L47" s="93"/>
      <c r="M47" s="93"/>
    </row>
    <row r="48" spans="1:13" x14ac:dyDescent="0.25">
      <c r="A48" s="92">
        <v>46</v>
      </c>
      <c r="B48" s="120"/>
      <c r="C48" s="94">
        <f t="shared" si="12"/>
        <v>1</v>
      </c>
      <c r="D48" s="99">
        <f t="shared" si="13"/>
        <v>1</v>
      </c>
      <c r="E48" s="125">
        <f t="shared" si="9"/>
        <v>6.3000000000000007</v>
      </c>
      <c r="F48" s="125">
        <f t="shared" si="10"/>
        <v>11.7</v>
      </c>
      <c r="G48" s="104">
        <f t="shared" si="14"/>
        <v>0.35</v>
      </c>
      <c r="H48" s="105" t="str">
        <f t="shared" si="15"/>
        <v/>
      </c>
      <c r="I48" s="128" t="str">
        <f t="shared" si="6"/>
        <v/>
      </c>
      <c r="J48" s="129" t="str">
        <f t="shared" si="7"/>
        <v/>
      </c>
      <c r="K48" s="106" t="str">
        <f t="shared" si="11"/>
        <v/>
      </c>
      <c r="L48" s="93"/>
      <c r="M48" s="93"/>
    </row>
    <row r="49" spans="1:13" x14ac:dyDescent="0.25">
      <c r="A49" s="92">
        <v>47</v>
      </c>
      <c r="B49" s="120"/>
      <c r="C49" s="94">
        <f t="shared" si="12"/>
        <v>1</v>
      </c>
      <c r="D49" s="99">
        <f t="shared" si="13"/>
        <v>1</v>
      </c>
      <c r="E49" s="125">
        <f t="shared" si="9"/>
        <v>6.3000000000000007</v>
      </c>
      <c r="F49" s="125">
        <f t="shared" si="10"/>
        <v>11.7</v>
      </c>
      <c r="G49" s="104">
        <f t="shared" si="14"/>
        <v>0.35</v>
      </c>
      <c r="H49" s="105" t="str">
        <f t="shared" si="15"/>
        <v/>
      </c>
      <c r="I49" s="128" t="str">
        <f t="shared" si="6"/>
        <v/>
      </c>
      <c r="J49" s="129" t="str">
        <f t="shared" si="7"/>
        <v/>
      </c>
      <c r="K49" s="106" t="str">
        <f t="shared" si="11"/>
        <v/>
      </c>
      <c r="L49" s="93"/>
      <c r="M49" s="93"/>
    </row>
    <row r="50" spans="1:13" x14ac:dyDescent="0.25">
      <c r="A50" s="92">
        <v>48</v>
      </c>
      <c r="B50" s="120"/>
      <c r="C50" s="94">
        <f t="shared" si="12"/>
        <v>1</v>
      </c>
      <c r="D50" s="99">
        <f t="shared" si="13"/>
        <v>1</v>
      </c>
      <c r="E50" s="125">
        <f t="shared" si="9"/>
        <v>6.3000000000000007</v>
      </c>
      <c r="F50" s="125">
        <f t="shared" si="10"/>
        <v>11.7</v>
      </c>
      <c r="G50" s="104">
        <f t="shared" si="14"/>
        <v>0.35</v>
      </c>
      <c r="H50" s="105" t="str">
        <f t="shared" si="15"/>
        <v/>
      </c>
      <c r="I50" s="128" t="str">
        <f t="shared" si="6"/>
        <v/>
      </c>
      <c r="J50" s="129" t="str">
        <f t="shared" si="7"/>
        <v/>
      </c>
      <c r="K50" s="106" t="str">
        <f t="shared" si="11"/>
        <v/>
      </c>
      <c r="L50" s="93"/>
      <c r="M50" s="93"/>
    </row>
    <row r="51" spans="1:13" x14ac:dyDescent="0.25">
      <c r="A51" s="92">
        <v>49</v>
      </c>
      <c r="B51" s="120"/>
      <c r="C51" s="94">
        <f t="shared" si="12"/>
        <v>1</v>
      </c>
      <c r="D51" s="99">
        <f t="shared" si="13"/>
        <v>1</v>
      </c>
      <c r="E51" s="125">
        <f t="shared" si="9"/>
        <v>6.3000000000000007</v>
      </c>
      <c r="F51" s="125">
        <f t="shared" si="10"/>
        <v>11.7</v>
      </c>
      <c r="G51" s="104">
        <f t="shared" si="14"/>
        <v>0.35</v>
      </c>
      <c r="H51" s="105" t="str">
        <f t="shared" si="15"/>
        <v/>
      </c>
      <c r="I51" s="128" t="str">
        <f t="shared" si="6"/>
        <v/>
      </c>
      <c r="J51" s="129" t="str">
        <f t="shared" si="7"/>
        <v/>
      </c>
      <c r="K51" s="106" t="str">
        <f t="shared" si="11"/>
        <v/>
      </c>
      <c r="L51" s="93"/>
      <c r="M51" s="93"/>
    </row>
    <row r="52" spans="1:13" x14ac:dyDescent="0.25">
      <c r="A52" s="92">
        <v>50</v>
      </c>
      <c r="B52" s="122"/>
      <c r="C52" s="94">
        <f t="shared" si="12"/>
        <v>1</v>
      </c>
      <c r="D52" s="99">
        <f t="shared" si="13"/>
        <v>1</v>
      </c>
      <c r="E52" s="125">
        <f t="shared" si="9"/>
        <v>6.3000000000000007</v>
      </c>
      <c r="F52" s="125">
        <f t="shared" si="10"/>
        <v>11.7</v>
      </c>
      <c r="G52" s="104">
        <f t="shared" si="14"/>
        <v>0.35</v>
      </c>
      <c r="H52" s="105" t="str">
        <f t="shared" si="15"/>
        <v/>
      </c>
      <c r="I52" s="128" t="str">
        <f t="shared" si="6"/>
        <v/>
      </c>
      <c r="J52" s="129" t="str">
        <f t="shared" si="7"/>
        <v/>
      </c>
      <c r="K52" s="106" t="str">
        <f t="shared" si="11"/>
        <v/>
      </c>
      <c r="L52" s="93"/>
      <c r="M52" s="93"/>
    </row>
    <row r="53" spans="1:13" x14ac:dyDescent="0.25">
      <c r="A53" s="92">
        <v>51</v>
      </c>
      <c r="B53" s="123"/>
      <c r="C53" s="94">
        <f t="shared" si="12"/>
        <v>1</v>
      </c>
      <c r="D53" s="99">
        <f t="shared" si="13"/>
        <v>1</v>
      </c>
      <c r="E53" s="125">
        <f t="shared" si="9"/>
        <v>6.3000000000000007</v>
      </c>
      <c r="F53" s="125">
        <f t="shared" si="10"/>
        <v>11.7</v>
      </c>
      <c r="G53" s="104">
        <f t="shared" si="14"/>
        <v>0.35</v>
      </c>
      <c r="H53" s="105" t="str">
        <f t="shared" si="15"/>
        <v/>
      </c>
      <c r="I53" s="128" t="str">
        <f t="shared" si="6"/>
        <v/>
      </c>
      <c r="J53" s="129" t="str">
        <f t="shared" si="7"/>
        <v/>
      </c>
      <c r="K53" s="106" t="str">
        <f t="shared" si="11"/>
        <v/>
      </c>
      <c r="L53" s="93"/>
      <c r="M53" s="93"/>
    </row>
    <row r="54" spans="1:13" x14ac:dyDescent="0.25">
      <c r="A54" s="92">
        <v>52</v>
      </c>
      <c r="B54" s="123"/>
      <c r="C54" s="94">
        <f t="shared" si="12"/>
        <v>1</v>
      </c>
      <c r="D54" s="99">
        <f t="shared" si="13"/>
        <v>1</v>
      </c>
      <c r="E54" s="125">
        <f t="shared" si="9"/>
        <v>6.3000000000000007</v>
      </c>
      <c r="F54" s="125">
        <f t="shared" si="10"/>
        <v>11.7</v>
      </c>
      <c r="G54" s="104">
        <f t="shared" si="14"/>
        <v>0.35</v>
      </c>
      <c r="H54" s="105" t="str">
        <f t="shared" si="15"/>
        <v/>
      </c>
      <c r="I54" s="128" t="str">
        <f t="shared" si="6"/>
        <v/>
      </c>
      <c r="J54" s="129" t="str">
        <f t="shared" si="7"/>
        <v/>
      </c>
      <c r="K54" s="106" t="str">
        <f t="shared" si="11"/>
        <v/>
      </c>
      <c r="L54" s="93"/>
      <c r="M54" s="93"/>
    </row>
    <row r="55" spans="1:13" x14ac:dyDescent="0.25">
      <c r="A55" s="92">
        <v>53</v>
      </c>
      <c r="B55" s="122"/>
      <c r="C55" s="94">
        <f t="shared" si="12"/>
        <v>1</v>
      </c>
      <c r="D55" s="99">
        <f t="shared" si="13"/>
        <v>1</v>
      </c>
      <c r="E55" s="125">
        <f t="shared" si="9"/>
        <v>6.3000000000000007</v>
      </c>
      <c r="F55" s="125">
        <f t="shared" si="10"/>
        <v>11.7</v>
      </c>
      <c r="G55" s="104">
        <f t="shared" si="14"/>
        <v>0.35</v>
      </c>
      <c r="H55" s="105" t="str">
        <f t="shared" si="15"/>
        <v/>
      </c>
      <c r="I55" s="128" t="str">
        <f t="shared" si="6"/>
        <v/>
      </c>
      <c r="J55" s="129" t="str">
        <f t="shared" si="7"/>
        <v/>
      </c>
      <c r="K55" s="106" t="str">
        <f t="shared" si="11"/>
        <v/>
      </c>
      <c r="L55" s="93"/>
      <c r="M55" s="93"/>
    </row>
    <row r="56" spans="1:13" x14ac:dyDescent="0.25">
      <c r="A56" s="92">
        <v>54</v>
      </c>
      <c r="B56" s="122"/>
      <c r="C56" s="94">
        <f t="shared" ref="C56:C102" si="16">IF(B56&gt;0,($M$1+1-A56)/($M$1+2-A56),1)</f>
        <v>1</v>
      </c>
      <c r="D56" s="99">
        <f t="shared" ref="D56:D102" si="17">IF(B56&gt;0,1-1/($M$1-A55),1)</f>
        <v>1</v>
      </c>
      <c r="E56" s="125">
        <f t="shared" ref="E56:E102" si="18">IF(B56&lt;0,($M$1+1-F55)/(1+$M$1-A56),E55)</f>
        <v>6.3000000000000007</v>
      </c>
      <c r="F56" s="125">
        <f t="shared" ref="F56:F102" si="19">IF(B56&gt;0,E56+F55,F55)</f>
        <v>11.7</v>
      </c>
      <c r="G56" s="104">
        <f t="shared" si="14"/>
        <v>0.35</v>
      </c>
      <c r="H56" s="105" t="str">
        <f t="shared" si="15"/>
        <v/>
      </c>
      <c r="I56" s="128" t="str">
        <f t="shared" si="6"/>
        <v/>
      </c>
      <c r="J56" s="129" t="str">
        <f t="shared" si="7"/>
        <v/>
      </c>
      <c r="K56" s="106" t="str">
        <f t="shared" ref="K56:K102" si="20">IF(B56&gt;0,1-(F56-0.3)/($M$1+0.4),"")</f>
        <v/>
      </c>
    </row>
    <row r="57" spans="1:13" x14ac:dyDescent="0.25">
      <c r="A57" s="92">
        <v>55</v>
      </c>
      <c r="B57" s="122"/>
      <c r="C57" s="94">
        <f t="shared" si="16"/>
        <v>1</v>
      </c>
      <c r="D57" s="99">
        <f t="shared" si="17"/>
        <v>1</v>
      </c>
      <c r="E57" s="125">
        <f t="shared" si="18"/>
        <v>6.3000000000000007</v>
      </c>
      <c r="F57" s="125">
        <f t="shared" si="19"/>
        <v>11.7</v>
      </c>
      <c r="G57" s="104">
        <f t="shared" si="14"/>
        <v>0.35</v>
      </c>
      <c r="H57" s="105" t="str">
        <f t="shared" si="15"/>
        <v/>
      </c>
      <c r="I57" s="128" t="str">
        <f t="shared" si="6"/>
        <v/>
      </c>
      <c r="J57" s="129" t="str">
        <f t="shared" si="7"/>
        <v/>
      </c>
      <c r="K57" s="106" t="str">
        <f t="shared" si="20"/>
        <v/>
      </c>
    </row>
    <row r="58" spans="1:13" x14ac:dyDescent="0.25">
      <c r="A58" s="92">
        <v>56</v>
      </c>
      <c r="B58" s="122"/>
      <c r="C58" s="94">
        <f t="shared" si="16"/>
        <v>1</v>
      </c>
      <c r="D58" s="99">
        <f t="shared" si="17"/>
        <v>1</v>
      </c>
      <c r="E58" s="125">
        <f t="shared" si="18"/>
        <v>6.3000000000000007</v>
      </c>
      <c r="F58" s="125">
        <f t="shared" si="19"/>
        <v>11.7</v>
      </c>
      <c r="G58" s="104">
        <f t="shared" si="14"/>
        <v>0.35</v>
      </c>
      <c r="H58" s="105" t="str">
        <f t="shared" si="15"/>
        <v/>
      </c>
      <c r="I58" s="128" t="str">
        <f t="shared" si="6"/>
        <v/>
      </c>
      <c r="J58" s="129" t="str">
        <f t="shared" si="7"/>
        <v/>
      </c>
      <c r="K58" s="106" t="str">
        <f t="shared" si="20"/>
        <v/>
      </c>
    </row>
    <row r="59" spans="1:13" x14ac:dyDescent="0.25">
      <c r="A59" s="92">
        <v>57</v>
      </c>
      <c r="B59" s="123"/>
      <c r="C59" s="94">
        <f t="shared" si="16"/>
        <v>1</v>
      </c>
      <c r="D59" s="99">
        <f t="shared" si="17"/>
        <v>1</v>
      </c>
      <c r="E59" s="125">
        <f t="shared" si="18"/>
        <v>6.3000000000000007</v>
      </c>
      <c r="F59" s="125">
        <f t="shared" si="19"/>
        <v>11.7</v>
      </c>
      <c r="G59" s="104">
        <f t="shared" si="14"/>
        <v>0.35</v>
      </c>
      <c r="H59" s="105" t="str">
        <f t="shared" si="15"/>
        <v/>
      </c>
      <c r="I59" s="128" t="str">
        <f t="shared" si="6"/>
        <v/>
      </c>
      <c r="J59" s="129" t="str">
        <f t="shared" si="7"/>
        <v/>
      </c>
      <c r="K59" s="106" t="str">
        <f t="shared" si="20"/>
        <v/>
      </c>
    </row>
    <row r="60" spans="1:13" x14ac:dyDescent="0.25">
      <c r="A60" s="92">
        <v>58</v>
      </c>
      <c r="B60" s="122"/>
      <c r="C60" s="94">
        <f t="shared" si="16"/>
        <v>1</v>
      </c>
      <c r="D60" s="99">
        <f t="shared" si="17"/>
        <v>1</v>
      </c>
      <c r="E60" s="125">
        <f t="shared" si="18"/>
        <v>6.3000000000000007</v>
      </c>
      <c r="F60" s="125">
        <f t="shared" si="19"/>
        <v>11.7</v>
      </c>
      <c r="G60" s="104">
        <f t="shared" si="14"/>
        <v>0.35</v>
      </c>
      <c r="H60" s="105" t="str">
        <f t="shared" si="15"/>
        <v/>
      </c>
      <c r="I60" s="128" t="str">
        <f t="shared" si="6"/>
        <v/>
      </c>
      <c r="J60" s="129" t="str">
        <f t="shared" si="7"/>
        <v/>
      </c>
      <c r="K60" s="106" t="str">
        <f t="shared" si="20"/>
        <v/>
      </c>
    </row>
    <row r="61" spans="1:13" x14ac:dyDescent="0.25">
      <c r="A61" s="92">
        <v>59</v>
      </c>
      <c r="B61" s="122"/>
      <c r="C61" s="94">
        <f t="shared" si="16"/>
        <v>1</v>
      </c>
      <c r="D61" s="99">
        <f t="shared" si="17"/>
        <v>1</v>
      </c>
      <c r="E61" s="125">
        <f t="shared" si="18"/>
        <v>6.3000000000000007</v>
      </c>
      <c r="F61" s="125">
        <f t="shared" si="19"/>
        <v>11.7</v>
      </c>
      <c r="G61" s="104">
        <f t="shared" si="14"/>
        <v>0.35</v>
      </c>
      <c r="H61" s="105" t="str">
        <f t="shared" si="15"/>
        <v/>
      </c>
      <c r="I61" s="128" t="str">
        <f t="shared" si="6"/>
        <v/>
      </c>
      <c r="J61" s="129" t="str">
        <f t="shared" si="7"/>
        <v/>
      </c>
      <c r="K61" s="106" t="str">
        <f t="shared" si="20"/>
        <v/>
      </c>
    </row>
    <row r="62" spans="1:13" x14ac:dyDescent="0.25">
      <c r="A62" s="92">
        <v>60</v>
      </c>
      <c r="B62" s="122"/>
      <c r="C62" s="94">
        <f t="shared" si="16"/>
        <v>1</v>
      </c>
      <c r="D62" s="99">
        <f t="shared" si="17"/>
        <v>1</v>
      </c>
      <c r="E62" s="125">
        <f t="shared" si="18"/>
        <v>6.3000000000000007</v>
      </c>
      <c r="F62" s="125">
        <f t="shared" si="19"/>
        <v>11.7</v>
      </c>
      <c r="G62" s="104">
        <f t="shared" si="14"/>
        <v>0.35</v>
      </c>
      <c r="H62" s="105" t="str">
        <f t="shared" si="15"/>
        <v/>
      </c>
      <c r="I62" s="128" t="str">
        <f t="shared" si="6"/>
        <v/>
      </c>
      <c r="J62" s="129" t="str">
        <f t="shared" si="7"/>
        <v/>
      </c>
      <c r="K62" s="106" t="str">
        <f t="shared" si="20"/>
        <v/>
      </c>
    </row>
    <row r="63" spans="1:13" x14ac:dyDescent="0.25">
      <c r="A63" s="92">
        <v>61</v>
      </c>
      <c r="B63" s="122"/>
      <c r="C63" s="94">
        <f t="shared" si="16"/>
        <v>1</v>
      </c>
      <c r="D63" s="99">
        <f t="shared" si="17"/>
        <v>1</v>
      </c>
      <c r="E63" s="125">
        <f t="shared" si="18"/>
        <v>6.3000000000000007</v>
      </c>
      <c r="F63" s="125">
        <f t="shared" si="19"/>
        <v>11.7</v>
      </c>
      <c r="G63" s="104">
        <f t="shared" si="14"/>
        <v>0.35</v>
      </c>
      <c r="H63" s="105" t="str">
        <f t="shared" si="15"/>
        <v/>
      </c>
      <c r="I63" s="128" t="str">
        <f t="shared" si="6"/>
        <v/>
      </c>
      <c r="J63" s="129" t="str">
        <f t="shared" si="7"/>
        <v/>
      </c>
      <c r="K63" s="106" t="str">
        <f t="shared" si="20"/>
        <v/>
      </c>
    </row>
    <row r="64" spans="1:13" x14ac:dyDescent="0.25">
      <c r="A64" s="92">
        <v>62</v>
      </c>
      <c r="B64" s="123"/>
      <c r="C64" s="94">
        <f t="shared" si="16"/>
        <v>1</v>
      </c>
      <c r="D64" s="99">
        <f t="shared" si="17"/>
        <v>1</v>
      </c>
      <c r="E64" s="125">
        <f t="shared" si="18"/>
        <v>6.3000000000000007</v>
      </c>
      <c r="F64" s="125">
        <f t="shared" si="19"/>
        <v>11.7</v>
      </c>
      <c r="G64" s="104">
        <f t="shared" si="14"/>
        <v>0.35</v>
      </c>
      <c r="H64" s="105" t="str">
        <f t="shared" si="15"/>
        <v/>
      </c>
      <c r="I64" s="128" t="str">
        <f t="shared" si="6"/>
        <v/>
      </c>
      <c r="J64" s="129" t="str">
        <f t="shared" si="7"/>
        <v/>
      </c>
      <c r="K64" s="106" t="str">
        <f t="shared" si="20"/>
        <v/>
      </c>
    </row>
    <row r="65" spans="1:11" x14ac:dyDescent="0.25">
      <c r="A65" s="92">
        <v>63</v>
      </c>
      <c r="B65" s="122"/>
      <c r="C65" s="94">
        <f t="shared" si="16"/>
        <v>1</v>
      </c>
      <c r="D65" s="99">
        <f t="shared" si="17"/>
        <v>1</v>
      </c>
      <c r="E65" s="125">
        <f t="shared" si="18"/>
        <v>6.3000000000000007</v>
      </c>
      <c r="F65" s="125">
        <f t="shared" si="19"/>
        <v>11.7</v>
      </c>
      <c r="G65" s="104">
        <f t="shared" si="14"/>
        <v>0.35</v>
      </c>
      <c r="H65" s="105" t="str">
        <f t="shared" si="15"/>
        <v/>
      </c>
      <c r="I65" s="128" t="str">
        <f t="shared" si="6"/>
        <v/>
      </c>
      <c r="J65" s="129" t="str">
        <f t="shared" si="7"/>
        <v/>
      </c>
      <c r="K65" s="106" t="str">
        <f t="shared" si="20"/>
        <v/>
      </c>
    </row>
    <row r="66" spans="1:11" x14ac:dyDescent="0.25">
      <c r="A66" s="92">
        <v>64</v>
      </c>
      <c r="B66" s="122"/>
      <c r="C66" s="94">
        <f t="shared" si="16"/>
        <v>1</v>
      </c>
      <c r="D66" s="99">
        <f t="shared" si="17"/>
        <v>1</v>
      </c>
      <c r="E66" s="125">
        <f t="shared" si="18"/>
        <v>6.3000000000000007</v>
      </c>
      <c r="F66" s="125">
        <f t="shared" si="19"/>
        <v>11.7</v>
      </c>
      <c r="G66" s="104">
        <f t="shared" si="14"/>
        <v>0.35</v>
      </c>
      <c r="H66" s="105" t="str">
        <f t="shared" si="15"/>
        <v/>
      </c>
      <c r="I66" s="128" t="str">
        <f t="shared" si="6"/>
        <v/>
      </c>
      <c r="J66" s="129" t="str">
        <f t="shared" si="7"/>
        <v/>
      </c>
      <c r="K66" s="106" t="str">
        <f t="shared" si="20"/>
        <v/>
      </c>
    </row>
    <row r="67" spans="1:11" x14ac:dyDescent="0.25">
      <c r="A67" s="92">
        <v>65</v>
      </c>
      <c r="B67" s="122"/>
      <c r="C67" s="94">
        <f t="shared" si="16"/>
        <v>1</v>
      </c>
      <c r="D67" s="99">
        <f t="shared" si="17"/>
        <v>1</v>
      </c>
      <c r="E67" s="125">
        <f t="shared" si="18"/>
        <v>6.3000000000000007</v>
      </c>
      <c r="F67" s="125">
        <f t="shared" si="19"/>
        <v>11.7</v>
      </c>
      <c r="G67" s="104">
        <f t="shared" ref="G67:G102" si="21">IF(B67&gt;0,C67*G66,G66)</f>
        <v>0.35</v>
      </c>
      <c r="H67" s="105" t="str">
        <f t="shared" si="15"/>
        <v/>
      </c>
      <c r="I67" s="128" t="str">
        <f t="shared" si="6"/>
        <v/>
      </c>
      <c r="J67" s="129" t="str">
        <f t="shared" si="7"/>
        <v/>
      </c>
      <c r="K67" s="106" t="str">
        <f t="shared" si="20"/>
        <v/>
      </c>
    </row>
    <row r="68" spans="1:11" x14ac:dyDescent="0.25">
      <c r="A68" s="92">
        <v>66</v>
      </c>
      <c r="B68" s="122"/>
      <c r="C68" s="94">
        <f t="shared" si="16"/>
        <v>1</v>
      </c>
      <c r="D68" s="99">
        <f t="shared" si="17"/>
        <v>1</v>
      </c>
      <c r="E68" s="125">
        <f t="shared" si="18"/>
        <v>6.3000000000000007</v>
      </c>
      <c r="F68" s="125">
        <f t="shared" si="19"/>
        <v>11.7</v>
      </c>
      <c r="G68" s="104">
        <f t="shared" si="21"/>
        <v>0.35</v>
      </c>
      <c r="H68" s="105" t="str">
        <f t="shared" ref="H68:H102" si="22">IF(B68="","",D68*H67)</f>
        <v/>
      </c>
      <c r="I68" s="128" t="str">
        <f t="shared" ref="I68:I102" si="23">IF(B68&gt;0,G68,"")</f>
        <v/>
      </c>
      <c r="J68" s="129" t="str">
        <f t="shared" ref="J68:J102" si="24">IF(B68&gt;0,H68,"")</f>
        <v/>
      </c>
      <c r="K68" s="106" t="str">
        <f t="shared" si="20"/>
        <v/>
      </c>
    </row>
    <row r="69" spans="1:11" x14ac:dyDescent="0.25">
      <c r="A69" s="92">
        <v>67</v>
      </c>
      <c r="B69" s="122"/>
      <c r="C69" s="94">
        <f t="shared" si="16"/>
        <v>1</v>
      </c>
      <c r="D69" s="99">
        <f t="shared" si="17"/>
        <v>1</v>
      </c>
      <c r="E69" s="125">
        <f t="shared" si="18"/>
        <v>6.3000000000000007</v>
      </c>
      <c r="F69" s="125">
        <f t="shared" si="19"/>
        <v>11.7</v>
      </c>
      <c r="G69" s="104">
        <f t="shared" si="21"/>
        <v>0.35</v>
      </c>
      <c r="H69" s="105" t="str">
        <f t="shared" si="22"/>
        <v/>
      </c>
      <c r="I69" s="128" t="str">
        <f t="shared" si="23"/>
        <v/>
      </c>
      <c r="J69" s="129" t="str">
        <f t="shared" si="24"/>
        <v/>
      </c>
      <c r="K69" s="106" t="str">
        <f t="shared" si="20"/>
        <v/>
      </c>
    </row>
    <row r="70" spans="1:11" x14ac:dyDescent="0.25">
      <c r="A70" s="92">
        <v>68</v>
      </c>
      <c r="B70" s="122"/>
      <c r="C70" s="94">
        <f t="shared" si="16"/>
        <v>1</v>
      </c>
      <c r="D70" s="99">
        <f t="shared" si="17"/>
        <v>1</v>
      </c>
      <c r="E70" s="125">
        <f t="shared" si="18"/>
        <v>6.3000000000000007</v>
      </c>
      <c r="F70" s="125">
        <f t="shared" si="19"/>
        <v>11.7</v>
      </c>
      <c r="G70" s="104">
        <f t="shared" si="21"/>
        <v>0.35</v>
      </c>
      <c r="H70" s="105" t="str">
        <f t="shared" si="22"/>
        <v/>
      </c>
      <c r="I70" s="128" t="str">
        <f t="shared" si="23"/>
        <v/>
      </c>
      <c r="J70" s="129" t="str">
        <f t="shared" si="24"/>
        <v/>
      </c>
      <c r="K70" s="106" t="str">
        <f t="shared" si="20"/>
        <v/>
      </c>
    </row>
    <row r="71" spans="1:11" x14ac:dyDescent="0.25">
      <c r="A71" s="92">
        <v>69</v>
      </c>
      <c r="B71" s="122"/>
      <c r="C71" s="94">
        <f t="shared" si="16"/>
        <v>1</v>
      </c>
      <c r="D71" s="99">
        <f t="shared" si="17"/>
        <v>1</v>
      </c>
      <c r="E71" s="125">
        <f t="shared" si="18"/>
        <v>6.3000000000000007</v>
      </c>
      <c r="F71" s="125">
        <f t="shared" si="19"/>
        <v>11.7</v>
      </c>
      <c r="G71" s="104">
        <f t="shared" si="21"/>
        <v>0.35</v>
      </c>
      <c r="H71" s="105" t="str">
        <f t="shared" si="22"/>
        <v/>
      </c>
      <c r="I71" s="128" t="str">
        <f t="shared" si="23"/>
        <v/>
      </c>
      <c r="J71" s="129" t="str">
        <f t="shared" si="24"/>
        <v/>
      </c>
      <c r="K71" s="106" t="str">
        <f t="shared" si="20"/>
        <v/>
      </c>
    </row>
    <row r="72" spans="1:11" x14ac:dyDescent="0.25">
      <c r="A72" s="92">
        <v>70</v>
      </c>
      <c r="B72" s="122"/>
      <c r="C72" s="94">
        <f t="shared" si="16"/>
        <v>1</v>
      </c>
      <c r="D72" s="99">
        <f t="shared" si="17"/>
        <v>1</v>
      </c>
      <c r="E72" s="125">
        <f t="shared" si="18"/>
        <v>6.3000000000000007</v>
      </c>
      <c r="F72" s="125">
        <f t="shared" si="19"/>
        <v>11.7</v>
      </c>
      <c r="G72" s="104">
        <f t="shared" si="21"/>
        <v>0.35</v>
      </c>
      <c r="H72" s="105" t="str">
        <f t="shared" si="22"/>
        <v/>
      </c>
      <c r="I72" s="128" t="str">
        <f t="shared" si="23"/>
        <v/>
      </c>
      <c r="J72" s="129" t="str">
        <f t="shared" si="24"/>
        <v/>
      </c>
      <c r="K72" s="106" t="str">
        <f t="shared" si="20"/>
        <v/>
      </c>
    </row>
    <row r="73" spans="1:11" x14ac:dyDescent="0.25">
      <c r="A73" s="92">
        <v>71</v>
      </c>
      <c r="B73" s="122"/>
      <c r="C73" s="94">
        <f t="shared" si="16"/>
        <v>1</v>
      </c>
      <c r="D73" s="99">
        <f t="shared" si="17"/>
        <v>1</v>
      </c>
      <c r="E73" s="125">
        <f t="shared" si="18"/>
        <v>6.3000000000000007</v>
      </c>
      <c r="F73" s="125">
        <f t="shared" si="19"/>
        <v>11.7</v>
      </c>
      <c r="G73" s="104">
        <f t="shared" si="21"/>
        <v>0.35</v>
      </c>
      <c r="H73" s="105" t="str">
        <f t="shared" si="22"/>
        <v/>
      </c>
      <c r="I73" s="128" t="str">
        <f t="shared" si="23"/>
        <v/>
      </c>
      <c r="J73" s="129" t="str">
        <f t="shared" si="24"/>
        <v/>
      </c>
      <c r="K73" s="106" t="str">
        <f t="shared" si="20"/>
        <v/>
      </c>
    </row>
    <row r="74" spans="1:11" x14ac:dyDescent="0.25">
      <c r="A74" s="92">
        <v>72</v>
      </c>
      <c r="B74" s="122"/>
      <c r="C74" s="94">
        <f t="shared" si="16"/>
        <v>1</v>
      </c>
      <c r="D74" s="99">
        <f t="shared" si="17"/>
        <v>1</v>
      </c>
      <c r="E74" s="125">
        <f t="shared" si="18"/>
        <v>6.3000000000000007</v>
      </c>
      <c r="F74" s="125">
        <f t="shared" si="19"/>
        <v>11.7</v>
      </c>
      <c r="G74" s="104">
        <f t="shared" si="21"/>
        <v>0.35</v>
      </c>
      <c r="H74" s="105" t="str">
        <f t="shared" si="22"/>
        <v/>
      </c>
      <c r="I74" s="128" t="str">
        <f t="shared" si="23"/>
        <v/>
      </c>
      <c r="J74" s="129" t="str">
        <f t="shared" si="24"/>
        <v/>
      </c>
      <c r="K74" s="106" t="str">
        <f t="shared" si="20"/>
        <v/>
      </c>
    </row>
    <row r="75" spans="1:11" x14ac:dyDescent="0.25">
      <c r="A75" s="92">
        <v>73</v>
      </c>
      <c r="B75" s="122"/>
      <c r="C75" s="94">
        <f t="shared" si="16"/>
        <v>1</v>
      </c>
      <c r="D75" s="99">
        <f t="shared" si="17"/>
        <v>1</v>
      </c>
      <c r="E75" s="125">
        <f t="shared" si="18"/>
        <v>6.3000000000000007</v>
      </c>
      <c r="F75" s="125">
        <f t="shared" si="19"/>
        <v>11.7</v>
      </c>
      <c r="G75" s="104">
        <f t="shared" si="21"/>
        <v>0.35</v>
      </c>
      <c r="H75" s="105" t="str">
        <f t="shared" si="22"/>
        <v/>
      </c>
      <c r="I75" s="128" t="str">
        <f t="shared" si="23"/>
        <v/>
      </c>
      <c r="J75" s="129" t="str">
        <f t="shared" si="24"/>
        <v/>
      </c>
      <c r="K75" s="106" t="str">
        <f t="shared" si="20"/>
        <v/>
      </c>
    </row>
    <row r="76" spans="1:11" x14ac:dyDescent="0.25">
      <c r="A76" s="92">
        <v>74</v>
      </c>
      <c r="B76" s="122"/>
      <c r="C76" s="94">
        <f t="shared" si="16"/>
        <v>1</v>
      </c>
      <c r="D76" s="99">
        <f t="shared" si="17"/>
        <v>1</v>
      </c>
      <c r="E76" s="125">
        <f t="shared" si="18"/>
        <v>6.3000000000000007</v>
      </c>
      <c r="F76" s="125">
        <f t="shared" si="19"/>
        <v>11.7</v>
      </c>
      <c r="G76" s="104">
        <f t="shared" si="21"/>
        <v>0.35</v>
      </c>
      <c r="H76" s="105" t="str">
        <f t="shared" si="22"/>
        <v/>
      </c>
      <c r="I76" s="128" t="str">
        <f t="shared" si="23"/>
        <v/>
      </c>
      <c r="J76" s="129" t="str">
        <f t="shared" si="24"/>
        <v/>
      </c>
      <c r="K76" s="106" t="str">
        <f t="shared" si="20"/>
        <v/>
      </c>
    </row>
    <row r="77" spans="1:11" x14ac:dyDescent="0.25">
      <c r="A77" s="92">
        <v>75</v>
      </c>
      <c r="B77" s="122"/>
      <c r="C77" s="94">
        <f t="shared" si="16"/>
        <v>1</v>
      </c>
      <c r="D77" s="99">
        <f t="shared" si="17"/>
        <v>1</v>
      </c>
      <c r="E77" s="125">
        <f t="shared" si="18"/>
        <v>6.3000000000000007</v>
      </c>
      <c r="F77" s="125">
        <f t="shared" si="19"/>
        <v>11.7</v>
      </c>
      <c r="G77" s="104">
        <f t="shared" si="21"/>
        <v>0.35</v>
      </c>
      <c r="H77" s="105" t="str">
        <f t="shared" si="22"/>
        <v/>
      </c>
      <c r="I77" s="128" t="str">
        <f t="shared" si="23"/>
        <v/>
      </c>
      <c r="J77" s="129" t="str">
        <f t="shared" si="24"/>
        <v/>
      </c>
      <c r="K77" s="106" t="str">
        <f t="shared" si="20"/>
        <v/>
      </c>
    </row>
    <row r="78" spans="1:11" x14ac:dyDescent="0.25">
      <c r="A78" s="92">
        <v>76</v>
      </c>
      <c r="B78" s="122"/>
      <c r="C78" s="94">
        <f t="shared" si="16"/>
        <v>1</v>
      </c>
      <c r="D78" s="99">
        <f t="shared" si="17"/>
        <v>1</v>
      </c>
      <c r="E78" s="125">
        <f t="shared" si="18"/>
        <v>6.3000000000000007</v>
      </c>
      <c r="F78" s="125">
        <f t="shared" si="19"/>
        <v>11.7</v>
      </c>
      <c r="G78" s="104">
        <f t="shared" si="21"/>
        <v>0.35</v>
      </c>
      <c r="H78" s="105" t="str">
        <f t="shared" si="22"/>
        <v/>
      </c>
      <c r="I78" s="128" t="str">
        <f t="shared" si="23"/>
        <v/>
      </c>
      <c r="J78" s="129" t="str">
        <f t="shared" si="24"/>
        <v/>
      </c>
      <c r="K78" s="106" t="str">
        <f t="shared" si="20"/>
        <v/>
      </c>
    </row>
    <row r="79" spans="1:11" x14ac:dyDescent="0.25">
      <c r="A79" s="92">
        <v>77</v>
      </c>
      <c r="B79" s="122"/>
      <c r="C79" s="94">
        <f t="shared" si="16"/>
        <v>1</v>
      </c>
      <c r="D79" s="99">
        <f t="shared" si="17"/>
        <v>1</v>
      </c>
      <c r="E79" s="125">
        <f t="shared" si="18"/>
        <v>6.3000000000000007</v>
      </c>
      <c r="F79" s="125">
        <f t="shared" si="19"/>
        <v>11.7</v>
      </c>
      <c r="G79" s="104">
        <f t="shared" si="21"/>
        <v>0.35</v>
      </c>
      <c r="H79" s="105" t="str">
        <f t="shared" si="22"/>
        <v/>
      </c>
      <c r="I79" s="128" t="str">
        <f t="shared" si="23"/>
        <v/>
      </c>
      <c r="J79" s="129" t="str">
        <f t="shared" si="24"/>
        <v/>
      </c>
      <c r="K79" s="106" t="str">
        <f t="shared" si="20"/>
        <v/>
      </c>
    </row>
    <row r="80" spans="1:11" x14ac:dyDescent="0.25">
      <c r="A80" s="92">
        <v>78</v>
      </c>
      <c r="B80" s="122"/>
      <c r="C80" s="94">
        <f t="shared" si="16"/>
        <v>1</v>
      </c>
      <c r="D80" s="99">
        <f t="shared" si="17"/>
        <v>1</v>
      </c>
      <c r="E80" s="125">
        <f t="shared" si="18"/>
        <v>6.3000000000000007</v>
      </c>
      <c r="F80" s="125">
        <f t="shared" si="19"/>
        <v>11.7</v>
      </c>
      <c r="G80" s="104">
        <f t="shared" si="21"/>
        <v>0.35</v>
      </c>
      <c r="H80" s="105" t="str">
        <f t="shared" si="22"/>
        <v/>
      </c>
      <c r="I80" s="128" t="str">
        <f t="shared" si="23"/>
        <v/>
      </c>
      <c r="J80" s="129" t="str">
        <f t="shared" si="24"/>
        <v/>
      </c>
      <c r="K80" s="106" t="str">
        <f t="shared" si="20"/>
        <v/>
      </c>
    </row>
    <row r="81" spans="1:11" x14ac:dyDescent="0.25">
      <c r="A81" s="92">
        <v>79</v>
      </c>
      <c r="B81" s="122"/>
      <c r="C81" s="94">
        <f t="shared" si="16"/>
        <v>1</v>
      </c>
      <c r="D81" s="99">
        <f t="shared" si="17"/>
        <v>1</v>
      </c>
      <c r="E81" s="125">
        <f t="shared" si="18"/>
        <v>6.3000000000000007</v>
      </c>
      <c r="F81" s="125">
        <f t="shared" si="19"/>
        <v>11.7</v>
      </c>
      <c r="G81" s="104">
        <f t="shared" si="21"/>
        <v>0.35</v>
      </c>
      <c r="H81" s="105" t="str">
        <f t="shared" si="22"/>
        <v/>
      </c>
      <c r="I81" s="128" t="str">
        <f t="shared" si="23"/>
        <v/>
      </c>
      <c r="J81" s="129" t="str">
        <f t="shared" si="24"/>
        <v/>
      </c>
      <c r="K81" s="106" t="str">
        <f t="shared" si="20"/>
        <v/>
      </c>
    </row>
    <row r="82" spans="1:11" x14ac:dyDescent="0.25">
      <c r="A82" s="92">
        <v>80</v>
      </c>
      <c r="B82" s="122"/>
      <c r="C82" s="94">
        <f t="shared" si="16"/>
        <v>1</v>
      </c>
      <c r="D82" s="99">
        <f t="shared" si="17"/>
        <v>1</v>
      </c>
      <c r="E82" s="125">
        <f t="shared" si="18"/>
        <v>6.3000000000000007</v>
      </c>
      <c r="F82" s="125">
        <f t="shared" si="19"/>
        <v>11.7</v>
      </c>
      <c r="G82" s="104">
        <f t="shared" si="21"/>
        <v>0.35</v>
      </c>
      <c r="H82" s="105" t="str">
        <f t="shared" si="22"/>
        <v/>
      </c>
      <c r="I82" s="128" t="str">
        <f t="shared" si="23"/>
        <v/>
      </c>
      <c r="J82" s="129" t="str">
        <f t="shared" si="24"/>
        <v/>
      </c>
      <c r="K82" s="106" t="str">
        <f t="shared" si="20"/>
        <v/>
      </c>
    </row>
    <row r="83" spans="1:11" x14ac:dyDescent="0.25">
      <c r="A83" s="92">
        <v>81</v>
      </c>
      <c r="B83" s="122"/>
      <c r="C83" s="94">
        <f t="shared" si="16"/>
        <v>1</v>
      </c>
      <c r="D83" s="99">
        <f t="shared" si="17"/>
        <v>1</v>
      </c>
      <c r="E83" s="125">
        <f t="shared" si="18"/>
        <v>6.3000000000000007</v>
      </c>
      <c r="F83" s="125">
        <f t="shared" si="19"/>
        <v>11.7</v>
      </c>
      <c r="G83" s="104">
        <f t="shared" si="21"/>
        <v>0.35</v>
      </c>
      <c r="H83" s="105" t="str">
        <f t="shared" si="22"/>
        <v/>
      </c>
      <c r="I83" s="128" t="str">
        <f t="shared" si="23"/>
        <v/>
      </c>
      <c r="J83" s="129" t="str">
        <f t="shared" si="24"/>
        <v/>
      </c>
      <c r="K83" s="106" t="str">
        <f t="shared" si="20"/>
        <v/>
      </c>
    </row>
    <row r="84" spans="1:11" x14ac:dyDescent="0.25">
      <c r="A84" s="92">
        <v>82</v>
      </c>
      <c r="B84" s="122"/>
      <c r="C84" s="94">
        <f t="shared" si="16"/>
        <v>1</v>
      </c>
      <c r="D84" s="99">
        <f t="shared" si="17"/>
        <v>1</v>
      </c>
      <c r="E84" s="125">
        <f t="shared" si="18"/>
        <v>6.3000000000000007</v>
      </c>
      <c r="F84" s="125">
        <f t="shared" si="19"/>
        <v>11.7</v>
      </c>
      <c r="G84" s="104">
        <f t="shared" si="21"/>
        <v>0.35</v>
      </c>
      <c r="H84" s="105" t="str">
        <f t="shared" si="22"/>
        <v/>
      </c>
      <c r="I84" s="128" t="str">
        <f t="shared" si="23"/>
        <v/>
      </c>
      <c r="J84" s="129" t="str">
        <f t="shared" si="24"/>
        <v/>
      </c>
      <c r="K84" s="106" t="str">
        <f t="shared" si="20"/>
        <v/>
      </c>
    </row>
    <row r="85" spans="1:11" x14ac:dyDescent="0.25">
      <c r="A85" s="92">
        <v>83</v>
      </c>
      <c r="B85" s="122"/>
      <c r="C85" s="94">
        <f t="shared" si="16"/>
        <v>1</v>
      </c>
      <c r="D85" s="99">
        <f t="shared" si="17"/>
        <v>1</v>
      </c>
      <c r="E85" s="125">
        <f t="shared" si="18"/>
        <v>6.3000000000000007</v>
      </c>
      <c r="F85" s="125">
        <f t="shared" si="19"/>
        <v>11.7</v>
      </c>
      <c r="G85" s="104">
        <f t="shared" si="21"/>
        <v>0.35</v>
      </c>
      <c r="H85" s="105" t="str">
        <f t="shared" si="22"/>
        <v/>
      </c>
      <c r="I85" s="128" t="str">
        <f t="shared" si="23"/>
        <v/>
      </c>
      <c r="J85" s="129" t="str">
        <f t="shared" si="24"/>
        <v/>
      </c>
      <c r="K85" s="106" t="str">
        <f t="shared" si="20"/>
        <v/>
      </c>
    </row>
    <row r="86" spans="1:11" x14ac:dyDescent="0.25">
      <c r="A86" s="92">
        <v>84</v>
      </c>
      <c r="B86" s="123"/>
      <c r="C86" s="94">
        <f t="shared" si="16"/>
        <v>1</v>
      </c>
      <c r="D86" s="99">
        <f t="shared" si="17"/>
        <v>1</v>
      </c>
      <c r="E86" s="125">
        <f t="shared" si="18"/>
        <v>6.3000000000000007</v>
      </c>
      <c r="F86" s="125">
        <f t="shared" si="19"/>
        <v>11.7</v>
      </c>
      <c r="G86" s="104">
        <f t="shared" si="21"/>
        <v>0.35</v>
      </c>
      <c r="H86" s="105" t="str">
        <f t="shared" si="22"/>
        <v/>
      </c>
      <c r="I86" s="128" t="str">
        <f t="shared" si="23"/>
        <v/>
      </c>
      <c r="J86" s="129" t="str">
        <f t="shared" si="24"/>
        <v/>
      </c>
      <c r="K86" s="106" t="str">
        <f t="shared" si="20"/>
        <v/>
      </c>
    </row>
    <row r="87" spans="1:11" x14ac:dyDescent="0.25">
      <c r="A87" s="92">
        <v>85</v>
      </c>
      <c r="B87" s="122"/>
      <c r="C87" s="94">
        <f t="shared" si="16"/>
        <v>1</v>
      </c>
      <c r="D87" s="99">
        <f t="shared" si="17"/>
        <v>1</v>
      </c>
      <c r="E87" s="125">
        <f t="shared" si="18"/>
        <v>6.3000000000000007</v>
      </c>
      <c r="F87" s="125">
        <f t="shared" si="19"/>
        <v>11.7</v>
      </c>
      <c r="G87" s="104">
        <f t="shared" si="21"/>
        <v>0.35</v>
      </c>
      <c r="H87" s="105" t="str">
        <f t="shared" si="22"/>
        <v/>
      </c>
      <c r="I87" s="128" t="str">
        <f t="shared" si="23"/>
        <v/>
      </c>
      <c r="J87" s="129" t="str">
        <f t="shared" si="24"/>
        <v/>
      </c>
      <c r="K87" s="106" t="str">
        <f t="shared" si="20"/>
        <v/>
      </c>
    </row>
    <row r="88" spans="1:11" x14ac:dyDescent="0.25">
      <c r="A88" s="92">
        <v>86</v>
      </c>
      <c r="B88" s="122"/>
      <c r="C88" s="94">
        <f t="shared" si="16"/>
        <v>1</v>
      </c>
      <c r="D88" s="99">
        <f t="shared" si="17"/>
        <v>1</v>
      </c>
      <c r="E88" s="125">
        <f t="shared" si="18"/>
        <v>6.3000000000000007</v>
      </c>
      <c r="F88" s="125">
        <f t="shared" si="19"/>
        <v>11.7</v>
      </c>
      <c r="G88" s="104">
        <f t="shared" si="21"/>
        <v>0.35</v>
      </c>
      <c r="H88" s="105" t="str">
        <f t="shared" si="22"/>
        <v/>
      </c>
      <c r="I88" s="128" t="str">
        <f t="shared" si="23"/>
        <v/>
      </c>
      <c r="J88" s="129" t="str">
        <f t="shared" si="24"/>
        <v/>
      </c>
      <c r="K88" s="106" t="str">
        <f t="shared" si="20"/>
        <v/>
      </c>
    </row>
    <row r="89" spans="1:11" x14ac:dyDescent="0.25">
      <c r="A89" s="92">
        <v>87</v>
      </c>
      <c r="B89" s="122"/>
      <c r="C89" s="94">
        <f t="shared" si="16"/>
        <v>1</v>
      </c>
      <c r="D89" s="99">
        <f t="shared" si="17"/>
        <v>1</v>
      </c>
      <c r="E89" s="125">
        <f t="shared" si="18"/>
        <v>6.3000000000000007</v>
      </c>
      <c r="F89" s="125">
        <f t="shared" si="19"/>
        <v>11.7</v>
      </c>
      <c r="G89" s="104">
        <f t="shared" si="21"/>
        <v>0.35</v>
      </c>
      <c r="H89" s="105" t="str">
        <f t="shared" si="22"/>
        <v/>
      </c>
      <c r="I89" s="128" t="str">
        <f t="shared" si="23"/>
        <v/>
      </c>
      <c r="J89" s="129" t="str">
        <f t="shared" si="24"/>
        <v/>
      </c>
      <c r="K89" s="106" t="str">
        <f t="shared" si="20"/>
        <v/>
      </c>
    </row>
    <row r="90" spans="1:11" x14ac:dyDescent="0.25">
      <c r="A90" s="92">
        <v>88</v>
      </c>
      <c r="B90" s="122"/>
      <c r="C90" s="94">
        <f t="shared" si="16"/>
        <v>1</v>
      </c>
      <c r="D90" s="99">
        <f t="shared" si="17"/>
        <v>1</v>
      </c>
      <c r="E90" s="125">
        <f t="shared" si="18"/>
        <v>6.3000000000000007</v>
      </c>
      <c r="F90" s="125">
        <f t="shared" si="19"/>
        <v>11.7</v>
      </c>
      <c r="G90" s="104">
        <f t="shared" si="21"/>
        <v>0.35</v>
      </c>
      <c r="H90" s="105" t="str">
        <f t="shared" si="22"/>
        <v/>
      </c>
      <c r="I90" s="128" t="str">
        <f t="shared" si="23"/>
        <v/>
      </c>
      <c r="J90" s="129" t="str">
        <f t="shared" si="24"/>
        <v/>
      </c>
      <c r="K90" s="106" t="str">
        <f t="shared" si="20"/>
        <v/>
      </c>
    </row>
    <row r="91" spans="1:11" x14ac:dyDescent="0.25">
      <c r="A91" s="92">
        <v>89</v>
      </c>
      <c r="B91" s="122"/>
      <c r="C91" s="94">
        <f t="shared" si="16"/>
        <v>1</v>
      </c>
      <c r="D91" s="99">
        <f t="shared" si="17"/>
        <v>1</v>
      </c>
      <c r="E91" s="125">
        <f t="shared" si="18"/>
        <v>6.3000000000000007</v>
      </c>
      <c r="F91" s="125">
        <f t="shared" si="19"/>
        <v>11.7</v>
      </c>
      <c r="G91" s="104">
        <f t="shared" si="21"/>
        <v>0.35</v>
      </c>
      <c r="H91" s="105" t="str">
        <f t="shared" si="22"/>
        <v/>
      </c>
      <c r="I91" s="128" t="str">
        <f t="shared" si="23"/>
        <v/>
      </c>
      <c r="J91" s="129" t="str">
        <f t="shared" si="24"/>
        <v/>
      </c>
      <c r="K91" s="106" t="str">
        <f t="shared" si="20"/>
        <v/>
      </c>
    </row>
    <row r="92" spans="1:11" x14ac:dyDescent="0.25">
      <c r="A92" s="92">
        <v>90</v>
      </c>
      <c r="B92" s="122"/>
      <c r="C92" s="94">
        <f t="shared" si="16"/>
        <v>1</v>
      </c>
      <c r="D92" s="99">
        <f t="shared" si="17"/>
        <v>1</v>
      </c>
      <c r="E92" s="125">
        <f t="shared" si="18"/>
        <v>6.3000000000000007</v>
      </c>
      <c r="F92" s="125">
        <f t="shared" si="19"/>
        <v>11.7</v>
      </c>
      <c r="G92" s="104">
        <f t="shared" si="21"/>
        <v>0.35</v>
      </c>
      <c r="H92" s="105" t="str">
        <f t="shared" si="22"/>
        <v/>
      </c>
      <c r="I92" s="128" t="str">
        <f t="shared" si="23"/>
        <v/>
      </c>
      <c r="J92" s="129" t="str">
        <f t="shared" si="24"/>
        <v/>
      </c>
      <c r="K92" s="106" t="str">
        <f t="shared" si="20"/>
        <v/>
      </c>
    </row>
    <row r="93" spans="1:11" x14ac:dyDescent="0.25">
      <c r="A93" s="92">
        <v>91</v>
      </c>
      <c r="B93" s="122"/>
      <c r="C93" s="94">
        <f t="shared" si="16"/>
        <v>1</v>
      </c>
      <c r="D93" s="99">
        <f t="shared" si="17"/>
        <v>1</v>
      </c>
      <c r="E93" s="125">
        <f t="shared" si="18"/>
        <v>6.3000000000000007</v>
      </c>
      <c r="F93" s="125">
        <f t="shared" si="19"/>
        <v>11.7</v>
      </c>
      <c r="G93" s="104">
        <f t="shared" si="21"/>
        <v>0.35</v>
      </c>
      <c r="H93" s="105" t="str">
        <f t="shared" si="22"/>
        <v/>
      </c>
      <c r="I93" s="128" t="str">
        <f t="shared" si="23"/>
        <v/>
      </c>
      <c r="J93" s="129" t="str">
        <f t="shared" si="24"/>
        <v/>
      </c>
      <c r="K93" s="106" t="str">
        <f t="shared" si="20"/>
        <v/>
      </c>
    </row>
    <row r="94" spans="1:11" x14ac:dyDescent="0.25">
      <c r="A94" s="92">
        <v>92</v>
      </c>
      <c r="B94" s="123"/>
      <c r="C94" s="94">
        <f t="shared" si="16"/>
        <v>1</v>
      </c>
      <c r="D94" s="99">
        <f t="shared" si="17"/>
        <v>1</v>
      </c>
      <c r="E94" s="125">
        <f t="shared" si="18"/>
        <v>6.3000000000000007</v>
      </c>
      <c r="F94" s="125">
        <f t="shared" si="19"/>
        <v>11.7</v>
      </c>
      <c r="G94" s="104">
        <f t="shared" si="21"/>
        <v>0.35</v>
      </c>
      <c r="H94" s="105" t="str">
        <f t="shared" si="22"/>
        <v/>
      </c>
      <c r="I94" s="128" t="str">
        <f t="shared" si="23"/>
        <v/>
      </c>
      <c r="J94" s="129" t="str">
        <f t="shared" si="24"/>
        <v/>
      </c>
      <c r="K94" s="106" t="str">
        <f t="shared" si="20"/>
        <v/>
      </c>
    </row>
    <row r="95" spans="1:11" x14ac:dyDescent="0.25">
      <c r="A95" s="92">
        <v>93</v>
      </c>
      <c r="B95" s="122"/>
      <c r="C95" s="94">
        <f t="shared" si="16"/>
        <v>1</v>
      </c>
      <c r="D95" s="99">
        <f t="shared" si="17"/>
        <v>1</v>
      </c>
      <c r="E95" s="125">
        <f t="shared" si="18"/>
        <v>6.3000000000000007</v>
      </c>
      <c r="F95" s="125">
        <f t="shared" si="19"/>
        <v>11.7</v>
      </c>
      <c r="G95" s="104">
        <f t="shared" si="21"/>
        <v>0.35</v>
      </c>
      <c r="H95" s="105" t="str">
        <f t="shared" si="22"/>
        <v/>
      </c>
      <c r="I95" s="128" t="str">
        <f t="shared" si="23"/>
        <v/>
      </c>
      <c r="J95" s="129" t="str">
        <f t="shared" si="24"/>
        <v/>
      </c>
      <c r="K95" s="106" t="str">
        <f t="shared" si="20"/>
        <v/>
      </c>
    </row>
    <row r="96" spans="1:11" x14ac:dyDescent="0.25">
      <c r="A96" s="92">
        <v>94</v>
      </c>
      <c r="B96" s="123"/>
      <c r="C96" s="94">
        <f t="shared" si="16"/>
        <v>1</v>
      </c>
      <c r="D96" s="99">
        <f t="shared" si="17"/>
        <v>1</v>
      </c>
      <c r="E96" s="125">
        <f t="shared" si="18"/>
        <v>6.3000000000000007</v>
      </c>
      <c r="F96" s="125">
        <f t="shared" si="19"/>
        <v>11.7</v>
      </c>
      <c r="G96" s="104">
        <f t="shared" si="21"/>
        <v>0.35</v>
      </c>
      <c r="H96" s="105" t="str">
        <f t="shared" si="22"/>
        <v/>
      </c>
      <c r="I96" s="128" t="str">
        <f t="shared" si="23"/>
        <v/>
      </c>
      <c r="J96" s="129" t="str">
        <f t="shared" si="24"/>
        <v/>
      </c>
      <c r="K96" s="106" t="str">
        <f t="shared" si="20"/>
        <v/>
      </c>
    </row>
    <row r="97" spans="1:11" x14ac:dyDescent="0.25">
      <c r="A97" s="92">
        <v>95</v>
      </c>
      <c r="B97" s="122"/>
      <c r="C97" s="94">
        <f t="shared" si="16"/>
        <v>1</v>
      </c>
      <c r="D97" s="99">
        <f t="shared" si="17"/>
        <v>1</v>
      </c>
      <c r="E97" s="125">
        <f t="shared" si="18"/>
        <v>6.3000000000000007</v>
      </c>
      <c r="F97" s="125">
        <f t="shared" si="19"/>
        <v>11.7</v>
      </c>
      <c r="G97" s="104">
        <f t="shared" si="21"/>
        <v>0.35</v>
      </c>
      <c r="H97" s="105" t="str">
        <f t="shared" si="22"/>
        <v/>
      </c>
      <c r="I97" s="128" t="str">
        <f t="shared" si="23"/>
        <v/>
      </c>
      <c r="J97" s="129" t="str">
        <f t="shared" si="24"/>
        <v/>
      </c>
      <c r="K97" s="106" t="str">
        <f t="shared" si="20"/>
        <v/>
      </c>
    </row>
    <row r="98" spans="1:11" x14ac:dyDescent="0.25">
      <c r="A98" s="92">
        <v>96</v>
      </c>
      <c r="B98" s="122"/>
      <c r="C98" s="94">
        <f t="shared" si="16"/>
        <v>1</v>
      </c>
      <c r="D98" s="99">
        <f t="shared" si="17"/>
        <v>1</v>
      </c>
      <c r="E98" s="125">
        <f t="shared" si="18"/>
        <v>6.3000000000000007</v>
      </c>
      <c r="F98" s="125">
        <f t="shared" si="19"/>
        <v>11.7</v>
      </c>
      <c r="G98" s="104">
        <f t="shared" si="21"/>
        <v>0.35</v>
      </c>
      <c r="H98" s="105" t="str">
        <f t="shared" si="22"/>
        <v/>
      </c>
      <c r="I98" s="128" t="str">
        <f t="shared" si="23"/>
        <v/>
      </c>
      <c r="J98" s="129" t="str">
        <f t="shared" si="24"/>
        <v/>
      </c>
      <c r="K98" s="106" t="str">
        <f t="shared" si="20"/>
        <v/>
      </c>
    </row>
    <row r="99" spans="1:11" x14ac:dyDescent="0.25">
      <c r="A99" s="92">
        <v>97</v>
      </c>
      <c r="B99" s="122"/>
      <c r="C99" s="94">
        <f t="shared" si="16"/>
        <v>1</v>
      </c>
      <c r="D99" s="99">
        <f t="shared" si="17"/>
        <v>1</v>
      </c>
      <c r="E99" s="125">
        <f t="shared" si="18"/>
        <v>6.3000000000000007</v>
      </c>
      <c r="F99" s="125">
        <f t="shared" si="19"/>
        <v>11.7</v>
      </c>
      <c r="G99" s="104">
        <f t="shared" si="21"/>
        <v>0.35</v>
      </c>
      <c r="H99" s="105" t="str">
        <f t="shared" si="22"/>
        <v/>
      </c>
      <c r="I99" s="128" t="str">
        <f t="shared" si="23"/>
        <v/>
      </c>
      <c r="J99" s="129" t="str">
        <f t="shared" si="24"/>
        <v/>
      </c>
      <c r="K99" s="106" t="str">
        <f t="shared" si="20"/>
        <v/>
      </c>
    </row>
    <row r="100" spans="1:11" x14ac:dyDescent="0.25">
      <c r="A100" s="92">
        <v>98</v>
      </c>
      <c r="B100" s="122"/>
      <c r="C100" s="94">
        <f t="shared" si="16"/>
        <v>1</v>
      </c>
      <c r="D100" s="99">
        <f t="shared" si="17"/>
        <v>1</v>
      </c>
      <c r="E100" s="125">
        <f t="shared" si="18"/>
        <v>6.3000000000000007</v>
      </c>
      <c r="F100" s="125">
        <f t="shared" si="19"/>
        <v>11.7</v>
      </c>
      <c r="G100" s="104">
        <f t="shared" si="21"/>
        <v>0.35</v>
      </c>
      <c r="H100" s="105" t="str">
        <f t="shared" si="22"/>
        <v/>
      </c>
      <c r="I100" s="128" t="str">
        <f t="shared" si="23"/>
        <v/>
      </c>
      <c r="J100" s="129" t="str">
        <f t="shared" si="24"/>
        <v/>
      </c>
      <c r="K100" s="106" t="str">
        <f t="shared" si="20"/>
        <v/>
      </c>
    </row>
    <row r="101" spans="1:11" x14ac:dyDescent="0.25">
      <c r="A101" s="92">
        <v>99</v>
      </c>
      <c r="B101" s="122"/>
      <c r="C101" s="94">
        <f t="shared" si="16"/>
        <v>1</v>
      </c>
      <c r="D101" s="99">
        <f t="shared" si="17"/>
        <v>1</v>
      </c>
      <c r="E101" s="125">
        <f t="shared" si="18"/>
        <v>6.3000000000000007</v>
      </c>
      <c r="F101" s="125">
        <f t="shared" si="19"/>
        <v>11.7</v>
      </c>
      <c r="G101" s="104">
        <f t="shared" si="21"/>
        <v>0.35</v>
      </c>
      <c r="H101" s="105" t="str">
        <f t="shared" si="22"/>
        <v/>
      </c>
      <c r="I101" s="128" t="str">
        <f t="shared" si="23"/>
        <v/>
      </c>
      <c r="J101" s="129" t="str">
        <f t="shared" si="24"/>
        <v/>
      </c>
      <c r="K101" s="106" t="str">
        <f t="shared" si="20"/>
        <v/>
      </c>
    </row>
    <row r="102" spans="1:11" ht="13.8" thickBot="1" x14ac:dyDescent="0.3">
      <c r="A102" s="92">
        <v>100</v>
      </c>
      <c r="B102" s="124"/>
      <c r="C102" s="116">
        <f t="shared" si="16"/>
        <v>1</v>
      </c>
      <c r="D102" s="100">
        <f t="shared" si="17"/>
        <v>1</v>
      </c>
      <c r="E102" s="133">
        <f t="shared" si="18"/>
        <v>6.3000000000000007</v>
      </c>
      <c r="F102" s="133">
        <f t="shared" si="19"/>
        <v>11.7</v>
      </c>
      <c r="G102" s="104">
        <f t="shared" si="21"/>
        <v>0.35</v>
      </c>
      <c r="H102" s="107" t="str">
        <f t="shared" si="22"/>
        <v/>
      </c>
      <c r="I102" s="130" t="str">
        <f t="shared" si="23"/>
        <v/>
      </c>
      <c r="J102" s="131" t="str">
        <f t="shared" si="24"/>
        <v/>
      </c>
      <c r="K102" s="108" t="str">
        <f t="shared" si="20"/>
        <v/>
      </c>
    </row>
    <row r="103" spans="1:11" x14ac:dyDescent="0.25">
      <c r="B103" s="118">
        <f>COUNT(B3:B102)</f>
        <v>17</v>
      </c>
    </row>
  </sheetData>
  <sheetProtection password="DC2F" sheet="1" objects="1" scenarios="1" formatCells="0"/>
  <protectedRanges>
    <protectedRange sqref="B3:B102" name="Range1"/>
  </protectedRanges>
  <pageMargins left="0.7" right="0.7" top="0.75" bottom="0.75" header="0.3" footer="0.3"/>
  <pageSetup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workbookViewId="0">
      <selection activeCell="H6" sqref="H6"/>
    </sheetView>
  </sheetViews>
  <sheetFormatPr defaultRowHeight="13.2" x14ac:dyDescent="0.25"/>
  <cols>
    <col min="1" max="1" width="15.33203125" customWidth="1"/>
    <col min="2" max="2" width="11.6640625" customWidth="1"/>
    <col min="3" max="3" width="12.33203125" customWidth="1"/>
    <col min="4" max="4" width="9.33203125" customWidth="1"/>
    <col min="5" max="5" width="11.33203125" customWidth="1"/>
    <col min="7" max="7" width="9.6640625" customWidth="1"/>
    <col min="9" max="9" width="12.109375" customWidth="1"/>
  </cols>
  <sheetData>
    <row r="1" spans="1:11" ht="13.8" thickBot="1" x14ac:dyDescent="0.3"/>
    <row r="2" spans="1:11" ht="16.2" thickBot="1" x14ac:dyDescent="0.35">
      <c r="A2" s="47" t="s">
        <v>8</v>
      </c>
      <c r="B2" s="29"/>
      <c r="C2" s="30" t="s">
        <v>10</v>
      </c>
      <c r="D2" s="50" t="s">
        <v>25</v>
      </c>
      <c r="F2" s="48" t="s">
        <v>12</v>
      </c>
      <c r="G2" s="23"/>
      <c r="H2" s="24"/>
      <c r="I2" s="31" t="s">
        <v>10</v>
      </c>
      <c r="J2" s="22"/>
      <c r="K2" s="21"/>
    </row>
    <row r="3" spans="1:11" ht="15.6" thickBot="1" x14ac:dyDescent="0.3">
      <c r="A3" s="184" t="s">
        <v>0</v>
      </c>
      <c r="B3" s="25">
        <v>4</v>
      </c>
      <c r="C3" s="188" t="s">
        <v>1</v>
      </c>
      <c r="D3" s="27">
        <v>0.05</v>
      </c>
      <c r="F3" s="192" t="s">
        <v>11</v>
      </c>
      <c r="G3" s="193"/>
      <c r="H3" s="192" t="s">
        <v>11</v>
      </c>
      <c r="I3" s="193"/>
      <c r="J3" s="18"/>
      <c r="K3" s="18"/>
    </row>
    <row r="4" spans="1:11" ht="15" x14ac:dyDescent="0.25">
      <c r="A4" s="185" t="s">
        <v>26</v>
      </c>
      <c r="B4" s="14">
        <v>10</v>
      </c>
      <c r="C4" s="189" t="s">
        <v>4</v>
      </c>
      <c r="D4" s="32">
        <f>1-D3</f>
        <v>0.95</v>
      </c>
      <c r="F4" s="194" t="s">
        <v>13</v>
      </c>
      <c r="G4" s="15">
        <f>B4</f>
        <v>10</v>
      </c>
      <c r="H4" s="194" t="s">
        <v>13</v>
      </c>
      <c r="I4" s="15">
        <f>B4</f>
        <v>10</v>
      </c>
    </row>
    <row r="5" spans="1:11" ht="16.2" thickBot="1" x14ac:dyDescent="0.35">
      <c r="A5" s="185" t="s">
        <v>2</v>
      </c>
      <c r="B5" s="35">
        <f>B3/B4</f>
        <v>0.4</v>
      </c>
      <c r="C5" s="33"/>
      <c r="D5" s="34"/>
      <c r="F5" s="53" t="s">
        <v>5</v>
      </c>
      <c r="G5" s="17">
        <v>0.78390000000000004</v>
      </c>
      <c r="H5" s="53" t="s">
        <v>6</v>
      </c>
      <c r="I5" s="17">
        <v>0.99739999999999995</v>
      </c>
    </row>
    <row r="6" spans="1:11" ht="15.6" thickBot="1" x14ac:dyDescent="0.3">
      <c r="A6" s="185" t="s">
        <v>3</v>
      </c>
      <c r="B6" s="35">
        <f>1-B5</f>
        <v>0.6</v>
      </c>
      <c r="C6" s="33"/>
      <c r="D6" s="34"/>
      <c r="F6" s="195" t="s">
        <v>18</v>
      </c>
      <c r="G6" s="16">
        <f>B3</f>
        <v>4</v>
      </c>
      <c r="H6" s="195" t="s">
        <v>19</v>
      </c>
      <c r="I6" s="16">
        <f>B3</f>
        <v>4</v>
      </c>
    </row>
    <row r="7" spans="1:11" ht="15.6" thickBot="1" x14ac:dyDescent="0.3">
      <c r="A7" s="186"/>
      <c r="B7" s="190" t="s">
        <v>16</v>
      </c>
      <c r="C7" s="190" t="s">
        <v>17</v>
      </c>
      <c r="D7" s="191" t="s">
        <v>22</v>
      </c>
      <c r="F7" s="13" t="s">
        <v>14</v>
      </c>
      <c r="G7" s="49">
        <f>BINOMDIST(G6,G4,1-G5,TRUE)</f>
        <v>0.9553579013338912</v>
      </c>
      <c r="H7" s="13" t="s">
        <v>15</v>
      </c>
      <c r="I7" s="49">
        <f>1-BINOMDIST(I6-1,I4,1-I5,TRUE)</f>
        <v>9.4773785486168549E-9</v>
      </c>
      <c r="J7" s="26" t="s">
        <v>23</v>
      </c>
    </row>
    <row r="8" spans="1:11" ht="15" x14ac:dyDescent="0.25">
      <c r="A8" s="187" t="s">
        <v>20</v>
      </c>
      <c r="B8" s="41">
        <f>2*B3+2</f>
        <v>10</v>
      </c>
      <c r="C8" s="42">
        <f>2*B4-2*B3</f>
        <v>12</v>
      </c>
      <c r="D8" s="43">
        <f>FINV(D3,B8,C8)</f>
        <v>2.7533867688358531</v>
      </c>
      <c r="F8" s="38" t="s">
        <v>24</v>
      </c>
      <c r="G8" s="39"/>
      <c r="H8" s="39"/>
      <c r="I8" s="39"/>
      <c r="J8" s="40">
        <f>D3</f>
        <v>0.05</v>
      </c>
    </row>
    <row r="9" spans="1:11" ht="15.6" thickBot="1" x14ac:dyDescent="0.3">
      <c r="A9" s="187" t="s">
        <v>21</v>
      </c>
      <c r="B9" s="44">
        <f>2*B4-2*B3+2</f>
        <v>14</v>
      </c>
      <c r="C9" s="45">
        <f>2*B3</f>
        <v>8</v>
      </c>
      <c r="D9" s="46">
        <f>FINV(D3,B9,C9)</f>
        <v>3.2373781462672655</v>
      </c>
      <c r="F9" s="19"/>
      <c r="G9" s="20"/>
      <c r="H9" s="19"/>
      <c r="I9" s="20"/>
      <c r="J9" s="18"/>
    </row>
    <row r="10" spans="1:11" ht="16.2" thickBot="1" x14ac:dyDescent="0.35">
      <c r="A10" s="51" t="s">
        <v>5</v>
      </c>
      <c r="B10" s="36">
        <f>1/(1+D8*((B3+1)/(B4-B3)))</f>
        <v>0.30353721256404215</v>
      </c>
      <c r="C10" s="52" t="s">
        <v>6</v>
      </c>
      <c r="D10" s="37">
        <f>D9/(D9+(B3/(B4-B3+1)))</f>
        <v>0.84997175919332002</v>
      </c>
    </row>
    <row r="11" spans="1:11" x14ac:dyDescent="0.25">
      <c r="B11" s="87"/>
      <c r="D11" s="87"/>
    </row>
    <row r="12" spans="1:11" x14ac:dyDescent="0.25">
      <c r="E12" s="28"/>
      <c r="F12" s="28"/>
    </row>
    <row r="13" spans="1:11" ht="15" x14ac:dyDescent="0.25">
      <c r="D13" s="4"/>
      <c r="E13" s="4"/>
      <c r="F13" s="28"/>
    </row>
    <row r="14" spans="1:11" ht="15" x14ac:dyDescent="0.25">
      <c r="D14" s="4"/>
      <c r="E14" s="4"/>
      <c r="F14" s="28"/>
    </row>
    <row r="15" spans="1:11" x14ac:dyDescent="0.25">
      <c r="D15" s="28"/>
      <c r="E15" s="28"/>
      <c r="F15" s="28"/>
    </row>
    <row r="18" spans="5:8" x14ac:dyDescent="0.25">
      <c r="E18" s="88"/>
      <c r="F18" s="89"/>
      <c r="G18" s="89"/>
      <c r="H18" s="89"/>
    </row>
    <row r="19" spans="5:8" x14ac:dyDescent="0.25">
      <c r="E19" s="88"/>
      <c r="F19" s="89"/>
      <c r="G19" s="89"/>
      <c r="H19" s="89"/>
    </row>
    <row r="20" spans="5:8" x14ac:dyDescent="0.25">
      <c r="E20" s="88"/>
      <c r="F20" s="89"/>
      <c r="G20" s="89"/>
      <c r="H20" s="89"/>
    </row>
    <row r="21" spans="5:8" x14ac:dyDescent="0.25">
      <c r="E21" s="88"/>
      <c r="F21" s="89"/>
      <c r="G21" s="89"/>
      <c r="H21" s="89"/>
    </row>
    <row r="22" spans="5:8" x14ac:dyDescent="0.25">
      <c r="E22" s="88"/>
      <c r="F22" s="89"/>
      <c r="G22" s="89"/>
      <c r="H22" s="89"/>
    </row>
    <row r="23" spans="5:8" x14ac:dyDescent="0.25">
      <c r="E23" s="88"/>
      <c r="F23" s="89"/>
      <c r="G23" s="89"/>
      <c r="H23" s="89"/>
    </row>
    <row r="24" spans="5:8" x14ac:dyDescent="0.25">
      <c r="E24" s="88"/>
      <c r="F24" s="89"/>
      <c r="G24" s="89"/>
      <c r="H24" s="89"/>
    </row>
    <row r="25" spans="5:8" x14ac:dyDescent="0.25">
      <c r="E25" s="88"/>
      <c r="F25" s="89"/>
      <c r="G25" s="89"/>
      <c r="H25" s="89"/>
    </row>
    <row r="26" spans="5:8" x14ac:dyDescent="0.25">
      <c r="E26" s="88"/>
      <c r="F26" s="89"/>
      <c r="G26" s="89"/>
      <c r="H26" s="89"/>
    </row>
    <row r="27" spans="5:8" x14ac:dyDescent="0.25">
      <c r="E27" s="88"/>
      <c r="F27" s="89"/>
      <c r="G27" s="89"/>
      <c r="H27" s="89"/>
    </row>
    <row r="28" spans="5:8" x14ac:dyDescent="0.25">
      <c r="E28" s="18"/>
      <c r="F28" s="18"/>
      <c r="G28" s="18"/>
      <c r="H28" s="18"/>
    </row>
  </sheetData>
  <sheetProtection password="DC2F" sheet="1" formatCells="0"/>
  <protectedRanges>
    <protectedRange sqref="I5" name="Range4"/>
    <protectedRange sqref="G5" name="Range3"/>
    <protectedRange sqref="D3" name="Range2"/>
    <protectedRange sqref="B2:B4" name="Range1"/>
  </protectedRange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28673" r:id="rId3">
          <objectPr defaultSize="0" autoPict="0" r:id="rId4">
            <anchor moveWithCells="1" sizeWithCells="1">
              <from>
                <xdr:col>5</xdr:col>
                <xdr:colOff>213360</xdr:colOff>
                <xdr:row>9</xdr:row>
                <xdr:rowOff>7620</xdr:rowOff>
              </from>
              <to>
                <xdr:col>8</xdr:col>
                <xdr:colOff>655320</xdr:colOff>
                <xdr:row>15</xdr:row>
                <xdr:rowOff>91440</xdr:rowOff>
              </to>
            </anchor>
          </objectPr>
        </oleObject>
      </mc:Choice>
      <mc:Fallback>
        <oleObject progId="Equation.DSMT4" shapeId="28673" r:id="rId3"/>
      </mc:Fallback>
    </mc:AlternateContent>
    <mc:AlternateContent xmlns:mc="http://schemas.openxmlformats.org/markup-compatibility/2006">
      <mc:Choice Requires="x14">
        <oleObject progId="Equation.DSMT4" shapeId="28674" r:id="rId5">
          <objectPr defaultSize="0" autoPict="0" r:id="rId6">
            <anchor moveWithCells="1" sizeWithCells="1">
              <from>
                <xdr:col>0</xdr:col>
                <xdr:colOff>76200</xdr:colOff>
                <xdr:row>11</xdr:row>
                <xdr:rowOff>7620</xdr:rowOff>
              </from>
              <to>
                <xdr:col>4</xdr:col>
                <xdr:colOff>7620</xdr:colOff>
                <xdr:row>19</xdr:row>
                <xdr:rowOff>129540</xdr:rowOff>
              </to>
            </anchor>
          </objectPr>
        </oleObject>
      </mc:Choice>
      <mc:Fallback>
        <oleObject progId="Equation.DSMT4" shapeId="28674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I25" sqref="I25"/>
    </sheetView>
  </sheetViews>
  <sheetFormatPr defaultColWidth="9.109375" defaultRowHeight="13.2" x14ac:dyDescent="0.25"/>
  <cols>
    <col min="1" max="1" width="4.5546875" style="1" customWidth="1"/>
    <col min="2" max="2" width="7.109375" style="1" customWidth="1"/>
    <col min="3" max="3" width="14" style="1" customWidth="1"/>
    <col min="4" max="4" width="10.88671875" style="1" customWidth="1"/>
    <col min="5" max="5" width="8.6640625" style="1" customWidth="1"/>
    <col min="6" max="6" width="10.44140625" style="1" customWidth="1"/>
    <col min="7" max="10" width="9.109375" style="1"/>
    <col min="11" max="11" width="9.33203125" style="1" bestFit="1" customWidth="1"/>
    <col min="12" max="250" width="9.109375" style="1"/>
    <col min="251" max="251" width="11.44140625" style="1" customWidth="1"/>
    <col min="252" max="252" width="14.33203125" style="1" customWidth="1"/>
    <col min="253" max="254" width="9.109375" style="1"/>
    <col min="255" max="255" width="11" style="1" bestFit="1" customWidth="1"/>
    <col min="256" max="16384" width="9.109375" style="1"/>
  </cols>
  <sheetData>
    <row r="1" spans="1:8" ht="15.6" x14ac:dyDescent="0.3">
      <c r="B1" s="56" t="s">
        <v>27</v>
      </c>
      <c r="C1" s="12"/>
      <c r="D1" s="54"/>
      <c r="E1" s="9"/>
      <c r="F1" s="54"/>
    </row>
    <row r="2" spans="1:8" ht="15.6" thickBot="1" x14ac:dyDescent="0.3">
      <c r="B2" s="173" t="s">
        <v>30</v>
      </c>
      <c r="C2" s="77">
        <v>10</v>
      </c>
      <c r="D2" s="5" t="s">
        <v>1</v>
      </c>
      <c r="E2" s="8">
        <v>0.05</v>
      </c>
    </row>
    <row r="3" spans="1:8" ht="15" x14ac:dyDescent="0.25">
      <c r="B3" s="78" t="s">
        <v>10</v>
      </c>
      <c r="C3" s="79"/>
      <c r="D3" s="6" t="s">
        <v>4</v>
      </c>
      <c r="E3" s="57">
        <f>1-E2</f>
        <v>0.95</v>
      </c>
    </row>
    <row r="4" spans="1:8" ht="15.6" x14ac:dyDescent="0.3">
      <c r="A4" s="3"/>
      <c r="B4" s="10"/>
      <c r="C4" s="55" t="s">
        <v>29</v>
      </c>
      <c r="D4" s="11"/>
      <c r="E4" s="11"/>
      <c r="F4" s="11"/>
      <c r="G4" s="11"/>
      <c r="H4" s="11"/>
    </row>
    <row r="5" spans="1:8" ht="15.6" thickBot="1" x14ac:dyDescent="0.3">
      <c r="A5" s="3"/>
      <c r="B5" s="7"/>
      <c r="C5" s="7"/>
      <c r="D5" s="86">
        <f>E2</f>
        <v>0.05</v>
      </c>
      <c r="E5" s="86">
        <v>0.5</v>
      </c>
      <c r="F5" s="86">
        <f>E3</f>
        <v>0.95</v>
      </c>
      <c r="G5" s="2"/>
      <c r="H5" s="2"/>
    </row>
    <row r="6" spans="1:8" x14ac:dyDescent="0.25">
      <c r="B6" s="60" t="s">
        <v>7</v>
      </c>
      <c r="C6" s="73" t="s">
        <v>31</v>
      </c>
      <c r="D6" s="7" t="s">
        <v>40</v>
      </c>
      <c r="E6" s="7" t="s">
        <v>28</v>
      </c>
      <c r="F6" s="7" t="s">
        <v>41</v>
      </c>
      <c r="G6" s="58"/>
      <c r="H6" s="59"/>
    </row>
    <row r="7" spans="1:8" x14ac:dyDescent="0.25">
      <c r="B7" s="82">
        <v>0</v>
      </c>
      <c r="C7" s="83">
        <v>0</v>
      </c>
      <c r="D7" s="84">
        <v>0</v>
      </c>
      <c r="E7" s="84">
        <v>0</v>
      </c>
      <c r="F7" s="85">
        <v>0</v>
      </c>
      <c r="G7" s="80"/>
      <c r="H7" s="81"/>
    </row>
    <row r="8" spans="1:8" x14ac:dyDescent="0.25">
      <c r="B8" s="69">
        <v>1</v>
      </c>
      <c r="C8" s="74">
        <v>15.4</v>
      </c>
      <c r="D8" s="70">
        <f t="shared" ref="D8:F27" si="0">IF($B8&lt;=$C$2,BETAINV(D$5,$B8,$C$2+1-$B8,0,1),"")</f>
        <v>5.1161968918237016E-3</v>
      </c>
      <c r="E8" s="70">
        <f t="shared" si="0"/>
        <v>6.6967008463192576E-2</v>
      </c>
      <c r="F8" s="65">
        <f t="shared" si="0"/>
        <v>0.25886555089305219</v>
      </c>
      <c r="G8"/>
      <c r="H8"/>
    </row>
    <row r="9" spans="1:8" x14ac:dyDescent="0.25">
      <c r="B9" s="69">
        <v>2</v>
      </c>
      <c r="C9" s="74">
        <v>18.899999999999999</v>
      </c>
      <c r="D9" s="70">
        <f t="shared" si="0"/>
        <v>3.6771437887465085E-2</v>
      </c>
      <c r="E9" s="70">
        <f t="shared" si="0"/>
        <v>0.16226272819524618</v>
      </c>
      <c r="F9" s="65">
        <f t="shared" si="0"/>
        <v>0.39416330243650466</v>
      </c>
      <c r="G9"/>
      <c r="H9"/>
    </row>
    <row r="10" spans="1:8" x14ac:dyDescent="0.25">
      <c r="B10" s="69">
        <v>3</v>
      </c>
      <c r="C10" s="74">
        <v>20.100000000000001</v>
      </c>
      <c r="D10" s="70">
        <f t="shared" si="0"/>
        <v>8.7264433914150216E-2</v>
      </c>
      <c r="E10" s="70">
        <f t="shared" si="0"/>
        <v>0.25857472328496323</v>
      </c>
      <c r="F10" s="65">
        <f t="shared" si="0"/>
        <v>0.50690130106320219</v>
      </c>
      <c r="G10"/>
      <c r="H10"/>
    </row>
    <row r="11" spans="1:8" x14ac:dyDescent="0.25">
      <c r="B11" s="69">
        <v>4</v>
      </c>
      <c r="C11" s="74">
        <v>24.5</v>
      </c>
      <c r="D11" s="70">
        <f t="shared" si="0"/>
        <v>0.15002824080667998</v>
      </c>
      <c r="E11" s="70">
        <f t="shared" si="0"/>
        <v>0.3550999679124886</v>
      </c>
      <c r="F11" s="65">
        <f t="shared" si="0"/>
        <v>0.60662421610541328</v>
      </c>
      <c r="G11"/>
      <c r="H11"/>
    </row>
    <row r="12" spans="1:8" x14ac:dyDescent="0.25">
      <c r="B12" s="69">
        <v>5</v>
      </c>
      <c r="C12" s="74">
        <v>29.3</v>
      </c>
      <c r="D12" s="70">
        <f t="shared" si="0"/>
        <v>0.22244110100812908</v>
      </c>
      <c r="E12" s="70">
        <f t="shared" si="0"/>
        <v>0.4516941562236631</v>
      </c>
      <c r="F12" s="65">
        <f t="shared" si="0"/>
        <v>0.69646278743595791</v>
      </c>
      <c r="G12"/>
      <c r="H12"/>
    </row>
    <row r="13" spans="1:8" x14ac:dyDescent="0.25">
      <c r="B13" s="69">
        <v>6</v>
      </c>
      <c r="C13" s="74">
        <v>33.9</v>
      </c>
      <c r="D13" s="70">
        <f t="shared" si="0"/>
        <v>0.30353721256404204</v>
      </c>
      <c r="E13" s="70">
        <f t="shared" si="0"/>
        <v>0.54830584377633684</v>
      </c>
      <c r="F13" s="65">
        <f t="shared" si="0"/>
        <v>0.77755889899187092</v>
      </c>
      <c r="G13"/>
      <c r="H13"/>
    </row>
    <row r="14" spans="1:8" x14ac:dyDescent="0.25">
      <c r="B14" s="69">
        <v>7</v>
      </c>
      <c r="C14" s="74">
        <v>48.2</v>
      </c>
      <c r="D14" s="70">
        <f t="shared" si="0"/>
        <v>0.39337578389458666</v>
      </c>
      <c r="E14" s="70">
        <f t="shared" si="0"/>
        <v>0.64490003208751145</v>
      </c>
      <c r="F14" s="65">
        <f t="shared" si="0"/>
        <v>0.84997175919332002</v>
      </c>
      <c r="G14"/>
      <c r="H14"/>
    </row>
    <row r="15" spans="1:8" x14ac:dyDescent="0.25">
      <c r="B15" s="69">
        <v>8</v>
      </c>
      <c r="C15" s="74">
        <v>54.7</v>
      </c>
      <c r="D15" s="70">
        <f t="shared" si="0"/>
        <v>0.49309869893679759</v>
      </c>
      <c r="E15" s="70">
        <f t="shared" si="0"/>
        <v>0.74142527671503677</v>
      </c>
      <c r="F15" s="65">
        <f t="shared" si="0"/>
        <v>0.91273556608584983</v>
      </c>
      <c r="G15"/>
      <c r="H15"/>
    </row>
    <row r="16" spans="1:8" x14ac:dyDescent="0.25">
      <c r="B16" s="69">
        <v>9</v>
      </c>
      <c r="C16" s="74">
        <v>72</v>
      </c>
      <c r="D16" s="70">
        <f t="shared" si="0"/>
        <v>0.60583669756349523</v>
      </c>
      <c r="E16" s="70">
        <f t="shared" si="0"/>
        <v>0.83773727180475388</v>
      </c>
      <c r="F16" s="65">
        <f t="shared" si="0"/>
        <v>0.96322856211253494</v>
      </c>
      <c r="G16"/>
      <c r="H16"/>
    </row>
    <row r="17" spans="2:8" x14ac:dyDescent="0.25">
      <c r="B17" s="69">
        <v>10</v>
      </c>
      <c r="C17" s="74">
        <v>86.1</v>
      </c>
      <c r="D17" s="70">
        <f t="shared" si="0"/>
        <v>0.7411344491069477</v>
      </c>
      <c r="E17" s="70">
        <f t="shared" si="0"/>
        <v>0.93303299153680741</v>
      </c>
      <c r="F17" s="65">
        <f t="shared" si="0"/>
        <v>0.99488380310817637</v>
      </c>
      <c r="G17"/>
      <c r="H17"/>
    </row>
    <row r="18" spans="2:8" x14ac:dyDescent="0.25">
      <c r="B18" s="69">
        <v>11</v>
      </c>
      <c r="C18" s="75"/>
      <c r="D18" s="70" t="str">
        <f t="shared" si="0"/>
        <v/>
      </c>
      <c r="E18" s="70" t="str">
        <f t="shared" si="0"/>
        <v/>
      </c>
      <c r="F18" s="65" t="str">
        <f t="shared" si="0"/>
        <v/>
      </c>
      <c r="G18"/>
      <c r="H18"/>
    </row>
    <row r="19" spans="2:8" x14ac:dyDescent="0.25">
      <c r="B19" s="69">
        <v>12</v>
      </c>
      <c r="C19" s="75"/>
      <c r="D19" s="70" t="str">
        <f t="shared" si="0"/>
        <v/>
      </c>
      <c r="E19" s="70" t="str">
        <f t="shared" si="0"/>
        <v/>
      </c>
      <c r="F19" s="65" t="str">
        <f t="shared" si="0"/>
        <v/>
      </c>
      <c r="G19"/>
      <c r="H19"/>
    </row>
    <row r="20" spans="2:8" x14ac:dyDescent="0.25">
      <c r="B20" s="69">
        <v>13</v>
      </c>
      <c r="C20" s="75"/>
      <c r="D20" s="70" t="str">
        <f t="shared" si="0"/>
        <v/>
      </c>
      <c r="E20" s="70" t="str">
        <f t="shared" si="0"/>
        <v/>
      </c>
      <c r="F20" s="65" t="str">
        <f t="shared" si="0"/>
        <v/>
      </c>
      <c r="G20"/>
      <c r="H20"/>
    </row>
    <row r="21" spans="2:8" x14ac:dyDescent="0.25">
      <c r="B21" s="69">
        <v>14</v>
      </c>
      <c r="C21" s="75"/>
      <c r="D21" s="70" t="str">
        <f t="shared" si="0"/>
        <v/>
      </c>
      <c r="E21" s="70" t="str">
        <f t="shared" si="0"/>
        <v/>
      </c>
      <c r="F21" s="65" t="str">
        <f t="shared" si="0"/>
        <v/>
      </c>
      <c r="G21"/>
      <c r="H21"/>
    </row>
    <row r="22" spans="2:8" x14ac:dyDescent="0.25">
      <c r="B22" s="69">
        <v>15</v>
      </c>
      <c r="C22" s="75"/>
      <c r="D22" s="70" t="str">
        <f t="shared" si="0"/>
        <v/>
      </c>
      <c r="E22" s="70" t="str">
        <f t="shared" si="0"/>
        <v/>
      </c>
      <c r="F22" s="65" t="str">
        <f t="shared" si="0"/>
        <v/>
      </c>
      <c r="G22"/>
      <c r="H22"/>
    </row>
    <row r="23" spans="2:8" x14ac:dyDescent="0.25">
      <c r="B23" s="69">
        <v>16</v>
      </c>
      <c r="C23" s="75"/>
      <c r="D23" s="70" t="str">
        <f t="shared" si="0"/>
        <v/>
      </c>
      <c r="E23" s="70" t="str">
        <f t="shared" si="0"/>
        <v/>
      </c>
      <c r="F23" s="65" t="str">
        <f t="shared" si="0"/>
        <v/>
      </c>
      <c r="G23"/>
      <c r="H23"/>
    </row>
    <row r="24" spans="2:8" x14ac:dyDescent="0.25">
      <c r="B24" s="69">
        <v>17</v>
      </c>
      <c r="C24" s="75"/>
      <c r="D24" s="70" t="str">
        <f t="shared" si="0"/>
        <v/>
      </c>
      <c r="E24" s="70" t="str">
        <f t="shared" si="0"/>
        <v/>
      </c>
      <c r="F24" s="65" t="str">
        <f t="shared" si="0"/>
        <v/>
      </c>
      <c r="G24"/>
      <c r="H24"/>
    </row>
    <row r="25" spans="2:8" x14ac:dyDescent="0.25">
      <c r="B25" s="69">
        <v>18</v>
      </c>
      <c r="C25" s="75"/>
      <c r="D25" s="70" t="str">
        <f t="shared" si="0"/>
        <v/>
      </c>
      <c r="E25" s="70" t="str">
        <f t="shared" si="0"/>
        <v/>
      </c>
      <c r="F25" s="65" t="str">
        <f t="shared" si="0"/>
        <v/>
      </c>
      <c r="G25"/>
      <c r="H25"/>
    </row>
    <row r="26" spans="2:8" x14ac:dyDescent="0.25">
      <c r="B26" s="69">
        <v>19</v>
      </c>
      <c r="C26" s="75"/>
      <c r="D26" s="70" t="str">
        <f t="shared" si="0"/>
        <v/>
      </c>
      <c r="E26" s="70" t="str">
        <f t="shared" si="0"/>
        <v/>
      </c>
      <c r="F26" s="65" t="str">
        <f t="shared" si="0"/>
        <v/>
      </c>
      <c r="G26"/>
      <c r="H26"/>
    </row>
    <row r="27" spans="2:8" x14ac:dyDescent="0.25">
      <c r="B27" s="69">
        <v>20</v>
      </c>
      <c r="C27" s="75"/>
      <c r="D27" s="70" t="str">
        <f t="shared" si="0"/>
        <v/>
      </c>
      <c r="E27" s="70" t="str">
        <f t="shared" si="0"/>
        <v/>
      </c>
      <c r="F27" s="65" t="str">
        <f t="shared" si="0"/>
        <v/>
      </c>
      <c r="G27"/>
      <c r="H27"/>
    </row>
    <row r="28" spans="2:8" x14ac:dyDescent="0.25">
      <c r="B28" s="69">
        <v>21</v>
      </c>
      <c r="C28" s="75"/>
      <c r="D28" s="70" t="str">
        <f t="shared" ref="D28:F47" si="1">IF($B28&lt;=$C$2,BETAINV(D$5,$B28,$C$2+1-$B28,0,1),"")</f>
        <v/>
      </c>
      <c r="E28" s="70" t="str">
        <f t="shared" si="1"/>
        <v/>
      </c>
      <c r="F28" s="65" t="str">
        <f t="shared" si="1"/>
        <v/>
      </c>
      <c r="G28"/>
      <c r="H28"/>
    </row>
    <row r="29" spans="2:8" x14ac:dyDescent="0.25">
      <c r="B29" s="69">
        <v>22</v>
      </c>
      <c r="C29" s="75"/>
      <c r="D29" s="70" t="str">
        <f t="shared" si="1"/>
        <v/>
      </c>
      <c r="E29" s="70" t="str">
        <f t="shared" si="1"/>
        <v/>
      </c>
      <c r="F29" s="65" t="str">
        <f t="shared" si="1"/>
        <v/>
      </c>
      <c r="G29"/>
      <c r="H29"/>
    </row>
    <row r="30" spans="2:8" x14ac:dyDescent="0.25">
      <c r="B30" s="69">
        <v>23</v>
      </c>
      <c r="C30" s="75"/>
      <c r="D30" s="70" t="str">
        <f t="shared" si="1"/>
        <v/>
      </c>
      <c r="E30" s="70" t="str">
        <f t="shared" si="1"/>
        <v/>
      </c>
      <c r="F30" s="65" t="str">
        <f t="shared" si="1"/>
        <v/>
      </c>
      <c r="G30"/>
      <c r="H30"/>
    </row>
    <row r="31" spans="2:8" x14ac:dyDescent="0.25">
      <c r="B31" s="69">
        <v>24</v>
      </c>
      <c r="C31" s="75"/>
      <c r="D31" s="70" t="str">
        <f t="shared" si="1"/>
        <v/>
      </c>
      <c r="E31" s="70" t="str">
        <f t="shared" si="1"/>
        <v/>
      </c>
      <c r="F31" s="65" t="str">
        <f t="shared" si="1"/>
        <v/>
      </c>
      <c r="G31"/>
      <c r="H31"/>
    </row>
    <row r="32" spans="2:8" x14ac:dyDescent="0.25">
      <c r="B32" s="69">
        <v>25</v>
      </c>
      <c r="C32" s="75"/>
      <c r="D32" s="70" t="str">
        <f t="shared" si="1"/>
        <v/>
      </c>
      <c r="E32" s="70" t="str">
        <f t="shared" si="1"/>
        <v/>
      </c>
      <c r="F32" s="65" t="str">
        <f t="shared" si="1"/>
        <v/>
      </c>
      <c r="G32"/>
      <c r="H32"/>
    </row>
    <row r="33" spans="2:8" x14ac:dyDescent="0.25">
      <c r="B33" s="69">
        <v>26</v>
      </c>
      <c r="C33" s="75"/>
      <c r="D33" s="70" t="str">
        <f t="shared" si="1"/>
        <v/>
      </c>
      <c r="E33" s="70" t="str">
        <f t="shared" si="1"/>
        <v/>
      </c>
      <c r="F33" s="65" t="str">
        <f t="shared" si="1"/>
        <v/>
      </c>
      <c r="G33"/>
      <c r="H33"/>
    </row>
    <row r="34" spans="2:8" x14ac:dyDescent="0.25">
      <c r="B34" s="69">
        <v>27</v>
      </c>
      <c r="C34" s="75"/>
      <c r="D34" s="70" t="str">
        <f t="shared" si="1"/>
        <v/>
      </c>
      <c r="E34" s="70" t="str">
        <f t="shared" si="1"/>
        <v/>
      </c>
      <c r="F34" s="65" t="str">
        <f t="shared" si="1"/>
        <v/>
      </c>
      <c r="G34"/>
      <c r="H34"/>
    </row>
    <row r="35" spans="2:8" x14ac:dyDescent="0.25">
      <c r="B35" s="69">
        <v>28</v>
      </c>
      <c r="C35" s="75"/>
      <c r="D35" s="70" t="str">
        <f t="shared" si="1"/>
        <v/>
      </c>
      <c r="E35" s="70" t="str">
        <f t="shared" si="1"/>
        <v/>
      </c>
      <c r="F35" s="65" t="str">
        <f t="shared" si="1"/>
        <v/>
      </c>
      <c r="G35"/>
      <c r="H35"/>
    </row>
    <row r="36" spans="2:8" x14ac:dyDescent="0.25">
      <c r="B36" s="69">
        <v>29</v>
      </c>
      <c r="C36" s="75"/>
      <c r="D36" s="70" t="str">
        <f t="shared" si="1"/>
        <v/>
      </c>
      <c r="E36" s="70" t="str">
        <f t="shared" si="1"/>
        <v/>
      </c>
      <c r="F36" s="65" t="str">
        <f t="shared" si="1"/>
        <v/>
      </c>
      <c r="G36"/>
      <c r="H36"/>
    </row>
    <row r="37" spans="2:8" x14ac:dyDescent="0.25">
      <c r="B37" s="69">
        <v>30</v>
      </c>
      <c r="C37" s="75"/>
      <c r="D37" s="70" t="str">
        <f t="shared" si="1"/>
        <v/>
      </c>
      <c r="E37" s="70" t="str">
        <f t="shared" si="1"/>
        <v/>
      </c>
      <c r="F37" s="65" t="str">
        <f t="shared" si="1"/>
        <v/>
      </c>
      <c r="G37"/>
      <c r="H37"/>
    </row>
    <row r="38" spans="2:8" x14ac:dyDescent="0.25">
      <c r="B38" s="69">
        <v>31</v>
      </c>
      <c r="C38" s="75"/>
      <c r="D38" s="70" t="str">
        <f t="shared" si="1"/>
        <v/>
      </c>
      <c r="E38" s="70" t="str">
        <f t="shared" si="1"/>
        <v/>
      </c>
      <c r="F38" s="65" t="str">
        <f t="shared" si="1"/>
        <v/>
      </c>
      <c r="G38"/>
      <c r="H38"/>
    </row>
    <row r="39" spans="2:8" x14ac:dyDescent="0.25">
      <c r="B39" s="69">
        <v>32</v>
      </c>
      <c r="C39" s="75"/>
      <c r="D39" s="70" t="str">
        <f t="shared" si="1"/>
        <v/>
      </c>
      <c r="E39" s="70" t="str">
        <f t="shared" si="1"/>
        <v/>
      </c>
      <c r="F39" s="65" t="str">
        <f t="shared" si="1"/>
        <v/>
      </c>
      <c r="G39"/>
      <c r="H39"/>
    </row>
    <row r="40" spans="2:8" x14ac:dyDescent="0.25">
      <c r="B40" s="69">
        <v>33</v>
      </c>
      <c r="C40" s="75"/>
      <c r="D40" s="70" t="str">
        <f t="shared" si="1"/>
        <v/>
      </c>
      <c r="E40" s="70" t="str">
        <f t="shared" si="1"/>
        <v/>
      </c>
      <c r="F40" s="65" t="str">
        <f t="shared" si="1"/>
        <v/>
      </c>
      <c r="G40"/>
      <c r="H40"/>
    </row>
    <row r="41" spans="2:8" x14ac:dyDescent="0.25">
      <c r="B41" s="69">
        <v>34</v>
      </c>
      <c r="C41" s="75"/>
      <c r="D41" s="70" t="str">
        <f t="shared" si="1"/>
        <v/>
      </c>
      <c r="E41" s="70" t="str">
        <f t="shared" si="1"/>
        <v/>
      </c>
      <c r="F41" s="65" t="str">
        <f t="shared" si="1"/>
        <v/>
      </c>
      <c r="G41"/>
      <c r="H41"/>
    </row>
    <row r="42" spans="2:8" x14ac:dyDescent="0.25">
      <c r="B42" s="69">
        <v>35</v>
      </c>
      <c r="C42" s="75"/>
      <c r="D42" s="70" t="str">
        <f t="shared" si="1"/>
        <v/>
      </c>
      <c r="E42" s="70" t="str">
        <f t="shared" si="1"/>
        <v/>
      </c>
      <c r="F42" s="65" t="str">
        <f t="shared" si="1"/>
        <v/>
      </c>
      <c r="G42"/>
      <c r="H42"/>
    </row>
    <row r="43" spans="2:8" x14ac:dyDescent="0.25">
      <c r="B43" s="69">
        <v>36</v>
      </c>
      <c r="C43" s="75"/>
      <c r="D43" s="70" t="str">
        <f t="shared" si="1"/>
        <v/>
      </c>
      <c r="E43" s="70" t="str">
        <f t="shared" si="1"/>
        <v/>
      </c>
      <c r="F43" s="65" t="str">
        <f t="shared" si="1"/>
        <v/>
      </c>
      <c r="G43"/>
      <c r="H43"/>
    </row>
    <row r="44" spans="2:8" x14ac:dyDescent="0.25">
      <c r="B44" s="69">
        <v>37</v>
      </c>
      <c r="C44" s="75"/>
      <c r="D44" s="70" t="str">
        <f t="shared" si="1"/>
        <v/>
      </c>
      <c r="E44" s="70" t="str">
        <f t="shared" si="1"/>
        <v/>
      </c>
      <c r="F44" s="65" t="str">
        <f t="shared" si="1"/>
        <v/>
      </c>
      <c r="G44"/>
      <c r="H44"/>
    </row>
    <row r="45" spans="2:8" x14ac:dyDescent="0.25">
      <c r="B45" s="69">
        <v>38</v>
      </c>
      <c r="C45" s="75"/>
      <c r="D45" s="70" t="str">
        <f t="shared" si="1"/>
        <v/>
      </c>
      <c r="E45" s="70" t="str">
        <f t="shared" si="1"/>
        <v/>
      </c>
      <c r="F45" s="65" t="str">
        <f t="shared" si="1"/>
        <v/>
      </c>
      <c r="G45"/>
      <c r="H45"/>
    </row>
    <row r="46" spans="2:8" x14ac:dyDescent="0.25">
      <c r="B46" s="69">
        <v>39</v>
      </c>
      <c r="C46" s="75"/>
      <c r="D46" s="70" t="str">
        <f t="shared" si="1"/>
        <v/>
      </c>
      <c r="E46" s="70" t="str">
        <f t="shared" si="1"/>
        <v/>
      </c>
      <c r="F46" s="65" t="str">
        <f t="shared" si="1"/>
        <v/>
      </c>
      <c r="G46"/>
      <c r="H46"/>
    </row>
    <row r="47" spans="2:8" x14ac:dyDescent="0.25">
      <c r="B47" s="69">
        <v>40</v>
      </c>
      <c r="C47" s="75"/>
      <c r="D47" s="70" t="str">
        <f t="shared" si="1"/>
        <v/>
      </c>
      <c r="E47" s="70" t="str">
        <f t="shared" si="1"/>
        <v/>
      </c>
      <c r="F47" s="65" t="str">
        <f t="shared" si="1"/>
        <v/>
      </c>
      <c r="G47"/>
      <c r="H47"/>
    </row>
    <row r="48" spans="2:8" x14ac:dyDescent="0.25">
      <c r="B48" s="69">
        <v>41</v>
      </c>
      <c r="C48" s="75"/>
      <c r="D48" s="70" t="str">
        <f t="shared" ref="D48:F57" si="2">IF($B48&lt;=$C$2,BETAINV(D$5,$B48,$C$2+1-$B48,0,1),"")</f>
        <v/>
      </c>
      <c r="E48" s="70" t="str">
        <f t="shared" si="2"/>
        <v/>
      </c>
      <c r="F48" s="65" t="str">
        <f t="shared" si="2"/>
        <v/>
      </c>
      <c r="G48"/>
      <c r="H48"/>
    </row>
    <row r="49" spans="2:8" x14ac:dyDescent="0.25">
      <c r="B49" s="69">
        <v>42</v>
      </c>
      <c r="C49" s="75"/>
      <c r="D49" s="70" t="str">
        <f t="shared" si="2"/>
        <v/>
      </c>
      <c r="E49" s="70" t="str">
        <f t="shared" si="2"/>
        <v/>
      </c>
      <c r="F49" s="65" t="str">
        <f t="shared" si="2"/>
        <v/>
      </c>
      <c r="G49"/>
      <c r="H49"/>
    </row>
    <row r="50" spans="2:8" x14ac:dyDescent="0.25">
      <c r="B50" s="69">
        <v>43</v>
      </c>
      <c r="C50" s="75"/>
      <c r="D50" s="70" t="str">
        <f t="shared" si="2"/>
        <v/>
      </c>
      <c r="E50" s="70" t="str">
        <f t="shared" si="2"/>
        <v/>
      </c>
      <c r="F50" s="65" t="str">
        <f t="shared" si="2"/>
        <v/>
      </c>
      <c r="G50"/>
      <c r="H50"/>
    </row>
    <row r="51" spans="2:8" x14ac:dyDescent="0.25">
      <c r="B51" s="69">
        <v>44</v>
      </c>
      <c r="C51" s="75"/>
      <c r="D51" s="70" t="str">
        <f t="shared" si="2"/>
        <v/>
      </c>
      <c r="E51" s="70" t="str">
        <f t="shared" si="2"/>
        <v/>
      </c>
      <c r="F51" s="65" t="str">
        <f t="shared" si="2"/>
        <v/>
      </c>
      <c r="G51"/>
      <c r="H51"/>
    </row>
    <row r="52" spans="2:8" x14ac:dyDescent="0.25">
      <c r="B52" s="69">
        <v>45</v>
      </c>
      <c r="C52" s="75"/>
      <c r="D52" s="70" t="str">
        <f t="shared" si="2"/>
        <v/>
      </c>
      <c r="E52" s="70" t="str">
        <f t="shared" si="2"/>
        <v/>
      </c>
      <c r="F52" s="65" t="str">
        <f t="shared" si="2"/>
        <v/>
      </c>
      <c r="G52"/>
      <c r="H52"/>
    </row>
    <row r="53" spans="2:8" x14ac:dyDescent="0.25">
      <c r="B53" s="69">
        <v>46</v>
      </c>
      <c r="C53" s="75"/>
      <c r="D53" s="70" t="str">
        <f t="shared" si="2"/>
        <v/>
      </c>
      <c r="E53" s="70" t="str">
        <f t="shared" si="2"/>
        <v/>
      </c>
      <c r="F53" s="65" t="str">
        <f t="shared" si="2"/>
        <v/>
      </c>
      <c r="G53"/>
      <c r="H53"/>
    </row>
    <row r="54" spans="2:8" x14ac:dyDescent="0.25">
      <c r="B54" s="69">
        <v>47</v>
      </c>
      <c r="C54" s="75"/>
      <c r="D54" s="70" t="str">
        <f t="shared" si="2"/>
        <v/>
      </c>
      <c r="E54" s="70" t="str">
        <f t="shared" si="2"/>
        <v/>
      </c>
      <c r="F54" s="65" t="str">
        <f t="shared" si="2"/>
        <v/>
      </c>
      <c r="G54"/>
      <c r="H54"/>
    </row>
    <row r="55" spans="2:8" x14ac:dyDescent="0.25">
      <c r="B55" s="69">
        <v>48</v>
      </c>
      <c r="C55" s="75"/>
      <c r="D55" s="70" t="str">
        <f t="shared" si="2"/>
        <v/>
      </c>
      <c r="E55" s="70" t="str">
        <f t="shared" si="2"/>
        <v/>
      </c>
      <c r="F55" s="65" t="str">
        <f t="shared" si="2"/>
        <v/>
      </c>
      <c r="G55"/>
      <c r="H55"/>
    </row>
    <row r="56" spans="2:8" x14ac:dyDescent="0.25">
      <c r="B56" s="69">
        <v>49</v>
      </c>
      <c r="C56" s="75"/>
      <c r="D56" s="70" t="str">
        <f t="shared" si="2"/>
        <v/>
      </c>
      <c r="E56" s="70" t="str">
        <f t="shared" si="2"/>
        <v/>
      </c>
      <c r="F56" s="65" t="str">
        <f t="shared" si="2"/>
        <v/>
      </c>
      <c r="G56"/>
      <c r="H56"/>
    </row>
    <row r="57" spans="2:8" ht="13.8" thickBot="1" x14ac:dyDescent="0.3">
      <c r="B57" s="71">
        <v>50</v>
      </c>
      <c r="C57" s="76"/>
      <c r="D57" s="72" t="str">
        <f t="shared" si="2"/>
        <v/>
      </c>
      <c r="E57" s="72" t="str">
        <f t="shared" si="2"/>
        <v/>
      </c>
      <c r="F57" s="67" t="str">
        <f t="shared" si="2"/>
        <v/>
      </c>
      <c r="G57"/>
      <c r="H57"/>
    </row>
  </sheetData>
  <sheetProtection password="DC2F" sheet="1" formatCells="0"/>
  <protectedRanges>
    <protectedRange sqref="C8:C57" name="Range3"/>
    <protectedRange sqref="C2" name="Range2"/>
    <protectedRange sqref="E2" name="Range1"/>
  </protectedRanges>
  <pageMargins left="0.75" right="0.75" top="1" bottom="1" header="0.5" footer="0.5"/>
  <pageSetup orientation="portrait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 12.2.1</vt:lpstr>
      <vt:lpstr>Section 12.2.3</vt:lpstr>
      <vt:lpstr>Section 12.3</vt:lpstr>
      <vt:lpstr>Section 12.4</vt:lpstr>
    </vt:vector>
  </TitlesOfParts>
  <Company>University of Dayton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Ebeling</dc:creator>
  <cp:lastModifiedBy>Jason Freels</cp:lastModifiedBy>
  <dcterms:created xsi:type="dcterms:W3CDTF">2008-11-12T21:04:38Z</dcterms:created>
  <dcterms:modified xsi:type="dcterms:W3CDTF">2017-09-18T01:10:45Z</dcterms:modified>
</cp:coreProperties>
</file>