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bur\github\reliability\courses\logm634-asam\excel-templates\"/>
    </mc:Choice>
  </mc:AlternateContent>
  <bookViews>
    <workbookView xWindow="360" yWindow="12" windowWidth="11340" windowHeight="6540" activeTab="3"/>
  </bookViews>
  <sheets>
    <sheet name="Load-sharing" sheetId="1" r:id="rId1"/>
    <sheet name="standby" sheetId="4" r:id="rId2"/>
    <sheet name="Identical Standby" sheetId="5" r:id="rId3"/>
    <sheet name="Degraded" sheetId="6" r:id="rId4"/>
  </sheets>
  <calcPr calcId="171027"/>
</workbook>
</file>

<file path=xl/calcChain.xml><?xml version="1.0" encoding="utf-8"?>
<calcChain xmlns="http://schemas.openxmlformats.org/spreadsheetml/2006/main">
  <c r="H6" i="5" l="1"/>
  <c r="H5" i="5"/>
  <c r="T7" i="5"/>
  <c r="U7" i="5"/>
  <c r="U8" i="5" s="1"/>
  <c r="V7" i="5"/>
  <c r="V11" i="5" s="1"/>
  <c r="W7" i="5"/>
  <c r="X7" i="5"/>
  <c r="Y7" i="5"/>
  <c r="Y14" i="5" s="1"/>
  <c r="Z7" i="5"/>
  <c r="Z13" i="5" s="1"/>
  <c r="AA7" i="5"/>
  <c r="AA14" i="5" s="1"/>
  <c r="AB7" i="5"/>
  <c r="AC7" i="5"/>
  <c r="AD7" i="5"/>
  <c r="AD11" i="5" s="1"/>
  <c r="AE7" i="5"/>
  <c r="AF7" i="5"/>
  <c r="AG7" i="5"/>
  <c r="AG14" i="5" s="1"/>
  <c r="AH7" i="5"/>
  <c r="AH13" i="5" s="1"/>
  <c r="T8" i="5"/>
  <c r="W8" i="5"/>
  <c r="X8" i="5"/>
  <c r="Z8" i="5"/>
  <c r="AA8" i="5"/>
  <c r="AB8" i="5"/>
  <c r="AC8" i="5"/>
  <c r="AE8" i="5"/>
  <c r="AF8" i="5"/>
  <c r="AH8" i="5"/>
  <c r="T9" i="5"/>
  <c r="U9" i="5"/>
  <c r="W9" i="5"/>
  <c r="X9" i="5"/>
  <c r="AA9" i="5"/>
  <c r="AB9" i="5"/>
  <c r="AC9" i="5"/>
  <c r="AE9" i="5"/>
  <c r="AF9" i="5"/>
  <c r="T10" i="5"/>
  <c r="U10" i="5"/>
  <c r="W10" i="5"/>
  <c r="X10" i="5"/>
  <c r="AB10" i="5"/>
  <c r="AC10" i="5"/>
  <c r="AE10" i="5"/>
  <c r="AF10" i="5"/>
  <c r="T11" i="5"/>
  <c r="U11" i="5"/>
  <c r="W11" i="5"/>
  <c r="X11" i="5"/>
  <c r="Z11" i="5"/>
  <c r="AB11" i="5"/>
  <c r="AC11" i="5"/>
  <c r="AE11" i="5"/>
  <c r="AF11" i="5"/>
  <c r="AH11" i="5"/>
  <c r="T12" i="5"/>
  <c r="U12" i="5"/>
  <c r="V12" i="5"/>
  <c r="W12" i="5"/>
  <c r="X12" i="5"/>
  <c r="AA12" i="5"/>
  <c r="AB12" i="5"/>
  <c r="AC12" i="5"/>
  <c r="AD12" i="5"/>
  <c r="AE12" i="5"/>
  <c r="AF12" i="5"/>
  <c r="T13" i="5"/>
  <c r="U13" i="5"/>
  <c r="W13" i="5"/>
  <c r="X13" i="5"/>
  <c r="AB13" i="5"/>
  <c r="AC13" i="5"/>
  <c r="AE13" i="5"/>
  <c r="AF13" i="5"/>
  <c r="T14" i="5"/>
  <c r="U14" i="5"/>
  <c r="W14" i="5"/>
  <c r="X14" i="5"/>
  <c r="Z14" i="5"/>
  <c r="AB14" i="5"/>
  <c r="AC14" i="5"/>
  <c r="AE14" i="5"/>
  <c r="AF14" i="5"/>
  <c r="AH14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T16" i="5"/>
  <c r="U16" i="5"/>
  <c r="W16" i="5"/>
  <c r="X16" i="5"/>
  <c r="Z16" i="5"/>
  <c r="AA16" i="5"/>
  <c r="AB16" i="5"/>
  <c r="AC16" i="5"/>
  <c r="AE16" i="5"/>
  <c r="AF16" i="5"/>
  <c r="AH16" i="5"/>
  <c r="T17" i="5"/>
  <c r="U17" i="5"/>
  <c r="W17" i="5"/>
  <c r="X17" i="5"/>
  <c r="AA17" i="5"/>
  <c r="AB17" i="5"/>
  <c r="AC17" i="5"/>
  <c r="AE17" i="5"/>
  <c r="AF17" i="5"/>
  <c r="T18" i="5"/>
  <c r="U18" i="5"/>
  <c r="W18" i="5"/>
  <c r="X18" i="5"/>
  <c r="AB18" i="5"/>
  <c r="AC18" i="5"/>
  <c r="AE18" i="5"/>
  <c r="AF18" i="5"/>
  <c r="T19" i="5"/>
  <c r="U19" i="5"/>
  <c r="W19" i="5"/>
  <c r="X19" i="5"/>
  <c r="Z19" i="5"/>
  <c r="AB19" i="5"/>
  <c r="AC19" i="5"/>
  <c r="AE19" i="5"/>
  <c r="AF19" i="5"/>
  <c r="AH19" i="5"/>
  <c r="T20" i="5"/>
  <c r="U20" i="5"/>
  <c r="V20" i="5"/>
  <c r="W20" i="5"/>
  <c r="X20" i="5"/>
  <c r="AA20" i="5"/>
  <c r="AB20" i="5"/>
  <c r="AC20" i="5"/>
  <c r="AD20" i="5"/>
  <c r="AE20" i="5"/>
  <c r="AF20" i="5"/>
  <c r="T21" i="5"/>
  <c r="U21" i="5"/>
  <c r="W21" i="5"/>
  <c r="X21" i="5"/>
  <c r="Z21" i="5"/>
  <c r="AB21" i="5"/>
  <c r="AC21" i="5"/>
  <c r="AE21" i="5"/>
  <c r="AF21" i="5"/>
  <c r="AH21" i="5"/>
  <c r="T22" i="5"/>
  <c r="U22" i="5"/>
  <c r="W22" i="5"/>
  <c r="X22" i="5"/>
  <c r="Z22" i="5"/>
  <c r="AA22" i="5"/>
  <c r="AB22" i="5"/>
  <c r="AC22" i="5"/>
  <c r="AE22" i="5"/>
  <c r="AF22" i="5"/>
  <c r="AH22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J7" i="5"/>
  <c r="J9" i="5" s="1"/>
  <c r="K7" i="5"/>
  <c r="K10" i="5"/>
  <c r="L7" i="5"/>
  <c r="L10" i="5"/>
  <c r="M7" i="5"/>
  <c r="M10" i="5" s="1"/>
  <c r="N7" i="5"/>
  <c r="N10" i="5" s="1"/>
  <c r="O7" i="5"/>
  <c r="O10" i="5"/>
  <c r="P7" i="5"/>
  <c r="P10" i="5"/>
  <c r="Q7" i="5"/>
  <c r="Q10" i="5" s="1"/>
  <c r="R7" i="5"/>
  <c r="R10" i="5" s="1"/>
  <c r="S7" i="5"/>
  <c r="S10" i="5"/>
  <c r="I7" i="5"/>
  <c r="G6" i="5"/>
  <c r="C6" i="6"/>
  <c r="C7" i="6" s="1"/>
  <c r="G9" i="6" s="1"/>
  <c r="D6" i="6"/>
  <c r="D7" i="6" s="1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9" i="6"/>
  <c r="C9" i="5"/>
  <c r="C10" i="5"/>
  <c r="E10" i="5" s="1"/>
  <c r="C11" i="5"/>
  <c r="E11" i="5" s="1"/>
  <c r="F11" i="5"/>
  <c r="C12" i="5"/>
  <c r="E12" i="5"/>
  <c r="F12" i="5"/>
  <c r="C13" i="5"/>
  <c r="F13" i="5" s="1"/>
  <c r="E13" i="5"/>
  <c r="C14" i="5"/>
  <c r="E14" i="5"/>
  <c r="F14" i="5"/>
  <c r="C15" i="5"/>
  <c r="F15" i="5" s="1"/>
  <c r="E15" i="5"/>
  <c r="C16" i="5"/>
  <c r="E16" i="5" s="1"/>
  <c r="C17" i="5"/>
  <c r="C18" i="5"/>
  <c r="E18" i="5" s="1"/>
  <c r="C19" i="5"/>
  <c r="E19" i="5" s="1"/>
  <c r="F19" i="5"/>
  <c r="C20" i="5"/>
  <c r="E20" i="5"/>
  <c r="F20" i="5"/>
  <c r="C21" i="5"/>
  <c r="F21" i="5" s="1"/>
  <c r="E21" i="5"/>
  <c r="C22" i="5"/>
  <c r="E22" i="5"/>
  <c r="F22" i="5"/>
  <c r="C23" i="5"/>
  <c r="F23" i="5" s="1"/>
  <c r="E23" i="5"/>
  <c r="C8" i="5"/>
  <c r="F8" i="5" s="1"/>
  <c r="D8" i="5"/>
  <c r="D11" i="5"/>
  <c r="D12" i="5"/>
  <c r="D13" i="5"/>
  <c r="D14" i="5"/>
  <c r="D16" i="5"/>
  <c r="D19" i="5"/>
  <c r="D20" i="5"/>
  <c r="D21" i="5"/>
  <c r="D22" i="5"/>
  <c r="F6" i="5"/>
  <c r="E6" i="5"/>
  <c r="D6" i="5"/>
  <c r="C6" i="4"/>
  <c r="G9" i="4" s="1"/>
  <c r="D6" i="4"/>
  <c r="E6" i="4"/>
  <c r="D7" i="4"/>
  <c r="D18" i="4" s="1"/>
  <c r="C9" i="4"/>
  <c r="E9" i="4" s="1"/>
  <c r="C13" i="4"/>
  <c r="E13" i="4" s="1"/>
  <c r="C17" i="4"/>
  <c r="E17" i="4" s="1"/>
  <c r="C21" i="4"/>
  <c r="E21" i="4" s="1"/>
  <c r="C5" i="1"/>
  <c r="C19" i="1" s="1"/>
  <c r="K9" i="5"/>
  <c r="K8" i="5"/>
  <c r="L8" i="5"/>
  <c r="N8" i="5"/>
  <c r="O8" i="5"/>
  <c r="P8" i="5"/>
  <c r="R8" i="5"/>
  <c r="S8" i="5"/>
  <c r="L9" i="5"/>
  <c r="N9" i="5"/>
  <c r="O9" i="5"/>
  <c r="P9" i="5"/>
  <c r="R9" i="5"/>
  <c r="S9" i="5"/>
  <c r="S23" i="5"/>
  <c r="R23" i="5"/>
  <c r="P23" i="5"/>
  <c r="O23" i="5"/>
  <c r="N23" i="5"/>
  <c r="L23" i="5"/>
  <c r="K23" i="5"/>
  <c r="J23" i="5"/>
  <c r="S22" i="5"/>
  <c r="R22" i="5"/>
  <c r="P22" i="5"/>
  <c r="O22" i="5"/>
  <c r="N22" i="5"/>
  <c r="L22" i="5"/>
  <c r="K22" i="5"/>
  <c r="J22" i="5"/>
  <c r="S21" i="5"/>
  <c r="R21" i="5"/>
  <c r="Q21" i="5"/>
  <c r="P21" i="5"/>
  <c r="O21" i="5"/>
  <c r="N21" i="5"/>
  <c r="L21" i="5"/>
  <c r="K21" i="5"/>
  <c r="J21" i="5"/>
  <c r="S20" i="5"/>
  <c r="R20" i="5"/>
  <c r="P20" i="5"/>
  <c r="O20" i="5"/>
  <c r="N20" i="5"/>
  <c r="L20" i="5"/>
  <c r="K20" i="5"/>
  <c r="J20" i="5"/>
  <c r="S19" i="5"/>
  <c r="R19" i="5"/>
  <c r="P19" i="5"/>
  <c r="O19" i="5"/>
  <c r="N19" i="5"/>
  <c r="L19" i="5"/>
  <c r="K19" i="5"/>
  <c r="J19" i="5"/>
  <c r="S18" i="5"/>
  <c r="R18" i="5"/>
  <c r="P18" i="5"/>
  <c r="O18" i="5"/>
  <c r="N18" i="5"/>
  <c r="M18" i="5"/>
  <c r="L18" i="5"/>
  <c r="K18" i="5"/>
  <c r="J18" i="5"/>
  <c r="S17" i="5"/>
  <c r="R17" i="5"/>
  <c r="P17" i="5"/>
  <c r="O17" i="5"/>
  <c r="N17" i="5"/>
  <c r="M17" i="5"/>
  <c r="L17" i="5"/>
  <c r="K17" i="5"/>
  <c r="J17" i="5"/>
  <c r="S16" i="5"/>
  <c r="R16" i="5"/>
  <c r="P16" i="5"/>
  <c r="O16" i="5"/>
  <c r="N16" i="5"/>
  <c r="L16" i="5"/>
  <c r="K16" i="5"/>
  <c r="J16" i="5"/>
  <c r="S15" i="5"/>
  <c r="R15" i="5"/>
  <c r="P15" i="5"/>
  <c r="O15" i="5"/>
  <c r="N15" i="5"/>
  <c r="L15" i="5"/>
  <c r="K15" i="5"/>
  <c r="J15" i="5"/>
  <c r="S14" i="5"/>
  <c r="R14" i="5"/>
  <c r="Q14" i="5"/>
  <c r="P14" i="5"/>
  <c r="O14" i="5"/>
  <c r="N14" i="5"/>
  <c r="L14" i="5"/>
  <c r="K14" i="5"/>
  <c r="J14" i="5"/>
  <c r="S13" i="5"/>
  <c r="R13" i="5"/>
  <c r="Q13" i="5"/>
  <c r="P13" i="5"/>
  <c r="O13" i="5"/>
  <c r="N13" i="5"/>
  <c r="L13" i="5"/>
  <c r="K13" i="5"/>
  <c r="J13" i="5"/>
  <c r="S12" i="5"/>
  <c r="R12" i="5"/>
  <c r="P12" i="5"/>
  <c r="O12" i="5"/>
  <c r="N12" i="5"/>
  <c r="L12" i="5"/>
  <c r="K12" i="5"/>
  <c r="J12" i="5"/>
  <c r="S11" i="5"/>
  <c r="R11" i="5"/>
  <c r="P11" i="5"/>
  <c r="O11" i="5"/>
  <c r="N11" i="5"/>
  <c r="L11" i="5"/>
  <c r="K11" i="5"/>
  <c r="J11" i="5"/>
  <c r="J10" i="5"/>
  <c r="J8" i="5"/>
  <c r="D23" i="4"/>
  <c r="D19" i="4"/>
  <c r="D15" i="4"/>
  <c r="D11" i="4"/>
  <c r="F23" i="6" l="1"/>
  <c r="D17" i="6"/>
  <c r="F17" i="6" s="1"/>
  <c r="D9" i="6"/>
  <c r="F9" i="6" s="1"/>
  <c r="D12" i="6"/>
  <c r="E12" i="6" s="1"/>
  <c r="D20" i="6"/>
  <c r="E20" i="6" s="1"/>
  <c r="D15" i="6"/>
  <c r="E15" i="6" s="1"/>
  <c r="D23" i="6"/>
  <c r="E23" i="6" s="1"/>
  <c r="D10" i="6"/>
  <c r="D18" i="6"/>
  <c r="D13" i="6"/>
  <c r="D21" i="6"/>
  <c r="D16" i="6"/>
  <c r="D24" i="6"/>
  <c r="E24" i="6" s="1"/>
  <c r="D14" i="6"/>
  <c r="E14" i="6" s="1"/>
  <c r="D11" i="6"/>
  <c r="D19" i="6"/>
  <c r="D22" i="6"/>
  <c r="E22" i="6" s="1"/>
  <c r="E16" i="6"/>
  <c r="M12" i="5"/>
  <c r="G12" i="5" s="1"/>
  <c r="Q16" i="5"/>
  <c r="M20" i="5"/>
  <c r="G20" i="5" s="1"/>
  <c r="D18" i="5"/>
  <c r="D10" i="5"/>
  <c r="F17" i="5"/>
  <c r="F9" i="5"/>
  <c r="F24" i="6"/>
  <c r="F16" i="6"/>
  <c r="AD21" i="5"/>
  <c r="V21" i="5"/>
  <c r="AA18" i="5"/>
  <c r="AH17" i="5"/>
  <c r="Z17" i="5"/>
  <c r="AG16" i="5"/>
  <c r="Y16" i="5"/>
  <c r="AD13" i="5"/>
  <c r="V13" i="5"/>
  <c r="AA10" i="5"/>
  <c r="AH9" i="5"/>
  <c r="Z9" i="5"/>
  <c r="AG8" i="5"/>
  <c r="Y8" i="5"/>
  <c r="D12" i="4"/>
  <c r="D16" i="4"/>
  <c r="D20" i="4"/>
  <c r="D24" i="4"/>
  <c r="C21" i="1"/>
  <c r="C23" i="1"/>
  <c r="C17" i="1"/>
  <c r="C15" i="1"/>
  <c r="Q11" i="5"/>
  <c r="M15" i="5"/>
  <c r="G15" i="5" s="1"/>
  <c r="Q19" i="5"/>
  <c r="M23" i="5"/>
  <c r="C9" i="1"/>
  <c r="C13" i="1"/>
  <c r="C11" i="1"/>
  <c r="E5" i="1"/>
  <c r="C24" i="4"/>
  <c r="C20" i="4"/>
  <c r="C16" i="4"/>
  <c r="C12" i="4"/>
  <c r="D10" i="4"/>
  <c r="D17" i="5"/>
  <c r="D9" i="5"/>
  <c r="E17" i="5"/>
  <c r="E9" i="5"/>
  <c r="AD22" i="5"/>
  <c r="V22" i="5"/>
  <c r="AA19" i="5"/>
  <c r="AH18" i="5"/>
  <c r="Z18" i="5"/>
  <c r="AG17" i="5"/>
  <c r="Y17" i="5"/>
  <c r="AD14" i="5"/>
  <c r="V14" i="5"/>
  <c r="AA11" i="5"/>
  <c r="AH10" i="5"/>
  <c r="Z10" i="5"/>
  <c r="AG9" i="5"/>
  <c r="Y9" i="5"/>
  <c r="AG18" i="5"/>
  <c r="Y18" i="5"/>
  <c r="AG10" i="5"/>
  <c r="Y10" i="5"/>
  <c r="D13" i="4"/>
  <c r="D17" i="4"/>
  <c r="D21" i="4"/>
  <c r="D9" i="4"/>
  <c r="M13" i="5"/>
  <c r="Q17" i="5"/>
  <c r="G17" i="5" s="1"/>
  <c r="M21" i="5"/>
  <c r="C8" i="1"/>
  <c r="C23" i="4"/>
  <c r="C19" i="4"/>
  <c r="C15" i="4"/>
  <c r="C11" i="4"/>
  <c r="C7" i="4"/>
  <c r="D23" i="5"/>
  <c r="D15" i="5"/>
  <c r="E8" i="5"/>
  <c r="F16" i="5"/>
  <c r="AA21" i="5"/>
  <c r="AH20" i="5"/>
  <c r="Z20" i="5"/>
  <c r="AG19" i="5"/>
  <c r="Y19" i="5"/>
  <c r="AD16" i="5"/>
  <c r="V16" i="5"/>
  <c r="AA13" i="5"/>
  <c r="AH12" i="5"/>
  <c r="Z12" i="5"/>
  <c r="AG11" i="5"/>
  <c r="Y11" i="5"/>
  <c r="AD8" i="5"/>
  <c r="V8" i="5"/>
  <c r="F21" i="4"/>
  <c r="C6" i="1"/>
  <c r="Q12" i="5"/>
  <c r="M16" i="5"/>
  <c r="G16" i="5" s="1"/>
  <c r="Q20" i="5"/>
  <c r="AG20" i="5"/>
  <c r="Y20" i="5"/>
  <c r="AD17" i="5"/>
  <c r="V17" i="5"/>
  <c r="AG12" i="5"/>
  <c r="Y12" i="5"/>
  <c r="AD9" i="5"/>
  <c r="V9" i="5"/>
  <c r="F17" i="4"/>
  <c r="Q22" i="5"/>
  <c r="Q8" i="5"/>
  <c r="D14" i="4"/>
  <c r="D22" i="4"/>
  <c r="C20" i="1"/>
  <c r="C22" i="1"/>
  <c r="C16" i="1"/>
  <c r="M11" i="5"/>
  <c r="G11" i="5" s="1"/>
  <c r="Q15" i="5"/>
  <c r="M19" i="5"/>
  <c r="G19" i="5" s="1"/>
  <c r="Q23" i="5"/>
  <c r="G23" i="5" s="1"/>
  <c r="C14" i="1"/>
  <c r="C12" i="1"/>
  <c r="C10" i="1"/>
  <c r="D5" i="1"/>
  <c r="C22" i="4"/>
  <c r="C18" i="4"/>
  <c r="C14" i="4"/>
  <c r="C10" i="4"/>
  <c r="F18" i="5"/>
  <c r="F10" i="5"/>
  <c r="E9" i="6"/>
  <c r="E17" i="6"/>
  <c r="AG21" i="5"/>
  <c r="Y21" i="5"/>
  <c r="AD18" i="5"/>
  <c r="V18" i="5"/>
  <c r="AG13" i="5"/>
  <c r="Y13" i="5"/>
  <c r="AD10" i="5"/>
  <c r="V10" i="5"/>
  <c r="G10" i="5" s="1"/>
  <c r="F13" i="4"/>
  <c r="F9" i="4"/>
  <c r="Q9" i="5"/>
  <c r="C18" i="1"/>
  <c r="M14" i="5"/>
  <c r="G14" i="5" s="1"/>
  <c r="Q18" i="5"/>
  <c r="G18" i="5" s="1"/>
  <c r="M22" i="5"/>
  <c r="M9" i="5"/>
  <c r="G9" i="5" s="1"/>
  <c r="M8" i="5"/>
  <c r="G8" i="5" s="1"/>
  <c r="AG22" i="5"/>
  <c r="Y22" i="5"/>
  <c r="AD19" i="5"/>
  <c r="V19" i="5"/>
  <c r="E14" i="4" l="1"/>
  <c r="F14" i="4" s="1"/>
  <c r="G21" i="5"/>
  <c r="E20" i="4"/>
  <c r="F20" i="4" s="1"/>
  <c r="E10" i="4"/>
  <c r="F10" i="4"/>
  <c r="E18" i="4"/>
  <c r="F18" i="4" s="1"/>
  <c r="E24" i="4"/>
  <c r="F24" i="4" s="1"/>
  <c r="E16" i="4"/>
  <c r="F16" i="4"/>
  <c r="E22" i="4"/>
  <c r="F22" i="4" s="1"/>
  <c r="G13" i="5"/>
  <c r="D16" i="1"/>
  <c r="F16" i="1" s="1"/>
  <c r="D18" i="1"/>
  <c r="D22" i="1"/>
  <c r="D20" i="1"/>
  <c r="D15" i="1"/>
  <c r="F15" i="1" s="1"/>
  <c r="D21" i="1"/>
  <c r="F21" i="1" s="1"/>
  <c r="D10" i="1"/>
  <c r="D12" i="1"/>
  <c r="F12" i="1" s="1"/>
  <c r="D14" i="1"/>
  <c r="F14" i="1" s="1"/>
  <c r="D8" i="1"/>
  <c r="F8" i="1" s="1"/>
  <c r="D17" i="1"/>
  <c r="D23" i="1"/>
  <c r="D6" i="1"/>
  <c r="G8" i="1" s="1"/>
  <c r="D19" i="1"/>
  <c r="F19" i="1" s="1"/>
  <c r="D11" i="1"/>
  <c r="D13" i="1"/>
  <c r="D9" i="1"/>
  <c r="F9" i="1" s="1"/>
  <c r="F21" i="6"/>
  <c r="E21" i="6"/>
  <c r="F20" i="6"/>
  <c r="E20" i="1"/>
  <c r="F20" i="1" s="1"/>
  <c r="E8" i="1"/>
  <c r="E9" i="1"/>
  <c r="E22" i="1"/>
  <c r="E19" i="1"/>
  <c r="E18" i="1"/>
  <c r="E6" i="1"/>
  <c r="E10" i="1"/>
  <c r="E12" i="1"/>
  <c r="E14" i="1"/>
  <c r="E15" i="1"/>
  <c r="E17" i="1"/>
  <c r="F17" i="1" s="1"/>
  <c r="E23" i="1"/>
  <c r="E21" i="1"/>
  <c r="E13" i="1"/>
  <c r="E11" i="1"/>
  <c r="E16" i="1"/>
  <c r="E11" i="4"/>
  <c r="F11" i="4" s="1"/>
  <c r="F11" i="1"/>
  <c r="F13" i="6"/>
  <c r="E13" i="6"/>
  <c r="F15" i="6"/>
  <c r="G22" i="5"/>
  <c r="E15" i="4"/>
  <c r="F15" i="4" s="1"/>
  <c r="F13" i="1"/>
  <c r="F23" i="1"/>
  <c r="F18" i="6"/>
  <c r="E18" i="6"/>
  <c r="F14" i="6"/>
  <c r="F18" i="1"/>
  <c r="F10" i="1"/>
  <c r="F22" i="1"/>
  <c r="E19" i="4"/>
  <c r="F19" i="4" s="1"/>
  <c r="E19" i="6"/>
  <c r="F19" i="6"/>
  <c r="F10" i="6"/>
  <c r="E10" i="6"/>
  <c r="F12" i="6"/>
  <c r="F22" i="6"/>
  <c r="E23" i="4"/>
  <c r="F23" i="4" s="1"/>
  <c r="E12" i="4"/>
  <c r="F12" i="4" s="1"/>
  <c r="E11" i="6"/>
  <c r="F11" i="6"/>
</calcChain>
</file>

<file path=xl/sharedStrings.xml><?xml version="1.0" encoding="utf-8"?>
<sst xmlns="http://schemas.openxmlformats.org/spreadsheetml/2006/main" count="66" uniqueCount="36">
  <si>
    <t>l1+l2</t>
  </si>
  <si>
    <t>l1+l2-l1+</t>
  </si>
  <si>
    <t>l1+l2-l2+</t>
  </si>
  <si>
    <t>R(t)</t>
  </si>
  <si>
    <t>P1(t)</t>
  </si>
  <si>
    <t>P2(t)</t>
  </si>
  <si>
    <t>P3(t)</t>
  </si>
  <si>
    <t>t</t>
  </si>
  <si>
    <t>MTTF</t>
  </si>
  <si>
    <t>switching failure - p</t>
  </si>
  <si>
    <t>Exp(-Lambda x t)</t>
  </si>
  <si>
    <t>K = 2</t>
  </si>
  <si>
    <t>K = 3</t>
  </si>
  <si>
    <t>K = 4</t>
  </si>
  <si>
    <t>Number units = k</t>
  </si>
  <si>
    <t>Load-Sharing - section 6.2</t>
  </si>
  <si>
    <t>standby with switching failures section 6.3</t>
  </si>
  <si>
    <t>standby with no switching failures and identical failure rates - section 6.3.1</t>
  </si>
  <si>
    <t>l1+l2 -l3</t>
  </si>
  <si>
    <t>degraded system section 6.4</t>
  </si>
  <si>
    <r>
      <t>l</t>
    </r>
    <r>
      <rPr>
        <sz val="14"/>
        <rFont val="Arial"/>
        <family val="2"/>
      </rPr>
      <t>1</t>
    </r>
  </si>
  <si>
    <t>l2</t>
  </si>
  <si>
    <t>l3</t>
  </si>
  <si>
    <t>l2-</t>
  </si>
  <si>
    <t>l2+</t>
  </si>
  <si>
    <t>l1+</t>
  </si>
  <si>
    <t>l</t>
  </si>
  <si>
    <t>intermediate</t>
  </si>
  <si>
    <r>
      <rPr>
        <sz val="14"/>
        <rFont val="Symbol"/>
        <family val="1"/>
        <charset val="2"/>
      </rPr>
      <t>l</t>
    </r>
    <r>
      <rPr>
        <sz val="14"/>
        <rFont val="Arial"/>
        <family val="2"/>
      </rPr>
      <t>1+(</t>
    </r>
    <r>
      <rPr>
        <sz val="14"/>
        <rFont val="Symbol"/>
        <family val="1"/>
        <charset val="2"/>
      </rPr>
      <t>l</t>
    </r>
    <r>
      <rPr>
        <sz val="14"/>
        <rFont val="Arial"/>
        <family val="2"/>
      </rPr>
      <t>2-) -</t>
    </r>
    <r>
      <rPr>
        <sz val="14"/>
        <rFont val="Symbol"/>
        <family val="1"/>
        <charset val="2"/>
      </rPr>
      <t>l</t>
    </r>
    <r>
      <rPr>
        <sz val="14"/>
        <rFont val="Arial"/>
        <family val="2"/>
      </rPr>
      <t>2</t>
    </r>
  </si>
  <si>
    <t>MTTF =</t>
  </si>
  <si>
    <t>enter a</t>
  </si>
  <si>
    <t>0 &lt; K &lt; 25</t>
  </si>
  <si>
    <t>results</t>
  </si>
  <si>
    <t>enter:</t>
  </si>
  <si>
    <r>
      <rPr>
        <sz val="14"/>
        <rFont val="Symbol"/>
        <family val="1"/>
        <charset val="2"/>
      </rPr>
      <t>l</t>
    </r>
    <r>
      <rPr>
        <sz val="14"/>
        <rFont val="Arial"/>
        <family val="2"/>
      </rPr>
      <t>1+(</t>
    </r>
    <r>
      <rPr>
        <sz val="14"/>
        <rFont val="Symbol"/>
        <family val="1"/>
        <charset val="2"/>
      </rPr>
      <t>l</t>
    </r>
    <r>
      <rPr>
        <sz val="14"/>
        <rFont val="Arial"/>
        <family val="2"/>
      </rPr>
      <t>2-)</t>
    </r>
  </si>
  <si>
    <t>l1+(l2-)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</si>
</sst>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"/>
  </numFmts>
  <fonts count="12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Symbol"/>
      <family val="1"/>
      <charset val="2"/>
    </font>
    <font>
      <b/>
      <sz val="14"/>
      <name val="Symbol"/>
      <family val="1"/>
      <charset val="2"/>
    </font>
    <font>
      <b/>
      <sz val="11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4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7DD9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0" xfId="0" applyFill="1"/>
    <xf numFmtId="2" fontId="1" fillId="2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4" borderId="5" xfId="0" applyFont="1" applyFill="1" applyBorder="1"/>
    <xf numFmtId="0" fontId="1" fillId="4" borderId="6" xfId="0" applyFont="1" applyFill="1" applyBorder="1" applyAlignment="1">
      <alignment horizontal="center"/>
    </xf>
    <xf numFmtId="0" fontId="0" fillId="4" borderId="7" xfId="0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 applyAlignment="1">
      <alignment horizontal="center"/>
    </xf>
    <xf numFmtId="0" fontId="0" fillId="4" borderId="6" xfId="0" applyFill="1" applyBorder="1"/>
    <xf numFmtId="0" fontId="1" fillId="4" borderId="0" xfId="0" applyFont="1" applyFill="1" applyBorder="1"/>
    <xf numFmtId="0" fontId="0" fillId="4" borderId="9" xfId="0" applyFill="1" applyBorder="1"/>
    <xf numFmtId="0" fontId="1" fillId="4" borderId="11" xfId="0" applyFont="1" applyFill="1" applyBorder="1"/>
    <xf numFmtId="0" fontId="0" fillId="4" borderId="12" xfId="0" applyFill="1" applyBorder="1"/>
    <xf numFmtId="0" fontId="3" fillId="4" borderId="8" xfId="0" applyFont="1" applyFill="1" applyBorder="1"/>
    <xf numFmtId="0" fontId="1" fillId="3" borderId="1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66" fontId="1" fillId="0" borderId="0" xfId="0" applyNumberFormat="1" applyFont="1" applyFill="1" applyAlignment="1">
      <alignment horizontal="center"/>
    </xf>
    <xf numFmtId="0" fontId="0" fillId="0" borderId="0" xfId="0" applyFill="1" applyBorder="1"/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166" fontId="1" fillId="0" borderId="0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6" fillId="6" borderId="5" xfId="0" applyFont="1" applyFill="1" applyBorder="1"/>
    <xf numFmtId="0" fontId="0" fillId="6" borderId="6" xfId="0" applyFill="1" applyBorder="1"/>
    <xf numFmtId="0" fontId="0" fillId="6" borderId="7" xfId="0" applyFill="1" applyBorder="1"/>
    <xf numFmtId="0" fontId="1" fillId="6" borderId="8" xfId="0" applyFont="1" applyFill="1" applyBorder="1"/>
    <xf numFmtId="0" fontId="4" fillId="6" borderId="0" xfId="0" applyFont="1" applyFill="1" applyBorder="1" applyAlignment="1">
      <alignment horizontal="center"/>
    </xf>
    <xf numFmtId="0" fontId="1" fillId="6" borderId="0" xfId="0" applyFont="1" applyFill="1" applyBorder="1"/>
    <xf numFmtId="0" fontId="0" fillId="6" borderId="9" xfId="0" applyFill="1" applyBorder="1"/>
    <xf numFmtId="0" fontId="1" fillId="6" borderId="8" xfId="0" applyFont="1" applyFill="1" applyBorder="1" applyAlignment="1">
      <alignment horizontal="right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/>
    <xf numFmtId="0" fontId="7" fillId="6" borderId="14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0" fillId="6" borderId="0" xfId="0" applyFill="1"/>
    <xf numFmtId="0" fontId="7" fillId="6" borderId="15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right"/>
    </xf>
    <xf numFmtId="0" fontId="1" fillId="6" borderId="5" xfId="0" applyFont="1" applyFill="1" applyBorder="1"/>
    <xf numFmtId="0" fontId="1" fillId="6" borderId="6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6" borderId="12" xfId="0" applyFill="1" applyBorder="1"/>
    <xf numFmtId="0" fontId="1" fillId="6" borderId="4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workbookViewId="0">
      <selection activeCell="B3" sqref="B3"/>
    </sheetView>
  </sheetViews>
  <sheetFormatPr defaultRowHeight="13.2" x14ac:dyDescent="0.25"/>
  <cols>
    <col min="2" max="2" width="11.44140625" customWidth="1"/>
    <col min="3" max="3" width="13.6640625" customWidth="1"/>
    <col min="4" max="4" width="13.44140625" customWidth="1"/>
    <col min="5" max="5" width="15.44140625" customWidth="1"/>
    <col min="6" max="6" width="15.109375" customWidth="1"/>
    <col min="7" max="7" width="11.88671875" customWidth="1"/>
  </cols>
  <sheetData>
    <row r="1" spans="2:7" ht="13.8" x14ac:dyDescent="0.25">
      <c r="B1" s="41" t="s">
        <v>15</v>
      </c>
      <c r="C1" s="42"/>
      <c r="D1" s="42"/>
      <c r="E1" s="42"/>
      <c r="F1" s="43"/>
    </row>
    <row r="2" spans="2:7" ht="17.399999999999999" x14ac:dyDescent="0.3">
      <c r="B2" s="44"/>
      <c r="C2" s="45" t="s">
        <v>20</v>
      </c>
      <c r="D2" s="45" t="s">
        <v>21</v>
      </c>
      <c r="E2" s="45" t="s">
        <v>25</v>
      </c>
      <c r="F2" s="45" t="s">
        <v>24</v>
      </c>
    </row>
    <row r="3" spans="2:7" ht="17.399999999999999" x14ac:dyDescent="0.3">
      <c r="B3" s="57" t="s">
        <v>33</v>
      </c>
      <c r="C3" s="5">
        <v>0.02</v>
      </c>
      <c r="D3" s="6">
        <v>0.03</v>
      </c>
      <c r="E3" s="6">
        <v>0.2</v>
      </c>
      <c r="F3" s="7">
        <v>0.2</v>
      </c>
    </row>
    <row r="4" spans="2:7" ht="17.399999999999999" x14ac:dyDescent="0.3">
      <c r="B4" s="9" t="s">
        <v>27</v>
      </c>
      <c r="C4" s="24" t="s">
        <v>0</v>
      </c>
      <c r="D4" s="24" t="s">
        <v>1</v>
      </c>
      <c r="E4" s="24" t="s">
        <v>2</v>
      </c>
      <c r="F4" s="11"/>
    </row>
    <row r="5" spans="2:7" ht="17.399999999999999" x14ac:dyDescent="0.3">
      <c r="B5" s="22" t="s">
        <v>32</v>
      </c>
      <c r="C5" s="13">
        <f>C3+D3</f>
        <v>0.05</v>
      </c>
      <c r="D5" s="13">
        <f>C5-E3</f>
        <v>-0.15000000000000002</v>
      </c>
      <c r="E5" s="13">
        <f>C5-F3</f>
        <v>-0.15000000000000002</v>
      </c>
      <c r="F5" s="14"/>
    </row>
    <row r="6" spans="2:7" ht="17.399999999999999" x14ac:dyDescent="0.3">
      <c r="B6" s="12"/>
      <c r="C6" s="13">
        <f>1/C5</f>
        <v>20</v>
      </c>
      <c r="D6" s="13">
        <f>C3/E5</f>
        <v>-0.1333333333333333</v>
      </c>
      <c r="E6" s="13">
        <f>D3/D5</f>
        <v>-0.19999999999999996</v>
      </c>
      <c r="F6" s="14"/>
    </row>
    <row r="7" spans="2:7" ht="17.399999999999999" x14ac:dyDescent="0.3">
      <c r="B7" s="60" t="s">
        <v>7</v>
      </c>
      <c r="C7" s="62" t="s">
        <v>4</v>
      </c>
      <c r="D7" s="62" t="s">
        <v>5</v>
      </c>
      <c r="E7" s="62" t="s">
        <v>6</v>
      </c>
      <c r="F7" s="62" t="s">
        <v>3</v>
      </c>
      <c r="G7" s="65" t="s">
        <v>8</v>
      </c>
    </row>
    <row r="8" spans="2:7" ht="17.399999999999999" x14ac:dyDescent="0.3">
      <c r="B8" s="37">
        <v>1</v>
      </c>
      <c r="C8" s="8">
        <f t="shared" ref="C8:C23" si="0">EXP(-$C$5*B8)</f>
        <v>0.95122942450071402</v>
      </c>
      <c r="D8" s="8">
        <f t="shared" ref="D8:D18" si="1">($C$3/$E$5)*(EXP(-$F$3*B8)-EXP(-$C$5*B8))</f>
        <v>1.7666489523030956E-2</v>
      </c>
      <c r="E8" s="8">
        <f t="shared" ref="E8:E18" si="2">($D$3/$D$5)*(EXP(-$E$3*B8)-EXP(-$C$5*B8))</f>
        <v>2.6499734284546432E-2</v>
      </c>
      <c r="F8" s="8">
        <f t="shared" ref="F8:F18" si="3">C8+D8+E8</f>
        <v>0.99539564830829141</v>
      </c>
      <c r="G8" s="2">
        <f>C6+D6*(1/F3-1/C5)+E6*(1/E3-1/C5)</f>
        <v>25</v>
      </c>
    </row>
    <row r="9" spans="2:7" ht="17.399999999999999" x14ac:dyDescent="0.3">
      <c r="B9" s="37">
        <v>2</v>
      </c>
      <c r="C9" s="8">
        <f t="shared" si="0"/>
        <v>0.90483741803595952</v>
      </c>
      <c r="D9" s="8">
        <f t="shared" si="1"/>
        <v>3.1268982933376016E-2</v>
      </c>
      <c r="E9" s="8">
        <f t="shared" si="2"/>
        <v>4.6903474400064024E-2</v>
      </c>
      <c r="F9" s="8">
        <f t="shared" si="3"/>
        <v>0.98300987536939954</v>
      </c>
      <c r="G9" s="3"/>
    </row>
    <row r="10" spans="2:7" ht="17.399999999999999" x14ac:dyDescent="0.3">
      <c r="B10" s="37">
        <v>3</v>
      </c>
      <c r="C10" s="8">
        <f t="shared" si="0"/>
        <v>0.86070797642505781</v>
      </c>
      <c r="D10" s="8">
        <f t="shared" si="1"/>
        <v>4.1586178710804181E-2</v>
      </c>
      <c r="E10" s="8">
        <f t="shared" si="2"/>
        <v>6.2379268066206271E-2</v>
      </c>
      <c r="F10" s="8">
        <f t="shared" si="3"/>
        <v>0.96467342320206828</v>
      </c>
      <c r="G10" s="3"/>
    </row>
    <row r="11" spans="2:7" ht="17.399999999999999" x14ac:dyDescent="0.3">
      <c r="B11" s="37">
        <v>4</v>
      </c>
      <c r="C11" s="8">
        <f t="shared" si="0"/>
        <v>0.81873075307798182</v>
      </c>
      <c r="D11" s="8">
        <f t="shared" si="1"/>
        <v>4.925357186143469E-2</v>
      </c>
      <c r="E11" s="8">
        <f t="shared" si="2"/>
        <v>7.3880357792152032E-2</v>
      </c>
      <c r="F11" s="8">
        <f t="shared" si="3"/>
        <v>0.94186468273156854</v>
      </c>
      <c r="G11" s="3"/>
    </row>
    <row r="12" spans="2:7" ht="17.399999999999999" x14ac:dyDescent="0.3">
      <c r="B12" s="37">
        <v>5</v>
      </c>
      <c r="C12" s="8">
        <f t="shared" si="0"/>
        <v>0.77880078307140488</v>
      </c>
      <c r="D12" s="8">
        <f t="shared" si="1"/>
        <v>5.4789512253328329E-2</v>
      </c>
      <c r="E12" s="8">
        <f t="shared" si="2"/>
        <v>8.2184268379992487E-2</v>
      </c>
      <c r="F12" s="8">
        <f t="shared" si="3"/>
        <v>0.91577456370472565</v>
      </c>
      <c r="G12" s="3"/>
    </row>
    <row r="13" spans="2:7" ht="17.399999999999999" x14ac:dyDescent="0.3">
      <c r="B13" s="37">
        <v>6</v>
      </c>
      <c r="C13" s="8">
        <f t="shared" si="0"/>
        <v>0.74081822068171788</v>
      </c>
      <c r="D13" s="8">
        <f t="shared" si="1"/>
        <v>5.8616534502602104E-2</v>
      </c>
      <c r="E13" s="8">
        <f t="shared" si="2"/>
        <v>8.7924801753903145E-2</v>
      </c>
      <c r="F13" s="8">
        <f t="shared" si="3"/>
        <v>0.8873595569382231</v>
      </c>
      <c r="G13" s="3"/>
    </row>
    <row r="14" spans="2:7" ht="17.399999999999999" x14ac:dyDescent="0.3">
      <c r="B14" s="37">
        <v>10</v>
      </c>
      <c r="C14" s="8">
        <f t="shared" si="0"/>
        <v>0.60653065971263342</v>
      </c>
      <c r="D14" s="8">
        <f t="shared" si="1"/>
        <v>6.2826050196802749E-2</v>
      </c>
      <c r="E14" s="8">
        <f t="shared" si="2"/>
        <v>9.4239075295204117E-2</v>
      </c>
      <c r="F14" s="8">
        <f t="shared" si="3"/>
        <v>0.76359578520464033</v>
      </c>
      <c r="G14" s="3"/>
    </row>
    <row r="15" spans="2:7" ht="17.399999999999999" x14ac:dyDescent="0.3">
      <c r="B15" s="37">
        <v>20</v>
      </c>
      <c r="C15" s="8">
        <f t="shared" si="0"/>
        <v>0.36787944117144233</v>
      </c>
      <c r="D15" s="8">
        <f t="shared" si="1"/>
        <v>4.6608506971027745E-2</v>
      </c>
      <c r="E15" s="8">
        <f t="shared" si="2"/>
        <v>6.9912760456541614E-2</v>
      </c>
      <c r="F15" s="8">
        <f t="shared" si="3"/>
        <v>0.48440070859901169</v>
      </c>
    </row>
    <row r="16" spans="2:7" ht="17.399999999999999" x14ac:dyDescent="0.3">
      <c r="B16" s="37">
        <v>30</v>
      </c>
      <c r="C16" s="8">
        <f t="shared" si="0"/>
        <v>0.22313016014842982</v>
      </c>
      <c r="D16" s="8">
        <f t="shared" si="1"/>
        <v>2.9420187729568455E-2</v>
      </c>
      <c r="E16" s="8">
        <f t="shared" si="2"/>
        <v>4.4130281594352685E-2</v>
      </c>
      <c r="F16" s="8">
        <f t="shared" si="3"/>
        <v>0.29668062947235097</v>
      </c>
    </row>
    <row r="17" spans="2:6" ht="17.399999999999999" x14ac:dyDescent="0.3">
      <c r="B17" s="37">
        <v>40</v>
      </c>
      <c r="C17" s="8">
        <f t="shared" si="0"/>
        <v>0.1353352832366127</v>
      </c>
      <c r="D17" s="8">
        <f t="shared" si="1"/>
        <v>1.7999976081161353E-2</v>
      </c>
      <c r="E17" s="8">
        <f t="shared" si="2"/>
        <v>2.6999964121742031E-2</v>
      </c>
      <c r="F17" s="8">
        <f t="shared" si="3"/>
        <v>0.18033522343951608</v>
      </c>
    </row>
    <row r="18" spans="2:6" ht="17.399999999999999" x14ac:dyDescent="0.3">
      <c r="B18" s="37">
        <v>50</v>
      </c>
      <c r="C18" s="8">
        <f t="shared" si="0"/>
        <v>8.20849986238988E-2</v>
      </c>
      <c r="D18" s="8">
        <f t="shared" si="1"/>
        <v>1.0938613159218171E-2</v>
      </c>
      <c r="E18" s="8">
        <f t="shared" si="2"/>
        <v>1.640791973882726E-2</v>
      </c>
      <c r="F18" s="8">
        <f t="shared" si="3"/>
        <v>0.10943153152194422</v>
      </c>
    </row>
    <row r="19" spans="2:6" ht="17.399999999999999" x14ac:dyDescent="0.3">
      <c r="B19" s="37">
        <v>60</v>
      </c>
      <c r="C19" s="8">
        <f t="shared" si="0"/>
        <v>4.9787068367863944E-2</v>
      </c>
      <c r="D19" s="8">
        <f>($C$3/$E$5)*(EXP(-$F$3*B19)-EXP(-$C$5*B19))</f>
        <v>6.6374565540680804E-3</v>
      </c>
      <c r="E19" s="8">
        <f>($D$3/$D$5)*(EXP(-$E$3*B19)-EXP(-$C$5*B19))</f>
        <v>9.956184831102121E-3</v>
      </c>
      <c r="F19" s="8">
        <f>C19+D19+E19</f>
        <v>6.6380709753034145E-2</v>
      </c>
    </row>
    <row r="20" spans="2:6" ht="17.399999999999999" x14ac:dyDescent="0.3">
      <c r="B20" s="37">
        <v>70</v>
      </c>
      <c r="C20" s="8">
        <f t="shared" si="0"/>
        <v>3.0197383422318501E-2</v>
      </c>
      <c r="D20" s="8">
        <f>($C$3/$E$5)*(EXP(-$F$3*B20)-EXP(-$C$5*B20))</f>
        <v>4.0262069191465853E-3</v>
      </c>
      <c r="E20" s="8">
        <f>($D$3/$D$5)*(EXP(-$E$3*B20)-EXP(-$C$5*B20))</f>
        <v>6.0393103787198784E-3</v>
      </c>
      <c r="F20" s="8">
        <f>C20+D20+E20</f>
        <v>4.0262900720184965E-2</v>
      </c>
    </row>
    <row r="21" spans="2:6" ht="17.399999999999999" x14ac:dyDescent="0.3">
      <c r="B21" s="37">
        <v>80</v>
      </c>
      <c r="C21" s="8">
        <f t="shared" si="0"/>
        <v>1.8315638888734179E-2</v>
      </c>
      <c r="D21" s="8">
        <f>($C$3/$E$5)*(EXP(-$F$3*B21)-EXP(-$C$5*B21))</f>
        <v>2.4420701804745938E-3</v>
      </c>
      <c r="E21" s="8">
        <f>($D$3/$D$5)*(EXP(-$E$3*B21)-EXP(-$C$5*B21))</f>
        <v>3.6631052707118907E-3</v>
      </c>
      <c r="F21" s="8">
        <f>C21+D21+E21</f>
        <v>2.4420814339920664E-2</v>
      </c>
    </row>
    <row r="22" spans="2:6" ht="17.399999999999999" x14ac:dyDescent="0.3">
      <c r="B22" s="37">
        <v>90</v>
      </c>
      <c r="C22" s="8">
        <f t="shared" si="0"/>
        <v>1.1108996538242306E-2</v>
      </c>
      <c r="D22" s="8">
        <f>($C$3/$E$5)*(EXP(-$F$3*B22)-EXP(-$C$5*B22))</f>
        <v>1.4811975077683413E-3</v>
      </c>
      <c r="E22" s="8">
        <f>($D$3/$D$5)*(EXP(-$E$3*B22)-EXP(-$C$5*B22))</f>
        <v>2.221796261652512E-3</v>
      </c>
      <c r="F22" s="8">
        <f>C22+D22+E22</f>
        <v>1.4811990307663159E-2</v>
      </c>
    </row>
    <row r="23" spans="2:6" ht="17.399999999999999" x14ac:dyDescent="0.3">
      <c r="B23" s="37">
        <v>100</v>
      </c>
      <c r="C23" s="8">
        <f t="shared" si="0"/>
        <v>6.737946999085467E-3</v>
      </c>
      <c r="D23" s="8">
        <f>($C$3/$E$5)*(EXP(-$F$3*B23)-EXP(-$C$5*B23))</f>
        <v>8.9839265839091235E-4</v>
      </c>
      <c r="E23" s="8">
        <f>($D$3/$D$5)*(EXP(-$E$3*B23)-EXP(-$C$5*B23))</f>
        <v>1.3475889875863686E-3</v>
      </c>
      <c r="F23" s="8">
        <f>C23+D23+E23</f>
        <v>8.9839286450627484E-3</v>
      </c>
    </row>
  </sheetData>
  <sheetProtection password="DC2F" sheet="1" formatCells="0"/>
  <protectedRanges>
    <protectedRange sqref="B8:B23" name="Range2"/>
    <protectedRange sqref="C3:F3" name="Range1"/>
  </protectedRange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workbookViewId="0">
      <selection activeCell="I11" sqref="I11"/>
    </sheetView>
  </sheetViews>
  <sheetFormatPr defaultRowHeight="13.2" x14ac:dyDescent="0.25"/>
  <cols>
    <col min="2" max="2" width="11.6640625" customWidth="1"/>
    <col min="3" max="3" width="16" customWidth="1"/>
    <col min="4" max="4" width="18" customWidth="1"/>
    <col min="5" max="6" width="15.6640625" customWidth="1"/>
    <col min="7" max="7" width="9.88671875" bestFit="1" customWidth="1"/>
  </cols>
  <sheetData>
    <row r="1" spans="2:8" x14ac:dyDescent="0.25">
      <c r="F1" s="3"/>
    </row>
    <row r="2" spans="2:8" ht="13.8" x14ac:dyDescent="0.25">
      <c r="B2" s="41" t="s">
        <v>16</v>
      </c>
      <c r="C2" s="42"/>
      <c r="D2" s="42"/>
      <c r="E2" s="42"/>
      <c r="F2" s="42"/>
      <c r="G2" s="43"/>
    </row>
    <row r="3" spans="2:8" ht="17.399999999999999" x14ac:dyDescent="0.3">
      <c r="B3" s="44"/>
      <c r="C3" s="45" t="s">
        <v>20</v>
      </c>
      <c r="D3" s="45" t="s">
        <v>21</v>
      </c>
      <c r="E3" s="45" t="s">
        <v>23</v>
      </c>
      <c r="F3" s="46" t="s">
        <v>9</v>
      </c>
      <c r="G3" s="47"/>
    </row>
    <row r="4" spans="2:8" ht="17.399999999999999" x14ac:dyDescent="0.3">
      <c r="B4" s="57" t="s">
        <v>33</v>
      </c>
      <c r="C4" s="5">
        <v>0.01</v>
      </c>
      <c r="D4" s="6">
        <v>0.1</v>
      </c>
      <c r="E4" s="6">
        <v>1E-3</v>
      </c>
      <c r="F4" s="7">
        <v>0</v>
      </c>
      <c r="G4" s="64"/>
    </row>
    <row r="5" spans="2:8" ht="17.399999999999999" x14ac:dyDescent="0.3">
      <c r="B5" s="9" t="s">
        <v>27</v>
      </c>
      <c r="C5" s="10" t="s">
        <v>34</v>
      </c>
      <c r="D5" s="10" t="s">
        <v>28</v>
      </c>
      <c r="E5" s="24" t="s">
        <v>35</v>
      </c>
      <c r="F5" s="17"/>
      <c r="G5" s="11"/>
    </row>
    <row r="6" spans="2:8" ht="17.399999999999999" x14ac:dyDescent="0.3">
      <c r="B6" s="22" t="s">
        <v>32</v>
      </c>
      <c r="C6" s="13">
        <f>C4+E4</f>
        <v>1.0999999999999999E-2</v>
      </c>
      <c r="D6" s="13">
        <f>C4+E4-D4</f>
        <v>-8.900000000000001E-2</v>
      </c>
      <c r="E6" s="13">
        <f>C4+E4</f>
        <v>1.0999999999999999E-2</v>
      </c>
      <c r="F6" s="18"/>
      <c r="G6" s="19"/>
    </row>
    <row r="7" spans="2:8" ht="17.399999999999999" x14ac:dyDescent="0.3">
      <c r="B7" s="15"/>
      <c r="C7" s="16">
        <f>1/C6</f>
        <v>90.909090909090921</v>
      </c>
      <c r="D7" s="16">
        <f>C4/D6</f>
        <v>-0.11235955056179775</v>
      </c>
      <c r="E7" s="16"/>
      <c r="F7" s="20"/>
      <c r="G7" s="21"/>
    </row>
    <row r="8" spans="2:8" ht="17.399999999999999" x14ac:dyDescent="0.3">
      <c r="B8" s="60" t="s">
        <v>7</v>
      </c>
      <c r="C8" s="62" t="s">
        <v>4</v>
      </c>
      <c r="D8" s="62" t="s">
        <v>5</v>
      </c>
      <c r="E8" s="62" t="s">
        <v>6</v>
      </c>
      <c r="F8" s="62" t="s">
        <v>3</v>
      </c>
      <c r="G8" s="65" t="s">
        <v>8</v>
      </c>
    </row>
    <row r="9" spans="2:8" ht="17.399999999999999" x14ac:dyDescent="0.3">
      <c r="B9" s="37">
        <v>1</v>
      </c>
      <c r="C9" s="8">
        <f t="shared" ref="C9:C24" si="0">EXP(-$C$6*B9)</f>
        <v>0.98906027877536873</v>
      </c>
      <c r="D9" s="8">
        <f>$D$7*(1-$F$4)*(EXP(-$D$4*B9)-EXP(-$C$6*B9))</f>
        <v>9.4632427797089001E-3</v>
      </c>
      <c r="E9" s="8">
        <f t="shared" ref="E9:E24" si="1">EXP(-$C$4*B9)-C9</f>
        <v>9.8955497379937807E-4</v>
      </c>
      <c r="F9" s="8">
        <f t="shared" ref="F9:F24" si="2">C9+D9+E9</f>
        <v>0.999513076528877</v>
      </c>
      <c r="G9" s="4">
        <f>1/C4+(1-F4)*C4/(D4*(C6))</f>
        <v>109.09090909090909</v>
      </c>
      <c r="H9" s="1"/>
    </row>
    <row r="10" spans="2:8" ht="17.399999999999999" x14ac:dyDescent="0.3">
      <c r="B10" s="37">
        <v>2</v>
      </c>
      <c r="C10" s="8">
        <f t="shared" si="0"/>
        <v>0.97824023505121005</v>
      </c>
      <c r="D10" s="8">
        <f t="shared" ref="D10:D24" si="3">$D$7*(1-$F$4)*(EXP(-$D$4*B10)-EXP(-$C$6*B10))</f>
        <v>1.7922413704857105E-2</v>
      </c>
      <c r="E10" s="8">
        <f t="shared" si="1"/>
        <v>1.9584382555452029E-3</v>
      </c>
      <c r="F10" s="8">
        <f t="shared" si="2"/>
        <v>0.9981210870116124</v>
      </c>
      <c r="G10" s="3"/>
    </row>
    <row r="11" spans="2:8" ht="17.399999999999999" x14ac:dyDescent="0.3">
      <c r="B11" s="37">
        <v>3</v>
      </c>
      <c r="C11" s="8">
        <f t="shared" si="0"/>
        <v>0.96753855958903201</v>
      </c>
      <c r="D11" s="8">
        <f t="shared" si="3"/>
        <v>2.5474195382844286E-2</v>
      </c>
      <c r="E11" s="8">
        <f t="shared" si="1"/>
        <v>2.9069739594761446E-3</v>
      </c>
      <c r="F11" s="8">
        <f t="shared" si="2"/>
        <v>0.99591972893135239</v>
      </c>
      <c r="G11" s="3"/>
    </row>
    <row r="12" spans="2:8" ht="17.399999999999999" x14ac:dyDescent="0.3">
      <c r="B12" s="37">
        <v>4</v>
      </c>
      <c r="C12" s="8">
        <f t="shared" si="0"/>
        <v>0.95695395747304668</v>
      </c>
      <c r="D12" s="8">
        <f t="shared" si="3"/>
        <v>3.220605746487723E-2</v>
      </c>
      <c r="E12" s="8">
        <f t="shared" si="1"/>
        <v>3.8354816792764979E-3</v>
      </c>
      <c r="F12" s="8">
        <f t="shared" si="2"/>
        <v>0.99299549661720043</v>
      </c>
      <c r="G12" s="3"/>
    </row>
    <row r="13" spans="2:8" ht="17.399999999999999" x14ac:dyDescent="0.3">
      <c r="B13" s="37">
        <v>5</v>
      </c>
      <c r="C13" s="8">
        <f t="shared" si="0"/>
        <v>0.94648514795348393</v>
      </c>
      <c r="D13" s="8">
        <f t="shared" si="3"/>
        <v>3.8197133510207919E-2</v>
      </c>
      <c r="E13" s="8">
        <f t="shared" si="1"/>
        <v>4.7442765472300863E-3</v>
      </c>
      <c r="F13" s="8">
        <f t="shared" si="2"/>
        <v>0.98942655801092194</v>
      </c>
      <c r="G13" s="3"/>
    </row>
    <row r="14" spans="2:8" ht="17.399999999999999" x14ac:dyDescent="0.3">
      <c r="B14" s="37">
        <v>6</v>
      </c>
      <c r="C14" s="8">
        <f t="shared" si="0"/>
        <v>0.93613086429161885</v>
      </c>
      <c r="D14" s="8">
        <f t="shared" si="3"/>
        <v>4.3519014404223871E-2</v>
      </c>
      <c r="E14" s="8">
        <f t="shared" si="1"/>
        <v>5.6336692926298726E-3</v>
      </c>
      <c r="F14" s="8">
        <f t="shared" si="2"/>
        <v>0.98528354798847262</v>
      </c>
      <c r="G14" s="3"/>
    </row>
    <row r="15" spans="2:8" ht="17.399999999999999" x14ac:dyDescent="0.3">
      <c r="B15" s="37">
        <v>10</v>
      </c>
      <c r="C15" s="8">
        <f t="shared" si="0"/>
        <v>0.89583413529652822</v>
      </c>
      <c r="D15" s="8">
        <f t="shared" si="3"/>
        <v>5.9320752148886054E-2</v>
      </c>
      <c r="E15" s="8">
        <f t="shared" si="1"/>
        <v>9.0032827394312953E-3</v>
      </c>
      <c r="F15" s="8">
        <f t="shared" si="2"/>
        <v>0.96415817018484562</v>
      </c>
      <c r="G15" s="3"/>
    </row>
    <row r="16" spans="2:8" ht="17.399999999999999" x14ac:dyDescent="0.3">
      <c r="B16" s="37">
        <v>20</v>
      </c>
      <c r="C16" s="8">
        <f t="shared" si="0"/>
        <v>0.80251879796247849</v>
      </c>
      <c r="D16" s="8">
        <f t="shared" si="3"/>
        <v>7.4964439856838858E-2</v>
      </c>
      <c r="E16" s="8">
        <f t="shared" si="1"/>
        <v>1.6211955115503329E-2</v>
      </c>
      <c r="F16" s="8">
        <f t="shared" si="2"/>
        <v>0.89369519293482069</v>
      </c>
      <c r="G16" s="3"/>
    </row>
    <row r="17" spans="2:6" ht="17.399999999999999" x14ac:dyDescent="0.3">
      <c r="B17" s="37">
        <v>30</v>
      </c>
      <c r="C17" s="8">
        <f t="shared" si="0"/>
        <v>0.71892373343192617</v>
      </c>
      <c r="D17" s="8">
        <f t="shared" si="3"/>
        <v>7.5183894951018224E-2</v>
      </c>
      <c r="E17" s="8">
        <f t="shared" si="1"/>
        <v>2.1894487249791705E-2</v>
      </c>
      <c r="F17" s="8">
        <f t="shared" si="2"/>
        <v>0.81600211563273606</v>
      </c>
    </row>
    <row r="18" spans="2:6" ht="17.399999999999999" x14ac:dyDescent="0.3">
      <c r="B18" s="37">
        <v>40</v>
      </c>
      <c r="C18" s="8">
        <f t="shared" si="0"/>
        <v>0.64403642108314141</v>
      </c>
      <c r="D18" s="8">
        <f t="shared" si="3"/>
        <v>7.030570586454013E-2</v>
      </c>
      <c r="E18" s="8">
        <f t="shared" si="1"/>
        <v>2.6283624952497919E-2</v>
      </c>
      <c r="F18" s="8">
        <f t="shared" si="2"/>
        <v>0.74062575190017943</v>
      </c>
    </row>
    <row r="19" spans="2:6" ht="17.399999999999999" x14ac:dyDescent="0.3">
      <c r="B19" s="37">
        <v>50</v>
      </c>
      <c r="C19" s="8">
        <f t="shared" si="0"/>
        <v>0.57694981038048676</v>
      </c>
      <c r="D19" s="8">
        <f t="shared" si="3"/>
        <v>6.4068748694539462E-2</v>
      </c>
      <c r="E19" s="8">
        <f t="shared" si="1"/>
        <v>2.9580849332146664E-2</v>
      </c>
      <c r="F19" s="8">
        <f t="shared" si="2"/>
        <v>0.67059940840717291</v>
      </c>
    </row>
    <row r="20" spans="2:6" ht="17.399999999999999" x14ac:dyDescent="0.3">
      <c r="B20" s="37">
        <v>60</v>
      </c>
      <c r="C20" s="8">
        <f t="shared" si="0"/>
        <v>0.51685133449169929</v>
      </c>
      <c r="D20" s="8">
        <f t="shared" si="3"/>
        <v>5.7794672170228413E-2</v>
      </c>
      <c r="E20" s="8">
        <f t="shared" si="1"/>
        <v>3.1960301602327101E-2</v>
      </c>
      <c r="F20" s="8">
        <f t="shared" si="2"/>
        <v>0.60660630826425477</v>
      </c>
    </row>
    <row r="21" spans="2:6" ht="17.399999999999999" x14ac:dyDescent="0.3">
      <c r="B21" s="37">
        <v>70</v>
      </c>
      <c r="C21" s="8">
        <f t="shared" si="0"/>
        <v>0.46301306831122813</v>
      </c>
      <c r="D21" s="8">
        <f t="shared" si="3"/>
        <v>5.1921481611873439E-2</v>
      </c>
      <c r="E21" s="8">
        <f t="shared" si="1"/>
        <v>3.3572235480181345E-2</v>
      </c>
      <c r="F21" s="8">
        <f t="shared" si="2"/>
        <v>0.54850678540328301</v>
      </c>
    </row>
    <row r="22" spans="2:6" ht="17.399999999999999" x14ac:dyDescent="0.3">
      <c r="B22" s="37">
        <v>80</v>
      </c>
      <c r="C22" s="8">
        <f t="shared" si="0"/>
        <v>0.41478291168158143</v>
      </c>
      <c r="D22" s="8">
        <f t="shared" si="3"/>
        <v>4.6567129107154936E-2</v>
      </c>
      <c r="E22" s="8">
        <f t="shared" si="1"/>
        <v>3.4546052435640129E-2</v>
      </c>
      <c r="F22" s="8">
        <f t="shared" si="2"/>
        <v>0.4958960932243765</v>
      </c>
    </row>
    <row r="23" spans="2:6" ht="17.399999999999999" x14ac:dyDescent="0.3">
      <c r="B23" s="37">
        <v>90</v>
      </c>
      <c r="C23" s="8">
        <f t="shared" si="0"/>
        <v>0.37157669102204571</v>
      </c>
      <c r="D23" s="8">
        <f t="shared" si="3"/>
        <v>4.1736323732354946E-2</v>
      </c>
      <c r="E23" s="8">
        <f t="shared" si="1"/>
        <v>3.4992968718553397E-2</v>
      </c>
      <c r="F23" s="8">
        <f t="shared" si="2"/>
        <v>0.44830598347295403</v>
      </c>
    </row>
    <row r="24" spans="2:6" ht="17.399999999999999" x14ac:dyDescent="0.3">
      <c r="B24" s="37">
        <v>100</v>
      </c>
      <c r="C24" s="8">
        <f t="shared" si="0"/>
        <v>0.33287108369807961</v>
      </c>
      <c r="D24" s="8">
        <f t="shared" si="3"/>
        <v>3.7396144243631135E-2</v>
      </c>
      <c r="E24" s="8">
        <f t="shared" si="1"/>
        <v>3.5008357473362728E-2</v>
      </c>
      <c r="F24" s="8">
        <f t="shared" si="2"/>
        <v>0.40527558541507347</v>
      </c>
    </row>
  </sheetData>
  <sheetProtection password="DC2F" sheet="1" formatCells="0"/>
  <protectedRanges>
    <protectedRange sqref="B9:B24" name="Range2"/>
    <protectedRange sqref="C4:F4" name="Range1"/>
  </protectedRange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3"/>
  <sheetViews>
    <sheetView workbookViewId="0">
      <selection activeCell="E8" sqref="E8"/>
    </sheetView>
  </sheetViews>
  <sheetFormatPr defaultRowHeight="13.2" x14ac:dyDescent="0.25"/>
  <cols>
    <col min="2" max="2" width="10.5546875" customWidth="1"/>
    <col min="3" max="3" width="16.33203125" customWidth="1"/>
    <col min="4" max="4" width="18" customWidth="1"/>
    <col min="5" max="5" width="15.6640625" customWidth="1"/>
    <col min="6" max="6" width="17.44140625" customWidth="1"/>
    <col min="7" max="7" width="13.44140625" customWidth="1"/>
    <col min="9" max="34" width="0" hidden="1" customWidth="1"/>
  </cols>
  <sheetData>
    <row r="1" spans="2:34" x14ac:dyDescent="0.25">
      <c r="F1" s="3"/>
      <c r="G1" s="26"/>
    </row>
    <row r="2" spans="2:34" ht="15" x14ac:dyDescent="0.25">
      <c r="B2" s="41" t="s">
        <v>17</v>
      </c>
      <c r="C2" s="42"/>
      <c r="D2" s="42"/>
      <c r="E2" s="42"/>
      <c r="F2" s="42"/>
      <c r="G2" s="52"/>
    </row>
    <row r="3" spans="2:34" ht="17.399999999999999" x14ac:dyDescent="0.3">
      <c r="B3" s="44"/>
      <c r="C3" s="53" t="s">
        <v>26</v>
      </c>
      <c r="D3" s="46" t="s">
        <v>14</v>
      </c>
      <c r="E3" s="46"/>
      <c r="F3" s="46"/>
      <c r="G3" s="54" t="s">
        <v>30</v>
      </c>
    </row>
    <row r="4" spans="2:34" ht="17.399999999999999" x14ac:dyDescent="0.3">
      <c r="B4" s="57" t="s">
        <v>33</v>
      </c>
      <c r="C4" s="23">
        <v>0.02</v>
      </c>
      <c r="D4" s="50"/>
      <c r="E4" s="55"/>
      <c r="F4" s="50"/>
      <c r="G4" s="56" t="s">
        <v>31</v>
      </c>
    </row>
    <row r="5" spans="2:34" ht="17.399999999999999" x14ac:dyDescent="0.3">
      <c r="B5" s="58"/>
      <c r="C5" s="59"/>
      <c r="D5" s="59" t="s">
        <v>11</v>
      </c>
      <c r="E5" s="59" t="s">
        <v>12</v>
      </c>
      <c r="F5" s="59" t="s">
        <v>13</v>
      </c>
      <c r="G5" s="27">
        <v>5</v>
      </c>
      <c r="H5" s="36" t="str">
        <f>IF(G5&gt;25,"Invalid results","")</f>
        <v/>
      </c>
      <c r="I5" s="32" t="s">
        <v>27</v>
      </c>
    </row>
    <row r="6" spans="2:34" ht="20.399999999999999" x14ac:dyDescent="0.35">
      <c r="B6" s="29"/>
      <c r="C6" s="30" t="s">
        <v>29</v>
      </c>
      <c r="D6" s="30">
        <f>2/C4</f>
        <v>100</v>
      </c>
      <c r="E6" s="30">
        <f>3/C4</f>
        <v>150</v>
      </c>
      <c r="F6" s="30">
        <f>4/C4</f>
        <v>200</v>
      </c>
      <c r="G6" s="31">
        <f>G5/C4</f>
        <v>250</v>
      </c>
      <c r="H6" s="36" t="str">
        <f>IF(G5&gt;25,"- out of range","")</f>
        <v/>
      </c>
      <c r="I6">
        <v>0</v>
      </c>
      <c r="J6">
        <v>1</v>
      </c>
      <c r="K6">
        <v>2</v>
      </c>
      <c r="L6">
        <v>3</v>
      </c>
      <c r="M6">
        <v>4</v>
      </c>
      <c r="N6">
        <v>5</v>
      </c>
      <c r="O6">
        <v>6</v>
      </c>
      <c r="P6">
        <v>7</v>
      </c>
      <c r="Q6">
        <v>8</v>
      </c>
      <c r="R6">
        <v>9</v>
      </c>
      <c r="S6">
        <v>10</v>
      </c>
      <c r="T6">
        <v>11</v>
      </c>
      <c r="U6">
        <v>12</v>
      </c>
      <c r="V6">
        <v>13</v>
      </c>
      <c r="W6">
        <v>14</v>
      </c>
      <c r="X6">
        <v>15</v>
      </c>
      <c r="Y6">
        <v>16</v>
      </c>
      <c r="Z6">
        <v>17</v>
      </c>
      <c r="AA6">
        <v>18</v>
      </c>
      <c r="AB6">
        <v>19</v>
      </c>
      <c r="AC6">
        <v>20</v>
      </c>
      <c r="AD6">
        <v>21</v>
      </c>
      <c r="AE6">
        <v>22</v>
      </c>
      <c r="AF6">
        <v>23</v>
      </c>
      <c r="AG6">
        <v>24</v>
      </c>
      <c r="AH6">
        <v>25</v>
      </c>
    </row>
    <row r="7" spans="2:34" ht="17.399999999999999" x14ac:dyDescent="0.3">
      <c r="B7" s="60" t="s">
        <v>7</v>
      </c>
      <c r="C7" s="61" t="s">
        <v>10</v>
      </c>
      <c r="D7" s="62" t="s">
        <v>3</v>
      </c>
      <c r="E7" s="62" t="s">
        <v>3</v>
      </c>
      <c r="F7" s="62" t="s">
        <v>3</v>
      </c>
      <c r="G7" s="63" t="s">
        <v>3</v>
      </c>
      <c r="H7" s="35"/>
      <c r="I7">
        <f>IF(I6&lt;$G$5,I6,0)</f>
        <v>0</v>
      </c>
      <c r="J7">
        <f t="shared" ref="J7:S7" si="0">IF(J6&lt;$G$5,J6,0)</f>
        <v>1</v>
      </c>
      <c r="K7">
        <f t="shared" si="0"/>
        <v>2</v>
      </c>
      <c r="L7">
        <f t="shared" si="0"/>
        <v>3</v>
      </c>
      <c r="M7">
        <f t="shared" si="0"/>
        <v>4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ref="T7:AH7" si="1">IF(T6&lt;$G$5,T6,0)</f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</row>
    <row r="8" spans="2:34" ht="17.399999999999999" x14ac:dyDescent="0.3">
      <c r="B8" s="28">
        <v>1</v>
      </c>
      <c r="C8" s="8">
        <f>EXP(-$C$4*B8)</f>
        <v>0.98019867330675525</v>
      </c>
      <c r="D8" s="25">
        <f>$C8*(1+$C$4*$B8)</f>
        <v>0.99980264677289032</v>
      </c>
      <c r="E8" s="25">
        <f>$C8*(1+$C$4*$B8+($C$4*$B8)^2/2)</f>
        <v>0.99999868650755175</v>
      </c>
      <c r="F8" s="25">
        <f>$C8*(1+$C$4*$B8+($C$4*$B8)^2/2+($C$4*B8)^3/6)</f>
        <v>0.99999999343911605</v>
      </c>
      <c r="G8" s="33">
        <f>$C8*SUM(I8:AH8)</f>
        <v>0.99999999997377398</v>
      </c>
      <c r="I8">
        <v>1</v>
      </c>
      <c r="J8">
        <f>IF(J$7&gt;0,($C$4*$B8)^J$7/FACT(J$7),0)</f>
        <v>0.02</v>
      </c>
      <c r="K8">
        <f>IF(K$7&gt;0,($C$4*$B8)^K$7/FACT(K$7),0)</f>
        <v>2.0000000000000001E-4</v>
      </c>
      <c r="L8">
        <f t="shared" ref="L8:AA23" si="2">IF(L$7&gt;0,($C$4*$B8)^L$7/FACT(L$7),0)</f>
        <v>1.3333333333333336E-6</v>
      </c>
      <c r="M8">
        <f t="shared" si="2"/>
        <v>6.6666666666666668E-9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ref="T8:AH23" si="3">IF(AB$7&gt;0,($C$4*$B8)^AB$7/FACT(AB$7),0)</f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</row>
    <row r="9" spans="2:34" ht="17.399999999999999" x14ac:dyDescent="0.3">
      <c r="B9" s="27">
        <v>2</v>
      </c>
      <c r="C9" s="8">
        <f t="shared" ref="C9:C23" si="4">EXP(-$C$4*B9)</f>
        <v>0.96078943915232318</v>
      </c>
      <c r="D9" s="25">
        <f t="shared" ref="D9:D23" si="5">C9*(1+$C$4*B9)</f>
        <v>0.99922101671841612</v>
      </c>
      <c r="E9" s="25">
        <f t="shared" ref="E9:E23" si="6">$C9*(1+$C$4*$B9+($C$4*$B9)^2/2)</f>
        <v>0.99998964826973791</v>
      </c>
      <c r="F9" s="25">
        <f t="shared" ref="F9:F23" si="7">$C9*(1+$C$4*$B9+($C$4*$B9)^2/2+($C$4*B9)^3/6)</f>
        <v>0.99999989669042211</v>
      </c>
      <c r="G9" s="33">
        <f t="shared" ref="G9:G23" si="8">$C9*SUM(I9:AH9)</f>
        <v>0.9999999991746289</v>
      </c>
      <c r="I9">
        <v>1</v>
      </c>
      <c r="J9">
        <f>IF(J$7&gt;0,($C$4*$B9)^J$7/FACT(J$7),0)</f>
        <v>0.04</v>
      </c>
      <c r="K9">
        <f>IF(K$7&gt;0,($C$4*$B9)^K$7/FACT(K$7),0)</f>
        <v>8.0000000000000004E-4</v>
      </c>
      <c r="L9">
        <f t="shared" si="2"/>
        <v>1.0666666666666669E-5</v>
      </c>
      <c r="M9">
        <f t="shared" si="2"/>
        <v>1.0666666666666667E-7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3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3"/>
        <v>0</v>
      </c>
    </row>
    <row r="10" spans="2:34" ht="17.399999999999999" x14ac:dyDescent="0.3">
      <c r="B10" s="27">
        <v>3</v>
      </c>
      <c r="C10" s="8">
        <f t="shared" si="4"/>
        <v>0.94176453358424872</v>
      </c>
      <c r="D10" s="25">
        <f t="shared" si="5"/>
        <v>0.99827040559930369</v>
      </c>
      <c r="E10" s="25">
        <f t="shared" si="6"/>
        <v>0.99996558175975536</v>
      </c>
      <c r="F10" s="25">
        <f t="shared" si="7"/>
        <v>0.99999948528296434</v>
      </c>
      <c r="G10" s="33">
        <f t="shared" si="8"/>
        <v>0.99999999383581251</v>
      </c>
      <c r="I10">
        <v>1</v>
      </c>
      <c r="J10">
        <f t="shared" ref="J10:K23" si="9">IF(J$7&gt;0,($C$4*$B10)^J$7/FACT(J$7),0)</f>
        <v>0.06</v>
      </c>
      <c r="K10">
        <f t="shared" si="9"/>
        <v>1.8E-3</v>
      </c>
      <c r="L10">
        <f t="shared" si="2"/>
        <v>3.6000000000000001E-5</v>
      </c>
      <c r="M10">
        <f t="shared" si="2"/>
        <v>5.4000000000000002E-7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3"/>
        <v>0</v>
      </c>
      <c r="U10">
        <f t="shared" si="3"/>
        <v>0</v>
      </c>
      <c r="V10">
        <f t="shared" si="3"/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0</v>
      </c>
      <c r="AB10">
        <f t="shared" si="3"/>
        <v>0</v>
      </c>
      <c r="AC10">
        <f t="shared" si="3"/>
        <v>0</v>
      </c>
      <c r="AD10">
        <f t="shared" si="3"/>
        <v>0</v>
      </c>
      <c r="AE10">
        <f t="shared" si="3"/>
        <v>0</v>
      </c>
      <c r="AF10">
        <f t="shared" si="3"/>
        <v>0</v>
      </c>
      <c r="AG10">
        <f t="shared" si="3"/>
        <v>0</v>
      </c>
      <c r="AH10">
        <f t="shared" si="3"/>
        <v>0</v>
      </c>
    </row>
    <row r="11" spans="2:34" ht="17.399999999999999" x14ac:dyDescent="0.3">
      <c r="B11" s="27">
        <v>4</v>
      </c>
      <c r="C11" s="8">
        <f t="shared" si="4"/>
        <v>0.92311634638663576</v>
      </c>
      <c r="D11" s="25">
        <f t="shared" si="5"/>
        <v>0.99696565409756666</v>
      </c>
      <c r="E11" s="25">
        <f t="shared" si="6"/>
        <v>0.99991962640600396</v>
      </c>
      <c r="F11" s="25">
        <f t="shared" si="7"/>
        <v>0.9999983990008956</v>
      </c>
      <c r="G11" s="33">
        <f t="shared" si="8"/>
        <v>0.99999997445279343</v>
      </c>
      <c r="I11">
        <v>1</v>
      </c>
      <c r="J11">
        <f t="shared" si="9"/>
        <v>0.08</v>
      </c>
      <c r="K11">
        <f t="shared" si="9"/>
        <v>3.2000000000000002E-3</v>
      </c>
      <c r="L11">
        <f t="shared" si="2"/>
        <v>8.5333333333333352E-5</v>
      </c>
      <c r="M11">
        <f t="shared" si="2"/>
        <v>1.7066666666666667E-6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</row>
    <row r="12" spans="2:34" ht="17.399999999999999" x14ac:dyDescent="0.3">
      <c r="B12" s="27">
        <v>5</v>
      </c>
      <c r="C12" s="8">
        <f t="shared" si="4"/>
        <v>0.90483741803595952</v>
      </c>
      <c r="D12" s="25">
        <f t="shared" si="5"/>
        <v>0.9953211598395556</v>
      </c>
      <c r="E12" s="25">
        <f t="shared" si="6"/>
        <v>0.99984534692973526</v>
      </c>
      <c r="F12" s="25">
        <f t="shared" si="7"/>
        <v>0.9999961531660746</v>
      </c>
      <c r="G12" s="33">
        <f t="shared" si="8"/>
        <v>0.99999992332198295</v>
      </c>
      <c r="I12">
        <v>1</v>
      </c>
      <c r="J12">
        <f t="shared" si="9"/>
        <v>0.1</v>
      </c>
      <c r="K12">
        <f t="shared" si="9"/>
        <v>5.000000000000001E-3</v>
      </c>
      <c r="L12">
        <f t="shared" si="2"/>
        <v>1.6666666666666672E-4</v>
      </c>
      <c r="M12">
        <f t="shared" si="2"/>
        <v>4.1666666666666686E-6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</row>
    <row r="13" spans="2:34" ht="17.399999999999999" x14ac:dyDescent="0.3">
      <c r="B13" s="27">
        <v>6</v>
      </c>
      <c r="C13" s="8">
        <f t="shared" si="4"/>
        <v>0.88692043671715748</v>
      </c>
      <c r="D13" s="25">
        <f t="shared" si="5"/>
        <v>0.99335088912321645</v>
      </c>
      <c r="E13" s="25">
        <f t="shared" si="6"/>
        <v>0.99973671626758009</v>
      </c>
      <c r="F13" s="25">
        <f t="shared" si="7"/>
        <v>0.99999214935335468</v>
      </c>
      <c r="G13" s="33">
        <f t="shared" si="8"/>
        <v>0.99999981234592783</v>
      </c>
      <c r="I13">
        <v>1</v>
      </c>
      <c r="J13">
        <f t="shared" si="9"/>
        <v>0.12</v>
      </c>
      <c r="K13">
        <f t="shared" si="9"/>
        <v>7.1999999999999998E-3</v>
      </c>
      <c r="L13">
        <f t="shared" si="2"/>
        <v>2.8800000000000001E-4</v>
      </c>
      <c r="M13">
        <f t="shared" si="2"/>
        <v>8.6400000000000003E-6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</row>
    <row r="14" spans="2:34" ht="17.399999999999999" x14ac:dyDescent="0.3">
      <c r="B14" s="27">
        <v>10</v>
      </c>
      <c r="C14" s="8">
        <f t="shared" si="4"/>
        <v>0.81873075307798182</v>
      </c>
      <c r="D14" s="25">
        <f t="shared" si="5"/>
        <v>0.9824769036935781</v>
      </c>
      <c r="E14" s="25">
        <f t="shared" si="6"/>
        <v>0.99885151875513778</v>
      </c>
      <c r="F14" s="25">
        <f t="shared" si="7"/>
        <v>0.99994315975924186</v>
      </c>
      <c r="G14" s="33">
        <f t="shared" si="8"/>
        <v>0.999997741809447</v>
      </c>
      <c r="I14">
        <v>1</v>
      </c>
      <c r="J14">
        <f t="shared" si="9"/>
        <v>0.2</v>
      </c>
      <c r="K14">
        <f t="shared" si="9"/>
        <v>2.0000000000000004E-2</v>
      </c>
      <c r="L14">
        <f t="shared" si="2"/>
        <v>1.3333333333333337E-3</v>
      </c>
      <c r="M14">
        <f t="shared" si="2"/>
        <v>6.6666666666666697E-5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</row>
    <row r="15" spans="2:34" ht="17.399999999999999" x14ac:dyDescent="0.3">
      <c r="B15" s="27">
        <v>20</v>
      </c>
      <c r="C15" s="8">
        <f t="shared" si="4"/>
        <v>0.67032004603563933</v>
      </c>
      <c r="D15" s="25">
        <f t="shared" si="5"/>
        <v>0.93844806444989504</v>
      </c>
      <c r="E15" s="25">
        <f t="shared" si="6"/>
        <v>0.99207366813274622</v>
      </c>
      <c r="F15" s="25">
        <f t="shared" si="7"/>
        <v>0.99922374862379293</v>
      </c>
      <c r="G15" s="33">
        <f t="shared" si="8"/>
        <v>0.99993875667289767</v>
      </c>
      <c r="I15">
        <v>1</v>
      </c>
      <c r="J15">
        <f t="shared" si="9"/>
        <v>0.4</v>
      </c>
      <c r="K15">
        <f t="shared" si="9"/>
        <v>8.0000000000000016E-2</v>
      </c>
      <c r="L15">
        <f t="shared" si="2"/>
        <v>1.066666666666667E-2</v>
      </c>
      <c r="M15">
        <f t="shared" si="2"/>
        <v>1.0666666666666672E-3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</row>
    <row r="16" spans="2:34" ht="17.399999999999999" x14ac:dyDescent="0.3">
      <c r="B16" s="27">
        <v>30</v>
      </c>
      <c r="C16" s="8">
        <f t="shared" si="4"/>
        <v>0.54881163609402639</v>
      </c>
      <c r="D16" s="25">
        <f t="shared" si="5"/>
        <v>0.87809861775044229</v>
      </c>
      <c r="E16" s="25">
        <f t="shared" si="6"/>
        <v>0.97688471224736695</v>
      </c>
      <c r="F16" s="25">
        <f t="shared" si="7"/>
        <v>0.99664193114675192</v>
      </c>
      <c r="G16" s="33">
        <f t="shared" si="8"/>
        <v>0.99960551398165975</v>
      </c>
      <c r="I16">
        <v>1</v>
      </c>
      <c r="J16">
        <f t="shared" si="9"/>
        <v>0.6</v>
      </c>
      <c r="K16">
        <f t="shared" si="9"/>
        <v>0.18</v>
      </c>
      <c r="L16">
        <f t="shared" si="2"/>
        <v>3.5999999999999997E-2</v>
      </c>
      <c r="M16">
        <f t="shared" si="2"/>
        <v>5.3999999999999994E-3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3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  <c r="AG16">
        <f t="shared" si="3"/>
        <v>0</v>
      </c>
      <c r="AH16">
        <f t="shared" si="3"/>
        <v>0</v>
      </c>
    </row>
    <row r="17" spans="2:34" ht="17.399999999999999" x14ac:dyDescent="0.3">
      <c r="B17" s="27">
        <v>40</v>
      </c>
      <c r="C17" s="8">
        <f t="shared" si="4"/>
        <v>0.44932896411722156</v>
      </c>
      <c r="D17" s="25">
        <f t="shared" si="5"/>
        <v>0.80879213541099881</v>
      </c>
      <c r="E17" s="25">
        <f t="shared" si="6"/>
        <v>0.95257740392850976</v>
      </c>
      <c r="F17" s="25">
        <f t="shared" si="7"/>
        <v>0.99092014219984592</v>
      </c>
      <c r="G17" s="33">
        <f t="shared" si="8"/>
        <v>0.9985886898541132</v>
      </c>
      <c r="I17">
        <v>1</v>
      </c>
      <c r="J17">
        <f t="shared" si="9"/>
        <v>0.8</v>
      </c>
      <c r="K17">
        <f t="shared" si="9"/>
        <v>0.32000000000000006</v>
      </c>
      <c r="L17">
        <f t="shared" si="2"/>
        <v>8.5333333333333358E-2</v>
      </c>
      <c r="M17">
        <f t="shared" si="2"/>
        <v>1.7066666666666674E-2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3"/>
        <v>0</v>
      </c>
      <c r="U17">
        <f t="shared" si="3"/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  <c r="AH17">
        <f t="shared" si="3"/>
        <v>0</v>
      </c>
    </row>
    <row r="18" spans="2:34" ht="17.399999999999999" x14ac:dyDescent="0.3">
      <c r="B18" s="27">
        <v>50</v>
      </c>
      <c r="C18" s="8">
        <f t="shared" si="4"/>
        <v>0.36787944117144233</v>
      </c>
      <c r="D18" s="25">
        <f t="shared" si="5"/>
        <v>0.73575888234288467</v>
      </c>
      <c r="E18" s="25">
        <f t="shared" si="6"/>
        <v>0.91969860292860584</v>
      </c>
      <c r="F18" s="25">
        <f t="shared" si="7"/>
        <v>0.98101184312384615</v>
      </c>
      <c r="G18" s="33">
        <f t="shared" si="8"/>
        <v>0.99634015317265623</v>
      </c>
      <c r="I18">
        <v>1</v>
      </c>
      <c r="J18">
        <f t="shared" si="9"/>
        <v>1</v>
      </c>
      <c r="K18">
        <f t="shared" si="9"/>
        <v>0.5</v>
      </c>
      <c r="L18">
        <f t="shared" si="2"/>
        <v>0.16666666666666666</v>
      </c>
      <c r="M18">
        <f t="shared" si="2"/>
        <v>4.1666666666666664E-2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 t="shared" si="3"/>
        <v>0</v>
      </c>
      <c r="U18">
        <f t="shared" si="3"/>
        <v>0</v>
      </c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  <c r="AG18">
        <f t="shared" si="3"/>
        <v>0</v>
      </c>
      <c r="AH18">
        <f t="shared" si="3"/>
        <v>0</v>
      </c>
    </row>
    <row r="19" spans="2:34" ht="17.399999999999999" x14ac:dyDescent="0.3">
      <c r="B19" s="27">
        <v>60</v>
      </c>
      <c r="C19" s="8">
        <f t="shared" si="4"/>
        <v>0.30119421191220214</v>
      </c>
      <c r="D19" s="25">
        <f t="shared" si="5"/>
        <v>0.66262726620684476</v>
      </c>
      <c r="E19" s="25">
        <f t="shared" si="6"/>
        <v>0.87948709878363018</v>
      </c>
      <c r="F19" s="25">
        <f t="shared" si="7"/>
        <v>0.96623103181434433</v>
      </c>
      <c r="G19" s="33">
        <f t="shared" si="8"/>
        <v>0.99225421172355854</v>
      </c>
      <c r="I19">
        <v>1</v>
      </c>
      <c r="J19">
        <f t="shared" si="9"/>
        <v>1.2</v>
      </c>
      <c r="K19">
        <f t="shared" si="9"/>
        <v>0.72</v>
      </c>
      <c r="L19">
        <f t="shared" si="2"/>
        <v>0.28799999999999998</v>
      </c>
      <c r="M19">
        <f t="shared" si="2"/>
        <v>8.6399999999999991E-2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  <c r="T19">
        <f t="shared" si="3"/>
        <v>0</v>
      </c>
      <c r="U19">
        <f t="shared" si="3"/>
        <v>0</v>
      </c>
      <c r="V19">
        <f t="shared" si="3"/>
        <v>0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si="3"/>
        <v>0</v>
      </c>
      <c r="AA19">
        <f t="shared" si="3"/>
        <v>0</v>
      </c>
      <c r="AB19">
        <f t="shared" si="3"/>
        <v>0</v>
      </c>
      <c r="AC19">
        <f t="shared" si="3"/>
        <v>0</v>
      </c>
      <c r="AD19">
        <f t="shared" si="3"/>
        <v>0</v>
      </c>
      <c r="AE19">
        <f t="shared" si="3"/>
        <v>0</v>
      </c>
      <c r="AF19">
        <f t="shared" si="3"/>
        <v>0</v>
      </c>
      <c r="AG19">
        <f t="shared" si="3"/>
        <v>0</v>
      </c>
      <c r="AH19">
        <f t="shared" si="3"/>
        <v>0</v>
      </c>
    </row>
    <row r="20" spans="2:34" ht="17.399999999999999" x14ac:dyDescent="0.3">
      <c r="B20" s="27">
        <v>75</v>
      </c>
      <c r="C20" s="8">
        <f t="shared" si="4"/>
        <v>0.22313016014842982</v>
      </c>
      <c r="D20" s="25">
        <f t="shared" si="5"/>
        <v>0.55782540037107453</v>
      </c>
      <c r="E20" s="25">
        <f t="shared" si="6"/>
        <v>0.80884683053805806</v>
      </c>
      <c r="F20" s="25">
        <f t="shared" si="7"/>
        <v>0.93435754562154982</v>
      </c>
      <c r="G20" s="33">
        <f t="shared" si="8"/>
        <v>0.98142406377785929</v>
      </c>
      <c r="I20">
        <v>1</v>
      </c>
      <c r="J20">
        <f t="shared" si="9"/>
        <v>1.5</v>
      </c>
      <c r="K20">
        <f t="shared" si="9"/>
        <v>1.125</v>
      </c>
      <c r="L20">
        <f t="shared" si="2"/>
        <v>0.5625</v>
      </c>
      <c r="M20">
        <f t="shared" si="2"/>
        <v>0.2109375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 t="shared" si="3"/>
        <v>0</v>
      </c>
      <c r="U20">
        <f t="shared" si="3"/>
        <v>0</v>
      </c>
      <c r="V20">
        <f t="shared" si="3"/>
        <v>0</v>
      </c>
      <c r="W20">
        <f t="shared" si="3"/>
        <v>0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3"/>
        <v>0</v>
      </c>
      <c r="AH20">
        <f t="shared" si="3"/>
        <v>0</v>
      </c>
    </row>
    <row r="21" spans="2:34" ht="17.399999999999999" x14ac:dyDescent="0.3">
      <c r="B21" s="27">
        <v>80</v>
      </c>
      <c r="C21" s="8">
        <f t="shared" si="4"/>
        <v>0.20189651799465538</v>
      </c>
      <c r="D21" s="25">
        <f t="shared" si="5"/>
        <v>0.52493094678610397</v>
      </c>
      <c r="E21" s="25">
        <f t="shared" si="6"/>
        <v>0.78335848981926293</v>
      </c>
      <c r="F21" s="25">
        <f t="shared" si="7"/>
        <v>0.92118651277028096</v>
      </c>
      <c r="G21" s="33">
        <f t="shared" si="8"/>
        <v>0.97631772195068822</v>
      </c>
      <c r="I21">
        <v>1</v>
      </c>
      <c r="J21">
        <f t="shared" si="9"/>
        <v>1.6</v>
      </c>
      <c r="K21">
        <f t="shared" si="9"/>
        <v>1.2800000000000002</v>
      </c>
      <c r="L21">
        <f t="shared" si="2"/>
        <v>0.68266666666666687</v>
      </c>
      <c r="M21">
        <f t="shared" si="2"/>
        <v>0.27306666666666679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2"/>
        <v>0</v>
      </c>
      <c r="T21">
        <f t="shared" si="3"/>
        <v>0</v>
      </c>
      <c r="U21">
        <f t="shared" si="3"/>
        <v>0</v>
      </c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0</v>
      </c>
    </row>
    <row r="22" spans="2:34" ht="17.399999999999999" x14ac:dyDescent="0.3">
      <c r="B22" s="27">
        <v>90</v>
      </c>
      <c r="C22" s="8">
        <f t="shared" si="4"/>
        <v>0.16529888822158653</v>
      </c>
      <c r="D22" s="25">
        <f t="shared" si="5"/>
        <v>0.46283688702044223</v>
      </c>
      <c r="E22" s="25">
        <f t="shared" si="6"/>
        <v>0.73062108593941244</v>
      </c>
      <c r="F22" s="25">
        <f t="shared" si="7"/>
        <v>0.89129160529079465</v>
      </c>
      <c r="G22" s="33">
        <f t="shared" si="8"/>
        <v>0.96359333899891664</v>
      </c>
      <c r="I22">
        <v>1</v>
      </c>
      <c r="J22">
        <f t="shared" si="9"/>
        <v>1.8</v>
      </c>
      <c r="K22">
        <f t="shared" si="9"/>
        <v>1.62</v>
      </c>
      <c r="L22">
        <f t="shared" si="2"/>
        <v>0.97200000000000009</v>
      </c>
      <c r="M22">
        <f t="shared" si="2"/>
        <v>0.43740000000000007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0</v>
      </c>
      <c r="T22">
        <f t="shared" si="3"/>
        <v>0</v>
      </c>
      <c r="U22">
        <f t="shared" si="3"/>
        <v>0</v>
      </c>
      <c r="V22">
        <f t="shared" si="3"/>
        <v>0</v>
      </c>
      <c r="W22">
        <f t="shared" si="3"/>
        <v>0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0</v>
      </c>
      <c r="AF22">
        <f t="shared" si="3"/>
        <v>0</v>
      </c>
      <c r="AG22">
        <f t="shared" si="3"/>
        <v>0</v>
      </c>
      <c r="AH22">
        <f t="shared" si="3"/>
        <v>0</v>
      </c>
    </row>
    <row r="23" spans="2:34" ht="17.399999999999999" x14ac:dyDescent="0.3">
      <c r="B23" s="34">
        <v>100</v>
      </c>
      <c r="C23" s="8">
        <f t="shared" si="4"/>
        <v>0.1353352832366127</v>
      </c>
      <c r="D23" s="25">
        <f t="shared" si="5"/>
        <v>0.40600584970983811</v>
      </c>
      <c r="E23" s="25">
        <f t="shared" si="6"/>
        <v>0.67667641618306351</v>
      </c>
      <c r="F23" s="25">
        <f t="shared" si="7"/>
        <v>0.85712346049854704</v>
      </c>
      <c r="G23" s="33">
        <f t="shared" si="8"/>
        <v>0.94734698265628892</v>
      </c>
      <c r="I23">
        <v>1</v>
      </c>
      <c r="J23">
        <f t="shared" si="9"/>
        <v>2</v>
      </c>
      <c r="K23">
        <f t="shared" si="9"/>
        <v>2</v>
      </c>
      <c r="L23">
        <f t="shared" si="2"/>
        <v>1.3333333333333333</v>
      </c>
      <c r="M23">
        <f t="shared" si="2"/>
        <v>0.66666666666666663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2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0</v>
      </c>
    </row>
  </sheetData>
  <sheetProtection password="DC2F" sheet="1" objects="1" scenarios="1" formatCells="0"/>
  <protectedRanges>
    <protectedRange sqref="B8:B23" name="Range3"/>
    <protectedRange sqref="G5" name="Range2"/>
    <protectedRange sqref="C4" name="Range1"/>
  </protectedRange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tabSelected="1" workbookViewId="0">
      <selection activeCell="B8" sqref="B8:G8"/>
    </sheetView>
  </sheetViews>
  <sheetFormatPr defaultRowHeight="13.2" x14ac:dyDescent="0.25"/>
  <cols>
    <col min="2" max="2" width="11.33203125" customWidth="1"/>
    <col min="3" max="3" width="16" customWidth="1"/>
    <col min="4" max="4" width="18" customWidth="1"/>
    <col min="5" max="6" width="15.6640625" customWidth="1"/>
    <col min="7" max="7" width="9.88671875" bestFit="1" customWidth="1"/>
  </cols>
  <sheetData>
    <row r="1" spans="2:8" x14ac:dyDescent="0.25">
      <c r="F1" s="3"/>
    </row>
    <row r="2" spans="2:8" ht="13.8" x14ac:dyDescent="0.25">
      <c r="B2" s="41" t="s">
        <v>19</v>
      </c>
      <c r="C2" s="42"/>
      <c r="D2" s="42"/>
      <c r="E2" s="42"/>
      <c r="F2" s="42"/>
      <c r="G2" s="43"/>
    </row>
    <row r="3" spans="2:8" ht="17.399999999999999" x14ac:dyDescent="0.3">
      <c r="B3" s="44"/>
      <c r="C3" s="45" t="s">
        <v>20</v>
      </c>
      <c r="D3" s="45" t="s">
        <v>21</v>
      </c>
      <c r="E3" s="45" t="s">
        <v>22</v>
      </c>
      <c r="F3" s="46"/>
      <c r="G3" s="47"/>
    </row>
    <row r="4" spans="2:8" ht="17.399999999999999" x14ac:dyDescent="0.3">
      <c r="B4" s="48" t="s">
        <v>33</v>
      </c>
      <c r="C4" s="38">
        <v>0.01</v>
      </c>
      <c r="D4" s="39">
        <v>0.05</v>
      </c>
      <c r="E4" s="39">
        <v>7.0000000000000007E-2</v>
      </c>
      <c r="F4" s="40"/>
      <c r="G4" s="47"/>
    </row>
    <row r="5" spans="2:8" ht="17.399999999999999" x14ac:dyDescent="0.3">
      <c r="B5" s="9" t="s">
        <v>27</v>
      </c>
      <c r="C5" s="24" t="s">
        <v>0</v>
      </c>
      <c r="D5" s="24" t="s">
        <v>18</v>
      </c>
      <c r="E5" s="10"/>
      <c r="F5" s="17"/>
      <c r="G5" s="11"/>
    </row>
    <row r="6" spans="2:8" ht="17.399999999999999" x14ac:dyDescent="0.3">
      <c r="B6" s="22" t="s">
        <v>32</v>
      </c>
      <c r="C6" s="13">
        <f>C4+D4</f>
        <v>6.0000000000000005E-2</v>
      </c>
      <c r="D6" s="13">
        <f>C4+D4-E4</f>
        <v>-1.0000000000000002E-2</v>
      </c>
      <c r="E6" s="13"/>
      <c r="F6" s="18"/>
      <c r="G6" s="19"/>
    </row>
    <row r="7" spans="2:8" ht="17.399999999999999" x14ac:dyDescent="0.3">
      <c r="B7" s="15"/>
      <c r="C7" s="16">
        <f>1/C6</f>
        <v>16.666666666666664</v>
      </c>
      <c r="D7" s="16">
        <f>D4/D6</f>
        <v>-4.9999999999999991</v>
      </c>
      <c r="E7" s="16"/>
      <c r="F7" s="20"/>
      <c r="G7" s="21"/>
    </row>
    <row r="8" spans="2:8" ht="17.399999999999999" x14ac:dyDescent="0.3">
      <c r="B8" s="49" t="s">
        <v>7</v>
      </c>
      <c r="C8" s="50" t="s">
        <v>4</v>
      </c>
      <c r="D8" s="50" t="s">
        <v>5</v>
      </c>
      <c r="E8" s="50" t="s">
        <v>6</v>
      </c>
      <c r="F8" s="50" t="s">
        <v>3</v>
      </c>
      <c r="G8" s="51" t="s">
        <v>8</v>
      </c>
    </row>
    <row r="9" spans="2:8" ht="17.399999999999999" x14ac:dyDescent="0.3">
      <c r="B9" s="37">
        <v>1</v>
      </c>
      <c r="C9" s="8">
        <f>EXP(-($C$4+$D$4)*B9)</f>
        <v>0.94176453358424872</v>
      </c>
      <c r="D9" s="8">
        <f>$D$7*(EXP(-$E$4*B9)-EXP(-$C$6*B9))</f>
        <v>4.6853568391502225E-2</v>
      </c>
      <c r="E9" s="8">
        <f>1-C9-D9</f>
        <v>1.1381898024249056E-2</v>
      </c>
      <c r="F9" s="8">
        <f>C9+D9</f>
        <v>0.98861810197575095</v>
      </c>
      <c r="G9" s="4">
        <f>C7+D7*(1/E4-1/C6)</f>
        <v>28.571428571428562</v>
      </c>
      <c r="H9" s="1"/>
    </row>
    <row r="10" spans="2:8" ht="17.399999999999999" x14ac:dyDescent="0.3">
      <c r="B10" s="37">
        <v>2</v>
      </c>
      <c r="C10" s="8">
        <f t="shared" ref="C10:C24" si="0">EXP(-($C$4+$D$4)*B10)</f>
        <v>0.88692043671715748</v>
      </c>
      <c r="D10" s="8">
        <f t="shared" ref="D10:D24" si="1">$D$7*(EXP(-$E$4*B10)-EXP(-$C$6*B10))</f>
        <v>8.7811006591758098E-2</v>
      </c>
      <c r="E10" s="8">
        <f t="shared" ref="E10:E24" si="2">1-C10-D10</f>
        <v>2.5268556691084423E-2</v>
      </c>
      <c r="F10" s="8">
        <f t="shared" ref="F10:F24" si="3">C10+D10</f>
        <v>0.97473144330891559</v>
      </c>
      <c r="G10" s="3"/>
    </row>
    <row r="11" spans="2:8" ht="17.399999999999999" x14ac:dyDescent="0.3">
      <c r="B11" s="37">
        <v>3</v>
      </c>
      <c r="C11" s="8">
        <f t="shared" si="0"/>
        <v>0.835270211411272</v>
      </c>
      <c r="D11" s="8">
        <f t="shared" si="1"/>
        <v>0.12342982720542459</v>
      </c>
      <c r="E11" s="8">
        <f t="shared" si="2"/>
        <v>4.1299961383303413E-2</v>
      </c>
      <c r="F11" s="8">
        <f t="shared" si="3"/>
        <v>0.95870003861669661</v>
      </c>
      <c r="G11" s="3"/>
    </row>
    <row r="12" spans="2:8" ht="17.399999999999999" x14ac:dyDescent="0.3">
      <c r="B12" s="37">
        <v>4</v>
      </c>
      <c r="C12" s="8">
        <f t="shared" si="0"/>
        <v>0.78662786106655336</v>
      </c>
      <c r="D12" s="8">
        <f t="shared" si="1"/>
        <v>0.15422059805413943</v>
      </c>
      <c r="E12" s="8">
        <f t="shared" si="2"/>
        <v>5.9151540879307213E-2</v>
      </c>
      <c r="F12" s="8">
        <f t="shared" si="3"/>
        <v>0.94084845912069281</v>
      </c>
      <c r="G12" s="3"/>
    </row>
    <row r="13" spans="2:8" ht="17.399999999999999" x14ac:dyDescent="0.3">
      <c r="B13" s="37">
        <v>5</v>
      </c>
      <c r="C13" s="8">
        <f t="shared" si="0"/>
        <v>0.74081822068171788</v>
      </c>
      <c r="D13" s="8">
        <f t="shared" si="1"/>
        <v>0.18065065481502215</v>
      </c>
      <c r="E13" s="8">
        <f t="shared" si="2"/>
        <v>7.8531124503259969E-2</v>
      </c>
      <c r="F13" s="8">
        <f t="shared" si="3"/>
        <v>0.92146887549674006</v>
      </c>
      <c r="G13" s="3"/>
    </row>
    <row r="14" spans="2:8" ht="17.399999999999999" x14ac:dyDescent="0.3">
      <c r="B14" s="37">
        <v>6</v>
      </c>
      <c r="C14" s="8">
        <f t="shared" si="0"/>
        <v>0.69767632607103103</v>
      </c>
      <c r="D14" s="8">
        <f t="shared" si="1"/>
        <v>0.20314753127987137</v>
      </c>
      <c r="E14" s="8">
        <f t="shared" si="2"/>
        <v>9.9176142649097604E-2</v>
      </c>
      <c r="F14" s="8">
        <f t="shared" si="3"/>
        <v>0.90082385735090242</v>
      </c>
      <c r="G14" s="3"/>
    </row>
    <row r="15" spans="2:8" ht="17.399999999999999" x14ac:dyDescent="0.3">
      <c r="B15" s="37">
        <v>10</v>
      </c>
      <c r="C15" s="8">
        <f t="shared" si="0"/>
        <v>0.54881163609402639</v>
      </c>
      <c r="D15" s="8">
        <f t="shared" si="1"/>
        <v>0.26113166151308453</v>
      </c>
      <c r="E15" s="8">
        <f t="shared" si="2"/>
        <v>0.19005670239288908</v>
      </c>
      <c r="F15" s="8">
        <f t="shared" si="3"/>
        <v>0.80994329760711092</v>
      </c>
      <c r="G15" s="3"/>
    </row>
    <row r="16" spans="2:8" ht="17.399999999999999" x14ac:dyDescent="0.3">
      <c r="B16" s="37">
        <v>20</v>
      </c>
      <c r="C16" s="8">
        <f t="shared" si="0"/>
        <v>0.30119421191220203</v>
      </c>
      <c r="D16" s="8">
        <f t="shared" si="1"/>
        <v>0.27298623985297793</v>
      </c>
      <c r="E16" s="8">
        <f t="shared" si="2"/>
        <v>0.4258195482348201</v>
      </c>
      <c r="F16" s="8">
        <f t="shared" si="3"/>
        <v>0.57418045176517996</v>
      </c>
      <c r="G16" s="3"/>
    </row>
    <row r="17" spans="2:6" ht="17.399999999999999" x14ac:dyDescent="0.3">
      <c r="B17" s="37">
        <v>30</v>
      </c>
      <c r="C17" s="8">
        <f t="shared" si="0"/>
        <v>0.16529888822158653</v>
      </c>
      <c r="D17" s="8">
        <f t="shared" si="1"/>
        <v>0.21421229984302309</v>
      </c>
      <c r="E17" s="8">
        <f t="shared" si="2"/>
        <v>0.62048881193539041</v>
      </c>
      <c r="F17" s="8">
        <f t="shared" si="3"/>
        <v>0.37951118806460959</v>
      </c>
    </row>
    <row r="18" spans="2:6" ht="17.399999999999999" x14ac:dyDescent="0.3">
      <c r="B18" s="37">
        <v>40</v>
      </c>
      <c r="C18" s="8">
        <f t="shared" si="0"/>
        <v>9.071795328941247E-2</v>
      </c>
      <c r="D18" s="8">
        <f t="shared" si="1"/>
        <v>0.14953945332097257</v>
      </c>
      <c r="E18" s="8">
        <f t="shared" si="2"/>
        <v>0.75974259338961492</v>
      </c>
      <c r="F18" s="8">
        <f t="shared" si="3"/>
        <v>0.24025740661038503</v>
      </c>
    </row>
    <row r="19" spans="2:6" ht="17.399999999999999" x14ac:dyDescent="0.3">
      <c r="B19" s="37">
        <v>50</v>
      </c>
      <c r="C19" s="8">
        <f t="shared" si="0"/>
        <v>4.9787068367863924E-2</v>
      </c>
      <c r="D19" s="8">
        <f t="shared" si="1"/>
        <v>9.7948424727727162E-2</v>
      </c>
      <c r="E19" s="8">
        <f t="shared" si="2"/>
        <v>0.85226450690440891</v>
      </c>
      <c r="F19" s="8">
        <f t="shared" si="3"/>
        <v>0.14773549309559109</v>
      </c>
    </row>
    <row r="20" spans="2:6" ht="17.399999999999999" x14ac:dyDescent="0.3">
      <c r="B20" s="37">
        <v>60</v>
      </c>
      <c r="C20" s="8">
        <f t="shared" si="0"/>
        <v>2.7323722447292559E-2</v>
      </c>
      <c r="D20" s="8">
        <f t="shared" si="1"/>
        <v>6.1640728134074264E-2</v>
      </c>
      <c r="E20" s="8">
        <f t="shared" si="2"/>
        <v>0.91103554941863318</v>
      </c>
      <c r="F20" s="8">
        <f t="shared" si="3"/>
        <v>8.8964450581366816E-2</v>
      </c>
    </row>
    <row r="21" spans="2:6" ht="17.399999999999999" x14ac:dyDescent="0.3">
      <c r="B21" s="37">
        <v>70</v>
      </c>
      <c r="C21" s="8">
        <f t="shared" si="0"/>
        <v>1.4995576820477703E-2</v>
      </c>
      <c r="D21" s="8">
        <f t="shared" si="1"/>
        <v>3.7744968747766817E-2</v>
      </c>
      <c r="E21" s="8">
        <f t="shared" si="2"/>
        <v>0.94725945443175552</v>
      </c>
      <c r="F21" s="8">
        <f t="shared" si="3"/>
        <v>5.2740545568244521E-2</v>
      </c>
    </row>
    <row r="22" spans="2:6" ht="17.399999999999999" x14ac:dyDescent="0.3">
      <c r="B22" s="37">
        <v>80</v>
      </c>
      <c r="C22" s="8">
        <f t="shared" si="0"/>
        <v>8.2297470490200232E-3</v>
      </c>
      <c r="D22" s="8">
        <f t="shared" si="1"/>
        <v>2.2659416662685464E-2</v>
      </c>
      <c r="E22" s="8">
        <f t="shared" si="2"/>
        <v>0.96911083628829453</v>
      </c>
      <c r="F22" s="8">
        <f t="shared" si="3"/>
        <v>3.0889163711705487E-2</v>
      </c>
    </row>
    <row r="23" spans="2:6" ht="17.399999999999999" x14ac:dyDescent="0.3">
      <c r="B23" s="37">
        <v>90</v>
      </c>
      <c r="C23" s="8">
        <f t="shared" si="0"/>
        <v>4.5165809426126659E-3</v>
      </c>
      <c r="D23" s="8">
        <f t="shared" si="1"/>
        <v>1.3401380827918799E-2</v>
      </c>
      <c r="E23" s="8">
        <f t="shared" si="2"/>
        <v>0.9820820382294686</v>
      </c>
      <c r="F23" s="8">
        <f t="shared" si="3"/>
        <v>1.7917961770531465E-2</v>
      </c>
    </row>
    <row r="24" spans="2:6" ht="17.399999999999999" x14ac:dyDescent="0.3">
      <c r="B24" s="37">
        <v>100</v>
      </c>
      <c r="C24" s="8">
        <f t="shared" si="0"/>
        <v>2.4787521766663563E-3</v>
      </c>
      <c r="D24" s="8">
        <f t="shared" si="1"/>
        <v>7.8343510555592029E-3</v>
      </c>
      <c r="E24" s="8">
        <f t="shared" si="2"/>
        <v>0.98968689676777444</v>
      </c>
      <c r="F24" s="8">
        <f t="shared" si="3"/>
        <v>1.0313103232225559E-2</v>
      </c>
    </row>
  </sheetData>
  <sheetProtection password="DC2F" sheet="1" formatCells="0"/>
  <protectedRanges>
    <protectedRange sqref="B9:B24" name="Range2"/>
    <protectedRange sqref="C4:E4" name="Range1"/>
  </protectedRange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Load-sharing</vt:lpstr>
      <vt:lpstr>standby</vt:lpstr>
      <vt:lpstr>Identical Standby</vt:lpstr>
      <vt:lpstr>Degraded</vt:lpstr>
    </vt:vector>
  </TitlesOfParts>
  <Company>TRW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TRW USER</dc:creator>
  <cp:lastModifiedBy>Jason Freels</cp:lastModifiedBy>
  <dcterms:created xsi:type="dcterms:W3CDTF">2003-10-27T13:25:10Z</dcterms:created>
  <dcterms:modified xsi:type="dcterms:W3CDTF">2017-09-18T01:09:16Z</dcterms:modified>
</cp:coreProperties>
</file>