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3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120" yWindow="60" windowWidth="15132" windowHeight="7620"/>
  </bookViews>
  <sheets>
    <sheet name="AMSAA-ungrouped" sheetId="4" r:id="rId1"/>
    <sheet name="AMSAA Grouped" sheetId="2" r:id="rId2"/>
    <sheet name="Log-linear" sheetId="3" r:id="rId3"/>
  </sheets>
  <definedNames>
    <definedName name="solver_adj" localSheetId="1" hidden="1">'AMSAA Grouped'!$K$3</definedName>
    <definedName name="solver_adj" localSheetId="0" hidden="1">'AMSAA-ungrouped'!$C$2</definedName>
    <definedName name="solver_adj" localSheetId="2" hidden="1">'Log-linear'!$C$3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'AMSAA Grouped'!$N$3</definedName>
    <definedName name="solver_opt" localSheetId="0" hidden="1">'AMSAA-ungrouped'!$E$3</definedName>
    <definedName name="solver_opt" localSheetId="2" hidden="1">'Log-linear'!$E$3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</definedNames>
  <calcPr calcId="171027"/>
</workbook>
</file>

<file path=xl/calcChain.xml><?xml version="1.0" encoding="utf-8"?>
<calcChain xmlns="http://schemas.openxmlformats.org/spreadsheetml/2006/main">
  <c r="E57" i="4" l="1"/>
  <c r="E59" i="3"/>
  <c r="C59" i="3"/>
  <c r="L7" i="2"/>
  <c r="I11" i="2"/>
  <c r="J11" i="2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E58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7" i="4"/>
  <c r="C58" i="4" s="1"/>
  <c r="C2" i="4" s="1"/>
  <c r="C3" i="4" s="1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C57" i="4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C57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8" i="3"/>
  <c r="D3" i="3" s="1"/>
  <c r="D4" i="3"/>
  <c r="C14" i="3"/>
  <c r="D14" i="3"/>
  <c r="C8" i="3"/>
  <c r="D8" i="3"/>
  <c r="L8" i="2"/>
  <c r="J12" i="2"/>
  <c r="J13" i="2"/>
  <c r="J14" i="2"/>
  <c r="J15" i="2"/>
  <c r="J16" i="2"/>
  <c r="J17" i="2"/>
  <c r="J18" i="2"/>
  <c r="J19" i="2"/>
  <c r="J20" i="2"/>
  <c r="J21" i="2"/>
  <c r="J22" i="2"/>
  <c r="J23" i="2"/>
  <c r="I12" i="2"/>
  <c r="I13" i="2"/>
  <c r="I14" i="2"/>
  <c r="I15" i="2"/>
  <c r="I16" i="2"/>
  <c r="I17" i="2"/>
  <c r="I18" i="2"/>
  <c r="I19" i="2"/>
  <c r="I20" i="2"/>
  <c r="I21" i="2"/>
  <c r="I22" i="2"/>
  <c r="I2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4" i="2" s="1"/>
  <c r="D5" i="2"/>
  <c r="D6" i="2"/>
  <c r="E6" i="2" s="1"/>
  <c r="D7" i="2"/>
  <c r="E7" i="2" s="1"/>
  <c r="D8" i="2"/>
  <c r="E8" i="2"/>
  <c r="H8" i="2" s="1"/>
  <c r="D9" i="2"/>
  <c r="E9" i="2" s="1"/>
  <c r="H9" i="2" s="1"/>
  <c r="D10" i="2"/>
  <c r="E10" i="2" s="1"/>
  <c r="H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E4" i="2"/>
  <c r="H4" i="2" s="1"/>
  <c r="C24" i="2"/>
  <c r="B24" i="2"/>
  <c r="M2" i="2" s="1"/>
  <c r="E5" i="2"/>
  <c r="E58" i="3"/>
  <c r="E14" i="3" s="1"/>
  <c r="C7" i="3"/>
  <c r="D7" i="3" s="1"/>
  <c r="C13" i="3"/>
  <c r="D13" i="3" s="1"/>
  <c r="C12" i="3"/>
  <c r="D12" i="3"/>
  <c r="C11" i="3"/>
  <c r="D11" i="3" s="1"/>
  <c r="C10" i="3"/>
  <c r="D10" i="3" s="1"/>
  <c r="C9" i="3"/>
  <c r="D9" i="3" s="1"/>
  <c r="H15" i="3"/>
  <c r="E8" i="3"/>
  <c r="E9" i="3"/>
  <c r="E10" i="3"/>
  <c r="E11" i="3"/>
  <c r="E12" i="3"/>
  <c r="E13" i="3"/>
  <c r="E7" i="3"/>
  <c r="C15" i="3"/>
  <c r="D15" i="3" s="1"/>
  <c r="E15" i="3"/>
  <c r="E3" i="3" l="1"/>
  <c r="H16" i="3"/>
  <c r="E21" i="4"/>
  <c r="C11" i="4"/>
  <c r="D11" i="4" s="1"/>
  <c r="E11" i="4"/>
  <c r="C21" i="4"/>
  <c r="D21" i="4" s="1"/>
  <c r="E18" i="4"/>
  <c r="E8" i="4"/>
  <c r="E16" i="4"/>
  <c r="C12" i="4"/>
  <c r="D12" i="4" s="1"/>
  <c r="C10" i="4"/>
  <c r="D10" i="4" s="1"/>
  <c r="E10" i="4"/>
  <c r="C18" i="4"/>
  <c r="D18" i="4" s="1"/>
  <c r="E15" i="4"/>
  <c r="C7" i="4"/>
  <c r="D7" i="4" s="1"/>
  <c r="E13" i="4"/>
  <c r="C9" i="4"/>
  <c r="D9" i="4" s="1"/>
  <c r="E20" i="4"/>
  <c r="C15" i="4"/>
  <c r="D15" i="4" s="1"/>
  <c r="C17" i="4"/>
  <c r="D17" i="4" s="1"/>
  <c r="E2" i="4"/>
  <c r="C8" i="4"/>
  <c r="D8" i="4" s="1"/>
  <c r="C20" i="4"/>
  <c r="D20" i="4" s="1"/>
  <c r="E17" i="4"/>
  <c r="E9" i="4"/>
  <c r="C14" i="4"/>
  <c r="D14" i="4" s="1"/>
  <c r="E12" i="4"/>
  <c r="C16" i="4"/>
  <c r="D16" i="4" s="1"/>
  <c r="C13" i="4"/>
  <c r="D13" i="4" s="1"/>
  <c r="E7" i="4"/>
  <c r="E19" i="4"/>
  <c r="E14" i="4"/>
  <c r="C19" i="4"/>
  <c r="D19" i="4" s="1"/>
  <c r="H7" i="2"/>
  <c r="H6" i="2"/>
  <c r="H5" i="2"/>
  <c r="H24" i="2" s="1"/>
  <c r="M3" i="2" s="1"/>
  <c r="N3" i="2" s="1"/>
  <c r="I10" i="2"/>
  <c r="J10" i="2" s="1"/>
  <c r="I6" i="2"/>
  <c r="J6" i="2" s="1"/>
  <c r="I5" i="2"/>
  <c r="J5" i="2" s="1"/>
  <c r="I9" i="2"/>
  <c r="J9" i="2" s="1"/>
  <c r="I4" i="2"/>
  <c r="I8" i="2"/>
  <c r="J8" i="2" s="1"/>
  <c r="I7" i="2"/>
  <c r="J7" i="2" s="1"/>
  <c r="I24" i="2" l="1"/>
  <c r="J4" i="2"/>
  <c r="L5" i="2" s="1"/>
</calcChain>
</file>

<file path=xl/sharedStrings.xml><?xml version="1.0" encoding="utf-8"?>
<sst xmlns="http://schemas.openxmlformats.org/spreadsheetml/2006/main" count="58" uniqueCount="50">
  <si>
    <t>Cycle</t>
  </si>
  <si>
    <t>Number Failures</t>
  </si>
  <si>
    <t>Use Solver to find the root of</t>
  </si>
  <si>
    <t>cumulative test time</t>
  </si>
  <si>
    <t>a =</t>
  </si>
  <si>
    <t>Totals</t>
  </si>
  <si>
    <t>changing cell</t>
  </si>
  <si>
    <t>S</t>
  </si>
  <si>
    <t>expected cell counts</t>
  </si>
  <si>
    <t>Chi-sq GOF Statistic</t>
  </si>
  <si>
    <t>difference</t>
  </si>
  <si>
    <t>df =</t>
  </si>
  <si>
    <t>χ2 =</t>
  </si>
  <si>
    <t>critical val=</t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</si>
  <si>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</t>
    </r>
  </si>
  <si>
    <t>target cell minimize</t>
  </si>
  <si>
    <t>combine cells if expected cell count &lt; 5</t>
  </si>
  <si>
    <t>ti</t>
  </si>
  <si>
    <t>g(b)</t>
  </si>
  <si>
    <t>count</t>
  </si>
  <si>
    <t>n =</t>
  </si>
  <si>
    <t>sum =</t>
  </si>
  <si>
    <t>n/b =</t>
  </si>
  <si>
    <t>g'(b)</t>
  </si>
  <si>
    <t>min target cell - g(b)^2</t>
  </si>
  <si>
    <t>ρ(t)</t>
  </si>
  <si>
    <t>E[N(t)]</t>
  </si>
  <si>
    <t>exp(a) =</t>
  </si>
  <si>
    <t>MTBFi = 1 / ρ(t)</t>
  </si>
  <si>
    <t>Newton-Raphson:  b-new = b-old - g(b)/g'(b)</t>
  </si>
  <si>
    <t>changing cell - b (old)</t>
  </si>
  <si>
    <t>log(ti)</t>
  </si>
  <si>
    <t>sum log</t>
  </si>
  <si>
    <t>log ts =</t>
  </si>
  <si>
    <t>b =</t>
  </si>
  <si>
    <t>enter failure times, ti,  in ascending order</t>
  </si>
  <si>
    <t>solver</t>
  </si>
  <si>
    <t xml:space="preserve">Maximum Likelihood </t>
  </si>
  <si>
    <t>Estimation</t>
  </si>
  <si>
    <t>ab =</t>
  </si>
  <si>
    <t>intermediate</t>
  </si>
  <si>
    <t>Section 14.4.1 Maximum Likelihood Estimation</t>
  </si>
  <si>
    <t>Section 14.4.2 Parameter Estimation with Grouped Data</t>
  </si>
  <si>
    <t>Run Solver</t>
  </si>
  <si>
    <t xml:space="preserve">b-new = </t>
  </si>
  <si>
    <t xml:space="preserve">a = </t>
  </si>
  <si>
    <t>tn  =</t>
  </si>
  <si>
    <t>Type II data</t>
  </si>
  <si>
    <t xml:space="preserve">n = </t>
  </si>
  <si>
    <t>enter 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</si>
</sst>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"/>
  </numFmts>
  <fonts count="14" x14ac:knownFonts="1"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rgb="FF7030A0"/>
      <name val="Arial"/>
      <family val="2"/>
    </font>
    <font>
      <b/>
      <sz val="10"/>
      <color rgb="FFC000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FF0000"/>
      <name val="Arial"/>
      <family val="2"/>
    </font>
    <font>
      <sz val="18"/>
      <color theme="1"/>
      <name val="Symbol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DD9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/>
    <xf numFmtId="0" fontId="7" fillId="3" borderId="3" xfId="0" applyFont="1" applyFill="1" applyBorder="1" applyAlignment="1">
      <alignment horizontal="right"/>
    </xf>
    <xf numFmtId="170" fontId="7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7" fillId="3" borderId="0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0" xfId="0" applyFill="1"/>
    <xf numFmtId="0" fontId="0" fillId="2" borderId="7" xfId="0" applyFill="1" applyBorder="1"/>
    <xf numFmtId="0" fontId="0" fillId="2" borderId="3" xfId="0" applyFill="1" applyBorder="1"/>
    <xf numFmtId="0" fontId="0" fillId="0" borderId="0" xfId="0" applyFill="1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0" fillId="0" borderId="3" xfId="0" applyBorder="1"/>
    <xf numFmtId="170" fontId="0" fillId="0" borderId="0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8" fillId="0" borderId="0" xfId="0" applyFont="1" applyFill="1" applyBorder="1"/>
    <xf numFmtId="0" fontId="0" fillId="0" borderId="11" xfId="0" applyBorder="1"/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0" fillId="0" borderId="14" xfId="0" applyBorder="1"/>
    <xf numFmtId="170" fontId="0" fillId="0" borderId="15" xfId="0" applyNumberFormat="1" applyBorder="1" applyAlignment="1">
      <alignment horizontal="center"/>
    </xf>
    <xf numFmtId="0" fontId="0" fillId="4" borderId="4" xfId="0" applyFill="1" applyBorder="1"/>
    <xf numFmtId="0" fontId="9" fillId="5" borderId="16" xfId="0" applyFont="1" applyFill="1" applyBorder="1" applyAlignment="1">
      <alignment horizontal="center"/>
    </xf>
    <xf numFmtId="0" fontId="0" fillId="6" borderId="17" xfId="0" applyFill="1" applyBorder="1"/>
    <xf numFmtId="0" fontId="4" fillId="5" borderId="7" xfId="0" applyFont="1" applyFill="1" applyBorder="1" applyAlignment="1">
      <alignment horizontal="center" wrapText="1"/>
    </xf>
    <xf numFmtId="0" fontId="0" fillId="6" borderId="18" xfId="0" applyFill="1" applyBorder="1"/>
    <xf numFmtId="0" fontId="0" fillId="6" borderId="7" xfId="0" applyFill="1" applyBorder="1"/>
    <xf numFmtId="0" fontId="0" fillId="7" borderId="5" xfId="0" applyFill="1" applyBorder="1"/>
    <xf numFmtId="0" fontId="10" fillId="6" borderId="19" xfId="0" applyFont="1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9" fillId="5" borderId="1" xfId="0" applyFont="1" applyFill="1" applyBorder="1"/>
    <xf numFmtId="0" fontId="11" fillId="8" borderId="20" xfId="0" applyFont="1" applyFill="1" applyBorder="1"/>
    <xf numFmtId="0" fontId="0" fillId="8" borderId="21" xfId="0" applyFill="1" applyBorder="1"/>
    <xf numFmtId="0" fontId="3" fillId="8" borderId="19" xfId="0" applyFont="1" applyFill="1" applyBorder="1"/>
    <xf numFmtId="0" fontId="3" fillId="8" borderId="22" xfId="0" applyFont="1" applyFill="1" applyBorder="1"/>
    <xf numFmtId="0" fontId="0" fillId="9" borderId="9" xfId="0" applyFill="1" applyBorder="1" applyAlignment="1">
      <alignment horizontal="center"/>
    </xf>
    <xf numFmtId="0" fontId="0" fillId="7" borderId="10" xfId="0" applyFill="1" applyBorder="1"/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/>
    <xf numFmtId="0" fontId="0" fillId="7" borderId="2" xfId="0" applyFill="1" applyBorder="1" applyAlignment="1">
      <alignment horizontal="right"/>
    </xf>
    <xf numFmtId="0" fontId="0" fillId="9" borderId="7" xfId="0" applyFill="1" applyBorder="1"/>
    <xf numFmtId="0" fontId="0" fillId="6" borderId="23" xfId="0" applyFill="1" applyBorder="1"/>
    <xf numFmtId="0" fontId="0" fillId="8" borderId="22" xfId="0" applyFill="1" applyBorder="1"/>
    <xf numFmtId="0" fontId="7" fillId="3" borderId="0" xfId="0" applyFont="1" applyFill="1" applyBorder="1"/>
    <xf numFmtId="0" fontId="0" fillId="9" borderId="10" xfId="0" applyFill="1" applyBorder="1" applyAlignment="1">
      <alignment wrapText="1"/>
    </xf>
    <xf numFmtId="0" fontId="0" fillId="9" borderId="10" xfId="0" applyFill="1" applyBorder="1"/>
    <xf numFmtId="0" fontId="10" fillId="9" borderId="6" xfId="0" applyFont="1" applyFill="1" applyBorder="1" applyAlignment="1">
      <alignment vertical="center"/>
    </xf>
    <xf numFmtId="0" fontId="5" fillId="9" borderId="2" xfId="0" applyFont="1" applyFill="1" applyBorder="1"/>
    <xf numFmtId="0" fontId="7" fillId="9" borderId="5" xfId="0" applyFont="1" applyFill="1" applyBorder="1" applyAlignment="1">
      <alignment vertical="center"/>
    </xf>
    <xf numFmtId="0" fontId="10" fillId="9" borderId="8" xfId="0" applyFont="1" applyFill="1" applyBorder="1" applyAlignment="1">
      <alignment vertical="top" wrapText="1"/>
    </xf>
    <xf numFmtId="0" fontId="0" fillId="10" borderId="10" xfId="0" applyFill="1" applyBorder="1"/>
    <xf numFmtId="0" fontId="0" fillId="10" borderId="6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10" borderId="1" xfId="0" applyFill="1" applyBorder="1"/>
    <xf numFmtId="0" fontId="8" fillId="10" borderId="0" xfId="0" applyFont="1" applyFill="1" applyBorder="1"/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0" fontId="0" fillId="10" borderId="5" xfId="0" applyFill="1" applyBorder="1"/>
    <xf numFmtId="0" fontId="8" fillId="10" borderId="10" xfId="0" applyFont="1" applyFill="1" applyBorder="1"/>
    <xf numFmtId="0" fontId="0" fillId="7" borderId="5" xfId="0" applyFill="1" applyBorder="1" applyAlignment="1">
      <alignment horizontal="left"/>
    </xf>
    <xf numFmtId="0" fontId="0" fillId="7" borderId="4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1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5" fillId="5" borderId="3" xfId="0" applyFont="1" applyFill="1" applyBorder="1" applyAlignment="1">
      <alignment horizontal="right"/>
    </xf>
    <xf numFmtId="0" fontId="9" fillId="5" borderId="0" xfId="0" applyFont="1" applyFill="1" applyBorder="1"/>
    <xf numFmtId="0" fontId="0" fillId="2" borderId="24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20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7" fillId="2" borderId="20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center"/>
    </xf>
    <xf numFmtId="0" fontId="5" fillId="2" borderId="20" xfId="0" applyFont="1" applyFill="1" applyBorder="1"/>
    <xf numFmtId="0" fontId="10" fillId="2" borderId="2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3" fillId="5" borderId="9" xfId="0" applyFont="1" applyFill="1" applyBorder="1"/>
    <xf numFmtId="0" fontId="4" fillId="5" borderId="7" xfId="0" applyFont="1" applyFill="1" applyBorder="1" applyAlignment="1">
      <alignment wrapText="1"/>
    </xf>
    <xf numFmtId="0" fontId="9" fillId="11" borderId="1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5" borderId="16" xfId="0" applyFont="1" applyFill="1" applyBorder="1"/>
    <xf numFmtId="0" fontId="3" fillId="12" borderId="9" xfId="0" applyFont="1" applyFill="1" applyBorder="1"/>
    <xf numFmtId="0" fontId="4" fillId="12" borderId="7" xfId="0" applyFont="1" applyFill="1" applyBorder="1" applyAlignment="1">
      <alignment wrapText="1"/>
    </xf>
    <xf numFmtId="0" fontId="3" fillId="12" borderId="7" xfId="0" applyFont="1" applyFill="1" applyBorder="1"/>
    <xf numFmtId="0" fontId="0" fillId="12" borderId="16" xfId="0" applyFill="1" applyBorder="1"/>
    <xf numFmtId="0" fontId="5" fillId="12" borderId="22" xfId="0" applyFont="1" applyFill="1" applyBorder="1" applyAlignment="1">
      <alignment wrapText="1"/>
    </xf>
    <xf numFmtId="0" fontId="5" fillId="12" borderId="6" xfId="0" applyFont="1" applyFill="1" applyBorder="1" applyAlignment="1">
      <alignment horizontal="center"/>
    </xf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8" xfId="0" applyFill="1" applyBorder="1"/>
    <xf numFmtId="0" fontId="3" fillId="13" borderId="6" xfId="0" applyFont="1" applyFill="1" applyBorder="1"/>
    <xf numFmtId="0" fontId="0" fillId="13" borderId="3" xfId="0" applyFill="1" applyBorder="1"/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4" xfId="0" applyFill="1" applyBorder="1"/>
    <xf numFmtId="0" fontId="0" fillId="13" borderId="20" xfId="0" applyFill="1" applyBorder="1" applyAlignment="1">
      <alignment wrapText="1"/>
    </xf>
    <xf numFmtId="0" fontId="0" fillId="13" borderId="22" xfId="0" applyFill="1" applyBorder="1" applyAlignment="1">
      <alignment wrapText="1"/>
    </xf>
    <xf numFmtId="0" fontId="13" fillId="13" borderId="0" xfId="0" applyFont="1" applyFill="1" applyAlignment="1">
      <alignment horizontal="center"/>
    </xf>
    <xf numFmtId="0" fontId="0" fillId="13" borderId="0" xfId="0" applyFill="1" applyAlignment="1">
      <alignment wrapText="1"/>
    </xf>
    <xf numFmtId="0" fontId="7" fillId="13" borderId="8" xfId="0" applyFont="1" applyFill="1" applyBorder="1"/>
    <xf numFmtId="0" fontId="0" fillId="13" borderId="10" xfId="0" applyFill="1" applyBorder="1"/>
    <xf numFmtId="0" fontId="7" fillId="13" borderId="3" xfId="0" applyFont="1" applyFill="1" applyBorder="1" applyAlignment="1">
      <alignment horizontal="left" vertical="top"/>
    </xf>
    <xf numFmtId="0" fontId="0" fillId="1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w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</xdr:colOff>
          <xdr:row>0</xdr:row>
          <xdr:rowOff>129540</xdr:rowOff>
        </xdr:from>
        <xdr:to>
          <xdr:col>9</xdr:col>
          <xdr:colOff>259080</xdr:colOff>
          <xdr:row>4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11A8CA15-3F45-49DF-9E77-8B0235FD1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10</xdr:row>
          <xdr:rowOff>30480</xdr:rowOff>
        </xdr:from>
        <xdr:to>
          <xdr:col>9</xdr:col>
          <xdr:colOff>114300</xdr:colOff>
          <xdr:row>14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80721124-D771-43A4-BE8A-7AD84B343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198120</xdr:colOff>
          <xdr:row>4</xdr:row>
          <xdr:rowOff>91440</xdr:rowOff>
        </xdr:from>
        <xdr:to>
          <xdr:col>9</xdr:col>
          <xdr:colOff>38100</xdr:colOff>
          <xdr:row>9</xdr:row>
          <xdr:rowOff>160020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8730D361-44B7-4130-A03A-15F5E0F5D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274320</xdr:colOff>
          <xdr:row>4</xdr:row>
          <xdr:rowOff>60960</xdr:rowOff>
        </xdr:from>
        <xdr:to>
          <xdr:col>11</xdr:col>
          <xdr:colOff>83820</xdr:colOff>
          <xdr:row>8</xdr:row>
          <xdr:rowOff>137160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92430E21-3907-43F0-BB0F-598F018F3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632460</xdr:colOff>
          <xdr:row>1</xdr:row>
          <xdr:rowOff>114300</xdr:rowOff>
        </xdr:from>
        <xdr:to>
          <xdr:col>8</xdr:col>
          <xdr:colOff>601980</xdr:colOff>
          <xdr:row>1</xdr:row>
          <xdr:rowOff>640080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B6382F0-E7FC-4BF8-B143-5F6E1273F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2</xdr:row>
          <xdr:rowOff>45720</xdr:rowOff>
        </xdr:from>
        <xdr:to>
          <xdr:col>3</xdr:col>
          <xdr:colOff>601980</xdr:colOff>
          <xdr:row>2</xdr:row>
          <xdr:rowOff>472440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9D9F312-12CA-4A8A-BE18-85DB743E0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</xdr:colOff>
          <xdr:row>2</xdr:row>
          <xdr:rowOff>30480</xdr:rowOff>
        </xdr:from>
        <xdr:to>
          <xdr:col>5</xdr:col>
          <xdr:colOff>518160</xdr:colOff>
          <xdr:row>3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1CFEA43-64D0-4D64-AC53-E7052AC42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1</xdr:row>
          <xdr:rowOff>716280</xdr:rowOff>
        </xdr:from>
        <xdr:to>
          <xdr:col>9</xdr:col>
          <xdr:colOff>403860</xdr:colOff>
          <xdr:row>3</xdr:row>
          <xdr:rowOff>15240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5C7F11E-4AAB-4BCD-AC32-C2B19818F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784860</xdr:colOff>
          <xdr:row>2</xdr:row>
          <xdr:rowOff>0</xdr:rowOff>
        </xdr:from>
        <xdr:to>
          <xdr:col>12</xdr:col>
          <xdr:colOff>68580</xdr:colOff>
          <xdr:row>3</xdr:row>
          <xdr:rowOff>7620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2B4842D-8422-49D9-9D40-5358CBFD25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1</xdr:row>
          <xdr:rowOff>99060</xdr:rowOff>
        </xdr:from>
        <xdr:to>
          <xdr:col>11</xdr:col>
          <xdr:colOff>563880</xdr:colOff>
          <xdr:row>1</xdr:row>
          <xdr:rowOff>594360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171AAF4A-82DC-46AF-B57A-2311A5AC3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7</xdr:row>
          <xdr:rowOff>0</xdr:rowOff>
        </xdr:from>
        <xdr:to>
          <xdr:col>12</xdr:col>
          <xdr:colOff>198120</xdr:colOff>
          <xdr:row>11</xdr:row>
          <xdr:rowOff>30480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D09C77E-FBB4-4BFE-928F-96A97E7DD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236220</xdr:colOff>
          <xdr:row>1</xdr:row>
          <xdr:rowOff>152400</xdr:rowOff>
        </xdr:from>
        <xdr:to>
          <xdr:col>10</xdr:col>
          <xdr:colOff>160020</xdr:colOff>
          <xdr:row>6</xdr:row>
          <xdr:rowOff>129540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973E339-DC6C-4BED-83FF-E57396156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Relationship Id="rId14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2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A6" sqref="A6:A56"/>
    </sheetView>
  </sheetViews>
  <sheetFormatPr defaultRowHeight="13.2" x14ac:dyDescent="0.25"/>
  <cols>
    <col min="1" max="1" width="9" customWidth="1"/>
    <col min="2" max="2" width="10.44140625" customWidth="1"/>
    <col min="3" max="3" width="11.44140625" customWidth="1"/>
    <col min="4" max="4" width="14.33203125" customWidth="1"/>
    <col min="5" max="5" width="13.33203125" customWidth="1"/>
    <col min="6" max="6" width="9" customWidth="1"/>
    <col min="8" max="8" width="9.6640625" customWidth="1"/>
  </cols>
  <sheetData>
    <row r="1" spans="1:9" ht="15.6" thickBot="1" x14ac:dyDescent="0.3">
      <c r="A1" s="50" t="s">
        <v>41</v>
      </c>
      <c r="B1" s="51"/>
      <c r="C1" s="52"/>
      <c r="D1" s="51"/>
      <c r="E1" s="53"/>
    </row>
    <row r="2" spans="1:9" ht="19.5" customHeight="1" thickBot="1" x14ac:dyDescent="0.3">
      <c r="A2" s="118"/>
      <c r="B2" s="40" t="s">
        <v>34</v>
      </c>
      <c r="C2" s="38">
        <f>E57/(E57*LN(C4)-C58)</f>
        <v>0.28685048850106371</v>
      </c>
      <c r="D2" s="54" t="s">
        <v>39</v>
      </c>
      <c r="E2" s="60">
        <f>C3*C2</f>
        <v>0.2905821262926257</v>
      </c>
    </row>
    <row r="3" spans="1:9" ht="13.8" thickBot="1" x14ac:dyDescent="0.3">
      <c r="A3" s="119"/>
      <c r="B3" s="25" t="s">
        <v>4</v>
      </c>
      <c r="C3" s="49">
        <f>E57/C4^C2</f>
        <v>1.0130089992562386</v>
      </c>
      <c r="D3" s="120"/>
      <c r="E3" s="121"/>
      <c r="G3" s="23"/>
      <c r="H3" s="23"/>
      <c r="I3" s="23"/>
    </row>
    <row r="4" spans="1:9" ht="14.4" thickBot="1" x14ac:dyDescent="0.3">
      <c r="A4" s="96"/>
      <c r="B4" s="105" t="s">
        <v>49</v>
      </c>
      <c r="C4" s="105">
        <v>12035</v>
      </c>
      <c r="D4" s="98"/>
      <c r="E4" s="99"/>
      <c r="G4" s="23"/>
      <c r="H4" s="23"/>
      <c r="I4" s="23"/>
    </row>
    <row r="5" spans="1:9" ht="13.8" thickBot="1" x14ac:dyDescent="0.3">
      <c r="A5" s="41" t="s">
        <v>35</v>
      </c>
      <c r="B5" s="42"/>
      <c r="C5" s="39"/>
      <c r="D5" s="39"/>
      <c r="E5" s="61"/>
      <c r="G5" s="23"/>
      <c r="H5" s="23"/>
      <c r="I5" s="23"/>
    </row>
    <row r="6" spans="1:9" ht="14.4" thickBot="1" x14ac:dyDescent="0.3">
      <c r="A6" s="125" t="s">
        <v>19</v>
      </c>
      <c r="B6" s="44" t="s">
        <v>17</v>
      </c>
      <c r="C6" s="122" t="s">
        <v>25</v>
      </c>
      <c r="D6" s="123" t="s">
        <v>28</v>
      </c>
      <c r="E6" s="124" t="s">
        <v>26</v>
      </c>
      <c r="F6" t="s">
        <v>31</v>
      </c>
      <c r="G6" s="23"/>
      <c r="H6" s="23"/>
      <c r="I6" s="23"/>
    </row>
    <row r="7" spans="1:9" x14ac:dyDescent="0.25">
      <c r="A7" s="119">
        <v>1</v>
      </c>
      <c r="B7" s="22">
        <v>3</v>
      </c>
      <c r="C7" s="32">
        <f t="shared" ref="C7:C38" si="0">IF(B7&gt;0,$C$3*$C$2*B7^($C$2-1),"")</f>
        <v>0.13274253513480297</v>
      </c>
      <c r="D7" s="33">
        <f t="shared" ref="D7:D38" si="1">IF(B7&gt;0,1/C7,"")</f>
        <v>7.5333803063537843</v>
      </c>
      <c r="E7" s="34">
        <f t="shared" ref="E7:E38" si="2">IF(B7&gt;0,$C$3*B7^$C$2,"")</f>
        <v>1.388275848806624</v>
      </c>
      <c r="F7">
        <f>IF(B7&gt;0,LN(B7),"")</f>
        <v>1.0986122886681098</v>
      </c>
      <c r="H7" s="23"/>
      <c r="I7" s="23"/>
    </row>
    <row r="8" spans="1:9" x14ac:dyDescent="0.25">
      <c r="A8" s="119">
        <v>2</v>
      </c>
      <c r="B8" s="22">
        <v>15</v>
      </c>
      <c r="C8" s="35">
        <f t="shared" si="0"/>
        <v>4.2125007427563935E-2</v>
      </c>
      <c r="D8" s="29">
        <f t="shared" si="1"/>
        <v>23.738868217876288</v>
      </c>
      <c r="E8" s="36">
        <f t="shared" si="2"/>
        <v>2.202802981843679</v>
      </c>
      <c r="F8">
        <f t="shared" ref="F8:F56" si="3">IF(B8&gt;0,LN(B8),"")</f>
        <v>2.7080502011022101</v>
      </c>
      <c r="G8" s="23"/>
      <c r="H8" s="23"/>
      <c r="I8" s="23"/>
    </row>
    <row r="9" spans="1:9" x14ac:dyDescent="0.25">
      <c r="A9" s="119">
        <v>3</v>
      </c>
      <c r="B9" s="22">
        <v>35</v>
      </c>
      <c r="C9" s="35">
        <f t="shared" si="0"/>
        <v>2.3020647020067488E-2</v>
      </c>
      <c r="D9" s="29">
        <f t="shared" si="1"/>
        <v>43.43926559180909</v>
      </c>
      <c r="E9" s="36">
        <f t="shared" si="2"/>
        <v>2.8088592420137162</v>
      </c>
      <c r="F9">
        <f t="shared" si="3"/>
        <v>3.5553480614894135</v>
      </c>
      <c r="H9" s="23"/>
      <c r="I9" s="23"/>
    </row>
    <row r="10" spans="1:9" ht="13.8" x14ac:dyDescent="0.25">
      <c r="A10" s="119">
        <v>4</v>
      </c>
      <c r="B10" s="22">
        <v>58</v>
      </c>
      <c r="C10" s="35">
        <f t="shared" si="0"/>
        <v>1.6057616633029168E-2</v>
      </c>
      <c r="D10" s="29">
        <f t="shared" si="1"/>
        <v>62.275742587046452</v>
      </c>
      <c r="E10" s="36">
        <f t="shared" si="2"/>
        <v>3.2467846562939995</v>
      </c>
      <c r="F10">
        <f t="shared" si="3"/>
        <v>4.0604430105464191</v>
      </c>
      <c r="G10" s="23"/>
      <c r="H10" s="31"/>
      <c r="I10" s="23"/>
    </row>
    <row r="11" spans="1:9" x14ac:dyDescent="0.25">
      <c r="A11" s="119">
        <v>5</v>
      </c>
      <c r="B11" s="22">
        <v>113</v>
      </c>
      <c r="C11" s="35">
        <f t="shared" si="0"/>
        <v>9.9796890192732149E-3</v>
      </c>
      <c r="D11" s="29">
        <f t="shared" si="1"/>
        <v>100.20352318281221</v>
      </c>
      <c r="E11" s="36">
        <f t="shared" si="2"/>
        <v>3.9313332358982267</v>
      </c>
      <c r="F11">
        <f t="shared" si="3"/>
        <v>4.7273878187123408</v>
      </c>
      <c r="G11" s="23"/>
      <c r="I11" s="23"/>
    </row>
    <row r="12" spans="1:9" x14ac:dyDescent="0.25">
      <c r="A12" s="119">
        <v>6</v>
      </c>
      <c r="B12" s="22">
        <v>187</v>
      </c>
      <c r="C12" s="35">
        <f t="shared" si="0"/>
        <v>6.9679682870821104E-3</v>
      </c>
      <c r="D12" s="29">
        <f t="shared" si="1"/>
        <v>143.51385637817785</v>
      </c>
      <c r="E12" s="36">
        <f t="shared" si="2"/>
        <v>4.5424711545489425</v>
      </c>
      <c r="F12">
        <f t="shared" si="3"/>
        <v>5.2311086168545868</v>
      </c>
      <c r="G12" s="23"/>
      <c r="H12" s="23"/>
      <c r="I12" s="23"/>
    </row>
    <row r="13" spans="1:9" x14ac:dyDescent="0.25">
      <c r="A13" s="119">
        <v>7</v>
      </c>
      <c r="B13" s="22">
        <v>225</v>
      </c>
      <c r="C13" s="35">
        <f t="shared" si="0"/>
        <v>6.1067632528276038E-3</v>
      </c>
      <c r="D13" s="29">
        <f t="shared" si="1"/>
        <v>163.75286851622613</v>
      </c>
      <c r="E13" s="36">
        <f t="shared" si="2"/>
        <v>4.7900275124722898</v>
      </c>
      <c r="F13">
        <f t="shared" si="3"/>
        <v>5.4161004022044201</v>
      </c>
      <c r="G13" s="23"/>
      <c r="H13" s="23"/>
      <c r="I13" s="23"/>
    </row>
    <row r="14" spans="1:9" x14ac:dyDescent="0.25">
      <c r="A14" s="119">
        <v>8</v>
      </c>
      <c r="B14" s="22">
        <v>465</v>
      </c>
      <c r="C14" s="35">
        <f t="shared" si="0"/>
        <v>3.6389503243220434E-3</v>
      </c>
      <c r="D14" s="29">
        <f t="shared" si="1"/>
        <v>274.80452077517862</v>
      </c>
      <c r="E14" s="36">
        <f t="shared" si="2"/>
        <v>5.8989333072147607</v>
      </c>
      <c r="F14">
        <f t="shared" si="3"/>
        <v>6.1420374055873559</v>
      </c>
      <c r="G14" s="23"/>
      <c r="H14" s="23"/>
      <c r="I14" s="23"/>
    </row>
    <row r="15" spans="1:9" x14ac:dyDescent="0.25">
      <c r="A15" s="119">
        <v>9</v>
      </c>
      <c r="B15" s="22">
        <v>732</v>
      </c>
      <c r="C15" s="35">
        <f t="shared" si="0"/>
        <v>2.6329597444372317E-3</v>
      </c>
      <c r="D15" s="29">
        <f t="shared" si="1"/>
        <v>379.80071746738378</v>
      </c>
      <c r="E15" s="36">
        <f t="shared" si="2"/>
        <v>6.7189236560108085</v>
      </c>
      <c r="F15">
        <f t="shared" si="3"/>
        <v>6.5957805139613113</v>
      </c>
      <c r="G15" s="23"/>
      <c r="H15" s="23"/>
      <c r="I15" s="23"/>
    </row>
    <row r="16" spans="1:9" x14ac:dyDescent="0.25">
      <c r="A16" s="119">
        <v>10</v>
      </c>
      <c r="B16" s="22">
        <v>1123</v>
      </c>
      <c r="C16" s="35">
        <f t="shared" si="0"/>
        <v>1.9404035668042874E-3</v>
      </c>
      <c r="D16" s="29">
        <f t="shared" si="1"/>
        <v>515.35671089645132</v>
      </c>
      <c r="E16" s="36">
        <f t="shared" si="2"/>
        <v>7.5965469569459501</v>
      </c>
      <c r="F16">
        <f t="shared" si="3"/>
        <v>7.0237589547384429</v>
      </c>
      <c r="G16" s="23"/>
      <c r="H16" s="23"/>
      <c r="I16" s="23"/>
    </row>
    <row r="17" spans="1:9" x14ac:dyDescent="0.25">
      <c r="A17" s="119">
        <v>11</v>
      </c>
      <c r="B17" s="22">
        <v>1587</v>
      </c>
      <c r="C17" s="35">
        <f t="shared" si="0"/>
        <v>1.5162786694705433E-3</v>
      </c>
      <c r="D17" s="29">
        <f t="shared" si="1"/>
        <v>659.50937656412566</v>
      </c>
      <c r="E17" s="36">
        <f t="shared" si="2"/>
        <v>8.388810006997188</v>
      </c>
      <c r="F17">
        <f t="shared" si="3"/>
        <v>7.3696007205264094</v>
      </c>
      <c r="G17" s="23"/>
      <c r="H17" s="23"/>
      <c r="I17" s="23"/>
    </row>
    <row r="18" spans="1:9" x14ac:dyDescent="0.25">
      <c r="A18" s="119">
        <v>12</v>
      </c>
      <c r="B18" s="22">
        <v>2166</v>
      </c>
      <c r="C18" s="35">
        <f t="shared" si="0"/>
        <v>1.2146347490835389E-3</v>
      </c>
      <c r="D18" s="29">
        <f t="shared" si="1"/>
        <v>823.29276414536616</v>
      </c>
      <c r="E18" s="36">
        <f t="shared" si="2"/>
        <v>9.1716729515180493</v>
      </c>
      <c r="F18">
        <f t="shared" si="3"/>
        <v>7.6806374275609359</v>
      </c>
      <c r="G18" s="23"/>
      <c r="H18" s="23"/>
      <c r="I18" s="23"/>
    </row>
    <row r="19" spans="1:9" x14ac:dyDescent="0.25">
      <c r="A19" s="119">
        <v>13</v>
      </c>
      <c r="B19" s="22">
        <v>5423</v>
      </c>
      <c r="C19" s="35">
        <f t="shared" si="0"/>
        <v>6.3124470413943382E-4</v>
      </c>
      <c r="D19" s="29">
        <f t="shared" si="1"/>
        <v>1584.1717062217331</v>
      </c>
      <c r="E19" s="36">
        <f t="shared" si="2"/>
        <v>11.93388251990185</v>
      </c>
      <c r="F19">
        <f t="shared" si="3"/>
        <v>8.5984044468410605</v>
      </c>
      <c r="G19" s="23"/>
      <c r="H19" s="23"/>
      <c r="I19" s="23"/>
    </row>
    <row r="20" spans="1:9" x14ac:dyDescent="0.25">
      <c r="A20" s="119">
        <v>14</v>
      </c>
      <c r="B20" s="22">
        <v>8423</v>
      </c>
      <c r="C20" s="35">
        <f t="shared" si="0"/>
        <v>4.611308374625099E-4</v>
      </c>
      <c r="D20" s="29">
        <f t="shared" si="1"/>
        <v>2168.5819267753923</v>
      </c>
      <c r="E20" s="36">
        <f t="shared" si="2"/>
        <v>13.540520932152159</v>
      </c>
      <c r="F20">
        <f t="shared" si="3"/>
        <v>9.038721338315364</v>
      </c>
      <c r="G20" s="23"/>
      <c r="H20" s="23"/>
      <c r="I20" s="23"/>
    </row>
    <row r="21" spans="1:9" x14ac:dyDescent="0.25">
      <c r="A21" s="119">
        <v>15</v>
      </c>
      <c r="B21" s="22">
        <v>12035</v>
      </c>
      <c r="C21" s="35">
        <f t="shared" si="0"/>
        <v>3.5752034295936474E-4</v>
      </c>
      <c r="D21" s="29">
        <f t="shared" si="1"/>
        <v>2797.0436359579644</v>
      </c>
      <c r="E21" s="36">
        <f t="shared" si="2"/>
        <v>14.999999999999998</v>
      </c>
      <c r="F21">
        <f t="shared" si="3"/>
        <v>9.3955743502171725</v>
      </c>
      <c r="G21" s="23"/>
      <c r="H21" s="23"/>
      <c r="I21" s="23"/>
    </row>
    <row r="22" spans="1:9" x14ac:dyDescent="0.25">
      <c r="A22" s="119">
        <v>16</v>
      </c>
      <c r="B22" s="22"/>
      <c r="C22" s="35" t="str">
        <f t="shared" si="0"/>
        <v/>
      </c>
      <c r="D22" s="29" t="str">
        <f t="shared" si="1"/>
        <v/>
      </c>
      <c r="E22" s="36" t="str">
        <f t="shared" si="2"/>
        <v/>
      </c>
      <c r="F22" t="str">
        <f t="shared" si="3"/>
        <v/>
      </c>
      <c r="G22" s="23"/>
      <c r="H22" s="23"/>
      <c r="I22" s="23"/>
    </row>
    <row r="23" spans="1:9" x14ac:dyDescent="0.25">
      <c r="A23" s="119">
        <v>17</v>
      </c>
      <c r="B23" s="22"/>
      <c r="C23" s="35" t="str">
        <f t="shared" si="0"/>
        <v/>
      </c>
      <c r="D23" s="29" t="str">
        <f t="shared" si="1"/>
        <v/>
      </c>
      <c r="E23" s="36" t="str">
        <f t="shared" si="2"/>
        <v/>
      </c>
      <c r="F23" t="str">
        <f t="shared" si="3"/>
        <v/>
      </c>
      <c r="G23" s="23"/>
      <c r="H23" s="23"/>
      <c r="I23" s="23"/>
    </row>
    <row r="24" spans="1:9" x14ac:dyDescent="0.25">
      <c r="A24" s="119">
        <v>18</v>
      </c>
      <c r="B24" s="22"/>
      <c r="C24" s="35" t="str">
        <f t="shared" si="0"/>
        <v/>
      </c>
      <c r="D24" s="29" t="str">
        <f t="shared" si="1"/>
        <v/>
      </c>
      <c r="E24" s="36" t="str">
        <f t="shared" si="2"/>
        <v/>
      </c>
      <c r="F24" t="str">
        <f t="shared" si="3"/>
        <v/>
      </c>
      <c r="G24" s="23"/>
      <c r="H24" s="23"/>
      <c r="I24" s="23"/>
    </row>
    <row r="25" spans="1:9" x14ac:dyDescent="0.25">
      <c r="A25" s="119">
        <v>19</v>
      </c>
      <c r="B25" s="22"/>
      <c r="C25" s="35" t="str">
        <f t="shared" si="0"/>
        <v/>
      </c>
      <c r="D25" s="29" t="str">
        <f t="shared" si="1"/>
        <v/>
      </c>
      <c r="E25" s="36" t="str">
        <f t="shared" si="2"/>
        <v/>
      </c>
      <c r="F25" t="str">
        <f t="shared" si="3"/>
        <v/>
      </c>
      <c r="G25" s="23"/>
      <c r="H25" s="23"/>
      <c r="I25" s="23"/>
    </row>
    <row r="26" spans="1:9" x14ac:dyDescent="0.25">
      <c r="A26" s="119">
        <v>20</v>
      </c>
      <c r="B26" s="22"/>
      <c r="C26" s="35" t="str">
        <f t="shared" si="0"/>
        <v/>
      </c>
      <c r="D26" s="29" t="str">
        <f t="shared" si="1"/>
        <v/>
      </c>
      <c r="E26" s="36" t="str">
        <f t="shared" si="2"/>
        <v/>
      </c>
      <c r="F26" t="str">
        <f t="shared" si="3"/>
        <v/>
      </c>
      <c r="G26" s="23"/>
      <c r="H26" s="23"/>
      <c r="I26" s="23"/>
    </row>
    <row r="27" spans="1:9" x14ac:dyDescent="0.25">
      <c r="A27" s="119">
        <v>21</v>
      </c>
      <c r="B27" s="22"/>
      <c r="C27" s="35" t="str">
        <f t="shared" si="0"/>
        <v/>
      </c>
      <c r="D27" s="29" t="str">
        <f t="shared" si="1"/>
        <v/>
      </c>
      <c r="E27" s="36" t="str">
        <f t="shared" si="2"/>
        <v/>
      </c>
      <c r="F27" t="str">
        <f t="shared" si="3"/>
        <v/>
      </c>
    </row>
    <row r="28" spans="1:9" x14ac:dyDescent="0.25">
      <c r="A28" s="119">
        <v>22</v>
      </c>
      <c r="B28" s="22"/>
      <c r="C28" s="35" t="str">
        <f t="shared" si="0"/>
        <v/>
      </c>
      <c r="D28" s="29" t="str">
        <f t="shared" si="1"/>
        <v/>
      </c>
      <c r="E28" s="36" t="str">
        <f t="shared" si="2"/>
        <v/>
      </c>
      <c r="F28" t="str">
        <f t="shared" si="3"/>
        <v/>
      </c>
    </row>
    <row r="29" spans="1:9" x14ac:dyDescent="0.25">
      <c r="A29" s="119">
        <v>23</v>
      </c>
      <c r="B29" s="22"/>
      <c r="C29" s="35" t="str">
        <f t="shared" si="0"/>
        <v/>
      </c>
      <c r="D29" s="29" t="str">
        <f t="shared" si="1"/>
        <v/>
      </c>
      <c r="E29" s="36" t="str">
        <f t="shared" si="2"/>
        <v/>
      </c>
      <c r="F29" t="str">
        <f t="shared" si="3"/>
        <v/>
      </c>
    </row>
    <row r="30" spans="1:9" x14ac:dyDescent="0.25">
      <c r="A30" s="119">
        <v>24</v>
      </c>
      <c r="B30" s="22"/>
      <c r="C30" s="35" t="str">
        <f t="shared" si="0"/>
        <v/>
      </c>
      <c r="D30" s="29" t="str">
        <f t="shared" si="1"/>
        <v/>
      </c>
      <c r="E30" s="36" t="str">
        <f t="shared" si="2"/>
        <v/>
      </c>
      <c r="F30" t="str">
        <f t="shared" si="3"/>
        <v/>
      </c>
    </row>
    <row r="31" spans="1:9" x14ac:dyDescent="0.25">
      <c r="A31" s="119">
        <v>25</v>
      </c>
      <c r="B31" s="22"/>
      <c r="C31" s="35" t="str">
        <f t="shared" si="0"/>
        <v/>
      </c>
      <c r="D31" s="29" t="str">
        <f t="shared" si="1"/>
        <v/>
      </c>
      <c r="E31" s="36" t="str">
        <f t="shared" si="2"/>
        <v/>
      </c>
      <c r="F31" t="str">
        <f t="shared" si="3"/>
        <v/>
      </c>
    </row>
    <row r="32" spans="1:9" x14ac:dyDescent="0.25">
      <c r="A32" s="119">
        <v>26</v>
      </c>
      <c r="B32" s="22"/>
      <c r="C32" s="35" t="str">
        <f t="shared" si="0"/>
        <v/>
      </c>
      <c r="D32" s="29" t="str">
        <f t="shared" si="1"/>
        <v/>
      </c>
      <c r="E32" s="36" t="str">
        <f t="shared" si="2"/>
        <v/>
      </c>
      <c r="F32" t="str">
        <f t="shared" si="3"/>
        <v/>
      </c>
    </row>
    <row r="33" spans="1:6" x14ac:dyDescent="0.25">
      <c r="A33" s="119">
        <v>27</v>
      </c>
      <c r="B33" s="22"/>
      <c r="C33" s="35" t="str">
        <f t="shared" si="0"/>
        <v/>
      </c>
      <c r="D33" s="29" t="str">
        <f t="shared" si="1"/>
        <v/>
      </c>
      <c r="E33" s="36" t="str">
        <f t="shared" si="2"/>
        <v/>
      </c>
      <c r="F33" t="str">
        <f t="shared" si="3"/>
        <v/>
      </c>
    </row>
    <row r="34" spans="1:6" x14ac:dyDescent="0.25">
      <c r="A34" s="119">
        <v>28</v>
      </c>
      <c r="B34" s="22"/>
      <c r="C34" s="35" t="str">
        <f t="shared" si="0"/>
        <v/>
      </c>
      <c r="D34" s="29" t="str">
        <f t="shared" si="1"/>
        <v/>
      </c>
      <c r="E34" s="36" t="str">
        <f t="shared" si="2"/>
        <v/>
      </c>
      <c r="F34" t="str">
        <f t="shared" si="3"/>
        <v/>
      </c>
    </row>
    <row r="35" spans="1:6" x14ac:dyDescent="0.25">
      <c r="A35" s="119">
        <v>29</v>
      </c>
      <c r="B35" s="22"/>
      <c r="C35" s="35" t="str">
        <f t="shared" si="0"/>
        <v/>
      </c>
      <c r="D35" s="29" t="str">
        <f t="shared" si="1"/>
        <v/>
      </c>
      <c r="E35" s="36" t="str">
        <f t="shared" si="2"/>
        <v/>
      </c>
      <c r="F35" t="str">
        <f t="shared" si="3"/>
        <v/>
      </c>
    </row>
    <row r="36" spans="1:6" x14ac:dyDescent="0.25">
      <c r="A36" s="119">
        <v>30</v>
      </c>
      <c r="B36" s="22"/>
      <c r="C36" s="35" t="str">
        <f t="shared" si="0"/>
        <v/>
      </c>
      <c r="D36" s="29" t="str">
        <f t="shared" si="1"/>
        <v/>
      </c>
      <c r="E36" s="36" t="str">
        <f t="shared" si="2"/>
        <v/>
      </c>
      <c r="F36" t="str">
        <f t="shared" si="3"/>
        <v/>
      </c>
    </row>
    <row r="37" spans="1:6" x14ac:dyDescent="0.25">
      <c r="A37" s="119">
        <v>31</v>
      </c>
      <c r="B37" s="22"/>
      <c r="C37" s="35" t="str">
        <f t="shared" si="0"/>
        <v/>
      </c>
      <c r="D37" s="29" t="str">
        <f t="shared" si="1"/>
        <v/>
      </c>
      <c r="E37" s="36" t="str">
        <f t="shared" si="2"/>
        <v/>
      </c>
      <c r="F37" t="str">
        <f t="shared" si="3"/>
        <v/>
      </c>
    </row>
    <row r="38" spans="1:6" x14ac:dyDescent="0.25">
      <c r="A38" s="119">
        <v>32</v>
      </c>
      <c r="B38" s="22"/>
      <c r="C38" s="35" t="str">
        <f t="shared" si="0"/>
        <v/>
      </c>
      <c r="D38" s="29" t="str">
        <f t="shared" si="1"/>
        <v/>
      </c>
      <c r="E38" s="36" t="str">
        <f t="shared" si="2"/>
        <v/>
      </c>
      <c r="F38" t="str">
        <f t="shared" si="3"/>
        <v/>
      </c>
    </row>
    <row r="39" spans="1:6" x14ac:dyDescent="0.25">
      <c r="A39" s="119">
        <v>33</v>
      </c>
      <c r="B39" s="22"/>
      <c r="C39" s="35" t="str">
        <f t="shared" ref="C39:C56" si="4">IF(B39&gt;0,$C$3*$C$2*B39^($C$2-1),"")</f>
        <v/>
      </c>
      <c r="D39" s="29" t="str">
        <f t="shared" ref="D39:D56" si="5">IF(B39&gt;0,1/C39,"")</f>
        <v/>
      </c>
      <c r="E39" s="36" t="str">
        <f t="shared" ref="E39:E56" si="6">IF(B39&gt;0,$C$3*B39^$C$2,"")</f>
        <v/>
      </c>
      <c r="F39" t="str">
        <f t="shared" si="3"/>
        <v/>
      </c>
    </row>
    <row r="40" spans="1:6" x14ac:dyDescent="0.25">
      <c r="A40" s="119">
        <v>34</v>
      </c>
      <c r="B40" s="22"/>
      <c r="C40" s="35" t="str">
        <f t="shared" si="4"/>
        <v/>
      </c>
      <c r="D40" s="29" t="str">
        <f t="shared" si="5"/>
        <v/>
      </c>
      <c r="E40" s="36" t="str">
        <f t="shared" si="6"/>
        <v/>
      </c>
      <c r="F40" t="str">
        <f t="shared" si="3"/>
        <v/>
      </c>
    </row>
    <row r="41" spans="1:6" x14ac:dyDescent="0.25">
      <c r="A41" s="119">
        <v>35</v>
      </c>
      <c r="B41" s="22"/>
      <c r="C41" s="35" t="str">
        <f t="shared" si="4"/>
        <v/>
      </c>
      <c r="D41" s="29" t="str">
        <f t="shared" si="5"/>
        <v/>
      </c>
      <c r="E41" s="36" t="str">
        <f t="shared" si="6"/>
        <v/>
      </c>
      <c r="F41" t="str">
        <f t="shared" si="3"/>
        <v/>
      </c>
    </row>
    <row r="42" spans="1:6" x14ac:dyDescent="0.25">
      <c r="A42" s="119">
        <v>36</v>
      </c>
      <c r="B42" s="22"/>
      <c r="C42" s="35" t="str">
        <f t="shared" si="4"/>
        <v/>
      </c>
      <c r="D42" s="29" t="str">
        <f t="shared" si="5"/>
        <v/>
      </c>
      <c r="E42" s="36" t="str">
        <f t="shared" si="6"/>
        <v/>
      </c>
      <c r="F42" t="str">
        <f t="shared" si="3"/>
        <v/>
      </c>
    </row>
    <row r="43" spans="1:6" x14ac:dyDescent="0.25">
      <c r="A43" s="119">
        <v>37</v>
      </c>
      <c r="B43" s="22"/>
      <c r="C43" s="35" t="str">
        <f t="shared" si="4"/>
        <v/>
      </c>
      <c r="D43" s="29" t="str">
        <f t="shared" si="5"/>
        <v/>
      </c>
      <c r="E43" s="36" t="str">
        <f t="shared" si="6"/>
        <v/>
      </c>
      <c r="F43" t="str">
        <f t="shared" si="3"/>
        <v/>
      </c>
    </row>
    <row r="44" spans="1:6" x14ac:dyDescent="0.25">
      <c r="A44" s="119">
        <v>38</v>
      </c>
      <c r="B44" s="22"/>
      <c r="C44" s="35" t="str">
        <f t="shared" si="4"/>
        <v/>
      </c>
      <c r="D44" s="29" t="str">
        <f t="shared" si="5"/>
        <v/>
      </c>
      <c r="E44" s="36" t="str">
        <f t="shared" si="6"/>
        <v/>
      </c>
      <c r="F44" t="str">
        <f t="shared" si="3"/>
        <v/>
      </c>
    </row>
    <row r="45" spans="1:6" x14ac:dyDescent="0.25">
      <c r="A45" s="119">
        <v>39</v>
      </c>
      <c r="B45" s="22"/>
      <c r="C45" s="35" t="str">
        <f t="shared" si="4"/>
        <v/>
      </c>
      <c r="D45" s="29" t="str">
        <f t="shared" si="5"/>
        <v/>
      </c>
      <c r="E45" s="36" t="str">
        <f t="shared" si="6"/>
        <v/>
      </c>
      <c r="F45" t="str">
        <f t="shared" si="3"/>
        <v/>
      </c>
    </row>
    <row r="46" spans="1:6" x14ac:dyDescent="0.25">
      <c r="A46" s="119">
        <v>40</v>
      </c>
      <c r="B46" s="22"/>
      <c r="C46" s="35" t="str">
        <f t="shared" si="4"/>
        <v/>
      </c>
      <c r="D46" s="29" t="str">
        <f t="shared" si="5"/>
        <v/>
      </c>
      <c r="E46" s="36" t="str">
        <f t="shared" si="6"/>
        <v/>
      </c>
      <c r="F46" t="str">
        <f t="shared" si="3"/>
        <v/>
      </c>
    </row>
    <row r="47" spans="1:6" x14ac:dyDescent="0.25">
      <c r="A47" s="119">
        <v>41</v>
      </c>
      <c r="B47" s="22"/>
      <c r="C47" s="35" t="str">
        <f t="shared" si="4"/>
        <v/>
      </c>
      <c r="D47" s="29" t="str">
        <f t="shared" si="5"/>
        <v/>
      </c>
      <c r="E47" s="36" t="str">
        <f t="shared" si="6"/>
        <v/>
      </c>
      <c r="F47" t="str">
        <f t="shared" si="3"/>
        <v/>
      </c>
    </row>
    <row r="48" spans="1:6" x14ac:dyDescent="0.25">
      <c r="A48" s="119">
        <v>42</v>
      </c>
      <c r="B48" s="22"/>
      <c r="C48" s="35" t="str">
        <f t="shared" si="4"/>
        <v/>
      </c>
      <c r="D48" s="29" t="str">
        <f t="shared" si="5"/>
        <v/>
      </c>
      <c r="E48" s="36" t="str">
        <f t="shared" si="6"/>
        <v/>
      </c>
      <c r="F48" t="str">
        <f t="shared" si="3"/>
        <v/>
      </c>
    </row>
    <row r="49" spans="1:6" x14ac:dyDescent="0.25">
      <c r="A49" s="119">
        <v>43</v>
      </c>
      <c r="B49" s="22"/>
      <c r="C49" s="35" t="str">
        <f t="shared" si="4"/>
        <v/>
      </c>
      <c r="D49" s="29" t="str">
        <f t="shared" si="5"/>
        <v/>
      </c>
      <c r="E49" s="36" t="str">
        <f t="shared" si="6"/>
        <v/>
      </c>
      <c r="F49" t="str">
        <f t="shared" si="3"/>
        <v/>
      </c>
    </row>
    <row r="50" spans="1:6" x14ac:dyDescent="0.25">
      <c r="A50" s="119">
        <v>44</v>
      </c>
      <c r="B50" s="22"/>
      <c r="C50" s="35" t="str">
        <f t="shared" si="4"/>
        <v/>
      </c>
      <c r="D50" s="29" t="str">
        <f t="shared" si="5"/>
        <v/>
      </c>
      <c r="E50" s="36" t="str">
        <f t="shared" si="6"/>
        <v/>
      </c>
      <c r="F50" t="str">
        <f t="shared" si="3"/>
        <v/>
      </c>
    </row>
    <row r="51" spans="1:6" x14ac:dyDescent="0.25">
      <c r="A51" s="119">
        <v>45</v>
      </c>
      <c r="B51" s="22"/>
      <c r="C51" s="35" t="str">
        <f t="shared" si="4"/>
        <v/>
      </c>
      <c r="D51" s="29" t="str">
        <f t="shared" si="5"/>
        <v/>
      </c>
      <c r="E51" s="36" t="str">
        <f t="shared" si="6"/>
        <v/>
      </c>
      <c r="F51" t="str">
        <f t="shared" si="3"/>
        <v/>
      </c>
    </row>
    <row r="52" spans="1:6" x14ac:dyDescent="0.25">
      <c r="A52" s="119">
        <v>46</v>
      </c>
      <c r="B52" s="22"/>
      <c r="C52" s="35" t="str">
        <f t="shared" si="4"/>
        <v/>
      </c>
      <c r="D52" s="29" t="str">
        <f t="shared" si="5"/>
        <v/>
      </c>
      <c r="E52" s="36" t="str">
        <f t="shared" si="6"/>
        <v/>
      </c>
      <c r="F52" t="str">
        <f t="shared" si="3"/>
        <v/>
      </c>
    </row>
    <row r="53" spans="1:6" x14ac:dyDescent="0.25">
      <c r="A53" s="119">
        <v>47</v>
      </c>
      <c r="B53" s="22"/>
      <c r="C53" s="35" t="str">
        <f t="shared" si="4"/>
        <v/>
      </c>
      <c r="D53" s="29" t="str">
        <f t="shared" si="5"/>
        <v/>
      </c>
      <c r="E53" s="36" t="str">
        <f t="shared" si="6"/>
        <v/>
      </c>
      <c r="F53" t="str">
        <f t="shared" si="3"/>
        <v/>
      </c>
    </row>
    <row r="54" spans="1:6" x14ac:dyDescent="0.25">
      <c r="A54" s="119">
        <v>48</v>
      </c>
      <c r="B54" s="22"/>
      <c r="C54" s="35" t="str">
        <f t="shared" si="4"/>
        <v/>
      </c>
      <c r="D54" s="29" t="str">
        <f t="shared" si="5"/>
        <v/>
      </c>
      <c r="E54" s="36" t="str">
        <f t="shared" si="6"/>
        <v/>
      </c>
      <c r="F54" t="str">
        <f t="shared" si="3"/>
        <v/>
      </c>
    </row>
    <row r="55" spans="1:6" x14ac:dyDescent="0.25">
      <c r="A55" s="119">
        <v>49</v>
      </c>
      <c r="B55" s="22"/>
      <c r="C55" s="35" t="str">
        <f t="shared" si="4"/>
        <v/>
      </c>
      <c r="D55" s="29" t="str">
        <f t="shared" si="5"/>
        <v/>
      </c>
      <c r="E55" s="36" t="str">
        <f t="shared" si="6"/>
        <v/>
      </c>
      <c r="F55" t="str">
        <f t="shared" si="3"/>
        <v/>
      </c>
    </row>
    <row r="56" spans="1:6" ht="13.8" thickBot="1" x14ac:dyDescent="0.3">
      <c r="A56" s="119">
        <v>50</v>
      </c>
      <c r="B56" s="22"/>
      <c r="C56" s="35" t="str">
        <f t="shared" si="4"/>
        <v/>
      </c>
      <c r="D56" s="29" t="str">
        <f t="shared" si="5"/>
        <v/>
      </c>
      <c r="E56" s="36" t="str">
        <f t="shared" si="6"/>
        <v/>
      </c>
      <c r="F56" t="str">
        <f t="shared" si="3"/>
        <v/>
      </c>
    </row>
    <row r="57" spans="1:6" ht="13.8" x14ac:dyDescent="0.25">
      <c r="B57" s="47" t="s">
        <v>21</v>
      </c>
      <c r="C57" s="48">
        <f>SUM(B7:B56)</f>
        <v>32590</v>
      </c>
      <c r="D57" s="87" t="s">
        <v>48</v>
      </c>
      <c r="E57" s="104">
        <f>COUNT(B7:B56)</f>
        <v>15</v>
      </c>
    </row>
    <row r="58" spans="1:6" ht="13.8" thickBot="1" x14ac:dyDescent="0.3">
      <c r="B58" s="56" t="s">
        <v>32</v>
      </c>
      <c r="C58" s="57">
        <f>SUM(F7:F56)</f>
        <v>88.641565557325563</v>
      </c>
      <c r="D58" s="59" t="s">
        <v>33</v>
      </c>
      <c r="E58" s="43">
        <f>LN(C4)</f>
        <v>9.3955743502171725</v>
      </c>
    </row>
  </sheetData>
  <sheetProtection password="DC2F" sheet="1" formatCells="0"/>
  <protectedRanges>
    <protectedRange sqref="C4" name="Range1"/>
    <protectedRange sqref="B7:B56" name="Range2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6" r:id="rId4">
          <objectPr defaultSize="0" autoPict="0" r:id="rId5">
            <anchor moveWithCells="1" sizeWithCells="1">
              <from>
                <xdr:col>6</xdr:col>
                <xdr:colOff>45720</xdr:colOff>
                <xdr:row>0</xdr:row>
                <xdr:rowOff>129540</xdr:rowOff>
              </from>
              <to>
                <xdr:col>9</xdr:col>
                <xdr:colOff>259080</xdr:colOff>
                <xdr:row>4</xdr:row>
                <xdr:rowOff>0</xdr:rowOff>
              </to>
            </anchor>
          </objectPr>
        </oleObject>
      </mc:Choice>
      <mc:Fallback>
        <oleObject progId="Equation.DSMT4" shapeId="6146" r:id="rId4"/>
      </mc:Fallback>
    </mc:AlternateContent>
    <mc:AlternateContent xmlns:mc="http://schemas.openxmlformats.org/markup-compatibility/2006">
      <mc:Choice Requires="x14">
        <oleObject progId="Equation.DSMT4" shapeId="6147" r:id="rId6">
          <objectPr defaultSize="0" autoPict="0" r:id="rId7">
            <anchor moveWithCells="1" sizeWithCells="1">
              <from>
                <xdr:col>6</xdr:col>
                <xdr:colOff>289560</xdr:colOff>
                <xdr:row>10</xdr:row>
                <xdr:rowOff>30480</xdr:rowOff>
              </from>
              <to>
                <xdr:col>9</xdr:col>
                <xdr:colOff>114300</xdr:colOff>
                <xdr:row>14</xdr:row>
                <xdr:rowOff>0</xdr:rowOff>
              </to>
            </anchor>
          </objectPr>
        </oleObject>
      </mc:Choice>
      <mc:Fallback>
        <oleObject progId="Equation.DSMT4" shapeId="6147" r:id="rId6"/>
      </mc:Fallback>
    </mc:AlternateContent>
    <mc:AlternateContent xmlns:mc="http://schemas.openxmlformats.org/markup-compatibility/2006">
      <mc:Choice Requires="x14">
        <oleObject progId="Equation" shapeId="6148" r:id="rId8">
          <objectPr defaultSize="0" autoPict="0" r:id="rId9">
            <anchor moveWithCells="1" sizeWithCells="1">
              <from>
                <xdr:col>6</xdr:col>
                <xdr:colOff>198120</xdr:colOff>
                <xdr:row>4</xdr:row>
                <xdr:rowOff>91440</xdr:rowOff>
              </from>
              <to>
                <xdr:col>9</xdr:col>
                <xdr:colOff>38100</xdr:colOff>
                <xdr:row>9</xdr:row>
                <xdr:rowOff>160020</xdr:rowOff>
              </to>
            </anchor>
          </objectPr>
        </oleObject>
      </mc:Choice>
      <mc:Fallback>
        <oleObject progId="Equation" shapeId="6148" r:id="rId8"/>
      </mc:Fallback>
    </mc:AlternateContent>
    <mc:AlternateContent xmlns:mc="http://schemas.openxmlformats.org/markup-compatibility/2006">
      <mc:Choice Requires="x14">
        <oleObject progId="Equation" shapeId="6149" r:id="rId10">
          <objectPr defaultSize="0" autoPict="0" r:id="rId11">
            <anchor moveWithCells="1" sizeWithCells="1">
              <from>
                <xdr:col>9</xdr:col>
                <xdr:colOff>274320</xdr:colOff>
                <xdr:row>4</xdr:row>
                <xdr:rowOff>60960</xdr:rowOff>
              </from>
              <to>
                <xdr:col>11</xdr:col>
                <xdr:colOff>83820</xdr:colOff>
                <xdr:row>8</xdr:row>
                <xdr:rowOff>137160</xdr:rowOff>
              </to>
            </anchor>
          </objectPr>
        </oleObject>
      </mc:Choice>
      <mc:Fallback>
        <oleObject progId="Equation" shapeId="6149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workbookViewId="0">
      <selection activeCell="H17" sqref="H17"/>
    </sheetView>
  </sheetViews>
  <sheetFormatPr defaultRowHeight="13.2" x14ac:dyDescent="0.25"/>
  <cols>
    <col min="3" max="3" width="10.109375" customWidth="1"/>
    <col min="4" max="4" width="9.6640625" customWidth="1"/>
    <col min="11" max="11" width="11.88671875" customWidth="1"/>
    <col min="13" max="13" width="10" customWidth="1"/>
    <col min="14" max="14" width="12.33203125" bestFit="1" customWidth="1"/>
  </cols>
  <sheetData>
    <row r="1" spans="1:14" ht="15.6" thickBot="1" x14ac:dyDescent="0.3">
      <c r="A1" s="50" t="s">
        <v>42</v>
      </c>
      <c r="B1" s="51"/>
      <c r="C1" s="51"/>
      <c r="D1" s="51"/>
      <c r="E1" s="51"/>
      <c r="F1" s="51"/>
      <c r="G1" s="51"/>
      <c r="H1" s="51"/>
      <c r="I1" s="62"/>
    </row>
    <row r="2" spans="1:14" ht="57" customHeight="1" thickBot="1" x14ac:dyDescent="0.3">
      <c r="A2" s="2" t="s">
        <v>2</v>
      </c>
      <c r="J2" s="69" t="s">
        <v>43</v>
      </c>
      <c r="K2" s="64" t="s">
        <v>6</v>
      </c>
      <c r="L2" s="65"/>
      <c r="M2" s="66">
        <f>B24/C24^K3</f>
        <v>5.255804276486308</v>
      </c>
      <c r="N2" s="116" t="s">
        <v>15</v>
      </c>
    </row>
    <row r="3" spans="1:14" ht="42" thickBot="1" x14ac:dyDescent="0.45">
      <c r="A3" s="119" t="s">
        <v>0</v>
      </c>
      <c r="B3" s="126" t="s">
        <v>1</v>
      </c>
      <c r="C3" s="127" t="s">
        <v>3</v>
      </c>
      <c r="D3" s="119"/>
      <c r="E3" s="119" t="s">
        <v>10</v>
      </c>
      <c r="F3" s="119"/>
      <c r="G3" s="119" t="s">
        <v>10</v>
      </c>
      <c r="H3" s="128" t="s">
        <v>7</v>
      </c>
      <c r="I3" s="129" t="s">
        <v>8</v>
      </c>
      <c r="J3" s="102"/>
      <c r="K3" s="103">
        <v>0.41849928245075074</v>
      </c>
      <c r="L3" s="67"/>
      <c r="M3" s="68">
        <f>H24</f>
        <v>1.5987211554602254E-14</v>
      </c>
      <c r="N3" s="117">
        <f>M3^2</f>
        <v>2.5559093329160782E-28</v>
      </c>
    </row>
    <row r="4" spans="1:14" ht="13.8" x14ac:dyDescent="0.25">
      <c r="A4" s="1">
        <v>1</v>
      </c>
      <c r="B4" s="6">
        <v>24</v>
      </c>
      <c r="C4" s="3">
        <v>50</v>
      </c>
      <c r="D4">
        <f>IF(B4&gt;0,C4^$K$3*LN(C4),"")</f>
        <v>20.11032678626167</v>
      </c>
      <c r="E4">
        <f>D4</f>
        <v>20.11032678626167</v>
      </c>
      <c r="F4">
        <f>IF(B4&gt;0,C4^$K$3,"")</f>
        <v>5.1406463505857429</v>
      </c>
      <c r="G4">
        <f>F4</f>
        <v>5.1406463505857429</v>
      </c>
      <c r="H4">
        <f t="shared" ref="H4:H23" si="0">IF(B4&gt;0,B4*(E4/G4-LN($C$24)),"")</f>
        <v>-46.701843577327502</v>
      </c>
      <c r="I4" s="46">
        <f>IF(B4&gt;0,$M$2*G4,"")</f>
        <v>27.018231073312279</v>
      </c>
      <c r="J4" s="45">
        <f>IF(B4&gt;0,(B4-I4)^2/I4,"")</f>
        <v>0.33716932789526965</v>
      </c>
      <c r="K4" s="16" t="s">
        <v>9</v>
      </c>
      <c r="L4" s="63"/>
      <c r="M4" s="13"/>
      <c r="N4" s="10"/>
    </row>
    <row r="5" spans="1:14" ht="14.4" thickBot="1" x14ac:dyDescent="0.3">
      <c r="A5" s="1">
        <v>2</v>
      </c>
      <c r="B5" s="6">
        <v>17</v>
      </c>
      <c r="C5" s="3">
        <v>100</v>
      </c>
      <c r="D5">
        <f t="shared" ref="D5:D23" si="1">IF(B5&gt;0,C5^$K$3*LN(C5),"")</f>
        <v>31.640566402456511</v>
      </c>
      <c r="E5">
        <f>IF(B5&gt;0,D5-D4,"")</f>
        <v>11.530239616194841</v>
      </c>
      <c r="F5">
        <f t="shared" ref="F5:F23" si="2">IF(B5&gt;0,C5^$K$3,"")</f>
        <v>6.870661696440143</v>
      </c>
      <c r="G5">
        <f>IF(B5&gt;0,F5-F4,"")</f>
        <v>1.7300153458544001</v>
      </c>
      <c r="H5">
        <f t="shared" si="0"/>
        <v>13.71706398096501</v>
      </c>
      <c r="I5" s="46">
        <f t="shared" ref="I5:I23" si="3">IF(B5&gt;0,$M$2*G5,"")</f>
        <v>9.0926220531284958</v>
      </c>
      <c r="J5" s="45">
        <f t="shared" ref="J5:J23" si="4">IF(B5&gt;0,(B5-I5)^2/I5,"")</f>
        <v>6.8766331240124829</v>
      </c>
      <c r="K5" s="11" t="s">
        <v>12</v>
      </c>
      <c r="L5" s="12">
        <f>SUM(J4:J23)</f>
        <v>11.918291521104932</v>
      </c>
      <c r="M5" s="13"/>
      <c r="N5" s="14"/>
    </row>
    <row r="6" spans="1:14" ht="14.4" thickBot="1" x14ac:dyDescent="0.3">
      <c r="A6" s="1">
        <v>3</v>
      </c>
      <c r="B6" s="6">
        <v>9</v>
      </c>
      <c r="C6" s="3">
        <v>150</v>
      </c>
      <c r="D6">
        <f t="shared" si="1"/>
        <v>40.792979171308012</v>
      </c>
      <c r="E6">
        <f t="shared" ref="E6:E23" si="5">IF(B6&gt;0,D6-D5,"")</f>
        <v>9.1524127688515016</v>
      </c>
      <c r="F6">
        <f t="shared" si="2"/>
        <v>8.1412788552725122</v>
      </c>
      <c r="G6">
        <f t="shared" ref="G6:G23" si="6">IF(B6&gt;0,F6-F5,"")</f>
        <v>1.2706171588323691</v>
      </c>
      <c r="H6">
        <f t="shared" si="0"/>
        <v>12.106716315229281</v>
      </c>
      <c r="I6" s="46">
        <f t="shared" si="3"/>
        <v>6.6781150971680479</v>
      </c>
      <c r="J6" s="45">
        <f t="shared" si="4"/>
        <v>0.80728610147572022</v>
      </c>
      <c r="K6" s="100" t="s">
        <v>14</v>
      </c>
      <c r="L6" s="101">
        <v>0.1</v>
      </c>
      <c r="M6" s="13"/>
      <c r="N6" s="14"/>
    </row>
    <row r="7" spans="1:14" ht="13.8" x14ac:dyDescent="0.25">
      <c r="A7" s="1">
        <v>4</v>
      </c>
      <c r="B7" s="6">
        <v>5</v>
      </c>
      <c r="C7" s="3">
        <v>200</v>
      </c>
      <c r="D7">
        <f t="shared" si="1"/>
        <v>48.653867809581811</v>
      </c>
      <c r="E7">
        <f t="shared" si="5"/>
        <v>7.8608886382737992</v>
      </c>
      <c r="F7">
        <f t="shared" si="2"/>
        <v>9.1828904241877858</v>
      </c>
      <c r="G7">
        <f t="shared" si="6"/>
        <v>1.0416115689152736</v>
      </c>
      <c r="H7">
        <f t="shared" si="0"/>
        <v>8.4445956013310273</v>
      </c>
      <c r="I7" s="46">
        <f t="shared" si="3"/>
        <v>5.4745065383425082</v>
      </c>
      <c r="J7" s="45">
        <f t="shared" si="4"/>
        <v>4.1128173535428789E-2</v>
      </c>
      <c r="K7" s="11" t="s">
        <v>11</v>
      </c>
      <c r="L7" s="15">
        <f>COUNT(B4:B23)-2</f>
        <v>5</v>
      </c>
      <c r="M7" s="13"/>
      <c r="N7" s="14"/>
    </row>
    <row r="8" spans="1:14" ht="13.8" x14ac:dyDescent="0.25">
      <c r="A8" s="1">
        <v>5</v>
      </c>
      <c r="B8" s="6">
        <v>3</v>
      </c>
      <c r="C8" s="8">
        <v>250</v>
      </c>
      <c r="D8">
        <f t="shared" si="1"/>
        <v>55.666020534199291</v>
      </c>
      <c r="E8">
        <f t="shared" si="5"/>
        <v>7.0121527246174793</v>
      </c>
      <c r="F8">
        <f t="shared" si="2"/>
        <v>10.081755782082327</v>
      </c>
      <c r="G8">
        <f t="shared" si="6"/>
        <v>0.89886535789454136</v>
      </c>
      <c r="H8">
        <f t="shared" si="0"/>
        <v>5.8295478667072986</v>
      </c>
      <c r="I8" s="46">
        <f t="shared" si="3"/>
        <v>4.7242603920075261</v>
      </c>
      <c r="J8" s="45">
        <f t="shared" si="4"/>
        <v>0.62932049733663609</v>
      </c>
      <c r="K8" s="16" t="s">
        <v>13</v>
      </c>
      <c r="L8" s="12">
        <f>CHIINV(L6,L7)</f>
        <v>9.2363568997811178</v>
      </c>
      <c r="M8" s="13"/>
      <c r="N8" s="14"/>
    </row>
    <row r="9" spans="1:14" ht="13.8" thickBot="1" x14ac:dyDescent="0.3">
      <c r="A9" s="1">
        <v>6</v>
      </c>
      <c r="B9" s="6">
        <v>2</v>
      </c>
      <c r="C9" s="8">
        <v>300</v>
      </c>
      <c r="D9">
        <f t="shared" si="1"/>
        <v>62.063522668032604</v>
      </c>
      <c r="E9">
        <f t="shared" si="5"/>
        <v>6.3975021338333136</v>
      </c>
      <c r="F9">
        <f t="shared" si="2"/>
        <v>10.881116687707051</v>
      </c>
      <c r="G9">
        <f t="shared" si="6"/>
        <v>0.79936090562472373</v>
      </c>
      <c r="H9">
        <f t="shared" si="0"/>
        <v>4.2906761396745505</v>
      </c>
      <c r="I9" s="46">
        <f t="shared" si="3"/>
        <v>4.2012844662383912</v>
      </c>
      <c r="J9" s="45">
        <f t="shared" si="4"/>
        <v>1.1533742454818781</v>
      </c>
      <c r="K9" s="17" t="s">
        <v>16</v>
      </c>
      <c r="L9" s="18"/>
      <c r="M9" s="18"/>
      <c r="N9" s="19"/>
    </row>
    <row r="10" spans="1:14" x14ac:dyDescent="0.25">
      <c r="A10" s="1">
        <v>7</v>
      </c>
      <c r="B10" s="6">
        <v>1</v>
      </c>
      <c r="C10" s="8">
        <v>350</v>
      </c>
      <c r="D10">
        <f t="shared" si="1"/>
        <v>67.988437853774386</v>
      </c>
      <c r="E10">
        <f t="shared" si="5"/>
        <v>5.9249151857417814</v>
      </c>
      <c r="F10">
        <f t="shared" si="2"/>
        <v>11.606216059624783</v>
      </c>
      <c r="G10">
        <f t="shared" si="6"/>
        <v>0.72509937191773233</v>
      </c>
      <c r="H10">
        <f t="shared" si="0"/>
        <v>2.3132436734203514</v>
      </c>
      <c r="I10" s="46">
        <f t="shared" si="3"/>
        <v>3.8109803798027535</v>
      </c>
      <c r="J10" s="45">
        <f t="shared" si="4"/>
        <v>2.0733800513675167</v>
      </c>
    </row>
    <row r="11" spans="1:14" x14ac:dyDescent="0.25">
      <c r="A11" s="1">
        <v>8</v>
      </c>
      <c r="B11" s="6"/>
      <c r="C11" s="8"/>
      <c r="D11" t="str">
        <f t="shared" si="1"/>
        <v/>
      </c>
      <c r="E11" t="str">
        <f t="shared" si="5"/>
        <v/>
      </c>
      <c r="F11" t="str">
        <f t="shared" si="2"/>
        <v/>
      </c>
      <c r="G11" t="str">
        <f t="shared" si="6"/>
        <v/>
      </c>
      <c r="H11" t="str">
        <f t="shared" si="0"/>
        <v/>
      </c>
      <c r="I11" t="str">
        <f t="shared" si="3"/>
        <v/>
      </c>
      <c r="J11" t="str">
        <f t="shared" si="4"/>
        <v/>
      </c>
    </row>
    <row r="12" spans="1:14" x14ac:dyDescent="0.25">
      <c r="A12" s="1">
        <v>9</v>
      </c>
      <c r="B12" s="6"/>
      <c r="C12" s="8"/>
      <c r="D12" t="str">
        <f t="shared" si="1"/>
        <v/>
      </c>
      <c r="E12" t="str">
        <f t="shared" si="5"/>
        <v/>
      </c>
      <c r="F12" t="str">
        <f t="shared" si="2"/>
        <v/>
      </c>
      <c r="G12" t="str">
        <f t="shared" si="6"/>
        <v/>
      </c>
      <c r="H12" t="str">
        <f t="shared" si="0"/>
        <v/>
      </c>
      <c r="I12" t="str">
        <f t="shared" si="3"/>
        <v/>
      </c>
      <c r="J12" t="str">
        <f t="shared" si="4"/>
        <v/>
      </c>
    </row>
    <row r="13" spans="1:14" x14ac:dyDescent="0.25">
      <c r="A13" s="1">
        <v>10</v>
      </c>
      <c r="B13" s="6"/>
      <c r="C13" s="8"/>
      <c r="D13" t="str">
        <f t="shared" si="1"/>
        <v/>
      </c>
      <c r="E13" t="str">
        <f t="shared" si="5"/>
        <v/>
      </c>
      <c r="F13" t="str">
        <f t="shared" si="2"/>
        <v/>
      </c>
      <c r="G13" t="str">
        <f t="shared" si="6"/>
        <v/>
      </c>
      <c r="H13" t="str">
        <f t="shared" si="0"/>
        <v/>
      </c>
      <c r="I13" t="str">
        <f t="shared" si="3"/>
        <v/>
      </c>
      <c r="J13" t="str">
        <f t="shared" si="4"/>
        <v/>
      </c>
    </row>
    <row r="14" spans="1:14" x14ac:dyDescent="0.25">
      <c r="A14" s="1">
        <v>11</v>
      </c>
      <c r="B14" s="6"/>
      <c r="C14" s="8"/>
      <c r="D14" t="str">
        <f t="shared" si="1"/>
        <v/>
      </c>
      <c r="E14" t="str">
        <f t="shared" si="5"/>
        <v/>
      </c>
      <c r="F14" t="str">
        <f t="shared" si="2"/>
        <v/>
      </c>
      <c r="G14" t="str">
        <f t="shared" si="6"/>
        <v/>
      </c>
      <c r="H14" t="str">
        <f t="shared" si="0"/>
        <v/>
      </c>
      <c r="I14" t="str">
        <f t="shared" si="3"/>
        <v/>
      </c>
      <c r="J14" t="str">
        <f t="shared" si="4"/>
        <v/>
      </c>
    </row>
    <row r="15" spans="1:14" x14ac:dyDescent="0.25">
      <c r="A15" s="1">
        <v>12</v>
      </c>
      <c r="B15" s="6"/>
      <c r="C15" s="8"/>
      <c r="D15" t="str">
        <f t="shared" si="1"/>
        <v/>
      </c>
      <c r="E15" t="str">
        <f t="shared" si="5"/>
        <v/>
      </c>
      <c r="F15" t="str">
        <f t="shared" si="2"/>
        <v/>
      </c>
      <c r="G15" t="str">
        <f t="shared" si="6"/>
        <v/>
      </c>
      <c r="H15" t="str">
        <f t="shared" si="0"/>
        <v/>
      </c>
      <c r="I15" t="str">
        <f t="shared" si="3"/>
        <v/>
      </c>
      <c r="J15" t="str">
        <f t="shared" si="4"/>
        <v/>
      </c>
    </row>
    <row r="16" spans="1:14" x14ac:dyDescent="0.25">
      <c r="A16" s="1">
        <v>13</v>
      </c>
      <c r="B16" s="6"/>
      <c r="C16" s="8"/>
      <c r="D16" t="str">
        <f t="shared" si="1"/>
        <v/>
      </c>
      <c r="E16" t="str">
        <f t="shared" si="5"/>
        <v/>
      </c>
      <c r="F16" t="str">
        <f t="shared" si="2"/>
        <v/>
      </c>
      <c r="G16" t="str">
        <f t="shared" si="6"/>
        <v/>
      </c>
      <c r="H16" t="str">
        <f t="shared" si="0"/>
        <v/>
      </c>
      <c r="I16" t="str">
        <f t="shared" si="3"/>
        <v/>
      </c>
      <c r="J16" t="str">
        <f t="shared" si="4"/>
        <v/>
      </c>
    </row>
    <row r="17" spans="1:10" x14ac:dyDescent="0.25">
      <c r="A17" s="1">
        <v>14</v>
      </c>
      <c r="B17" s="6"/>
      <c r="C17" s="8"/>
      <c r="D17" t="str">
        <f t="shared" si="1"/>
        <v/>
      </c>
      <c r="E17" t="str">
        <f t="shared" si="5"/>
        <v/>
      </c>
      <c r="F17" t="str">
        <f t="shared" si="2"/>
        <v/>
      </c>
      <c r="G17" t="str">
        <f t="shared" si="6"/>
        <v/>
      </c>
      <c r="H17" t="str">
        <f t="shared" si="0"/>
        <v/>
      </c>
      <c r="I17" t="str">
        <f t="shared" si="3"/>
        <v/>
      </c>
      <c r="J17" t="str">
        <f t="shared" si="4"/>
        <v/>
      </c>
    </row>
    <row r="18" spans="1:10" x14ac:dyDescent="0.25">
      <c r="A18" s="1">
        <v>15</v>
      </c>
      <c r="B18" s="6"/>
      <c r="C18" s="8"/>
      <c r="D18" t="str">
        <f t="shared" si="1"/>
        <v/>
      </c>
      <c r="E18" t="str">
        <f t="shared" si="5"/>
        <v/>
      </c>
      <c r="F18" t="str">
        <f t="shared" si="2"/>
        <v/>
      </c>
      <c r="G18" t="str">
        <f t="shared" si="6"/>
        <v/>
      </c>
      <c r="H18" t="str">
        <f t="shared" si="0"/>
        <v/>
      </c>
      <c r="I18" t="str">
        <f t="shared" si="3"/>
        <v/>
      </c>
      <c r="J18" t="str">
        <f t="shared" si="4"/>
        <v/>
      </c>
    </row>
    <row r="19" spans="1:10" x14ac:dyDescent="0.25">
      <c r="A19" s="1">
        <v>16</v>
      </c>
      <c r="B19" s="6"/>
      <c r="C19" s="8"/>
      <c r="D19" t="str">
        <f t="shared" si="1"/>
        <v/>
      </c>
      <c r="E19" t="str">
        <f t="shared" si="5"/>
        <v/>
      </c>
      <c r="F19" t="str">
        <f t="shared" si="2"/>
        <v/>
      </c>
      <c r="G19" t="str">
        <f t="shared" si="6"/>
        <v/>
      </c>
      <c r="H19" t="str">
        <f t="shared" si="0"/>
        <v/>
      </c>
      <c r="I19" t="str">
        <f t="shared" si="3"/>
        <v/>
      </c>
      <c r="J19" t="str">
        <f t="shared" si="4"/>
        <v/>
      </c>
    </row>
    <row r="20" spans="1:10" x14ac:dyDescent="0.25">
      <c r="A20" s="1">
        <v>17</v>
      </c>
      <c r="B20" s="6"/>
      <c r="C20" s="8"/>
      <c r="D20" t="str">
        <f t="shared" si="1"/>
        <v/>
      </c>
      <c r="E20" t="str">
        <f t="shared" si="5"/>
        <v/>
      </c>
      <c r="F20" t="str">
        <f t="shared" si="2"/>
        <v/>
      </c>
      <c r="G20" t="str">
        <f t="shared" si="6"/>
        <v/>
      </c>
      <c r="H20" t="str">
        <f t="shared" si="0"/>
        <v/>
      </c>
      <c r="I20" t="str">
        <f t="shared" si="3"/>
        <v/>
      </c>
      <c r="J20" t="str">
        <f t="shared" si="4"/>
        <v/>
      </c>
    </row>
    <row r="21" spans="1:10" x14ac:dyDescent="0.25">
      <c r="A21" s="1">
        <v>18</v>
      </c>
      <c r="B21" s="6"/>
      <c r="C21" s="8"/>
      <c r="D21" t="str">
        <f t="shared" si="1"/>
        <v/>
      </c>
      <c r="E21" t="str">
        <f t="shared" si="5"/>
        <v/>
      </c>
      <c r="F21" t="str">
        <f t="shared" si="2"/>
        <v/>
      </c>
      <c r="G21" t="str">
        <f t="shared" si="6"/>
        <v/>
      </c>
      <c r="H21" t="str">
        <f t="shared" si="0"/>
        <v/>
      </c>
      <c r="I21" t="str">
        <f t="shared" si="3"/>
        <v/>
      </c>
      <c r="J21" t="str">
        <f t="shared" si="4"/>
        <v/>
      </c>
    </row>
    <row r="22" spans="1:10" x14ac:dyDescent="0.25">
      <c r="A22" s="1">
        <v>19</v>
      </c>
      <c r="B22" s="6"/>
      <c r="C22" s="8"/>
      <c r="D22" t="str">
        <f t="shared" si="1"/>
        <v/>
      </c>
      <c r="E22" t="str">
        <f t="shared" si="5"/>
        <v/>
      </c>
      <c r="F22" t="str">
        <f t="shared" si="2"/>
        <v/>
      </c>
      <c r="G22" t="str">
        <f t="shared" si="6"/>
        <v/>
      </c>
      <c r="H22" t="str">
        <f t="shared" si="0"/>
        <v/>
      </c>
      <c r="I22" t="str">
        <f t="shared" si="3"/>
        <v/>
      </c>
      <c r="J22" t="str">
        <f t="shared" si="4"/>
        <v/>
      </c>
    </row>
    <row r="23" spans="1:10" ht="13.8" thickBot="1" x14ac:dyDescent="0.3">
      <c r="A23" s="4">
        <v>20</v>
      </c>
      <c r="B23" s="7"/>
      <c r="C23" s="9"/>
      <c r="D23" s="5" t="str">
        <f t="shared" si="1"/>
        <v/>
      </c>
      <c r="E23" s="5" t="str">
        <f t="shared" si="5"/>
        <v/>
      </c>
      <c r="F23" s="5" t="str">
        <f t="shared" si="2"/>
        <v/>
      </c>
      <c r="G23" s="5" t="str">
        <f t="shared" si="6"/>
        <v/>
      </c>
      <c r="H23" s="5" t="str">
        <f t="shared" si="0"/>
        <v/>
      </c>
      <c r="I23" s="5" t="str">
        <f t="shared" si="3"/>
        <v/>
      </c>
      <c r="J23" s="5" t="str">
        <f t="shared" si="4"/>
        <v/>
      </c>
    </row>
    <row r="24" spans="1:10" x14ac:dyDescent="0.25">
      <c r="A24" t="s">
        <v>5</v>
      </c>
      <c r="B24" s="1">
        <f>SUM(B4:B23)</f>
        <v>61</v>
      </c>
      <c r="C24" s="1">
        <f>MAX(C4:C23)</f>
        <v>350</v>
      </c>
      <c r="H24" s="1">
        <f>SUM(H4:H23)</f>
        <v>1.5987211554602254E-14</v>
      </c>
      <c r="I24" s="1">
        <f>SUM(I4:I23)</f>
        <v>61</v>
      </c>
    </row>
  </sheetData>
  <sheetProtection formatCells="0"/>
  <protectedRanges>
    <protectedRange sqref="L6" name="Range3"/>
    <protectedRange sqref="K3" name="Range2"/>
    <protectedRange sqref="B4:C2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2</xdr:col>
                <xdr:colOff>632460</xdr:colOff>
                <xdr:row>1</xdr:row>
                <xdr:rowOff>114300</xdr:rowOff>
              </from>
              <to>
                <xdr:col>8</xdr:col>
                <xdr:colOff>601980</xdr:colOff>
                <xdr:row>1</xdr:row>
                <xdr:rowOff>640080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3</xdr:col>
                <xdr:colOff>68580</xdr:colOff>
                <xdr:row>2</xdr:row>
                <xdr:rowOff>45720</xdr:rowOff>
              </from>
              <to>
                <xdr:col>3</xdr:col>
                <xdr:colOff>601980</xdr:colOff>
                <xdr:row>2</xdr:row>
                <xdr:rowOff>472440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 sizeWithCells="1">
              <from>
                <xdr:col>5</xdr:col>
                <xdr:colOff>45720</xdr:colOff>
                <xdr:row>2</xdr:row>
                <xdr:rowOff>30480</xdr:rowOff>
              </from>
              <to>
                <xdr:col>5</xdr:col>
                <xdr:colOff>518160</xdr:colOff>
                <xdr:row>3</xdr:row>
                <xdr:rowOff>0</xdr:rowOff>
              </to>
            </anchor>
          </objectPr>
        </oleObject>
      </mc:Choice>
      <mc:Fallback>
        <oleObject progId="Equation.DSMT4" shapeId="2051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utoPict="0" r:id="rId11">
            <anchor moveWithCells="1" sizeWithCells="1">
              <from>
                <xdr:col>9</xdr:col>
                <xdr:colOff>30480</xdr:colOff>
                <xdr:row>1</xdr:row>
                <xdr:rowOff>716280</xdr:rowOff>
              </from>
              <to>
                <xdr:col>9</xdr:col>
                <xdr:colOff>403860</xdr:colOff>
                <xdr:row>3</xdr:row>
                <xdr:rowOff>15240</xdr:rowOff>
              </to>
            </anchor>
          </objectPr>
        </oleObject>
      </mc:Choice>
      <mc:Fallback>
        <oleObject progId="Equation.DSMT4" shapeId="2052" r:id="rId10"/>
      </mc:Fallback>
    </mc:AlternateContent>
    <mc:AlternateContent xmlns:mc="http://schemas.openxmlformats.org/markup-compatibility/2006">
      <mc:Choice Requires="x14">
        <oleObject progId="Equation.DSMT4" shapeId="2053" r:id="rId12">
          <objectPr defaultSize="0" autoPict="0" r:id="rId13">
            <anchor moveWithCells="1" sizeWithCells="1">
              <from>
                <xdr:col>10</xdr:col>
                <xdr:colOff>784860</xdr:colOff>
                <xdr:row>2</xdr:row>
                <xdr:rowOff>0</xdr:rowOff>
              </from>
              <to>
                <xdr:col>12</xdr:col>
                <xdr:colOff>68580</xdr:colOff>
                <xdr:row>3</xdr:row>
                <xdr:rowOff>7620</xdr:rowOff>
              </to>
            </anchor>
          </objectPr>
        </oleObject>
      </mc:Choice>
      <mc:Fallback>
        <oleObject progId="Equation.DSMT4" shapeId="2053" r:id="rId12"/>
      </mc:Fallback>
    </mc:AlternateContent>
    <mc:AlternateContent xmlns:mc="http://schemas.openxmlformats.org/markup-compatibility/2006">
      <mc:Choice Requires="x14">
        <oleObject progId="Equation.DSMT4" shapeId="2055" r:id="rId14">
          <objectPr defaultSize="0" autoPict="0" r:id="rId15">
            <anchor moveWithCells="1" sizeWithCells="1">
              <from>
                <xdr:col>11</xdr:col>
                <xdr:colOff>30480</xdr:colOff>
                <xdr:row>1</xdr:row>
                <xdr:rowOff>99060</xdr:rowOff>
              </from>
              <to>
                <xdr:col>11</xdr:col>
                <xdr:colOff>563880</xdr:colOff>
                <xdr:row>1</xdr:row>
                <xdr:rowOff>594360</xdr:rowOff>
              </to>
            </anchor>
          </objectPr>
        </oleObject>
      </mc:Choice>
      <mc:Fallback>
        <oleObject progId="Equation.DSMT4" shapeId="2055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selection activeCell="D19" sqref="D19:D20"/>
    </sheetView>
  </sheetViews>
  <sheetFormatPr defaultRowHeight="13.2" x14ac:dyDescent="0.25"/>
  <cols>
    <col min="1" max="1" width="9" customWidth="1"/>
    <col min="2" max="2" width="10.44140625" customWidth="1"/>
    <col min="3" max="3" width="11.44140625" customWidth="1"/>
    <col min="4" max="4" width="13.5546875" customWidth="1"/>
    <col min="5" max="5" width="13.109375" customWidth="1"/>
    <col min="6" max="6" width="9" customWidth="1"/>
    <col min="8" max="8" width="9.6640625" customWidth="1"/>
  </cols>
  <sheetData>
    <row r="1" spans="1:10" ht="13.8" x14ac:dyDescent="0.25">
      <c r="A1" s="130" t="s">
        <v>37</v>
      </c>
      <c r="B1" s="131"/>
      <c r="C1" s="106"/>
      <c r="D1" s="109" t="s">
        <v>36</v>
      </c>
      <c r="E1" s="112"/>
    </row>
    <row r="2" spans="1:10" ht="25.5" customHeight="1" thickBot="1" x14ac:dyDescent="0.3">
      <c r="A2" s="132" t="s">
        <v>38</v>
      </c>
      <c r="B2" s="133"/>
      <c r="C2" s="107" t="s">
        <v>30</v>
      </c>
      <c r="D2" s="110" t="s">
        <v>18</v>
      </c>
      <c r="E2" s="113" t="s">
        <v>24</v>
      </c>
    </row>
    <row r="3" spans="1:10" ht="13.8" thickBot="1" x14ac:dyDescent="0.3">
      <c r="A3" s="122" t="s">
        <v>47</v>
      </c>
      <c r="B3" s="133"/>
      <c r="C3" s="108">
        <v>-7.1302583762022356E-4</v>
      </c>
      <c r="D3" s="111">
        <f>C57+C58-C59*E59/(1-EXP(-C3*E59))</f>
        <v>6.854601906525204E-5</v>
      </c>
      <c r="E3" s="114">
        <f>D3^2</f>
        <v>4.6985567296938961E-9</v>
      </c>
      <c r="G3" s="23"/>
      <c r="H3" s="23"/>
      <c r="I3" s="23"/>
    </row>
    <row r="4" spans="1:10" ht="13.8" thickBot="1" x14ac:dyDescent="0.3">
      <c r="A4" s="122"/>
      <c r="B4" s="133"/>
      <c r="C4" s="90" t="s">
        <v>45</v>
      </c>
      <c r="D4" s="91">
        <f>LN(C59*C3/(EXP(C3*E59)-1))</f>
        <v>-4.7762393044735427</v>
      </c>
      <c r="E4" s="115"/>
      <c r="G4" s="23"/>
      <c r="H4" s="23"/>
      <c r="I4" s="23"/>
    </row>
    <row r="5" spans="1:10" ht="13.8" thickBot="1" x14ac:dyDescent="0.3">
      <c r="A5" s="96" t="s">
        <v>35</v>
      </c>
      <c r="B5" s="97"/>
      <c r="C5" s="98"/>
      <c r="D5" s="98"/>
      <c r="E5" s="99"/>
      <c r="G5" s="23"/>
      <c r="H5" s="23"/>
      <c r="I5" s="23"/>
    </row>
    <row r="6" spans="1:10" ht="13.8" thickBot="1" x14ac:dyDescent="0.3">
      <c r="A6" s="37" t="s">
        <v>19</v>
      </c>
      <c r="B6" s="92" t="s">
        <v>17</v>
      </c>
      <c r="C6" s="93" t="s">
        <v>25</v>
      </c>
      <c r="D6" s="94" t="s">
        <v>28</v>
      </c>
      <c r="E6" s="95" t="s">
        <v>26</v>
      </c>
      <c r="G6" s="23"/>
      <c r="H6" s="23"/>
      <c r="I6" s="23"/>
    </row>
    <row r="7" spans="1:10" x14ac:dyDescent="0.25">
      <c r="A7" s="20">
        <v>1</v>
      </c>
      <c r="B7" s="21">
        <v>80</v>
      </c>
      <c r="C7" s="24">
        <f t="shared" ref="C7:C38" si="0">IF(B7&gt;0,EXP($D$4+$C$3*B7),"")</f>
        <v>7.960357472862346E-3</v>
      </c>
      <c r="D7" s="26">
        <f t="shared" ref="D7:D38" si="1">IF(B7&gt;0,1/C7,"")</f>
        <v>125.62249916653867</v>
      </c>
      <c r="E7" s="27">
        <f t="shared" ref="E7:E38" si="2">IF(B7&gt;0,($E$58/$C$3)*(EXP($C$3*B7)-1),"")</f>
        <v>0.65534194109802635</v>
      </c>
      <c r="G7" s="23"/>
      <c r="H7" s="23"/>
      <c r="I7" s="23"/>
    </row>
    <row r="8" spans="1:10" x14ac:dyDescent="0.25">
      <c r="A8" s="20">
        <v>2</v>
      </c>
      <c r="B8" s="21">
        <v>120</v>
      </c>
      <c r="C8" s="28">
        <f t="shared" si="0"/>
        <v>7.7365269621098281E-3</v>
      </c>
      <c r="D8" s="29">
        <f t="shared" si="1"/>
        <v>129.25696567692049</v>
      </c>
      <c r="E8" s="30">
        <f t="shared" si="2"/>
        <v>0.96925835049430653</v>
      </c>
      <c r="G8" s="23"/>
      <c r="H8" s="23"/>
      <c r="I8" s="23"/>
    </row>
    <row r="9" spans="1:10" x14ac:dyDescent="0.25">
      <c r="A9" s="20">
        <v>3</v>
      </c>
      <c r="B9" s="21">
        <v>365</v>
      </c>
      <c r="C9" s="28">
        <f t="shared" si="0"/>
        <v>6.496486834443942E-3</v>
      </c>
      <c r="D9" s="29">
        <f t="shared" si="1"/>
        <v>153.92935066043179</v>
      </c>
      <c r="E9" s="30">
        <f t="shared" si="2"/>
        <v>2.7083820431287959</v>
      </c>
      <c r="G9" s="23"/>
      <c r="H9" s="23"/>
      <c r="I9" s="23"/>
    </row>
    <row r="10" spans="1:10" x14ac:dyDescent="0.25">
      <c r="A10" s="20">
        <v>4</v>
      </c>
      <c r="B10" s="21">
        <v>400</v>
      </c>
      <c r="C10" s="28">
        <f t="shared" si="0"/>
        <v>6.3363674032847666E-3</v>
      </c>
      <c r="D10" s="29">
        <f t="shared" si="1"/>
        <v>157.81913142877431</v>
      </c>
      <c r="E10" s="30">
        <f t="shared" si="2"/>
        <v>2.9329453376281798</v>
      </c>
      <c r="H10" s="23"/>
      <c r="I10" s="23"/>
    </row>
    <row r="11" spans="1:10" x14ac:dyDescent="0.25">
      <c r="A11" s="20">
        <v>5</v>
      </c>
      <c r="B11" s="21">
        <v>550</v>
      </c>
      <c r="C11" s="28">
        <f t="shared" si="0"/>
        <v>5.6936513953032702E-3</v>
      </c>
      <c r="D11" s="29">
        <f t="shared" si="1"/>
        <v>175.63421617714539</v>
      </c>
      <c r="E11" s="30">
        <f t="shared" si="2"/>
        <v>3.834337649197987</v>
      </c>
      <c r="G11" s="23"/>
      <c r="H11" s="23"/>
      <c r="I11" s="23"/>
    </row>
    <row r="12" spans="1:10" x14ac:dyDescent="0.25">
      <c r="A12" s="20">
        <v>6</v>
      </c>
      <c r="B12" s="21">
        <v>680</v>
      </c>
      <c r="C12" s="28">
        <f t="shared" si="0"/>
        <v>5.1896092479280283E-3</v>
      </c>
      <c r="D12" s="29">
        <f t="shared" si="1"/>
        <v>192.69273508390904</v>
      </c>
      <c r="E12" s="30">
        <f t="shared" si="2"/>
        <v>4.5412435154110833</v>
      </c>
      <c r="F12" s="1"/>
      <c r="H12" s="23"/>
      <c r="I12" s="23"/>
    </row>
    <row r="13" spans="1:10" ht="13.8" thickBot="1" x14ac:dyDescent="0.3">
      <c r="A13" s="20">
        <v>7</v>
      </c>
      <c r="B13" s="21">
        <v>1200</v>
      </c>
      <c r="C13" s="28">
        <f t="shared" si="0"/>
        <v>3.5818698529942513E-3</v>
      </c>
      <c r="D13" s="29">
        <f t="shared" si="1"/>
        <v>279.18378976390045</v>
      </c>
      <c r="E13" s="30">
        <f t="shared" si="2"/>
        <v>6.7960557677969549</v>
      </c>
      <c r="G13" s="23"/>
      <c r="H13" s="23"/>
      <c r="I13" s="23"/>
    </row>
    <row r="14" spans="1:10" ht="13.8" x14ac:dyDescent="0.25">
      <c r="A14" s="20">
        <v>8</v>
      </c>
      <c r="B14" s="21">
        <v>1550</v>
      </c>
      <c r="C14" s="28">
        <f t="shared" si="0"/>
        <v>2.7907933945032154E-3</v>
      </c>
      <c r="D14" s="29">
        <f t="shared" si="1"/>
        <v>358.32104303013386</v>
      </c>
      <c r="E14" s="30">
        <f t="shared" si="2"/>
        <v>7.9055197125136178</v>
      </c>
      <c r="F14" s="79" t="s">
        <v>29</v>
      </c>
      <c r="G14" s="70"/>
      <c r="H14" s="70"/>
      <c r="I14" s="70"/>
      <c r="J14" s="71"/>
    </row>
    <row r="15" spans="1:10" x14ac:dyDescent="0.25">
      <c r="A15" s="20">
        <v>9</v>
      </c>
      <c r="B15" s="21">
        <v>2010</v>
      </c>
      <c r="C15" s="28">
        <f t="shared" si="0"/>
        <v>2.0104006707594166E-3</v>
      </c>
      <c r="D15" s="29">
        <f t="shared" si="1"/>
        <v>497.41328410035601</v>
      </c>
      <c r="E15" s="30">
        <f t="shared" si="2"/>
        <v>8.9999999999999964</v>
      </c>
      <c r="F15" s="73"/>
      <c r="G15" s="72" t="s">
        <v>23</v>
      </c>
      <c r="H15" s="73">
        <f>-C59/C3^2+C59*E59*EXP(-C3*E59)*C3/(1-EXP(-C3*E59))^2</f>
        <v>-17702398.161872692</v>
      </c>
      <c r="I15" s="73"/>
      <c r="J15" s="74"/>
    </row>
    <row r="16" spans="1:10" ht="13.8" x14ac:dyDescent="0.25">
      <c r="A16" s="20">
        <v>10</v>
      </c>
      <c r="B16" s="21"/>
      <c r="C16" s="28" t="str">
        <f t="shared" si="0"/>
        <v/>
      </c>
      <c r="D16" s="29" t="str">
        <f t="shared" si="1"/>
        <v/>
      </c>
      <c r="E16" s="30" t="str">
        <f t="shared" si="2"/>
        <v/>
      </c>
      <c r="F16" s="73"/>
      <c r="G16" s="72" t="s">
        <v>44</v>
      </c>
      <c r="H16" s="75">
        <f>C3-D3/H15</f>
        <v>-7.1302583374809178E-4</v>
      </c>
      <c r="I16" s="73"/>
      <c r="J16" s="74"/>
    </row>
    <row r="17" spans="1:10" ht="13.8" thickBot="1" x14ac:dyDescent="0.3">
      <c r="A17" s="20">
        <v>11</v>
      </c>
      <c r="B17" s="21"/>
      <c r="C17" s="28" t="str">
        <f t="shared" si="0"/>
        <v/>
      </c>
      <c r="D17" s="29" t="str">
        <f t="shared" si="1"/>
        <v/>
      </c>
      <c r="E17" s="30" t="str">
        <f t="shared" si="2"/>
        <v/>
      </c>
      <c r="F17" s="77"/>
      <c r="G17" s="76"/>
      <c r="H17" s="77"/>
      <c r="I17" s="77"/>
      <c r="J17" s="78"/>
    </row>
    <row r="18" spans="1:10" x14ac:dyDescent="0.25">
      <c r="A18" s="20">
        <v>12</v>
      </c>
      <c r="B18" s="21"/>
      <c r="C18" s="28" t="str">
        <f t="shared" si="0"/>
        <v/>
      </c>
      <c r="D18" s="29" t="str">
        <f t="shared" si="1"/>
        <v/>
      </c>
      <c r="E18" s="30" t="str">
        <f t="shared" si="2"/>
        <v/>
      </c>
      <c r="G18" s="23"/>
      <c r="H18" s="23"/>
      <c r="I18" s="23"/>
    </row>
    <row r="19" spans="1:10" x14ac:dyDescent="0.25">
      <c r="A19" s="20">
        <v>13</v>
      </c>
      <c r="B19" s="21"/>
      <c r="C19" s="28" t="str">
        <f t="shared" si="0"/>
        <v/>
      </c>
      <c r="D19" s="29" t="str">
        <f t="shared" si="1"/>
        <v/>
      </c>
      <c r="E19" s="30" t="str">
        <f t="shared" si="2"/>
        <v/>
      </c>
      <c r="G19" s="23"/>
      <c r="H19" s="23"/>
      <c r="I19" s="23"/>
    </row>
    <row r="20" spans="1:10" x14ac:dyDescent="0.25">
      <c r="A20" s="20">
        <v>14</v>
      </c>
      <c r="B20" s="21"/>
      <c r="C20" s="28" t="str">
        <f t="shared" si="0"/>
        <v/>
      </c>
      <c r="D20" s="29" t="str">
        <f t="shared" si="1"/>
        <v/>
      </c>
      <c r="E20" s="30" t="str">
        <f t="shared" si="2"/>
        <v/>
      </c>
      <c r="G20" s="23"/>
      <c r="H20" s="23"/>
      <c r="I20" s="23"/>
    </row>
    <row r="21" spans="1:10" x14ac:dyDescent="0.25">
      <c r="A21" s="20">
        <v>15</v>
      </c>
      <c r="B21" s="21"/>
      <c r="C21" s="28" t="str">
        <f t="shared" si="0"/>
        <v/>
      </c>
      <c r="D21" s="29" t="str">
        <f t="shared" si="1"/>
        <v/>
      </c>
      <c r="E21" s="30" t="str">
        <f t="shared" si="2"/>
        <v/>
      </c>
      <c r="G21" s="23"/>
      <c r="H21" s="23"/>
      <c r="I21" s="23"/>
    </row>
    <row r="22" spans="1:10" x14ac:dyDescent="0.25">
      <c r="A22" s="20">
        <v>16</v>
      </c>
      <c r="B22" s="21"/>
      <c r="C22" s="28" t="str">
        <f t="shared" si="0"/>
        <v/>
      </c>
      <c r="D22" s="29" t="str">
        <f t="shared" si="1"/>
        <v/>
      </c>
      <c r="E22" s="30" t="str">
        <f t="shared" si="2"/>
        <v/>
      </c>
      <c r="G22" s="23"/>
      <c r="H22" s="23"/>
      <c r="I22" s="23"/>
    </row>
    <row r="23" spans="1:10" x14ac:dyDescent="0.25">
      <c r="A23" s="20">
        <v>17</v>
      </c>
      <c r="B23" s="21"/>
      <c r="C23" s="28" t="str">
        <f t="shared" si="0"/>
        <v/>
      </c>
      <c r="D23" s="29" t="str">
        <f t="shared" si="1"/>
        <v/>
      </c>
      <c r="E23" s="30" t="str">
        <f t="shared" si="2"/>
        <v/>
      </c>
      <c r="G23" s="23"/>
      <c r="H23" s="23"/>
      <c r="I23" s="23"/>
    </row>
    <row r="24" spans="1:10" x14ac:dyDescent="0.25">
      <c r="A24" s="20">
        <v>18</v>
      </c>
      <c r="B24" s="21"/>
      <c r="C24" s="28" t="str">
        <f t="shared" si="0"/>
        <v/>
      </c>
      <c r="D24" s="29" t="str">
        <f t="shared" si="1"/>
        <v/>
      </c>
      <c r="E24" s="30" t="str">
        <f t="shared" si="2"/>
        <v/>
      </c>
      <c r="G24" s="23"/>
      <c r="H24" s="23"/>
      <c r="I24" s="23"/>
    </row>
    <row r="25" spans="1:10" x14ac:dyDescent="0.25">
      <c r="A25" s="20">
        <v>19</v>
      </c>
      <c r="B25" s="21"/>
      <c r="C25" s="28" t="str">
        <f t="shared" si="0"/>
        <v/>
      </c>
      <c r="D25" s="29" t="str">
        <f t="shared" si="1"/>
        <v/>
      </c>
      <c r="E25" s="30" t="str">
        <f t="shared" si="2"/>
        <v/>
      </c>
      <c r="G25" s="23"/>
      <c r="H25" s="23"/>
      <c r="I25" s="23"/>
    </row>
    <row r="26" spans="1:10" x14ac:dyDescent="0.25">
      <c r="A26" s="20">
        <v>20</v>
      </c>
      <c r="B26" s="21"/>
      <c r="C26" s="28" t="str">
        <f t="shared" si="0"/>
        <v/>
      </c>
      <c r="D26" s="29" t="str">
        <f t="shared" si="1"/>
        <v/>
      </c>
      <c r="E26" s="30" t="str">
        <f t="shared" si="2"/>
        <v/>
      </c>
      <c r="G26" s="23"/>
      <c r="H26" s="23"/>
      <c r="I26" s="23"/>
    </row>
    <row r="27" spans="1:10" x14ac:dyDescent="0.25">
      <c r="A27" s="20">
        <v>21</v>
      </c>
      <c r="B27" s="21"/>
      <c r="C27" s="28" t="str">
        <f t="shared" si="0"/>
        <v/>
      </c>
      <c r="D27" s="29" t="str">
        <f t="shared" si="1"/>
        <v/>
      </c>
      <c r="E27" s="30" t="str">
        <f t="shared" si="2"/>
        <v/>
      </c>
      <c r="G27" s="23"/>
      <c r="H27" s="23"/>
      <c r="I27" s="23"/>
    </row>
    <row r="28" spans="1:10" x14ac:dyDescent="0.25">
      <c r="A28" s="20">
        <v>22</v>
      </c>
      <c r="B28" s="21"/>
      <c r="C28" s="28" t="str">
        <f t="shared" si="0"/>
        <v/>
      </c>
      <c r="D28" s="29" t="str">
        <f t="shared" si="1"/>
        <v/>
      </c>
      <c r="E28" s="30" t="str">
        <f t="shared" si="2"/>
        <v/>
      </c>
      <c r="G28" s="23"/>
      <c r="H28" s="23"/>
      <c r="I28" s="23"/>
    </row>
    <row r="29" spans="1:10" x14ac:dyDescent="0.25">
      <c r="A29" s="20">
        <v>23</v>
      </c>
      <c r="B29" s="21"/>
      <c r="C29" s="28" t="str">
        <f t="shared" si="0"/>
        <v/>
      </c>
      <c r="D29" s="29" t="str">
        <f t="shared" si="1"/>
        <v/>
      </c>
      <c r="E29" s="30" t="str">
        <f t="shared" si="2"/>
        <v/>
      </c>
      <c r="G29" s="23"/>
      <c r="H29" s="23"/>
      <c r="I29" s="23"/>
    </row>
    <row r="30" spans="1:10" x14ac:dyDescent="0.25">
      <c r="A30" s="20">
        <v>24</v>
      </c>
      <c r="B30" s="21"/>
      <c r="C30" s="28" t="str">
        <f t="shared" si="0"/>
        <v/>
      </c>
      <c r="D30" s="29" t="str">
        <f t="shared" si="1"/>
        <v/>
      </c>
      <c r="E30" s="30" t="str">
        <f t="shared" si="2"/>
        <v/>
      </c>
    </row>
    <row r="31" spans="1:10" x14ac:dyDescent="0.25">
      <c r="A31" s="20">
        <v>25</v>
      </c>
      <c r="B31" s="21"/>
      <c r="C31" s="28" t="str">
        <f t="shared" si="0"/>
        <v/>
      </c>
      <c r="D31" s="29" t="str">
        <f t="shared" si="1"/>
        <v/>
      </c>
      <c r="E31" s="30" t="str">
        <f t="shared" si="2"/>
        <v/>
      </c>
    </row>
    <row r="32" spans="1:10" x14ac:dyDescent="0.25">
      <c r="A32" s="20">
        <v>26</v>
      </c>
      <c r="B32" s="21"/>
      <c r="C32" s="28" t="str">
        <f t="shared" si="0"/>
        <v/>
      </c>
      <c r="D32" s="29" t="str">
        <f t="shared" si="1"/>
        <v/>
      </c>
      <c r="E32" s="30" t="str">
        <f t="shared" si="2"/>
        <v/>
      </c>
    </row>
    <row r="33" spans="1:5" x14ac:dyDescent="0.25">
      <c r="A33" s="20">
        <v>27</v>
      </c>
      <c r="B33" s="21"/>
      <c r="C33" s="28" t="str">
        <f t="shared" si="0"/>
        <v/>
      </c>
      <c r="D33" s="29" t="str">
        <f t="shared" si="1"/>
        <v/>
      </c>
      <c r="E33" s="30" t="str">
        <f t="shared" si="2"/>
        <v/>
      </c>
    </row>
    <row r="34" spans="1:5" x14ac:dyDescent="0.25">
      <c r="A34" s="20">
        <v>28</v>
      </c>
      <c r="B34" s="21"/>
      <c r="C34" s="28" t="str">
        <f t="shared" si="0"/>
        <v/>
      </c>
      <c r="D34" s="29" t="str">
        <f t="shared" si="1"/>
        <v/>
      </c>
      <c r="E34" s="30" t="str">
        <f t="shared" si="2"/>
        <v/>
      </c>
    </row>
    <row r="35" spans="1:5" x14ac:dyDescent="0.25">
      <c r="A35" s="20">
        <v>29</v>
      </c>
      <c r="B35" s="21"/>
      <c r="C35" s="28" t="str">
        <f t="shared" si="0"/>
        <v/>
      </c>
      <c r="D35" s="29" t="str">
        <f t="shared" si="1"/>
        <v/>
      </c>
      <c r="E35" s="30" t="str">
        <f t="shared" si="2"/>
        <v/>
      </c>
    </row>
    <row r="36" spans="1:5" x14ac:dyDescent="0.25">
      <c r="A36" s="20">
        <v>30</v>
      </c>
      <c r="B36" s="21"/>
      <c r="C36" s="28" t="str">
        <f t="shared" si="0"/>
        <v/>
      </c>
      <c r="D36" s="29" t="str">
        <f t="shared" si="1"/>
        <v/>
      </c>
      <c r="E36" s="30" t="str">
        <f t="shared" si="2"/>
        <v/>
      </c>
    </row>
    <row r="37" spans="1:5" x14ac:dyDescent="0.25">
      <c r="A37" s="20">
        <v>31</v>
      </c>
      <c r="B37" s="21"/>
      <c r="C37" s="28" t="str">
        <f t="shared" si="0"/>
        <v/>
      </c>
      <c r="D37" s="29" t="str">
        <f t="shared" si="1"/>
        <v/>
      </c>
      <c r="E37" s="30" t="str">
        <f t="shared" si="2"/>
        <v/>
      </c>
    </row>
    <row r="38" spans="1:5" x14ac:dyDescent="0.25">
      <c r="A38" s="20">
        <v>32</v>
      </c>
      <c r="B38" s="21"/>
      <c r="C38" s="28" t="str">
        <f t="shared" si="0"/>
        <v/>
      </c>
      <c r="D38" s="29" t="str">
        <f t="shared" si="1"/>
        <v/>
      </c>
      <c r="E38" s="30" t="str">
        <f t="shared" si="2"/>
        <v/>
      </c>
    </row>
    <row r="39" spans="1:5" x14ac:dyDescent="0.25">
      <c r="A39" s="20">
        <v>33</v>
      </c>
      <c r="B39" s="21"/>
      <c r="C39" s="28" t="str">
        <f t="shared" ref="C39:C56" si="3">IF(B39&gt;0,EXP($D$4+$C$3*B39),"")</f>
        <v/>
      </c>
      <c r="D39" s="29" t="str">
        <f t="shared" ref="D39:D56" si="4">IF(B39&gt;0,1/C39,"")</f>
        <v/>
      </c>
      <c r="E39" s="30" t="str">
        <f t="shared" ref="E39:E56" si="5">IF(B39&gt;0,($E$58/$C$3)*(EXP($C$3*B39)-1),"")</f>
        <v/>
      </c>
    </row>
    <row r="40" spans="1:5" x14ac:dyDescent="0.25">
      <c r="A40" s="20">
        <v>34</v>
      </c>
      <c r="B40" s="21"/>
      <c r="C40" s="28" t="str">
        <f t="shared" si="3"/>
        <v/>
      </c>
      <c r="D40" s="29" t="str">
        <f t="shared" si="4"/>
        <v/>
      </c>
      <c r="E40" s="30" t="str">
        <f t="shared" si="5"/>
        <v/>
      </c>
    </row>
    <row r="41" spans="1:5" x14ac:dyDescent="0.25">
      <c r="A41" s="20">
        <v>35</v>
      </c>
      <c r="B41" s="21"/>
      <c r="C41" s="28" t="str">
        <f t="shared" si="3"/>
        <v/>
      </c>
      <c r="D41" s="29" t="str">
        <f t="shared" si="4"/>
        <v/>
      </c>
      <c r="E41" s="30" t="str">
        <f t="shared" si="5"/>
        <v/>
      </c>
    </row>
    <row r="42" spans="1:5" x14ac:dyDescent="0.25">
      <c r="A42" s="20">
        <v>36</v>
      </c>
      <c r="B42" s="21"/>
      <c r="C42" s="28" t="str">
        <f t="shared" si="3"/>
        <v/>
      </c>
      <c r="D42" s="29" t="str">
        <f t="shared" si="4"/>
        <v/>
      </c>
      <c r="E42" s="30" t="str">
        <f t="shared" si="5"/>
        <v/>
      </c>
    </row>
    <row r="43" spans="1:5" x14ac:dyDescent="0.25">
      <c r="A43" s="20">
        <v>37</v>
      </c>
      <c r="B43" s="21"/>
      <c r="C43" s="28" t="str">
        <f t="shared" si="3"/>
        <v/>
      </c>
      <c r="D43" s="29" t="str">
        <f t="shared" si="4"/>
        <v/>
      </c>
      <c r="E43" s="30" t="str">
        <f t="shared" si="5"/>
        <v/>
      </c>
    </row>
    <row r="44" spans="1:5" x14ac:dyDescent="0.25">
      <c r="A44" s="20">
        <v>38</v>
      </c>
      <c r="B44" s="21"/>
      <c r="C44" s="28" t="str">
        <f t="shared" si="3"/>
        <v/>
      </c>
      <c r="D44" s="29" t="str">
        <f t="shared" si="4"/>
        <v/>
      </c>
      <c r="E44" s="30" t="str">
        <f t="shared" si="5"/>
        <v/>
      </c>
    </row>
    <row r="45" spans="1:5" x14ac:dyDescent="0.25">
      <c r="A45" s="20">
        <v>39</v>
      </c>
      <c r="B45" s="21"/>
      <c r="C45" s="28" t="str">
        <f t="shared" si="3"/>
        <v/>
      </c>
      <c r="D45" s="29" t="str">
        <f t="shared" si="4"/>
        <v/>
      </c>
      <c r="E45" s="30" t="str">
        <f t="shared" si="5"/>
        <v/>
      </c>
    </row>
    <row r="46" spans="1:5" x14ac:dyDescent="0.25">
      <c r="A46" s="20">
        <v>40</v>
      </c>
      <c r="B46" s="21"/>
      <c r="C46" s="28" t="str">
        <f t="shared" si="3"/>
        <v/>
      </c>
      <c r="D46" s="29" t="str">
        <f t="shared" si="4"/>
        <v/>
      </c>
      <c r="E46" s="30" t="str">
        <f t="shared" si="5"/>
        <v/>
      </c>
    </row>
    <row r="47" spans="1:5" x14ac:dyDescent="0.25">
      <c r="A47" s="20">
        <v>41</v>
      </c>
      <c r="B47" s="21"/>
      <c r="C47" s="28" t="str">
        <f t="shared" si="3"/>
        <v/>
      </c>
      <c r="D47" s="29" t="str">
        <f t="shared" si="4"/>
        <v/>
      </c>
      <c r="E47" s="30" t="str">
        <f t="shared" si="5"/>
        <v/>
      </c>
    </row>
    <row r="48" spans="1:5" x14ac:dyDescent="0.25">
      <c r="A48" s="20">
        <v>42</v>
      </c>
      <c r="B48" s="21"/>
      <c r="C48" s="28" t="str">
        <f t="shared" si="3"/>
        <v/>
      </c>
      <c r="D48" s="29" t="str">
        <f t="shared" si="4"/>
        <v/>
      </c>
      <c r="E48" s="30" t="str">
        <f t="shared" si="5"/>
        <v/>
      </c>
    </row>
    <row r="49" spans="1:5" x14ac:dyDescent="0.25">
      <c r="A49" s="20">
        <v>43</v>
      </c>
      <c r="B49" s="21"/>
      <c r="C49" s="28" t="str">
        <f t="shared" si="3"/>
        <v/>
      </c>
      <c r="D49" s="29" t="str">
        <f t="shared" si="4"/>
        <v/>
      </c>
      <c r="E49" s="30" t="str">
        <f t="shared" si="5"/>
        <v/>
      </c>
    </row>
    <row r="50" spans="1:5" x14ac:dyDescent="0.25">
      <c r="A50" s="20">
        <v>44</v>
      </c>
      <c r="B50" s="21"/>
      <c r="C50" s="28" t="str">
        <f t="shared" si="3"/>
        <v/>
      </c>
      <c r="D50" s="29" t="str">
        <f t="shared" si="4"/>
        <v/>
      </c>
      <c r="E50" s="30" t="str">
        <f t="shared" si="5"/>
        <v/>
      </c>
    </row>
    <row r="51" spans="1:5" x14ac:dyDescent="0.25">
      <c r="A51" s="20">
        <v>45</v>
      </c>
      <c r="B51" s="21"/>
      <c r="C51" s="28" t="str">
        <f t="shared" si="3"/>
        <v/>
      </c>
      <c r="D51" s="29" t="str">
        <f t="shared" si="4"/>
        <v/>
      </c>
      <c r="E51" s="30" t="str">
        <f t="shared" si="5"/>
        <v/>
      </c>
    </row>
    <row r="52" spans="1:5" x14ac:dyDescent="0.25">
      <c r="A52" s="20">
        <v>46</v>
      </c>
      <c r="B52" s="21"/>
      <c r="C52" s="28" t="str">
        <f t="shared" si="3"/>
        <v/>
      </c>
      <c r="D52" s="29" t="str">
        <f t="shared" si="4"/>
        <v/>
      </c>
      <c r="E52" s="30" t="str">
        <f t="shared" si="5"/>
        <v/>
      </c>
    </row>
    <row r="53" spans="1:5" x14ac:dyDescent="0.25">
      <c r="A53" s="20">
        <v>47</v>
      </c>
      <c r="B53" s="21"/>
      <c r="C53" s="28" t="str">
        <f t="shared" si="3"/>
        <v/>
      </c>
      <c r="D53" s="29" t="str">
        <f t="shared" si="4"/>
        <v/>
      </c>
      <c r="E53" s="30" t="str">
        <f t="shared" si="5"/>
        <v/>
      </c>
    </row>
    <row r="54" spans="1:5" x14ac:dyDescent="0.25">
      <c r="A54" s="20">
        <v>48</v>
      </c>
      <c r="B54" s="21"/>
      <c r="C54" s="28" t="str">
        <f t="shared" si="3"/>
        <v/>
      </c>
      <c r="D54" s="29" t="str">
        <f t="shared" si="4"/>
        <v/>
      </c>
      <c r="E54" s="30" t="str">
        <f t="shared" si="5"/>
        <v/>
      </c>
    </row>
    <row r="55" spans="1:5" x14ac:dyDescent="0.25">
      <c r="A55" s="20">
        <v>49</v>
      </c>
      <c r="B55" s="21"/>
      <c r="C55" s="28" t="str">
        <f t="shared" si="3"/>
        <v/>
      </c>
      <c r="D55" s="29" t="str">
        <f t="shared" si="4"/>
        <v/>
      </c>
      <c r="E55" s="30" t="str">
        <f t="shared" si="5"/>
        <v/>
      </c>
    </row>
    <row r="56" spans="1:5" ht="13.8" thickBot="1" x14ac:dyDescent="0.3">
      <c r="A56" s="20">
        <v>50</v>
      </c>
      <c r="B56" s="21"/>
      <c r="C56" s="28" t="str">
        <f t="shared" si="3"/>
        <v/>
      </c>
      <c r="D56" s="29" t="str">
        <f t="shared" si="4"/>
        <v/>
      </c>
      <c r="E56" s="30" t="str">
        <f t="shared" si="5"/>
        <v/>
      </c>
    </row>
    <row r="57" spans="1:5" x14ac:dyDescent="0.25">
      <c r="B57" s="82" t="s">
        <v>21</v>
      </c>
      <c r="C57" s="84">
        <f>SUM(B7:B56)</f>
        <v>6955</v>
      </c>
      <c r="D57" s="55" t="s">
        <v>40</v>
      </c>
      <c r="E57" s="58"/>
    </row>
    <row r="58" spans="1:5" x14ac:dyDescent="0.25">
      <c r="B58" s="83" t="s">
        <v>22</v>
      </c>
      <c r="C58" s="85">
        <f>C59/C3</f>
        <v>-12622.263493337303</v>
      </c>
      <c r="D58" s="88" t="s">
        <v>27</v>
      </c>
      <c r="E58" s="89">
        <f>EXP(D4)</f>
        <v>8.4276332093414265E-3</v>
      </c>
    </row>
    <row r="59" spans="1:5" ht="13.8" thickBot="1" x14ac:dyDescent="0.3">
      <c r="B59" s="81" t="s">
        <v>20</v>
      </c>
      <c r="C59" s="86">
        <f>COUNT(B7:B56)</f>
        <v>9</v>
      </c>
      <c r="D59" s="59" t="s">
        <v>46</v>
      </c>
      <c r="E59" s="80">
        <f>MAX(B7:B56)</f>
        <v>2010</v>
      </c>
    </row>
  </sheetData>
  <sheetProtection formatCells="0"/>
  <protectedRanges>
    <protectedRange sqref="B7:B56" name="Range2"/>
    <protectedRange sqref="C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5</xdr:col>
                <xdr:colOff>144780</xdr:colOff>
                <xdr:row>7</xdr:row>
                <xdr:rowOff>0</xdr:rowOff>
              </from>
              <to>
                <xdr:col>12</xdr:col>
                <xdr:colOff>198120</xdr:colOff>
                <xdr:row>11</xdr:row>
                <xdr:rowOff>30480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5</xdr:col>
                <xdr:colOff>236220</xdr:colOff>
                <xdr:row>1</xdr:row>
                <xdr:rowOff>152400</xdr:rowOff>
              </from>
              <to>
                <xdr:col>10</xdr:col>
                <xdr:colOff>160020</xdr:colOff>
                <xdr:row>6</xdr:row>
                <xdr:rowOff>129540</xdr:rowOff>
              </to>
            </anchor>
          </objectPr>
        </oleObject>
      </mc:Choice>
      <mc:Fallback>
        <oleObject progId="Equation.DSMT4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AMSAA-ungrouped</vt:lpstr>
      <vt:lpstr>AMSAA Grouped</vt:lpstr>
      <vt:lpstr>Log-linear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2008-11-24T16:19:30Z</dcterms:created>
  <dcterms:modified xsi:type="dcterms:W3CDTF">2017-09-18T01:13:29Z</dcterms:modified>
</cp:coreProperties>
</file>