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sdx" ContentType="application/vnd.ms-visio.drawing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Doc\!_2020_Spring\Технология гибр. супер. комп. выч  1-41М_46М\Лабораторные\Лабораторная 6\BALANCE_STUDENTS\НЕЧЕТНЫЙ ВАРИАНТ\"/>
    </mc:Choice>
  </mc:AlternateContent>
  <bookViews>
    <workbookView xWindow="-15" yWindow="-15" windowWidth="7440" windowHeight="7575" firstSheet="4" activeTab="6"/>
  </bookViews>
  <sheets>
    <sheet name="Presentation" sheetId="38" r:id="rId1"/>
    <sheet name="утечка (2)" sheetId="36" r:id="rId2"/>
    <sheet name="утечка (1)" sheetId="37" r:id="rId3"/>
    <sheet name="Perekachka Mike (3)" sheetId="35" r:id="rId4"/>
    <sheet name="Prototip_Leaks" sheetId="27" r:id="rId5"/>
    <sheet name="Prototip" sheetId="25" r:id="rId6"/>
    <sheet name="2" sheetId="8" r:id="rId7"/>
    <sheet name="Sm" sheetId="10" r:id="rId8"/>
    <sheet name="Su" sheetId="11" r:id="rId9"/>
    <sheet name="Flows Inputs" sheetId="12" r:id="rId10"/>
    <sheet name="Tolerance Inputs" sheetId="13" r:id="rId11"/>
    <sheet name="Leaks_Tolerance" sheetId="21" r:id="rId12"/>
    <sheet name="Лист1" sheetId="29" r:id="rId13"/>
    <sheet name="Covariance" sheetId="14" r:id="rId14"/>
  </sheets>
  <functionGroups builtInGroupCount="18"/>
  <definedNames>
    <definedName name="A" localSheetId="6">'2'!$G$25:$M$27</definedName>
    <definedName name="A" localSheetId="3">'Perekachka Mike (3)'!$G$25:$O$25</definedName>
    <definedName name="A" localSheetId="0">Presentation!$G$25:$AF$25</definedName>
    <definedName name="A" localSheetId="5">Prototip!$G$25:$N$25</definedName>
    <definedName name="A" localSheetId="4">Prototip_Leaks!$G$25:$O$25</definedName>
    <definedName name="A" localSheetId="2">'утечка (1)'!$G$25:$AC$25</definedName>
    <definedName name="A" localSheetId="1">'утечка (2)'!$G$25:$AD$25</definedName>
    <definedName name="A">#REF!</definedName>
    <definedName name="ind" localSheetId="6">'2'!$G$2:$M$2</definedName>
    <definedName name="ind" localSheetId="3">'Perekachka Mike (3)'!$G$2:$O$2</definedName>
    <definedName name="ind" localSheetId="0">Presentation!$G$2:$AF$2</definedName>
    <definedName name="ind" localSheetId="5">Prototip!$G$2:$N$2</definedName>
    <definedName name="ind" localSheetId="4">Prototip_Leaks!$G$2:$O$2</definedName>
    <definedName name="ind" localSheetId="2">'утечка (1)'!$G$2:$AC$2</definedName>
    <definedName name="ind" localSheetId="1">'утечка (2)'!$G$2:$AD$2</definedName>
    <definedName name="ind">#REF!</definedName>
    <definedName name="tol" localSheetId="6">'2'!$G$10:$M$10</definedName>
    <definedName name="tol" localSheetId="3">'Perekachka Mike (3)'!$G$10:$O$10</definedName>
    <definedName name="tol" localSheetId="0">Presentation!$G$10:$AF$10</definedName>
    <definedName name="tol" localSheetId="5">Prototip!$G$10:$N$10</definedName>
    <definedName name="tol" localSheetId="4">Prototip_Leaks!$G$10:$O$10</definedName>
    <definedName name="tol" localSheetId="2">'утечка (1)'!$G$10:$AC$10</definedName>
    <definedName name="tol" localSheetId="1">'утечка (2)'!$G$10:$AD$10</definedName>
    <definedName name="tol">#REF!</definedName>
    <definedName name="x0" localSheetId="6">'2'!$G$8:$M$8</definedName>
    <definedName name="x0" localSheetId="3">'Perekachka Mike (3)'!$G$8:$O$8</definedName>
    <definedName name="x0" localSheetId="0">Presentation!$G$8:$AF$8</definedName>
    <definedName name="x0" localSheetId="5">Prototip!$G$8:$N$8</definedName>
    <definedName name="x0" localSheetId="4">Prototip_Leaks!$G$8:$O$8</definedName>
    <definedName name="x0" localSheetId="2">'утечка (1)'!$G$8:$AC$8</definedName>
    <definedName name="x0" localSheetId="1">'утечка (2)'!$G$8:$AD$8</definedName>
    <definedName name="x0">#REF!</definedName>
  </definedNames>
  <calcPr calcId="162913"/>
</workbook>
</file>

<file path=xl/calcChain.xml><?xml version="1.0" encoding="utf-8"?>
<calcChain xmlns="http://schemas.openxmlformats.org/spreadsheetml/2006/main">
  <c r="N21" i="8" l="1"/>
  <c r="N17" i="8"/>
  <c r="N13" i="8"/>
  <c r="N10" i="8"/>
  <c r="N14" i="8" s="1"/>
  <c r="N16" i="8" l="1"/>
  <c r="N15" i="8"/>
  <c r="N12" i="8"/>
  <c r="AC10" i="38"/>
  <c r="AD10" i="38"/>
  <c r="AE10" i="38"/>
  <c r="AF10" i="38"/>
  <c r="C37" i="38"/>
  <c r="AG32" i="38"/>
  <c r="C32" i="38"/>
  <c r="B32" i="38"/>
  <c r="AM31" i="38"/>
  <c r="A31" i="38" a="1"/>
  <c r="A31" i="38" s="1"/>
  <c r="AM30" i="38"/>
  <c r="A30" i="38" a="1"/>
  <c r="A30" i="38" s="1"/>
  <c r="AM29" i="38"/>
  <c r="A29" i="38" a="1"/>
  <c r="A29" i="38" s="1"/>
  <c r="AM28" i="38"/>
  <c r="A28" i="38" a="1"/>
  <c r="A28" i="38" s="1"/>
  <c r="AM27" i="38"/>
  <c r="A27" i="38" a="1"/>
  <c r="A27" i="38" s="1"/>
  <c r="AM26" i="38"/>
  <c r="A26" i="38" a="1"/>
  <c r="A26" i="38" s="1"/>
  <c r="AM25" i="38"/>
  <c r="A25" i="38"/>
  <c r="A32" i="38" s="1"/>
  <c r="E23" i="38"/>
  <c r="AK21" i="38"/>
  <c r="AB21" i="38"/>
  <c r="Z21" i="38"/>
  <c r="Y21" i="38"/>
  <c r="X21" i="38"/>
  <c r="W21" i="38"/>
  <c r="V21" i="38"/>
  <c r="T21" i="38"/>
  <c r="Q21" i="38"/>
  <c r="N21" i="38"/>
  <c r="L21" i="38"/>
  <c r="K21" i="38"/>
  <c r="J21" i="38"/>
  <c r="H21" i="38"/>
  <c r="G21" i="38"/>
  <c r="AA18" i="38"/>
  <c r="AA21" i="38" s="1"/>
  <c r="Y18" i="38"/>
  <c r="R18" i="38"/>
  <c r="R21" i="38" s="1"/>
  <c r="P18" i="38"/>
  <c r="P21" i="38" s="1"/>
  <c r="M18" i="38"/>
  <c r="O18" i="38" s="1"/>
  <c r="O21" i="38" s="1"/>
  <c r="I18" i="38"/>
  <c r="U18" i="38" s="1"/>
  <c r="U21" i="38" s="1"/>
  <c r="AF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M14" i="38"/>
  <c r="AF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A11" i="38"/>
  <c r="AF15" i="38"/>
  <c r="AB10" i="38"/>
  <c r="AB16" i="38" s="1"/>
  <c r="AA10" i="38"/>
  <c r="AA12" i="38" s="1"/>
  <c r="Z10" i="38"/>
  <c r="Z12" i="38" s="1"/>
  <c r="Y10" i="38"/>
  <c r="Y15" i="38" s="1"/>
  <c r="X10" i="38"/>
  <c r="X16" i="38" s="1"/>
  <c r="W10" i="38"/>
  <c r="W16" i="38" s="1"/>
  <c r="V10" i="38"/>
  <c r="V12" i="38" s="1"/>
  <c r="U10" i="38"/>
  <c r="U15" i="38" s="1"/>
  <c r="T10" i="38"/>
  <c r="T16" i="38" s="1"/>
  <c r="S10" i="38"/>
  <c r="S12" i="38" s="1"/>
  <c r="R10" i="38"/>
  <c r="R12" i="38" s="1"/>
  <c r="Q10" i="38"/>
  <c r="Q15" i="38" s="1"/>
  <c r="P10" i="38"/>
  <c r="P16" i="38" s="1"/>
  <c r="O10" i="38"/>
  <c r="O16" i="38" s="1"/>
  <c r="N10" i="38"/>
  <c r="N12" i="38" s="1"/>
  <c r="M10" i="38"/>
  <c r="M15" i="38" s="1"/>
  <c r="L10" i="38"/>
  <c r="L16" i="38" s="1"/>
  <c r="K10" i="38"/>
  <c r="J10" i="38"/>
  <c r="J12" i="38" s="1"/>
  <c r="I10" i="38"/>
  <c r="I15" i="38" s="1"/>
  <c r="H10" i="38"/>
  <c r="H16" i="38" s="1"/>
  <c r="G10" i="38"/>
  <c r="G100" i="38" s="1"/>
  <c r="AJ9" i="38"/>
  <c r="AH9" i="38"/>
  <c r="AH8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A25" i="37"/>
  <c r="I33" i="25"/>
  <c r="M21" i="38" l="1"/>
  <c r="G16" i="38"/>
  <c r="G12" i="38"/>
  <c r="G14" i="38"/>
  <c r="V16" i="38"/>
  <c r="G15" i="38"/>
  <c r="AF14" i="38"/>
  <c r="M16" i="38"/>
  <c r="R14" i="38"/>
  <c r="N15" i="38"/>
  <c r="Q16" i="38"/>
  <c r="Q14" i="38"/>
  <c r="AF16" i="38"/>
  <c r="V14" i="38"/>
  <c r="V15" i="38"/>
  <c r="R16" i="38"/>
  <c r="AA14" i="38"/>
  <c r="AA15" i="38"/>
  <c r="AA16" i="38"/>
  <c r="K12" i="38"/>
  <c r="W14" i="38"/>
  <c r="O12" i="38"/>
  <c r="I14" i="38"/>
  <c r="N14" i="38"/>
  <c r="S14" i="38"/>
  <c r="Y14" i="38"/>
  <c r="O15" i="38"/>
  <c r="W15" i="38"/>
  <c r="I16" i="38"/>
  <c r="N16" i="38"/>
  <c r="S16" i="38"/>
  <c r="Y16" i="38"/>
  <c r="W12" i="38"/>
  <c r="K14" i="38"/>
  <c r="K15" i="38"/>
  <c r="S15" i="38"/>
  <c r="K16" i="38"/>
  <c r="J14" i="38"/>
  <c r="O14" i="38"/>
  <c r="U14" i="38"/>
  <c r="Z14" i="38"/>
  <c r="J15" i="38"/>
  <c r="R15" i="38"/>
  <c r="Z15" i="38"/>
  <c r="J16" i="38"/>
  <c r="U16" i="38"/>
  <c r="Z16" i="38"/>
  <c r="I21" i="38"/>
  <c r="H12" i="38"/>
  <c r="P12" i="38"/>
  <c r="X12" i="38"/>
  <c r="G99" i="38"/>
  <c r="G102" i="38" s="1"/>
  <c r="L12" i="38"/>
  <c r="T12" i="38"/>
  <c r="AB12" i="38"/>
  <c r="S18" i="38"/>
  <c r="S21" i="38" s="1"/>
  <c r="I12" i="38"/>
  <c r="M12" i="38"/>
  <c r="Q12" i="38"/>
  <c r="U12" i="38"/>
  <c r="Y12" i="38"/>
  <c r="AF12" i="38"/>
  <c r="H15" i="38"/>
  <c r="L15" i="38"/>
  <c r="P15" i="38"/>
  <c r="T15" i="38"/>
  <c r="X15" i="38"/>
  <c r="AB15" i="38"/>
  <c r="A12" i="38"/>
  <c r="H14" i="38"/>
  <c r="L14" i="38"/>
  <c r="P14" i="38"/>
  <c r="T14" i="38"/>
  <c r="X14" i="38"/>
  <c r="AB14" i="38"/>
  <c r="D28" i="25"/>
  <c r="C28" i="25"/>
  <c r="AG15" i="38" l="1"/>
  <c r="AH15" i="38" s="1"/>
  <c r="P8" i="25"/>
  <c r="K77" i="29" l="1"/>
  <c r="L77" i="29"/>
  <c r="M77" i="29"/>
  <c r="N77" i="29"/>
  <c r="O77" i="29"/>
  <c r="P77" i="29"/>
  <c r="Q77" i="29"/>
  <c r="R77" i="29"/>
  <c r="K78" i="29"/>
  <c r="L78" i="29"/>
  <c r="M78" i="29"/>
  <c r="N78" i="29"/>
  <c r="O78" i="29"/>
  <c r="P78" i="29"/>
  <c r="Q78" i="29"/>
  <c r="R78" i="29"/>
  <c r="L76" i="29"/>
  <c r="M76" i="29"/>
  <c r="N76" i="29"/>
  <c r="O76" i="29"/>
  <c r="P76" i="29"/>
  <c r="Q76" i="29"/>
  <c r="R76" i="29"/>
  <c r="K76" i="29"/>
  <c r="K71" i="29"/>
  <c r="L71" i="29"/>
  <c r="M71" i="29"/>
  <c r="N71" i="29"/>
  <c r="O71" i="29"/>
  <c r="P71" i="29"/>
  <c r="Q71" i="29"/>
  <c r="R71" i="29"/>
  <c r="K72" i="29"/>
  <c r="L72" i="29"/>
  <c r="M72" i="29"/>
  <c r="N72" i="29"/>
  <c r="O72" i="29"/>
  <c r="P72" i="29"/>
  <c r="Q72" i="29"/>
  <c r="R72" i="29"/>
  <c r="L70" i="29"/>
  <c r="M70" i="29"/>
  <c r="N70" i="29"/>
  <c r="O70" i="29"/>
  <c r="P70" i="29"/>
  <c r="Q70" i="29"/>
  <c r="R70" i="29"/>
  <c r="K70" i="29"/>
  <c r="K65" i="29"/>
  <c r="L65" i="29"/>
  <c r="M65" i="29"/>
  <c r="N65" i="29"/>
  <c r="O65" i="29"/>
  <c r="P65" i="29"/>
  <c r="Q65" i="29"/>
  <c r="R65" i="29"/>
  <c r="K66" i="29"/>
  <c r="L66" i="29"/>
  <c r="M66" i="29"/>
  <c r="N66" i="29"/>
  <c r="O66" i="29"/>
  <c r="P66" i="29"/>
  <c r="Q66" i="29"/>
  <c r="R66" i="29"/>
  <c r="L64" i="29"/>
  <c r="M64" i="29"/>
  <c r="N64" i="29"/>
  <c r="O64" i="29"/>
  <c r="P64" i="29"/>
  <c r="Q64" i="29"/>
  <c r="R64" i="29"/>
  <c r="K64" i="29"/>
  <c r="R43" i="29"/>
  <c r="Q43" i="29"/>
  <c r="P43" i="29"/>
  <c r="O43" i="29"/>
  <c r="N43" i="29"/>
  <c r="M43" i="29"/>
  <c r="L43" i="29"/>
  <c r="K43" i="29"/>
  <c r="R42" i="29"/>
  <c r="Q42" i="29"/>
  <c r="P42" i="29"/>
  <c r="O42" i="29"/>
  <c r="N42" i="29"/>
  <c r="M42" i="29"/>
  <c r="L42" i="29"/>
  <c r="K42" i="29"/>
  <c r="R41" i="29"/>
  <c r="Q41" i="29"/>
  <c r="P41" i="29"/>
  <c r="O41" i="29"/>
  <c r="N41" i="29"/>
  <c r="M41" i="29"/>
  <c r="L41" i="29"/>
  <c r="K41" i="29"/>
  <c r="R40" i="29"/>
  <c r="Q40" i="29"/>
  <c r="P40" i="29"/>
  <c r="O40" i="29"/>
  <c r="N40" i="29"/>
  <c r="M40" i="29"/>
  <c r="L40" i="29"/>
  <c r="K40" i="29"/>
  <c r="R39" i="29"/>
  <c r="Q39" i="29"/>
  <c r="P39" i="29"/>
  <c r="O39" i="29"/>
  <c r="N39" i="29"/>
  <c r="M39" i="29"/>
  <c r="L39" i="29"/>
  <c r="K39" i="29"/>
  <c r="R38" i="29"/>
  <c r="Q38" i="29"/>
  <c r="P38" i="29"/>
  <c r="O38" i="29"/>
  <c r="N38" i="29"/>
  <c r="M38" i="29"/>
  <c r="L38" i="29"/>
  <c r="K38" i="29"/>
  <c r="R37" i="29"/>
  <c r="Q37" i="29"/>
  <c r="P37" i="29"/>
  <c r="O37" i="29"/>
  <c r="N37" i="29"/>
  <c r="M37" i="29"/>
  <c r="L37" i="29"/>
  <c r="K37" i="29"/>
  <c r="R36" i="29"/>
  <c r="Q36" i="29"/>
  <c r="P36" i="29"/>
  <c r="O36" i="29"/>
  <c r="N36" i="29"/>
  <c r="M36" i="29"/>
  <c r="L36" i="29"/>
  <c r="K36" i="29"/>
  <c r="R32" i="29"/>
  <c r="Q32" i="29"/>
  <c r="P32" i="29"/>
  <c r="O32" i="29"/>
  <c r="N32" i="29"/>
  <c r="M32" i="29"/>
  <c r="L32" i="29"/>
  <c r="K32" i="29"/>
  <c r="R31" i="29"/>
  <c r="Q31" i="29"/>
  <c r="P31" i="29"/>
  <c r="O31" i="29"/>
  <c r="N31" i="29"/>
  <c r="M31" i="29"/>
  <c r="L31" i="29"/>
  <c r="K31" i="29"/>
  <c r="R30" i="29"/>
  <c r="Q30" i="29"/>
  <c r="P30" i="29"/>
  <c r="O30" i="29"/>
  <c r="N30" i="29"/>
  <c r="M30" i="29"/>
  <c r="L30" i="29"/>
  <c r="K30" i="29"/>
  <c r="R29" i="29"/>
  <c r="Q29" i="29"/>
  <c r="P29" i="29"/>
  <c r="O29" i="29"/>
  <c r="N29" i="29"/>
  <c r="M29" i="29"/>
  <c r="L29" i="29"/>
  <c r="K29" i="29"/>
  <c r="R28" i="29"/>
  <c r="Q28" i="29"/>
  <c r="P28" i="29"/>
  <c r="O28" i="29"/>
  <c r="N28" i="29"/>
  <c r="M28" i="29"/>
  <c r="L28" i="29"/>
  <c r="K28" i="29"/>
  <c r="R27" i="29"/>
  <c r="Q27" i="29"/>
  <c r="P27" i="29"/>
  <c r="O27" i="29"/>
  <c r="N27" i="29"/>
  <c r="M27" i="29"/>
  <c r="L27" i="29"/>
  <c r="K27" i="29"/>
  <c r="R26" i="29"/>
  <c r="Q26" i="29"/>
  <c r="P26" i="29"/>
  <c r="O26" i="29"/>
  <c r="N26" i="29"/>
  <c r="M26" i="29"/>
  <c r="L26" i="29"/>
  <c r="K26" i="29"/>
  <c r="R25" i="29"/>
  <c r="Q25" i="29"/>
  <c r="P25" i="29"/>
  <c r="O25" i="29"/>
  <c r="N25" i="29"/>
  <c r="M25" i="29"/>
  <c r="L25" i="29"/>
  <c r="K25" i="29"/>
  <c r="R20" i="29"/>
  <c r="Q20" i="29"/>
  <c r="P20" i="29"/>
  <c r="O20" i="29"/>
  <c r="N20" i="29"/>
  <c r="M20" i="29"/>
  <c r="L20" i="29"/>
  <c r="K20" i="29"/>
  <c r="R19" i="29"/>
  <c r="Q19" i="29"/>
  <c r="P19" i="29"/>
  <c r="O19" i="29"/>
  <c r="N19" i="29"/>
  <c r="M19" i="29"/>
  <c r="L19" i="29"/>
  <c r="K19" i="29"/>
  <c r="R18" i="29"/>
  <c r="Q18" i="29"/>
  <c r="P18" i="29"/>
  <c r="O18" i="29"/>
  <c r="N18" i="29"/>
  <c r="M18" i="29"/>
  <c r="L18" i="29"/>
  <c r="K18" i="29"/>
  <c r="R17" i="29"/>
  <c r="Q17" i="29"/>
  <c r="P17" i="29"/>
  <c r="O17" i="29"/>
  <c r="N17" i="29"/>
  <c r="M17" i="29"/>
  <c r="L17" i="29"/>
  <c r="K17" i="29"/>
  <c r="R16" i="29"/>
  <c r="Q16" i="29"/>
  <c r="P16" i="29"/>
  <c r="O16" i="29"/>
  <c r="N16" i="29"/>
  <c r="M16" i="29"/>
  <c r="L16" i="29"/>
  <c r="K16" i="29"/>
  <c r="R15" i="29"/>
  <c r="Q15" i="29"/>
  <c r="P15" i="29"/>
  <c r="O15" i="29"/>
  <c r="N15" i="29"/>
  <c r="M15" i="29"/>
  <c r="L15" i="29"/>
  <c r="K15" i="29"/>
  <c r="R14" i="29"/>
  <c r="Q14" i="29"/>
  <c r="P14" i="29"/>
  <c r="O14" i="29"/>
  <c r="N14" i="29"/>
  <c r="M14" i="29"/>
  <c r="L14" i="29"/>
  <c r="K14" i="29"/>
  <c r="R13" i="29"/>
  <c r="Q13" i="29"/>
  <c r="P13" i="29"/>
  <c r="O13" i="29"/>
  <c r="N13" i="29"/>
  <c r="M13" i="29"/>
  <c r="L13" i="29"/>
  <c r="K13" i="29"/>
  <c r="K3" i="29"/>
  <c r="L3" i="29"/>
  <c r="M3" i="29"/>
  <c r="N3" i="29"/>
  <c r="O3" i="29"/>
  <c r="P3" i="29"/>
  <c r="Q3" i="29"/>
  <c r="R3" i="29"/>
  <c r="K4" i="29"/>
  <c r="L4" i="29"/>
  <c r="M4" i="29"/>
  <c r="N4" i="29"/>
  <c r="O4" i="29"/>
  <c r="P4" i="29"/>
  <c r="Q4" i="29"/>
  <c r="R4" i="29"/>
  <c r="K5" i="29"/>
  <c r="L5" i="29"/>
  <c r="M5" i="29"/>
  <c r="N5" i="29"/>
  <c r="O5" i="29"/>
  <c r="P5" i="29"/>
  <c r="Q5" i="29"/>
  <c r="R5" i="29"/>
  <c r="K6" i="29"/>
  <c r="L6" i="29"/>
  <c r="M6" i="29"/>
  <c r="N6" i="29"/>
  <c r="O6" i="29"/>
  <c r="P6" i="29"/>
  <c r="Q6" i="29"/>
  <c r="R6" i="29"/>
  <c r="K7" i="29"/>
  <c r="L7" i="29"/>
  <c r="M7" i="29"/>
  <c r="N7" i="29"/>
  <c r="O7" i="29"/>
  <c r="P7" i="29"/>
  <c r="Q7" i="29"/>
  <c r="R7" i="29"/>
  <c r="K8" i="29"/>
  <c r="L8" i="29"/>
  <c r="M8" i="29"/>
  <c r="N8" i="29"/>
  <c r="O8" i="29"/>
  <c r="P8" i="29"/>
  <c r="Q8" i="29"/>
  <c r="R8" i="29"/>
  <c r="K9" i="29"/>
  <c r="L9" i="29"/>
  <c r="M9" i="29"/>
  <c r="N9" i="29"/>
  <c r="O9" i="29"/>
  <c r="P9" i="29"/>
  <c r="Q9" i="29"/>
  <c r="R9" i="29"/>
  <c r="L2" i="29"/>
  <c r="M2" i="29"/>
  <c r="N2" i="29"/>
  <c r="O2" i="29"/>
  <c r="P2" i="29"/>
  <c r="Q2" i="29"/>
  <c r="R2" i="29"/>
  <c r="K2" i="29"/>
  <c r="N35" i="37" l="1"/>
  <c r="C32" i="37" l="1"/>
  <c r="AH21" i="37" l="1"/>
  <c r="C37" i="37" l="1"/>
  <c r="AD32" i="37"/>
  <c r="B32" i="37"/>
  <c r="AJ31" i="37"/>
  <c r="A31" i="37" a="1"/>
  <c r="A31" i="37" s="1"/>
  <c r="AJ30" i="37"/>
  <c r="A30" i="37" a="1"/>
  <c r="A30" i="37" s="1"/>
  <c r="AJ29" i="37"/>
  <c r="A29" i="37" a="1"/>
  <c r="A29" i="37" s="1"/>
  <c r="AJ28" i="37"/>
  <c r="A28" i="37" a="1"/>
  <c r="A28" i="37" s="1"/>
  <c r="AJ27" i="37"/>
  <c r="A27" i="37" a="1"/>
  <c r="A27" i="37" s="1"/>
  <c r="AJ26" i="37"/>
  <c r="A26" i="37" a="1"/>
  <c r="A26" i="37" s="1"/>
  <c r="AJ25" i="37"/>
  <c r="E23" i="37"/>
  <c r="AB21" i="37"/>
  <c r="Z21" i="37"/>
  <c r="X21" i="37"/>
  <c r="W21" i="37"/>
  <c r="V21" i="37"/>
  <c r="T21" i="37"/>
  <c r="Q21" i="37"/>
  <c r="N21" i="37"/>
  <c r="L21" i="37"/>
  <c r="K21" i="37"/>
  <c r="J21" i="37"/>
  <c r="H21" i="37"/>
  <c r="G21" i="37"/>
  <c r="AA18" i="37"/>
  <c r="AA21" i="37" s="1"/>
  <c r="Y18" i="37"/>
  <c r="Y21" i="37" s="1"/>
  <c r="R18" i="37"/>
  <c r="S18" i="37" s="1"/>
  <c r="S21" i="37" s="1"/>
  <c r="P18" i="37"/>
  <c r="I18" i="37" s="1"/>
  <c r="M18" i="37"/>
  <c r="O18" i="37" s="1"/>
  <c r="O21" i="37" s="1"/>
  <c r="AC17" i="37"/>
  <c r="AB17" i="37"/>
  <c r="AA17" i="37"/>
  <c r="Z17" i="37"/>
  <c r="Y17" i="37"/>
  <c r="X17" i="37"/>
  <c r="W17" i="37"/>
  <c r="V17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AB15" i="37"/>
  <c r="P15" i="37"/>
  <c r="P14" i="37"/>
  <c r="L14" i="37"/>
  <c r="AC13" i="37"/>
  <c r="AB13" i="37"/>
  <c r="AA13" i="37"/>
  <c r="Z13" i="37"/>
  <c r="Y13" i="37"/>
  <c r="X13" i="37"/>
  <c r="W13" i="37"/>
  <c r="V13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A11" i="37"/>
  <c r="AC10" i="37"/>
  <c r="AC15" i="37" s="1"/>
  <c r="AB10" i="37"/>
  <c r="AB16" i="37" s="1"/>
  <c r="AA10" i="37"/>
  <c r="AA16" i="37" s="1"/>
  <c r="Z10" i="37"/>
  <c r="Z15" i="37" s="1"/>
  <c r="Y10" i="37"/>
  <c r="Y16" i="37" s="1"/>
  <c r="X10" i="37"/>
  <c r="X16" i="37" s="1"/>
  <c r="W10" i="37"/>
  <c r="W16" i="37" s="1"/>
  <c r="V10" i="37"/>
  <c r="V15" i="37" s="1"/>
  <c r="U10" i="37"/>
  <c r="U15" i="37" s="1"/>
  <c r="T10" i="37"/>
  <c r="T16" i="37" s="1"/>
  <c r="S10" i="37"/>
  <c r="S16" i="37" s="1"/>
  <c r="R10" i="37"/>
  <c r="R15" i="37" s="1"/>
  <c r="Q10" i="37"/>
  <c r="Q15" i="37" s="1"/>
  <c r="P10" i="37"/>
  <c r="P16" i="37" s="1"/>
  <c r="O10" i="37"/>
  <c r="O16" i="37" s="1"/>
  <c r="N10" i="37"/>
  <c r="N15" i="37" s="1"/>
  <c r="M10" i="37"/>
  <c r="M15" i="37" s="1"/>
  <c r="L10" i="37"/>
  <c r="L16" i="37" s="1"/>
  <c r="K10" i="37"/>
  <c r="J10" i="37"/>
  <c r="J15" i="37" s="1"/>
  <c r="I10" i="37"/>
  <c r="I16" i="37" s="1"/>
  <c r="H10" i="37"/>
  <c r="H16" i="37" s="1"/>
  <c r="G10" i="37"/>
  <c r="G100" i="37" s="1"/>
  <c r="AG9" i="37"/>
  <c r="AE9" i="37"/>
  <c r="AE8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H14" i="37" l="1"/>
  <c r="R21" i="37"/>
  <c r="T14" i="37"/>
  <c r="AB14" i="37"/>
  <c r="H15" i="37"/>
  <c r="G15" i="37"/>
  <c r="AB12" i="37"/>
  <c r="T15" i="37"/>
  <c r="L12" i="37"/>
  <c r="X15" i="37"/>
  <c r="K16" i="37"/>
  <c r="M35" i="37"/>
  <c r="W14" i="37"/>
  <c r="T12" i="37"/>
  <c r="O14" i="37"/>
  <c r="X14" i="37"/>
  <c r="L15" i="37"/>
  <c r="W15" i="37"/>
  <c r="G14" i="37"/>
  <c r="O15" i="37"/>
  <c r="O12" i="37"/>
  <c r="K12" i="37"/>
  <c r="S12" i="37"/>
  <c r="AA12" i="37"/>
  <c r="AC18" i="37"/>
  <c r="AC21" i="37" s="1"/>
  <c r="A32" i="37"/>
  <c r="G12" i="37"/>
  <c r="W12" i="37"/>
  <c r="H12" i="37"/>
  <c r="P12" i="37"/>
  <c r="X12" i="37"/>
  <c r="K14" i="37"/>
  <c r="S14" i="37"/>
  <c r="AA14" i="37"/>
  <c r="K15" i="37"/>
  <c r="S15" i="37"/>
  <c r="AA15" i="37"/>
  <c r="U18" i="37"/>
  <c r="U21" i="37" s="1"/>
  <c r="I21" i="37"/>
  <c r="M16" i="37"/>
  <c r="Q16" i="37"/>
  <c r="U16" i="37"/>
  <c r="AC16" i="37"/>
  <c r="J16" i="37"/>
  <c r="N16" i="37"/>
  <c r="R16" i="37"/>
  <c r="V16" i="37"/>
  <c r="Z16" i="37"/>
  <c r="P21" i="37"/>
  <c r="I12" i="37"/>
  <c r="M12" i="37"/>
  <c r="Q12" i="37"/>
  <c r="U12" i="37"/>
  <c r="Y12" i="37"/>
  <c r="AC12" i="37"/>
  <c r="I14" i="37"/>
  <c r="M14" i="37"/>
  <c r="Q14" i="37"/>
  <c r="U14" i="37"/>
  <c r="Y14" i="37"/>
  <c r="AC14" i="37"/>
  <c r="I15" i="37"/>
  <c r="Y15" i="37"/>
  <c r="G16" i="37"/>
  <c r="M21" i="37"/>
  <c r="G99" i="37"/>
  <c r="G102" i="37" s="1"/>
  <c r="A12" i="37"/>
  <c r="J12" i="37"/>
  <c r="N12" i="37"/>
  <c r="R12" i="37"/>
  <c r="V12" i="37"/>
  <c r="Z12" i="37"/>
  <c r="J14" i="37"/>
  <c r="N14" i="37"/>
  <c r="R14" i="37"/>
  <c r="V14" i="37"/>
  <c r="Z14" i="37"/>
  <c r="AD15" i="37" l="1"/>
  <c r="AE15" i="37" s="1"/>
  <c r="C37" i="36" l="1"/>
  <c r="AE32" i="36"/>
  <c r="B32" i="36"/>
  <c r="AK31" i="36"/>
  <c r="A31" i="36" a="1"/>
  <c r="A31" i="36" s="1"/>
  <c r="AK30" i="36"/>
  <c r="A30" i="36" a="1"/>
  <c r="A30" i="36" s="1"/>
  <c r="AK29" i="36"/>
  <c r="A29" i="36" a="1"/>
  <c r="A29" i="36" s="1"/>
  <c r="AK28" i="36"/>
  <c r="A28" i="36" a="1"/>
  <c r="A28" i="36" s="1"/>
  <c r="AK27" i="36"/>
  <c r="A27" i="36" a="1"/>
  <c r="A27" i="36" s="1"/>
  <c r="AK26" i="36"/>
  <c r="A26" i="36" a="1"/>
  <c r="A26" i="36" s="1"/>
  <c r="AK25" i="36"/>
  <c r="A25" i="36" a="1"/>
  <c r="A25" i="36" s="1"/>
  <c r="E23" i="36"/>
  <c r="AD21" i="36"/>
  <c r="AB21" i="36"/>
  <c r="Z21" i="36"/>
  <c r="X21" i="36"/>
  <c r="W21" i="36"/>
  <c r="V21" i="36"/>
  <c r="T21" i="36"/>
  <c r="Q21" i="36"/>
  <c r="N21" i="36"/>
  <c r="M21" i="36"/>
  <c r="L21" i="36"/>
  <c r="K21" i="36"/>
  <c r="J21" i="36"/>
  <c r="H21" i="36"/>
  <c r="G21" i="36"/>
  <c r="AA18" i="36"/>
  <c r="AA21" i="36" s="1"/>
  <c r="Y18" i="36"/>
  <c r="Y21" i="36" s="1"/>
  <c r="R18" i="36"/>
  <c r="R21" i="36" s="1"/>
  <c r="P18" i="36"/>
  <c r="I18" i="36" s="1"/>
  <c r="M18" i="36"/>
  <c r="AD17" i="36"/>
  <c r="AC17" i="36"/>
  <c r="AB17" i="36"/>
  <c r="AA17" i="36"/>
  <c r="Z17" i="36"/>
  <c r="Y17" i="36"/>
  <c r="X17" i="36"/>
  <c r="W17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AA15" i="36"/>
  <c r="T15" i="36"/>
  <c r="K15" i="36"/>
  <c r="H15" i="36"/>
  <c r="G15" i="36"/>
  <c r="AB14" i="36"/>
  <c r="AA14" i="36"/>
  <c r="X14" i="36"/>
  <c r="K14" i="36"/>
  <c r="H14" i="36"/>
  <c r="AD13" i="36"/>
  <c r="AC13" i="36"/>
  <c r="AB13" i="36"/>
  <c r="AA13" i="36"/>
  <c r="Z13" i="36"/>
  <c r="Y13" i="36"/>
  <c r="X13" i="36"/>
  <c r="W13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AA12" i="36"/>
  <c r="T12" i="36"/>
  <c r="L12" i="36"/>
  <c r="K12" i="36"/>
  <c r="H12" i="36"/>
  <c r="G12" i="36"/>
  <c r="A11" i="36"/>
  <c r="AD10" i="36"/>
  <c r="AD15" i="36" s="1"/>
  <c r="AC10" i="36"/>
  <c r="AC15" i="36" s="1"/>
  <c r="AB10" i="36"/>
  <c r="AB16" i="36" s="1"/>
  <c r="AA10" i="36"/>
  <c r="AA16" i="36" s="1"/>
  <c r="Z10" i="36"/>
  <c r="Z15" i="36" s="1"/>
  <c r="Y10" i="36"/>
  <c r="Y15" i="36" s="1"/>
  <c r="X10" i="36"/>
  <c r="X16" i="36" s="1"/>
  <c r="W10" i="36"/>
  <c r="W16" i="36" s="1"/>
  <c r="V10" i="36"/>
  <c r="V15" i="36" s="1"/>
  <c r="U10" i="36"/>
  <c r="U15" i="36" s="1"/>
  <c r="T10" i="36"/>
  <c r="T16" i="36" s="1"/>
  <c r="S10" i="36"/>
  <c r="S16" i="36" s="1"/>
  <c r="R10" i="36"/>
  <c r="R15" i="36" s="1"/>
  <c r="Q10" i="36"/>
  <c r="Q15" i="36" s="1"/>
  <c r="P10" i="36"/>
  <c r="P16" i="36" s="1"/>
  <c r="O10" i="36"/>
  <c r="O16" i="36" s="1"/>
  <c r="N10" i="36"/>
  <c r="N15" i="36" s="1"/>
  <c r="M10" i="36"/>
  <c r="M15" i="36" s="1"/>
  <c r="L10" i="36"/>
  <c r="L16" i="36" s="1"/>
  <c r="K10" i="36"/>
  <c r="K16" i="36" s="1"/>
  <c r="J10" i="36"/>
  <c r="J15" i="36" s="1"/>
  <c r="I10" i="36"/>
  <c r="I15" i="36" s="1"/>
  <c r="H10" i="36"/>
  <c r="H16" i="36" s="1"/>
  <c r="G10" i="36"/>
  <c r="G100" i="36" s="1"/>
  <c r="AH9" i="36"/>
  <c r="AF9" i="36"/>
  <c r="AF8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L15" i="36" l="1"/>
  <c r="O12" i="36"/>
  <c r="G14" i="36"/>
  <c r="O15" i="36"/>
  <c r="P15" i="36"/>
  <c r="P12" i="36"/>
  <c r="S12" i="36"/>
  <c r="S15" i="36"/>
  <c r="L14" i="36"/>
  <c r="W12" i="36"/>
  <c r="O14" i="36"/>
  <c r="W15" i="36"/>
  <c r="AE15" i="36" s="1"/>
  <c r="AF15" i="36" s="1"/>
  <c r="X12" i="36"/>
  <c r="P14" i="36"/>
  <c r="X15" i="36"/>
  <c r="S14" i="36"/>
  <c r="AB12" i="36"/>
  <c r="T14" i="36"/>
  <c r="AB15" i="36"/>
  <c r="W14" i="36"/>
  <c r="O18" i="36"/>
  <c r="O21" i="36" s="1"/>
  <c r="AD14" i="36"/>
  <c r="I21" i="36"/>
  <c r="U18" i="36"/>
  <c r="U21" i="36" s="1"/>
  <c r="A32" i="36"/>
  <c r="I16" i="36"/>
  <c r="M16" i="36"/>
  <c r="Q16" i="36"/>
  <c r="U16" i="36"/>
  <c r="Y16" i="36"/>
  <c r="AC16" i="36"/>
  <c r="J16" i="36"/>
  <c r="N16" i="36"/>
  <c r="R16" i="36"/>
  <c r="V16" i="36"/>
  <c r="Z16" i="36"/>
  <c r="AD16" i="36"/>
  <c r="P21" i="36"/>
  <c r="I12" i="36"/>
  <c r="M12" i="36"/>
  <c r="Q12" i="36"/>
  <c r="U12" i="36"/>
  <c r="Y12" i="36"/>
  <c r="AC12" i="36"/>
  <c r="I14" i="36"/>
  <c r="M14" i="36"/>
  <c r="Q14" i="36"/>
  <c r="U14" i="36"/>
  <c r="Y14" i="36"/>
  <c r="AC14" i="36"/>
  <c r="G16" i="36"/>
  <c r="G99" i="36"/>
  <c r="G102" i="36" s="1"/>
  <c r="A12" i="36"/>
  <c r="J12" i="36"/>
  <c r="N12" i="36"/>
  <c r="R12" i="36"/>
  <c r="V12" i="36"/>
  <c r="Z12" i="36"/>
  <c r="AD12" i="36"/>
  <c r="J14" i="36"/>
  <c r="N14" i="36"/>
  <c r="R14" i="36"/>
  <c r="V14" i="36"/>
  <c r="Z14" i="36"/>
  <c r="S18" i="36"/>
  <c r="S21" i="36" s="1"/>
  <c r="AC18" i="36" l="1"/>
  <c r="AC21" i="36" s="1"/>
  <c r="C35" i="35" l="1"/>
  <c r="P30" i="35"/>
  <c r="B30" i="35"/>
  <c r="A29" i="35" a="1"/>
  <c r="A29" i="35" s="1"/>
  <c r="A25" i="35" a="1"/>
  <c r="A25" i="35" s="1"/>
  <c r="A30" i="35" s="1"/>
  <c r="E23" i="35"/>
  <c r="O21" i="35"/>
  <c r="N21" i="35"/>
  <c r="M21" i="35"/>
  <c r="L21" i="35"/>
  <c r="K21" i="35"/>
  <c r="J21" i="35"/>
  <c r="I21" i="35"/>
  <c r="H21" i="35"/>
  <c r="G21" i="35"/>
  <c r="O17" i="35"/>
  <c r="N17" i="35"/>
  <c r="M17" i="35"/>
  <c r="L17" i="35"/>
  <c r="K17" i="35"/>
  <c r="J17" i="35"/>
  <c r="I17" i="35"/>
  <c r="H17" i="35"/>
  <c r="G17" i="35"/>
  <c r="N16" i="35"/>
  <c r="L15" i="35"/>
  <c r="K15" i="35"/>
  <c r="J15" i="35"/>
  <c r="I15" i="35"/>
  <c r="O14" i="35"/>
  <c r="N14" i="35"/>
  <c r="M14" i="35"/>
  <c r="K14" i="35"/>
  <c r="O13" i="35"/>
  <c r="N13" i="35"/>
  <c r="M13" i="35"/>
  <c r="L13" i="35"/>
  <c r="K13" i="35"/>
  <c r="J13" i="35"/>
  <c r="I13" i="35"/>
  <c r="H13" i="35"/>
  <c r="G13" i="35"/>
  <c r="L12" i="35"/>
  <c r="A12" i="35"/>
  <c r="A11" i="35"/>
  <c r="O10" i="35"/>
  <c r="O15" i="35" s="1"/>
  <c r="N10" i="35"/>
  <c r="M10" i="35"/>
  <c r="M16" i="35" s="1"/>
  <c r="L10" i="35"/>
  <c r="L16" i="35" s="1"/>
  <c r="K10" i="35"/>
  <c r="K12" i="35" s="1"/>
  <c r="J10" i="35"/>
  <c r="J12" i="35" s="1"/>
  <c r="I10" i="35"/>
  <c r="I14" i="35" s="1"/>
  <c r="H10" i="35"/>
  <c r="H15" i="35" s="1"/>
  <c r="G10" i="35"/>
  <c r="G98" i="35" s="1"/>
  <c r="Q9" i="35"/>
  <c r="Q8" i="35"/>
  <c r="O5" i="35"/>
  <c r="G5" i="35"/>
  <c r="J14" i="35" l="1"/>
  <c r="N15" i="35"/>
  <c r="N12" i="35"/>
  <c r="L14" i="35"/>
  <c r="M12" i="35"/>
  <c r="M15" i="35"/>
  <c r="G16" i="35"/>
  <c r="O16" i="35"/>
  <c r="H16" i="35"/>
  <c r="G12" i="35"/>
  <c r="O12" i="35"/>
  <c r="I16" i="35"/>
  <c r="H12" i="35"/>
  <c r="J16" i="35"/>
  <c r="G14" i="35"/>
  <c r="K16" i="35"/>
  <c r="G97" i="35"/>
  <c r="G100" i="35" s="1"/>
  <c r="I12" i="35"/>
  <c r="H14" i="35"/>
  <c r="G15" i="35"/>
  <c r="P15" i="35" l="1"/>
  <c r="Q15" i="35" s="1"/>
  <c r="N21" i="27" l="1"/>
  <c r="N17" i="27"/>
  <c r="N13" i="27"/>
  <c r="N10" i="27"/>
  <c r="N16" i="27" s="1"/>
  <c r="N5" i="27"/>
  <c r="C33" i="27"/>
  <c r="P28" i="27"/>
  <c r="B28" i="27"/>
  <c r="A27" i="27" a="1"/>
  <c r="A27" i="27" s="1"/>
  <c r="A26" i="27" a="1"/>
  <c r="A26" i="27" s="1"/>
  <c r="A25" i="27" a="1"/>
  <c r="A25" i="27" s="1"/>
  <c r="A28" i="27" s="1"/>
  <c r="E23" i="27"/>
  <c r="O21" i="27"/>
  <c r="M21" i="27"/>
  <c r="L21" i="27"/>
  <c r="K21" i="27"/>
  <c r="J21" i="27"/>
  <c r="I21" i="27"/>
  <c r="H21" i="27"/>
  <c r="G21" i="27"/>
  <c r="O17" i="27"/>
  <c r="M17" i="27"/>
  <c r="L17" i="27"/>
  <c r="K17" i="27"/>
  <c r="J17" i="27"/>
  <c r="I17" i="27"/>
  <c r="H17" i="27"/>
  <c r="G17" i="27"/>
  <c r="J16" i="27"/>
  <c r="I16" i="27"/>
  <c r="H16" i="27"/>
  <c r="G16" i="27"/>
  <c r="O13" i="27"/>
  <c r="M13" i="27"/>
  <c r="L13" i="27"/>
  <c r="K13" i="27"/>
  <c r="J13" i="27"/>
  <c r="I13" i="27"/>
  <c r="H13" i="27"/>
  <c r="G13" i="27"/>
  <c r="J12" i="27"/>
  <c r="I12" i="27"/>
  <c r="A11" i="27"/>
  <c r="O10" i="27"/>
  <c r="O16" i="27" s="1"/>
  <c r="M10" i="27"/>
  <c r="M16" i="27" s="1"/>
  <c r="L10" i="27"/>
  <c r="L16" i="27" s="1"/>
  <c r="K10" i="27"/>
  <c r="K16" i="27" s="1"/>
  <c r="J10" i="27"/>
  <c r="J15" i="27" s="1"/>
  <c r="I10" i="27"/>
  <c r="I15" i="27" s="1"/>
  <c r="H10" i="27"/>
  <c r="H15" i="27" s="1"/>
  <c r="G10" i="27"/>
  <c r="G12" i="27" s="1"/>
  <c r="Q9" i="27"/>
  <c r="Q8" i="27"/>
  <c r="O5" i="27"/>
  <c r="G5" i="27"/>
  <c r="I14" i="27" l="1"/>
  <c r="G15" i="27"/>
  <c r="A12" i="27"/>
  <c r="G14" i="27"/>
  <c r="J14" i="27"/>
  <c r="N12" i="27"/>
  <c r="N14" i="27"/>
  <c r="N15" i="27"/>
  <c r="K12" i="27"/>
  <c r="K14" i="27"/>
  <c r="K15" i="27"/>
  <c r="M12" i="27"/>
  <c r="M14" i="27"/>
  <c r="M15" i="27"/>
  <c r="L12" i="27"/>
  <c r="L14" i="27"/>
  <c r="L15" i="27"/>
  <c r="O12" i="27"/>
  <c r="O14" i="27"/>
  <c r="O15" i="27"/>
  <c r="H12" i="27"/>
  <c r="H14" i="27"/>
  <c r="O28" i="25"/>
  <c r="C33" i="25"/>
  <c r="E23" i="25"/>
  <c r="B28" i="25"/>
  <c r="P15" i="27" l="1"/>
  <c r="Q15" i="27" s="1"/>
  <c r="H21" i="25"/>
  <c r="I21" i="25"/>
  <c r="J21" i="25"/>
  <c r="K21" i="25"/>
  <c r="L21" i="25"/>
  <c r="M21" i="25"/>
  <c r="N21" i="25"/>
  <c r="A26" i="25" l="1" a="1"/>
  <c r="A26" i="25" s="1"/>
  <c r="A27" i="25" a="1"/>
  <c r="A27" i="25" s="1"/>
  <c r="I14" i="25"/>
  <c r="J14" i="25"/>
  <c r="K14" i="25"/>
  <c r="L10" i="25"/>
  <c r="L14" i="25" s="1"/>
  <c r="I13" i="25"/>
  <c r="J13" i="25"/>
  <c r="K13" i="25"/>
  <c r="L13" i="25"/>
  <c r="I17" i="25"/>
  <c r="J17" i="25"/>
  <c r="K17" i="25"/>
  <c r="L17" i="25"/>
  <c r="A25" i="25" a="1"/>
  <c r="A25" i="25" s="1"/>
  <c r="A28" i="25" s="1"/>
  <c r="G21" i="25"/>
  <c r="N17" i="25"/>
  <c r="M17" i="25"/>
  <c r="H17" i="25"/>
  <c r="G17" i="25"/>
  <c r="N13" i="25"/>
  <c r="M13" i="25"/>
  <c r="H13" i="25"/>
  <c r="G13" i="25"/>
  <c r="A11" i="25"/>
  <c r="N10" i="25"/>
  <c r="M10" i="25"/>
  <c r="N5" i="25"/>
  <c r="G5" i="25"/>
  <c r="L12" i="25" l="1"/>
  <c r="L16" i="25"/>
  <c r="K16" i="25"/>
  <c r="L15" i="25"/>
  <c r="H16" i="25"/>
  <c r="H14" i="25"/>
  <c r="J16" i="25"/>
  <c r="I16" i="25"/>
  <c r="J12" i="25"/>
  <c r="J15" i="25"/>
  <c r="I12" i="25"/>
  <c r="I15" i="25"/>
  <c r="G95" i="25"/>
  <c r="G98" i="25" s="1"/>
  <c r="G14" i="25"/>
  <c r="K15" i="25"/>
  <c r="K12" i="25"/>
  <c r="M15" i="25"/>
  <c r="M14" i="25"/>
  <c r="N14" i="25"/>
  <c r="G15" i="25"/>
  <c r="A12" i="25"/>
  <c r="G12" i="25"/>
  <c r="M16" i="25"/>
  <c r="H12" i="25"/>
  <c r="H15" i="25"/>
  <c r="N16" i="25"/>
  <c r="M12" i="25"/>
  <c r="G16" i="25"/>
  <c r="G96" i="25"/>
  <c r="N12" i="25"/>
  <c r="N15" i="25"/>
  <c r="O15" i="25" l="1"/>
  <c r="P15" i="25" s="1"/>
  <c r="O28" i="8" l="1"/>
  <c r="H18" i="8"/>
  <c r="I18" i="8"/>
  <c r="J18" i="8"/>
  <c r="K18" i="8"/>
  <c r="L18" i="8"/>
  <c r="M18" i="8"/>
  <c r="G18" i="8"/>
  <c r="B28" i="8"/>
  <c r="E23" i="8" s="1"/>
  <c r="C33" i="8"/>
  <c r="G110" i="8"/>
  <c r="H110" i="8"/>
  <c r="I110" i="8"/>
  <c r="J110" i="8"/>
  <c r="K110" i="8"/>
  <c r="L110" i="8"/>
  <c r="M110" i="8"/>
  <c r="G111" i="8"/>
  <c r="H111" i="8"/>
  <c r="I111" i="8"/>
  <c r="J111" i="8"/>
  <c r="K111" i="8"/>
  <c r="L111" i="8"/>
  <c r="M111" i="8"/>
  <c r="G112" i="8"/>
  <c r="H112" i="8"/>
  <c r="I112" i="8"/>
  <c r="J112" i="8"/>
  <c r="K112" i="8"/>
  <c r="L112" i="8"/>
  <c r="M112" i="8"/>
  <c r="G113" i="8"/>
  <c r="H113" i="8"/>
  <c r="I113" i="8"/>
  <c r="J113" i="8"/>
  <c r="K113" i="8"/>
  <c r="L113" i="8"/>
  <c r="M113" i="8"/>
  <c r="G114" i="8"/>
  <c r="H114" i="8"/>
  <c r="I114" i="8"/>
  <c r="J114" i="8"/>
  <c r="K114" i="8"/>
  <c r="L114" i="8"/>
  <c r="M114" i="8"/>
  <c r="G115" i="8"/>
  <c r="H115" i="8"/>
  <c r="I115" i="8"/>
  <c r="J115" i="8"/>
  <c r="K115" i="8"/>
  <c r="L115" i="8"/>
  <c r="M115" i="8"/>
  <c r="H109" i="8"/>
  <c r="I109" i="8"/>
  <c r="J109" i="8"/>
  <c r="K109" i="8"/>
  <c r="L109" i="8"/>
  <c r="M109" i="8"/>
  <c r="G109" i="8"/>
  <c r="H21" i="8"/>
  <c r="I21" i="8"/>
  <c r="J21" i="8"/>
  <c r="K21" i="8"/>
  <c r="U8" i="8" s="1"/>
  <c r="U10" i="8" s="1"/>
  <c r="L21" i="8"/>
  <c r="M21" i="8"/>
  <c r="M17" i="8" s="1"/>
  <c r="G21" i="8"/>
  <c r="R9" i="8"/>
  <c r="R11" i="8" s="1"/>
  <c r="S9" i="8"/>
  <c r="S11" i="8" s="1"/>
  <c r="T9" i="8"/>
  <c r="T11" i="8" s="1"/>
  <c r="U9" i="8"/>
  <c r="U11" i="8" s="1"/>
  <c r="V9" i="8"/>
  <c r="V11" i="8" s="1"/>
  <c r="W9" i="8"/>
  <c r="W11" i="8" s="1"/>
  <c r="Q9" i="8"/>
  <c r="Q11" i="8" s="1"/>
  <c r="AP67" i="8"/>
  <c r="AP66" i="8"/>
  <c r="AP65" i="8"/>
  <c r="AP64" i="8"/>
  <c r="AP63" i="8"/>
  <c r="AP62" i="8"/>
  <c r="AT59" i="8"/>
  <c r="AS59" i="8"/>
  <c r="AR59" i="8"/>
  <c r="AQ59" i="8"/>
  <c r="AP59" i="8"/>
  <c r="AO59" i="8"/>
  <c r="AM53" i="8"/>
  <c r="AM52" i="8"/>
  <c r="A27" i="8" a="1"/>
  <c r="A26" i="8" a="1"/>
  <c r="A25" i="8" a="1"/>
  <c r="M13" i="8"/>
  <c r="L13" i="8"/>
  <c r="K13" i="8"/>
  <c r="J13" i="8"/>
  <c r="I13" i="8"/>
  <c r="H13" i="8"/>
  <c r="G13" i="8"/>
  <c r="A11" i="8"/>
  <c r="K117" i="8" l="1"/>
  <c r="J117" i="8"/>
  <c r="I117" i="8"/>
  <c r="M117" i="8"/>
  <c r="G117" i="8"/>
  <c r="L117" i="8"/>
  <c r="H117" i="8"/>
  <c r="O110" i="8"/>
  <c r="O115" i="8"/>
  <c r="O114" i="8"/>
  <c r="O113" i="8"/>
  <c r="O112" i="8"/>
  <c r="O111" i="8"/>
  <c r="O109" i="8"/>
  <c r="K17" i="8"/>
  <c r="K10" i="8"/>
  <c r="I17" i="8"/>
  <c r="S8" i="8"/>
  <c r="S10" i="8" s="1"/>
  <c r="I10" i="8"/>
  <c r="H17" i="8"/>
  <c r="H10" i="8"/>
  <c r="R8" i="8"/>
  <c r="R10" i="8" s="1"/>
  <c r="T8" i="8"/>
  <c r="T10" i="8" s="1"/>
  <c r="J10" i="8"/>
  <c r="J17" i="8"/>
  <c r="V8" i="8"/>
  <c r="V10" i="8" s="1"/>
  <c r="L10" i="8"/>
  <c r="L17" i="8"/>
  <c r="A27" i="8"/>
  <c r="G17" i="8"/>
  <c r="A25" i="8"/>
  <c r="Q8" i="8"/>
  <c r="Q10" i="8" s="1"/>
  <c r="G10" i="8"/>
  <c r="G15" i="8" s="1"/>
  <c r="A26" i="8"/>
  <c r="W8" i="8"/>
  <c r="W10" i="8" s="1"/>
  <c r="M10" i="8"/>
  <c r="K14" i="8" l="1"/>
  <c r="K15" i="8"/>
  <c r="L14" i="8"/>
  <c r="L15" i="8"/>
  <c r="I14" i="8"/>
  <c r="I15" i="8"/>
  <c r="M14" i="8"/>
  <c r="M15" i="8"/>
  <c r="H14" i="8"/>
  <c r="H15" i="8"/>
  <c r="J14" i="8"/>
  <c r="J15" i="8"/>
  <c r="G14" i="8"/>
  <c r="J12" i="8"/>
  <c r="J80" i="8"/>
  <c r="J82" i="8"/>
  <c r="J84" i="8"/>
  <c r="J79" i="8"/>
  <c r="J81" i="8"/>
  <c r="J83" i="8"/>
  <c r="J85" i="8"/>
  <c r="G16" i="8"/>
  <c r="G79" i="8"/>
  <c r="G80" i="8"/>
  <c r="G82" i="8"/>
  <c r="G84" i="8"/>
  <c r="G81" i="8"/>
  <c r="G83" i="8"/>
  <c r="G85" i="8"/>
  <c r="L12" i="8"/>
  <c r="L80" i="8"/>
  <c r="L82" i="8"/>
  <c r="L84" i="8"/>
  <c r="L79" i="8"/>
  <c r="L81" i="8"/>
  <c r="L83" i="8"/>
  <c r="L85" i="8"/>
  <c r="M16" i="8"/>
  <c r="M79" i="8"/>
  <c r="M80" i="8"/>
  <c r="M82" i="8"/>
  <c r="M84" i="8"/>
  <c r="M81" i="8"/>
  <c r="M83" i="8"/>
  <c r="M85" i="8"/>
  <c r="H83" i="8"/>
  <c r="H81" i="8"/>
  <c r="H85" i="8"/>
  <c r="H79" i="8"/>
  <c r="H80" i="8"/>
  <c r="H84" i="8"/>
  <c r="H82" i="8"/>
  <c r="K79" i="8"/>
  <c r="K80" i="8"/>
  <c r="K82" i="8"/>
  <c r="K84" i="8"/>
  <c r="K81" i="8"/>
  <c r="K83" i="8"/>
  <c r="K85" i="8"/>
  <c r="I12" i="8"/>
  <c r="I80" i="8"/>
  <c r="I84" i="8"/>
  <c r="I81" i="8"/>
  <c r="I85" i="8"/>
  <c r="I82" i="8"/>
  <c r="I83" i="8"/>
  <c r="I79" i="8"/>
  <c r="H12" i="8"/>
  <c r="I16" i="8"/>
  <c r="A28" i="8"/>
  <c r="A12" i="8"/>
  <c r="L16" i="8"/>
  <c r="J16" i="8"/>
  <c r="K16" i="8"/>
  <c r="H16" i="8"/>
  <c r="K12" i="8"/>
  <c r="G12" i="8"/>
  <c r="M12" i="8"/>
  <c r="O15" i="8" l="1"/>
  <c r="P15" i="8" s="1"/>
  <c r="O79" i="8"/>
  <c r="L87" i="8" s="1"/>
  <c r="O80" i="8"/>
  <c r="H88" i="8" s="1"/>
  <c r="O83" i="8"/>
  <c r="J91" i="8" s="1"/>
  <c r="O84" i="8"/>
  <c r="J92" i="8" s="1"/>
  <c r="O81" i="8"/>
  <c r="L89" i="8" s="1"/>
  <c r="O85" i="8"/>
  <c r="M93" i="8" s="1"/>
  <c r="O82" i="8"/>
  <c r="J90" i="8" s="1"/>
  <c r="H87" i="8" l="1"/>
  <c r="J87" i="8"/>
  <c r="G87" i="8"/>
  <c r="I87" i="8"/>
  <c r="K87" i="8"/>
  <c r="M87" i="8"/>
  <c r="K92" i="8"/>
  <c r="G90" i="8"/>
  <c r="J93" i="8"/>
  <c r="G92" i="8"/>
  <c r="M92" i="8"/>
  <c r="K91" i="8"/>
  <c r="I90" i="8"/>
  <c r="G89" i="8"/>
  <c r="I89" i="8"/>
  <c r="M89" i="8"/>
  <c r="J89" i="8"/>
  <c r="K89" i="8"/>
  <c r="J88" i="8"/>
  <c r="I88" i="8"/>
  <c r="K88" i="8"/>
  <c r="M88" i="8"/>
  <c r="G88" i="8"/>
  <c r="L88" i="8"/>
  <c r="H92" i="8"/>
  <c r="M91" i="8"/>
  <c r="I92" i="8"/>
  <c r="H89" i="8"/>
  <c r="L91" i="8"/>
  <c r="H91" i="8"/>
  <c r="L92" i="8"/>
  <c r="I91" i="8"/>
  <c r="G91" i="8"/>
  <c r="M90" i="8"/>
  <c r="H90" i="8"/>
  <c r="H93" i="8"/>
  <c r="L93" i="8"/>
  <c r="K93" i="8"/>
  <c r="I93" i="8"/>
  <c r="K90" i="8"/>
  <c r="G93" i="8"/>
  <c r="L90" i="8"/>
  <c r="O87" i="8" l="1"/>
  <c r="O92" i="8"/>
  <c r="O91" i="8"/>
  <c r="O89" i="8"/>
  <c r="O88" i="8"/>
  <c r="O93" i="8"/>
  <c r="O90" i="8"/>
</calcChain>
</file>

<file path=xl/comments1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E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D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0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0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4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4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O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User</author>
    <author>Mike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O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<sst xmlns="http://schemas.openxmlformats.org/spreadsheetml/2006/main" count="873" uniqueCount="137">
  <si>
    <t>Тип Потока</t>
  </si>
  <si>
    <t>Меряется Вес</t>
  </si>
  <si>
    <t>Меряется Качество</t>
  </si>
  <si>
    <t>Включен/Выключен</t>
  </si>
  <si>
    <t>Точность веса %</t>
  </si>
  <si>
    <t>Точность Качества %</t>
  </si>
  <si>
    <t>Ош. Поток неизм.</t>
  </si>
  <si>
    <t>Ош. медь неизм.</t>
  </si>
  <si>
    <t>Y0</t>
  </si>
  <si>
    <t>Поток</t>
  </si>
  <si>
    <t>=НОРМОБР(СЛЧИС(),C25,C25*C2/100)</t>
  </si>
  <si>
    <t>Q18</t>
  </si>
  <si>
    <t>Q17</t>
  </si>
  <si>
    <t>Flows</t>
  </si>
  <si>
    <t>Reconciled Flows</t>
  </si>
  <si>
    <t>Correction/Tollerance</t>
  </si>
  <si>
    <t>Tolerance Crude</t>
  </si>
  <si>
    <t>Tolerance Reconciled</t>
  </si>
  <si>
    <t>%Tolerance Crude</t>
  </si>
  <si>
    <t>%Tolerance Reconciled</t>
  </si>
  <si>
    <t>Correction/NewTollerance</t>
  </si>
  <si>
    <t>'=NORMINV(RAND(),C25,C25*C2/100)</t>
  </si>
  <si>
    <t>SPL</t>
  </si>
  <si>
    <t>HK</t>
  </si>
  <si>
    <t>MIX</t>
  </si>
  <si>
    <t>Global Test</t>
  </si>
  <si>
    <t>Точность качества</t>
  </si>
  <si>
    <t>r</t>
  </si>
  <si>
    <t>Zr*</t>
  </si>
  <si>
    <t>Zr</t>
  </si>
  <si>
    <t>Node/Flow</t>
  </si>
  <si>
    <t>α</t>
  </si>
  <si>
    <r>
      <rPr>
        <sz val="12"/>
        <color theme="1"/>
        <rFont val="Calibri"/>
        <family val="2"/>
        <charset val="204"/>
        <scheme val="minor"/>
      </rPr>
      <t>χ²</t>
    </r>
    <r>
      <rPr>
        <sz val="11"/>
        <color theme="1"/>
        <rFont val="Calibri"/>
        <family val="2"/>
        <scheme val="minor"/>
      </rPr>
      <t xml:space="preserve"> (1-alpha) criterion</t>
    </r>
  </si>
  <si>
    <t>N nodes</t>
  </si>
  <si>
    <t>Nmeasured Flows</t>
  </si>
  <si>
    <t>Parametric Sensitivity</t>
  </si>
  <si>
    <t>Ideal flows</t>
  </si>
  <si>
    <t>Disturbed Flows</t>
  </si>
  <si>
    <t>=NORMINV(RAND(),C25,C25*C2/100)</t>
  </si>
  <si>
    <t>Истинное значение</t>
  </si>
  <si>
    <t>Измерение</t>
  </si>
  <si>
    <t>Погрешность измерения</t>
  </si>
  <si>
    <t>x2</t>
  </si>
  <si>
    <t>x3</t>
  </si>
  <si>
    <t>x4</t>
  </si>
  <si>
    <t>x5</t>
  </si>
  <si>
    <t>x6</t>
  </si>
  <si>
    <t>x7</t>
  </si>
  <si>
    <t>x1</t>
  </si>
  <si>
    <t>x1*</t>
  </si>
  <si>
    <t>x2*</t>
  </si>
  <si>
    <t>x3*</t>
  </si>
  <si>
    <t>x4*</t>
  </si>
  <si>
    <t>x5*</t>
  </si>
  <si>
    <t>x6*</t>
  </si>
  <si>
    <t>x7*</t>
  </si>
  <si>
    <t>Сумма вкладов</t>
  </si>
  <si>
    <t>Ajustability</t>
  </si>
  <si>
    <t>X1</t>
  </si>
  <si>
    <t>X2</t>
  </si>
  <si>
    <t>X3</t>
  </si>
  <si>
    <t>X4</t>
  </si>
  <si>
    <t>X5</t>
  </si>
  <si>
    <t>X6</t>
  </si>
  <si>
    <t>X1*</t>
  </si>
  <si>
    <t>X2*</t>
  </si>
  <si>
    <t>X3*</t>
  </si>
  <si>
    <t>X4*</t>
  </si>
  <si>
    <t>X5*</t>
  </si>
  <si>
    <t>X6*</t>
  </si>
  <si>
    <t>S(1)</t>
  </si>
  <si>
    <t>S(2)</t>
  </si>
  <si>
    <t>Balanced Flows</t>
  </si>
  <si>
    <t>Target Function</t>
  </si>
  <si>
    <t>Correction</t>
  </si>
  <si>
    <t>m nodes</t>
  </si>
  <si>
    <t>n measured Flows</t>
  </si>
  <si>
    <r>
      <t>GLR-test</t>
    </r>
    <r>
      <rPr>
        <b/>
        <sz val="11"/>
        <color theme="1"/>
        <rFont val="Calibri"/>
        <family val="2"/>
        <charset val="204"/>
      </rPr>
      <t>→</t>
    </r>
  </si>
  <si>
    <r>
      <t>ZdTest</t>
    </r>
    <r>
      <rPr>
        <b/>
        <sz val="11"/>
        <color theme="1"/>
        <rFont val="Calibri"/>
        <family val="2"/>
        <charset val="204"/>
      </rPr>
      <t>→</t>
    </r>
  </si>
  <si>
    <t>S(3)</t>
  </si>
  <si>
    <t>Пример для методики</t>
  </si>
  <si>
    <t>S(4)</t>
  </si>
  <si>
    <t>S(5)</t>
  </si>
  <si>
    <t>S(6)</t>
  </si>
  <si>
    <t>Node Flow</t>
  </si>
  <si>
    <t>GLR-test</t>
  </si>
  <si>
    <t>Flow</t>
  </si>
  <si>
    <t>%Leak Det</t>
  </si>
  <si>
    <t>%Error Det</t>
  </si>
  <si>
    <t>λ</t>
  </si>
  <si>
    <t>Possible Leak</t>
  </si>
  <si>
    <t>X7</t>
  </si>
  <si>
    <t>X7*</t>
  </si>
  <si>
    <t>S(7)</t>
  </si>
  <si>
    <t>M Nodes</t>
  </si>
  <si>
    <t>N Flows</t>
  </si>
  <si>
    <t>K Measured</t>
  </si>
  <si>
    <t>U Unmeasured</t>
  </si>
  <si>
    <t>Redandancy</t>
  </si>
  <si>
    <t>N/A</t>
  </si>
  <si>
    <t>X8</t>
  </si>
  <si>
    <t>X8*</t>
  </si>
  <si>
    <t>Leak</t>
  </si>
  <si>
    <t>Leak Tol</t>
  </si>
  <si>
    <t>-</t>
  </si>
  <si>
    <t>Redundancy</t>
  </si>
  <si>
    <t>1-3</t>
  </si>
  <si>
    <t>3ххх</t>
  </si>
  <si>
    <t>2-4</t>
  </si>
  <si>
    <t>Утечка</t>
  </si>
  <si>
    <t>Переток</t>
  </si>
  <si>
    <t>Баланс</t>
  </si>
  <si>
    <t>Поток через узел</t>
  </si>
  <si>
    <t>Мин обнаруживаемая утечка, %</t>
  </si>
  <si>
    <t>Утечка расч</t>
  </si>
  <si>
    <t>Погр-ть расч утечки</t>
  </si>
  <si>
    <t>Name</t>
  </si>
  <si>
    <t>Рез-р 1 Сырье</t>
  </si>
  <si>
    <t>Установка 1</t>
  </si>
  <si>
    <t>Рез-р 2</t>
  </si>
  <si>
    <t>Рез-р 3</t>
  </si>
  <si>
    <t>Рез-р 4</t>
  </si>
  <si>
    <t>Рез-р 5 Реагент</t>
  </si>
  <si>
    <t>Рез-р 6 Товарный</t>
  </si>
  <si>
    <t>Time</t>
  </si>
  <si>
    <t>Measures</t>
  </si>
  <si>
    <t>Disturbed</t>
  </si>
  <si>
    <t>BalancedUnmeasured</t>
  </si>
  <si>
    <t>Balanced</t>
  </si>
  <si>
    <t>BalanceIterrative</t>
  </si>
  <si>
    <t>Измеряемые потоки</t>
  </si>
  <si>
    <t>Пропущенные потоки</t>
  </si>
  <si>
    <t>Утечки из узлов</t>
  </si>
  <si>
    <t>S(8)</t>
  </si>
  <si>
    <t>Flows (X0)</t>
  </si>
  <si>
    <t>Tolerance Crude (Tols)</t>
  </si>
  <si>
    <t>Reconciled Flows (X) ОТВЕТ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</si>
</sst>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%"/>
    <numFmt numFmtId="166" formatCode="_(* #,##0_);_(* \(#,##0\);_(* &quot;-&quot;??_);_(@_)"/>
    <numFmt numFmtId="167" formatCode="0.000"/>
    <numFmt numFmtId="168" formatCode="0.000%"/>
    <numFmt numFmtId="169" formatCode="0.0000"/>
    <numFmt numFmtId="170" formatCode="0.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CD3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</cellStyleXfs>
  <cellXfs count="238">
    <xf numFmtId="0" fontId="0" fillId="0" borderId="0" xfId="0"/>
    <xf numFmtId="0" fontId="4" fillId="3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0" xfId="0" applyFill="1" applyBorder="1"/>
    <xf numFmtId="0" fontId="6" fillId="0" borderId="0" xfId="0" applyFont="1" applyAlignment="1">
      <alignment horizontal="center"/>
    </xf>
    <xf numFmtId="0" fontId="0" fillId="0" borderId="7" xfId="0" applyFill="1" applyBorder="1"/>
    <xf numFmtId="0" fontId="0" fillId="0" borderId="0" xfId="0" applyFill="1" applyBorder="1" applyAlignment="1">
      <alignment horizontal="center"/>
    </xf>
    <xf numFmtId="10" fontId="0" fillId="4" borderId="0" xfId="1" applyNumberFormat="1" applyFont="1" applyFill="1"/>
    <xf numFmtId="2" fontId="0" fillId="0" borderId="0" xfId="0" applyNumberFormat="1"/>
    <xf numFmtId="0" fontId="0" fillId="0" borderId="0" xfId="0"/>
    <xf numFmtId="10" fontId="0" fillId="0" borderId="0" xfId="1" applyNumberFormat="1" applyFont="1"/>
    <xf numFmtId="2" fontId="0" fillId="0" borderId="0" xfId="0" applyNumberFormat="1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4" xfId="0" applyFill="1" applyBorder="1"/>
    <xf numFmtId="0" fontId="0" fillId="0" borderId="5" xfId="0" applyFill="1" applyBorder="1"/>
    <xf numFmtId="2" fontId="0" fillId="0" borderId="0" xfId="0" applyNumberFormat="1" applyAlignment="1">
      <alignment horizontal="center"/>
    </xf>
    <xf numFmtId="164" fontId="0" fillId="0" borderId="0" xfId="2" applyFont="1"/>
    <xf numFmtId="164" fontId="0" fillId="0" borderId="0" xfId="1" applyNumberFormat="1" applyFont="1"/>
    <xf numFmtId="166" fontId="0" fillId="0" borderId="0" xfId="2" applyNumberFormat="1" applyFont="1"/>
    <xf numFmtId="10" fontId="0" fillId="0" borderId="0" xfId="1" applyNumberFormat="1" applyFont="1" applyAlignment="1">
      <alignment horizontal="center"/>
    </xf>
    <xf numFmtId="167" fontId="0" fillId="0" borderId="0" xfId="0" applyNumberFormat="1"/>
    <xf numFmtId="2" fontId="0" fillId="0" borderId="0" xfId="2" applyNumberFormat="1" applyFont="1"/>
    <xf numFmtId="165" fontId="0" fillId="0" borderId="0" xfId="1" applyNumberFormat="1" applyFont="1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/>
    <xf numFmtId="2" fontId="0" fillId="4" borderId="0" xfId="1" applyNumberFormat="1" applyFont="1" applyFill="1"/>
    <xf numFmtId="1" fontId="0" fillId="0" borderId="0" xfId="0" applyNumberFormat="1" applyFill="1" applyAlignment="1">
      <alignment horizontal="center"/>
    </xf>
    <xf numFmtId="1" fontId="0" fillId="0" borderId="11" xfId="0" applyNumberFormat="1" applyFill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5" fontId="0" fillId="0" borderId="11" xfId="1" applyNumberFormat="1" applyFont="1" applyBorder="1" applyAlignment="1">
      <alignment horizontal="center"/>
    </xf>
    <xf numFmtId="10" fontId="0" fillId="0" borderId="11" xfId="1" applyNumberFormat="1" applyFon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0" xfId="0" applyAlignment="1">
      <alignment horizontal="center"/>
    </xf>
    <xf numFmtId="2" fontId="0" fillId="6" borderId="0" xfId="0" applyNumberFormat="1" applyFill="1"/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7" borderId="0" xfId="0" applyFill="1"/>
    <xf numFmtId="0" fontId="0" fillId="3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7" fontId="0" fillId="0" borderId="0" xfId="0" applyNumberFormat="1" applyFill="1"/>
    <xf numFmtId="2" fontId="0" fillId="0" borderId="0" xfId="0" applyNumberFormat="1" applyFill="1"/>
    <xf numFmtId="2" fontId="0" fillId="0" borderId="0" xfId="1" applyNumberFormat="1" applyFont="1" applyFill="1"/>
    <xf numFmtId="10" fontId="0" fillId="0" borderId="0" xfId="1" applyNumberFormat="1" applyFont="1" applyFill="1"/>
    <xf numFmtId="2" fontId="0" fillId="0" borderId="3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3" borderId="0" xfId="0" quotePrefix="1" applyFill="1"/>
    <xf numFmtId="0" fontId="0" fillId="0" borderId="3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0" xfId="0" quotePrefix="1"/>
    <xf numFmtId="0" fontId="0" fillId="4" borderId="15" xfId="0" applyFill="1" applyBorder="1"/>
    <xf numFmtId="0" fontId="7" fillId="0" borderId="0" xfId="0" applyFont="1"/>
    <xf numFmtId="0" fontId="9" fillId="4" borderId="15" xfId="0" applyFont="1" applyFill="1" applyBorder="1"/>
    <xf numFmtId="0" fontId="10" fillId="3" borderId="2" xfId="0" applyFon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7" fillId="3" borderId="15" xfId="0" applyFont="1" applyFill="1" applyBorder="1" applyAlignment="1">
      <alignment horizontal="center"/>
    </xf>
    <xf numFmtId="2" fontId="0" fillId="0" borderId="12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167" fontId="4" fillId="8" borderId="15" xfId="0" applyNumberFormat="1" applyFont="1" applyFill="1" applyBorder="1" applyAlignment="1">
      <alignment horizontal="center"/>
    </xf>
    <xf numFmtId="0" fontId="0" fillId="9" borderId="15" xfId="0" applyFill="1" applyBorder="1"/>
    <xf numFmtId="167" fontId="0" fillId="4" borderId="0" xfId="1" applyNumberFormat="1" applyFont="1" applyFill="1"/>
    <xf numFmtId="167" fontId="0" fillId="6" borderId="0" xfId="0" applyNumberFormat="1" applyFill="1"/>
    <xf numFmtId="167" fontId="4" fillId="8" borderId="13" xfId="0" applyNumberFormat="1" applyFont="1" applyFill="1" applyBorder="1" applyAlignment="1">
      <alignment horizontal="center"/>
    </xf>
    <xf numFmtId="168" fontId="0" fillId="4" borderId="0" xfId="1" applyNumberFormat="1" applyFont="1" applyFill="1"/>
    <xf numFmtId="0" fontId="0" fillId="0" borderId="4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7" fontId="0" fillId="9" borderId="0" xfId="0" applyNumberFormat="1" applyFill="1"/>
    <xf numFmtId="169" fontId="0" fillId="0" borderId="0" xfId="0" applyNumberFormat="1"/>
    <xf numFmtId="0" fontId="0" fillId="10" borderId="0" xfId="0" applyFill="1"/>
    <xf numFmtId="2" fontId="0" fillId="10" borderId="0" xfId="0" applyNumberFormat="1" applyFill="1"/>
    <xf numFmtId="2" fontId="0" fillId="11" borderId="0" xfId="0" applyNumberFormat="1" applyFill="1"/>
    <xf numFmtId="0" fontId="0" fillId="0" borderId="9" xfId="0" applyBorder="1"/>
    <xf numFmtId="2" fontId="0" fillId="0" borderId="9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8" xfId="0" applyNumberFormat="1" applyBorder="1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17" xfId="0" applyNumberForma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5" xfId="0" applyNumberFormat="1" applyBorder="1"/>
    <xf numFmtId="2" fontId="0" fillId="0" borderId="7" xfId="0" applyNumberFormat="1" applyBorder="1"/>
    <xf numFmtId="167" fontId="0" fillId="12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167" fontId="0" fillId="0" borderId="15" xfId="0" applyNumberForma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4" fillId="14" borderId="15" xfId="0" applyFont="1" applyFill="1" applyBorder="1"/>
    <xf numFmtId="0" fontId="0" fillId="0" borderId="15" xfId="0" applyFill="1" applyBorder="1" applyAlignment="1">
      <alignment horizontal="center"/>
    </xf>
    <xf numFmtId="0" fontId="4" fillId="14" borderId="13" xfId="0" applyFont="1" applyFill="1" applyBorder="1"/>
    <xf numFmtId="167" fontId="0" fillId="0" borderId="0" xfId="0" applyNumberFormat="1" applyFill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0" fontId="12" fillId="0" borderId="0" xfId="0" applyFont="1" applyFill="1"/>
    <xf numFmtId="167" fontId="0" fillId="0" borderId="8" xfId="0" applyNumberForma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2" fontId="0" fillId="17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0" fontId="0" fillId="9" borderId="17" xfId="0" applyFill="1" applyBorder="1"/>
    <xf numFmtId="2" fontId="0" fillId="9" borderId="15" xfId="0" applyNumberFormat="1" applyFill="1" applyBorder="1"/>
    <xf numFmtId="0" fontId="0" fillId="9" borderId="12" xfId="0" applyFill="1" applyBorder="1" applyAlignment="1">
      <alignment horizontal="center"/>
    </xf>
    <xf numFmtId="0" fontId="0" fillId="9" borderId="15" xfId="0" applyFill="1" applyBorder="1" applyAlignment="1">
      <alignment horizontal="left"/>
    </xf>
    <xf numFmtId="0" fontId="11" fillId="3" borderId="15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0" fillId="4" borderId="1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2" fontId="0" fillId="19" borderId="0" xfId="0" applyNumberFormat="1" applyFill="1" applyAlignment="1">
      <alignment horizontal="center"/>
    </xf>
    <xf numFmtId="0" fontId="0" fillId="9" borderId="12" xfId="0" applyFill="1" applyBorder="1"/>
    <xf numFmtId="0" fontId="0" fillId="3" borderId="14" xfId="0" applyFill="1" applyBorder="1"/>
    <xf numFmtId="0" fontId="0" fillId="9" borderId="14" xfId="0" applyFill="1" applyBorder="1"/>
    <xf numFmtId="0" fontId="0" fillId="9" borderId="13" xfId="0" applyFill="1" applyBorder="1"/>
    <xf numFmtId="0" fontId="0" fillId="4" borderId="24" xfId="0" applyFill="1" applyBorder="1"/>
    <xf numFmtId="0" fontId="0" fillId="4" borderId="23" xfId="0" applyFill="1" applyBorder="1"/>
    <xf numFmtId="0" fontId="0" fillId="4" borderId="26" xfId="0" applyFill="1" applyBorder="1"/>
    <xf numFmtId="2" fontId="0" fillId="0" borderId="10" xfId="0" applyNumberFormat="1" applyFill="1" applyBorder="1" applyAlignment="1">
      <alignment horizontal="center"/>
    </xf>
    <xf numFmtId="2" fontId="0" fillId="18" borderId="0" xfId="0" applyNumberFormat="1" applyFill="1" applyAlignment="1">
      <alignment horizontal="center"/>
    </xf>
    <xf numFmtId="167" fontId="0" fillId="5" borderId="0" xfId="1" applyNumberFormat="1" applyFont="1" applyFill="1"/>
    <xf numFmtId="170" fontId="0" fillId="0" borderId="0" xfId="0" applyNumberFormat="1"/>
    <xf numFmtId="1" fontId="0" fillId="15" borderId="0" xfId="0" applyNumberFormat="1" applyFill="1" applyAlignment="1">
      <alignment horizontal="center"/>
    </xf>
    <xf numFmtId="0" fontId="0" fillId="4" borderId="27" xfId="0" applyFill="1" applyBorder="1"/>
    <xf numFmtId="0" fontId="0" fillId="4" borderId="0" xfId="0" applyFill="1" applyBorder="1"/>
    <xf numFmtId="0" fontId="0" fillId="0" borderId="27" xfId="0" applyFill="1" applyBorder="1" applyAlignment="1">
      <alignment horizontal="center"/>
    </xf>
    <xf numFmtId="0" fontId="4" fillId="3" borderId="16" xfId="0" quotePrefix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4" borderId="16" xfId="0" quotePrefix="1" applyFill="1" applyBorder="1" applyAlignment="1">
      <alignment horizontal="center"/>
    </xf>
    <xf numFmtId="0" fontId="0" fillId="9" borderId="16" xfId="0" quotePrefix="1" applyFill="1" applyBorder="1" applyAlignment="1">
      <alignment horizontal="center"/>
    </xf>
    <xf numFmtId="0" fontId="0" fillId="20" borderId="0" xfId="0" applyFill="1" applyAlignment="1">
      <alignment horizontal="center"/>
    </xf>
    <xf numFmtId="167" fontId="0" fillId="12" borderId="28" xfId="0" applyNumberFormat="1" applyFill="1" applyBorder="1" applyAlignment="1">
      <alignment horizontal="center"/>
    </xf>
    <xf numFmtId="2" fontId="0" fillId="21" borderId="0" xfId="0" applyNumberFormat="1" applyFill="1" applyAlignment="1">
      <alignment horizontal="center"/>
    </xf>
    <xf numFmtId="2" fontId="4" fillId="5" borderId="0" xfId="0" applyNumberFormat="1" applyFont="1" applyFill="1" applyAlignment="1">
      <alignment horizontal="center"/>
    </xf>
    <xf numFmtId="0" fontId="0" fillId="22" borderId="0" xfId="0" applyFill="1"/>
    <xf numFmtId="167" fontId="1" fillId="0" borderId="29" xfId="3" applyNumberFormat="1" applyFont="1" applyFill="1" applyBorder="1" applyAlignment="1">
      <alignment horizontal="right"/>
    </xf>
    <xf numFmtId="167" fontId="1" fillId="0" borderId="1" xfId="3" applyNumberFormat="1" applyFont="1" applyFill="1" applyBorder="1" applyAlignment="1">
      <alignment horizontal="right"/>
    </xf>
    <xf numFmtId="167" fontId="1" fillId="0" borderId="30" xfId="3" applyNumberFormat="1" applyFont="1" applyFill="1" applyBorder="1" applyAlignment="1">
      <alignment horizontal="right"/>
    </xf>
    <xf numFmtId="0" fontId="0" fillId="23" borderId="0" xfId="0" applyFill="1"/>
    <xf numFmtId="167" fontId="0" fillId="23" borderId="0" xfId="1" applyNumberFormat="1" applyFont="1" applyFill="1"/>
    <xf numFmtId="167" fontId="0" fillId="22" borderId="0" xfId="0" applyNumberFormat="1" applyFill="1"/>
    <xf numFmtId="167" fontId="0" fillId="23" borderId="0" xfId="0" applyNumberFormat="1" applyFill="1"/>
    <xf numFmtId="0" fontId="0" fillId="9" borderId="0" xfId="0" applyFill="1"/>
    <xf numFmtId="167" fontId="4" fillId="22" borderId="0" xfId="1" applyNumberFormat="1" applyFont="1" applyFill="1"/>
    <xf numFmtId="0" fontId="0" fillId="2" borderId="17" xfId="0" applyFill="1" applyBorder="1"/>
    <xf numFmtId="2" fontId="0" fillId="2" borderId="15" xfId="0" applyNumberFormat="1" applyFill="1" applyBorder="1"/>
    <xf numFmtId="2" fontId="0" fillId="0" borderId="4" xfId="0" applyNumberFormat="1" applyFill="1" applyBorder="1" applyAlignment="1">
      <alignment horizontal="center"/>
    </xf>
    <xf numFmtId="0" fontId="1" fillId="0" borderId="1" xfId="4" applyFont="1" applyBorder="1"/>
    <xf numFmtId="0" fontId="1" fillId="0" borderId="0" xfId="4"/>
    <xf numFmtId="2" fontId="0" fillId="0" borderId="0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0" fontId="1" fillId="4" borderId="15" xfId="0" applyFont="1" applyFill="1" applyBorder="1"/>
    <xf numFmtId="0" fontId="13" fillId="3" borderId="16" xfId="0" applyFont="1" applyFill="1" applyBorder="1" applyAlignment="1">
      <alignment horizontal="center"/>
    </xf>
    <xf numFmtId="0" fontId="0" fillId="0" borderId="11" xfId="0" applyBorder="1"/>
    <xf numFmtId="0" fontId="4" fillId="14" borderId="19" xfId="0" applyFont="1" applyFill="1" applyBorder="1"/>
    <xf numFmtId="0" fontId="4" fillId="3" borderId="31" xfId="0" applyFont="1" applyFill="1" applyBorder="1" applyAlignment="1">
      <alignment horizontal="center"/>
    </xf>
    <xf numFmtId="0" fontId="1" fillId="0" borderId="7" xfId="4" applyBorder="1"/>
    <xf numFmtId="167" fontId="4" fillId="8" borderId="19" xfId="0" applyNumberFormat="1" applyFont="1" applyFill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0" fontId="1" fillId="0" borderId="9" xfId="4" applyBorder="1"/>
    <xf numFmtId="0" fontId="1" fillId="0" borderId="10" xfId="4" applyBorder="1"/>
    <xf numFmtId="0" fontId="4" fillId="3" borderId="24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15" xfId="0" applyBorder="1"/>
    <xf numFmtId="0" fontId="0" fillId="24" borderId="1" xfId="0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2" fontId="0" fillId="14" borderId="1" xfId="0" applyNumberForma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167" fontId="0" fillId="0" borderId="2" xfId="0" applyNumberFormat="1" applyBorder="1" applyAlignment="1">
      <alignment horizontal="right" vertical="center"/>
    </xf>
    <xf numFmtId="167" fontId="0" fillId="26" borderId="33" xfId="0" applyNumberFormat="1" applyFill="1" applyBorder="1" applyAlignment="1">
      <alignment horizontal="right" vertical="center"/>
    </xf>
    <xf numFmtId="0" fontId="0" fillId="25" borderId="2" xfId="0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top"/>
    </xf>
    <xf numFmtId="0" fontId="0" fillId="24" borderId="20" xfId="0" applyFill="1" applyBorder="1" applyAlignment="1">
      <alignment horizontal="center" vertical="top"/>
    </xf>
    <xf numFmtId="167" fontId="0" fillId="9" borderId="0" xfId="1" applyNumberFormat="1" applyFont="1" applyFill="1"/>
    <xf numFmtId="2" fontId="0" fillId="28" borderId="1" xfId="0" applyNumberFormat="1" applyFill="1" applyBorder="1" applyAlignment="1">
      <alignment horizontal="center" vertical="center"/>
    </xf>
    <xf numFmtId="2" fontId="0" fillId="29" borderId="1" xfId="0" applyNumberFormat="1" applyFill="1" applyBorder="1" applyAlignment="1">
      <alignment horizontal="center" vertical="center"/>
    </xf>
    <xf numFmtId="2" fontId="0" fillId="31" borderId="1" xfId="0" applyNumberFormat="1" applyFill="1" applyBorder="1" applyAlignment="1">
      <alignment horizontal="center" vertical="center"/>
    </xf>
    <xf numFmtId="2" fontId="0" fillId="27" borderId="1" xfId="0" applyNumberFormat="1" applyFill="1" applyBorder="1" applyAlignment="1">
      <alignment horizontal="center" vertical="center"/>
    </xf>
    <xf numFmtId="2" fontId="0" fillId="33" borderId="1" xfId="0" applyNumberFormat="1" applyFill="1" applyBorder="1" applyAlignment="1">
      <alignment horizontal="center" vertical="center"/>
    </xf>
    <xf numFmtId="167" fontId="0" fillId="0" borderId="4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7" fontId="0" fillId="0" borderId="9" xfId="0" applyNumberFormat="1" applyFill="1" applyBorder="1" applyAlignment="1">
      <alignment horizontal="center"/>
    </xf>
    <xf numFmtId="0" fontId="0" fillId="28" borderId="22" xfId="0" applyFill="1" applyBorder="1"/>
    <xf numFmtId="0" fontId="0" fillId="0" borderId="27" xfId="0" applyBorder="1"/>
    <xf numFmtId="0" fontId="0" fillId="0" borderId="23" xfId="0" applyBorder="1"/>
    <xf numFmtId="0" fontId="0" fillId="27" borderId="25" xfId="0" applyFill="1" applyBorder="1"/>
    <xf numFmtId="0" fontId="0" fillId="0" borderId="26" xfId="0" applyBorder="1"/>
    <xf numFmtId="0" fontId="0" fillId="29" borderId="22" xfId="0" applyFill="1" applyBorder="1"/>
    <xf numFmtId="0" fontId="0" fillId="30" borderId="25" xfId="0" applyFill="1" applyBorder="1"/>
    <xf numFmtId="0" fontId="0" fillId="31" borderId="22" xfId="0" applyFill="1" applyBorder="1"/>
    <xf numFmtId="0" fontId="0" fillId="32" borderId="25" xfId="0" applyFill="1" applyBorder="1"/>
    <xf numFmtId="0" fontId="4" fillId="3" borderId="34" xfId="0" applyFont="1" applyFill="1" applyBorder="1" applyAlignment="1">
      <alignment horizontal="center"/>
    </xf>
    <xf numFmtId="0" fontId="4" fillId="3" borderId="35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4" fillId="3" borderId="37" xfId="0" applyFont="1" applyFill="1" applyBorder="1" applyAlignment="1">
      <alignment horizontal="center"/>
    </xf>
    <xf numFmtId="2" fontId="0" fillId="16" borderId="0" xfId="0" applyNumberFormat="1" applyFill="1" applyAlignment="1">
      <alignment horizontal="center"/>
    </xf>
    <xf numFmtId="2" fontId="0" fillId="0" borderId="0" xfId="0" applyNumberFormat="1" applyBorder="1"/>
    <xf numFmtId="167" fontId="4" fillId="4" borderId="0" xfId="1" applyNumberFormat="1" applyFont="1" applyFill="1"/>
    <xf numFmtId="0" fontId="4" fillId="0" borderId="0" xfId="0" applyFont="1"/>
  </cellXfs>
  <cellStyles count="5">
    <cellStyle name="Обычный" xfId="0" builtinId="0"/>
    <cellStyle name="Обычный 3" xfId="4"/>
    <cellStyle name="Процентный" xfId="1" builtinId="5"/>
    <cellStyle name="Процентный 2" xfId="3"/>
    <cellStyle name="Финансовый" xfId="2" builtinId="3"/>
  </cellStyles>
  <dxfs count="195"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numFmt numFmtId="1" formatCode="0"/>
    </dxf>
    <dxf>
      <numFmt numFmtId="1" formatCode="0"/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numFmt numFmtId="1" formatCode="0"/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9" defaultPivotStyle="PivotStyleLight16"/>
  <colors>
    <mruColors>
      <color rgb="FF33CC33"/>
      <color rgb="FFCCFF66"/>
      <color rgb="FF3399FF"/>
      <color rgb="FF33CCFF"/>
      <color rgb="FF99CCFF"/>
      <color rgb="FFFFCC99"/>
      <color rgb="FFFF9900"/>
      <color rgb="FFFFCC00"/>
      <color rgb="FFDDDDDD"/>
      <color rgb="FFFAA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Presentation!$A$11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3F-493C-9D85-B40C60767486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Presentation!$A$12</c:f>
              <c:numCache>
                <c:formatCode>General</c:formatCode>
                <c:ptCount val="1"/>
                <c:pt idx="0">
                  <c:v>1.9406593698783378E-2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3F-493C-9D85-B40C60767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935865664"/>
        <c:axId val="1935886336"/>
      </c:barChart>
      <c:catAx>
        <c:axId val="1935865664"/>
        <c:scaling>
          <c:orientation val="minMax"/>
        </c:scaling>
        <c:delete val="1"/>
        <c:axPos val="b"/>
        <c:majorTickMark val="out"/>
        <c:minorTickMark val="none"/>
        <c:tickLblPos val="none"/>
        <c:crossAx val="1935886336"/>
        <c:crosses val="autoZero"/>
        <c:auto val="1"/>
        <c:lblAlgn val="ctr"/>
        <c:lblOffset val="100"/>
        <c:noMultiLvlLbl val="0"/>
      </c:catAx>
      <c:valAx>
        <c:axId val="1935886336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1935865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'утечка (2)'!$A$11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9-47CE-84CA-8F8657E2D850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'утечка (2)'!$A$12</c:f>
              <c:numCache>
                <c:formatCode>General</c:formatCode>
                <c:ptCount val="1"/>
                <c:pt idx="0">
                  <c:v>1.9332192344788071E-2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9-47CE-84CA-8F8657E2D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935885248"/>
        <c:axId val="1935883616"/>
      </c:barChart>
      <c:catAx>
        <c:axId val="1935885248"/>
        <c:scaling>
          <c:orientation val="minMax"/>
        </c:scaling>
        <c:delete val="1"/>
        <c:axPos val="b"/>
        <c:majorTickMark val="out"/>
        <c:minorTickMark val="none"/>
        <c:tickLblPos val="none"/>
        <c:crossAx val="1935883616"/>
        <c:crosses val="autoZero"/>
        <c:auto val="1"/>
        <c:lblAlgn val="ctr"/>
        <c:lblOffset val="100"/>
        <c:noMultiLvlLbl val="0"/>
      </c:catAx>
      <c:valAx>
        <c:axId val="1935883616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193588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'утечка (1)'!$A$11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B-4FEE-8A32-E7A917034E29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'утечка (1)'!$A$12</c:f>
              <c:numCache>
                <c:formatCode>General</c:formatCode>
                <c:ptCount val="1"/>
                <c:pt idx="0">
                  <c:v>1.940897224106046E-2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B-4FEE-8A32-E7A91703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471575456"/>
        <c:axId val="1471577088"/>
      </c:barChart>
      <c:catAx>
        <c:axId val="1471575456"/>
        <c:scaling>
          <c:orientation val="minMax"/>
        </c:scaling>
        <c:delete val="1"/>
        <c:axPos val="b"/>
        <c:majorTickMark val="out"/>
        <c:minorTickMark val="none"/>
        <c:tickLblPos val="none"/>
        <c:crossAx val="1471577088"/>
        <c:crosses val="autoZero"/>
        <c:auto val="1"/>
        <c:lblAlgn val="ctr"/>
        <c:lblOffset val="100"/>
        <c:noMultiLvlLbl val="0"/>
      </c:catAx>
      <c:valAx>
        <c:axId val="147157708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1471575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'Perekachka Mike (3)'!$A$11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2-46A0-B195-F8EA15DC1D51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'Perekachka Mike (3)'!$A$12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42-46A0-B195-F8EA15DC1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986439056"/>
        <c:axId val="1986445040"/>
      </c:barChart>
      <c:catAx>
        <c:axId val="1986439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986445040"/>
        <c:crosses val="autoZero"/>
        <c:auto val="1"/>
        <c:lblAlgn val="ctr"/>
        <c:lblOffset val="100"/>
        <c:noMultiLvlLbl val="0"/>
      </c:catAx>
      <c:valAx>
        <c:axId val="1986445040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986439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Prototip_Leaks!$A$11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B-4A6D-8DFA-DC383CE0434A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Prototip_Leaks!$A$12</c:f>
              <c:numCache>
                <c:formatCode>General</c:formatCode>
                <c:ptCount val="1"/>
                <c:pt idx="0">
                  <c:v>7.0501306325926154E-3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EB-4A6D-8DFA-DC383CE04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986435248"/>
        <c:axId val="1986443408"/>
      </c:barChart>
      <c:catAx>
        <c:axId val="198643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1986443408"/>
        <c:crosses val="autoZero"/>
        <c:auto val="1"/>
        <c:lblAlgn val="ctr"/>
        <c:lblOffset val="100"/>
        <c:noMultiLvlLbl val="0"/>
      </c:catAx>
      <c:valAx>
        <c:axId val="198644340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98643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Prototip!$A$11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7-4DAF-832B-FAA0AED52A88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Prototip!$A$12</c:f>
              <c:numCache>
                <c:formatCode>General</c:formatCode>
                <c:ptCount val="1"/>
                <c:pt idx="0">
                  <c:v>1.414213558802206E-7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47-4DAF-832B-FAA0AED52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986436880"/>
        <c:axId val="1986443952"/>
      </c:barChart>
      <c:catAx>
        <c:axId val="1986436880"/>
        <c:scaling>
          <c:orientation val="minMax"/>
        </c:scaling>
        <c:delete val="1"/>
        <c:axPos val="b"/>
        <c:majorTickMark val="out"/>
        <c:minorTickMark val="none"/>
        <c:tickLblPos val="nextTo"/>
        <c:crossAx val="1986443952"/>
        <c:crosses val="autoZero"/>
        <c:auto val="1"/>
        <c:lblAlgn val="ctr"/>
        <c:lblOffset val="100"/>
        <c:noMultiLvlLbl val="0"/>
      </c:catAx>
      <c:valAx>
        <c:axId val="1986443952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986436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1-4899-9897-2B2DF891B5BC}"/>
            </c:ext>
          </c:extLst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'2'!$A$12</c:f>
              <c:numCache>
                <c:formatCode>General</c:formatCode>
                <c:ptCount val="1"/>
                <c:pt idx="0">
                  <c:v>1.9190479559652179E-2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21-4899-9897-2B2DF891B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1986442864"/>
        <c:axId val="1986437968"/>
      </c:barChart>
      <c:catAx>
        <c:axId val="1986442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986437968"/>
        <c:crosses val="autoZero"/>
        <c:auto val="1"/>
        <c:lblAlgn val="ctr"/>
        <c:lblOffset val="100"/>
        <c:noMultiLvlLbl val="0"/>
      </c:catAx>
      <c:valAx>
        <c:axId val="198643796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986442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v>Ошибки измерений</c:v>
          </c:tx>
          <c:marker>
            <c:symbol val="none"/>
          </c:marker>
          <c:val>
            <c:numRef>
              <c:f>'2'!$Q$10:$W$10</c:f>
              <c:numCache>
                <c:formatCode>0.00%</c:formatCode>
                <c:ptCount val="7"/>
                <c:pt idx="0">
                  <c:v>5.4919341488757212E-4</c:v>
                </c:pt>
                <c:pt idx="1">
                  <c:v>1.0885983415829914E-2</c:v>
                </c:pt>
                <c:pt idx="2">
                  <c:v>2.4111413103090618E-2</c:v>
                </c:pt>
                <c:pt idx="3">
                  <c:v>7.6076983981056001E-3</c:v>
                </c:pt>
                <c:pt idx="4">
                  <c:v>1.8586714901973611E-2</c:v>
                </c:pt>
                <c:pt idx="5">
                  <c:v>1.4303321691904625E-2</c:v>
                </c:pt>
                <c:pt idx="6">
                  <c:v>8.7847695152815097E-3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E-4202-865E-A64C3479C4CA}"/>
            </c:ext>
          </c:extLst>
        </c:ser>
        <c:ser>
          <c:idx val="1"/>
          <c:order val="1"/>
          <c:tx>
            <c:v>Ошибки коррекций</c:v>
          </c:tx>
          <c:marker>
            <c:symbol val="none"/>
          </c:marker>
          <c:val>
            <c:numRef>
              <c:f>'2'!$Q$11:$W$11</c:f>
              <c:numCache>
                <c:formatCode>0.00%</c:formatCode>
                <c:ptCount val="7"/>
                <c:pt idx="0">
                  <c:v>5.4024569136034373E-2</c:v>
                </c:pt>
                <c:pt idx="1">
                  <c:v>5.4617221259244619E-2</c:v>
                </c:pt>
                <c:pt idx="2">
                  <c:v>3.9124319536156804E-3</c:v>
                </c:pt>
                <c:pt idx="3">
                  <c:v>1.8367822379901533E-2</c:v>
                </c:pt>
                <c:pt idx="4">
                  <c:v>1.8697242168990158E-3</c:v>
                </c:pt>
                <c:pt idx="5">
                  <c:v>5.0836432366958562E-3</c:v>
                </c:pt>
                <c:pt idx="6">
                  <c:v>1.0985951862288235E-2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5E-4202-865E-A64C3479C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49392"/>
        <c:axId val="1986438512"/>
      </c:radarChart>
      <c:catAx>
        <c:axId val="1986449392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ru-RU"/>
          </a:p>
        </c:txPr>
        <c:crossAx val="1986438512"/>
        <c:crosses val="autoZero"/>
        <c:auto val="1"/>
        <c:lblAlgn val="ctr"/>
        <c:lblOffset val="100"/>
        <c:noMultiLvlLbl val="0"/>
      </c:catAx>
      <c:valAx>
        <c:axId val="198643851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ru-RU"/>
          </a:p>
        </c:txPr>
        <c:crossAx val="198644939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400" baseline="0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400" baseline="0"/>
            </a:pPr>
            <a:endParaRPr lang="ru-RU"/>
          </a:p>
        </c:txPr>
      </c:legendEntry>
      <c:layout>
        <c:manualLayout>
          <c:xMode val="edge"/>
          <c:yMode val="edge"/>
          <c:x val="0.58603651987110117"/>
          <c:y val="0.10767989565981605"/>
          <c:w val="0.21278201127114749"/>
          <c:h val="0.11339008986407415"/>
        </c:manualLayout>
      </c:layout>
      <c:overlay val="0"/>
      <c:txPr>
        <a:bodyPr/>
        <a:lstStyle/>
        <a:p>
          <a:pPr>
            <a:defRPr lang="en-US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'2'!$G$16:$M$16</c:f>
              <c:numCache>
                <c:formatCode>General</c:formatCode>
                <c:ptCount val="7"/>
                <c:pt idx="0">
                  <c:v>2.672301175848963</c:v>
                </c:pt>
                <c:pt idx="1">
                  <c:v>-1.6199454179228077</c:v>
                </c:pt>
                <c:pt idx="2">
                  <c:v>0.20698040145855992</c:v>
                </c:pt>
                <c:pt idx="3">
                  <c:v>-0.54213056492010336</c:v>
                </c:pt>
                <c:pt idx="4">
                  <c:v>-0.82059732571140553</c:v>
                </c:pt>
                <c:pt idx="5">
                  <c:v>-0.45448330188990804</c:v>
                </c:pt>
                <c:pt idx="6">
                  <c:v>-0.1110345301055511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61-434A-850E-BEF4182DD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6434160"/>
        <c:axId val="1986441776"/>
      </c:barChart>
      <c:catAx>
        <c:axId val="19864341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1986441776"/>
        <c:crosses val="autoZero"/>
        <c:auto val="1"/>
        <c:lblAlgn val="ctr"/>
        <c:lblOffset val="100"/>
        <c:noMultiLvlLbl val="0"/>
      </c:catAx>
      <c:valAx>
        <c:axId val="198644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198643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'2'!$G$18:$M$18</c:f>
              <c:numCache>
                <c:formatCode>General</c:formatCode>
                <c:ptCount val="7"/>
                <c:pt idx="0">
                  <c:v>0.53475375721146712</c:v>
                </c:pt>
                <c:pt idx="1">
                  <c:v>-0.19650961402522382</c:v>
                </c:pt>
                <c:pt idx="2">
                  <c:v>0.14139286804632434</c:v>
                </c:pt>
                <c:pt idx="3">
                  <c:v>-2.1520247963591865E-2</c:v>
                </c:pt>
                <c:pt idx="4">
                  <c:v>-8.3584953425372532E-2</c:v>
                </c:pt>
                <c:pt idx="5">
                  <c:v>-3.6878713820835074E-2</c:v>
                </c:pt>
                <c:pt idx="6">
                  <c:v>-2.2011823470067249E-3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AA9-9E00-0CE6B12F6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6440688"/>
        <c:axId val="1986441232"/>
      </c:barChart>
      <c:catAx>
        <c:axId val="19864406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1986441232"/>
        <c:crosses val="autoZero"/>
        <c:auto val="1"/>
        <c:lblAlgn val="ctr"/>
        <c:lblOffset val="100"/>
        <c:noMultiLvlLbl val="0"/>
      </c:catAx>
      <c:valAx>
        <c:axId val="19864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1986440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v>Погрешности измерений</c:v>
          </c:tx>
          <c:marker>
            <c:symbol val="none"/>
          </c:marker>
          <c:val>
            <c:numRef>
              <c:f>'2'!$T$49:$W$49</c:f>
              <c:numCache>
                <c:formatCode>General</c:formatCode>
                <c:ptCount val="4"/>
                <c:pt idx="0">
                  <c:v>0.02</c:v>
                </c:pt>
                <c:pt idx="1">
                  <c:v>0.04</c:v>
                </c:pt>
                <c:pt idx="2">
                  <c:v>9.9999999999999992E-2</c:v>
                </c:pt>
                <c:pt idx="3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2-4F39-A3F3-D0A83D8E4724}"/>
            </c:ext>
          </c:extLst>
        </c:ser>
        <c:ser>
          <c:idx val="1"/>
          <c:order val="1"/>
          <c:tx>
            <c:v>Погрешности коррекций</c:v>
          </c:tx>
          <c:marker>
            <c:symbol val="none"/>
          </c:marker>
          <c:val>
            <c:numRef>
              <c:f>'2'!$T$50:$W$50</c:f>
              <c:numCache>
                <c:formatCode>General</c:formatCode>
                <c:ptCount val="4"/>
                <c:pt idx="0">
                  <c:v>1.9250014456627943E-2</c:v>
                </c:pt>
                <c:pt idx="1">
                  <c:v>3.9476449681152756E-2</c:v>
                </c:pt>
                <c:pt idx="2">
                  <c:v>3.1726745858959543E-2</c:v>
                </c:pt>
                <c:pt idx="3">
                  <c:v>1.9999999999999997E-2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D2-4F39-A3F3-D0A83D8E4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448848"/>
        <c:axId val="1986451024"/>
      </c:radarChart>
      <c:catAx>
        <c:axId val="198644884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86451024"/>
        <c:crosses val="autoZero"/>
        <c:auto val="1"/>
        <c:lblAlgn val="ctr"/>
        <c:lblOffset val="100"/>
        <c:noMultiLvlLbl val="0"/>
      </c:catAx>
      <c:valAx>
        <c:axId val="1986451024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1986448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0679155730533687"/>
          <c:y val="2.721992253237893E-2"/>
          <c:w val="0.34320844269466316"/>
          <c:h val="0.2439939764316473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38</xdr:row>
          <xdr:rowOff>171450</xdr:rowOff>
        </xdr:from>
        <xdr:to>
          <xdr:col>18</xdr:col>
          <xdr:colOff>781050</xdr:colOff>
          <xdr:row>60</xdr:row>
          <xdr:rowOff>171450</xdr:rowOff>
        </xdr:to>
        <xdr:sp macro="" textlink="">
          <xdr:nvSpPr>
            <xdr:cNvPr id="160769" name="Object 1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481853</xdr:colOff>
      <xdr:row>17</xdr:row>
      <xdr:rowOff>100853</xdr:rowOff>
    </xdr:from>
    <xdr:to>
      <xdr:col>2</xdr:col>
      <xdr:colOff>44824</xdr:colOff>
      <xdr:row>20</xdr:row>
      <xdr:rowOff>134470</xdr:rowOff>
    </xdr:to>
    <xdr:sp macro="[0]!Ilya_Pure_Recurrent" textlink="">
      <xdr:nvSpPr>
        <xdr:cNvPr id="6" name="Скругленный прямоугольник 5"/>
        <xdr:cNvSpPr/>
      </xdr:nvSpPr>
      <xdr:spPr>
        <a:xfrm>
          <a:off x="481853" y="3367928"/>
          <a:ext cx="1058396" cy="61464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Run Recurrent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35</xdr:row>
          <xdr:rowOff>180975</xdr:rowOff>
        </xdr:from>
        <xdr:to>
          <xdr:col>18</xdr:col>
          <xdr:colOff>676275</xdr:colOff>
          <xdr:row>57</xdr:row>
          <xdr:rowOff>123825</xdr:rowOff>
        </xdr:to>
        <xdr:sp macro="" textlink="">
          <xdr:nvSpPr>
            <xdr:cNvPr id="149505" name="Object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35</xdr:row>
          <xdr:rowOff>180975</xdr:rowOff>
        </xdr:from>
        <xdr:to>
          <xdr:col>18</xdr:col>
          <xdr:colOff>676275</xdr:colOff>
          <xdr:row>57</xdr:row>
          <xdr:rowOff>123825</xdr:rowOff>
        </xdr:to>
        <xdr:sp macro="" textlink="">
          <xdr:nvSpPr>
            <xdr:cNvPr id="150529" name="Object 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481853</xdr:colOff>
      <xdr:row>17</xdr:row>
      <xdr:rowOff>100853</xdr:rowOff>
    </xdr:from>
    <xdr:to>
      <xdr:col>2</xdr:col>
      <xdr:colOff>44824</xdr:colOff>
      <xdr:row>20</xdr:row>
      <xdr:rowOff>134470</xdr:rowOff>
    </xdr:to>
    <xdr:sp macro="[0]!Ilya_Pure_Recurrent" textlink="">
      <xdr:nvSpPr>
        <xdr:cNvPr id="5" name="Скругленный прямоугольник 4"/>
        <xdr:cNvSpPr/>
      </xdr:nvSpPr>
      <xdr:spPr>
        <a:xfrm>
          <a:off x="481853" y="3372971"/>
          <a:ext cx="1064559" cy="60511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Run Recurrent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10</xdr:col>
          <xdr:colOff>638175</xdr:colOff>
          <xdr:row>49</xdr:row>
          <xdr:rowOff>66675</xdr:rowOff>
        </xdr:to>
        <xdr:sp macro="" textlink="">
          <xdr:nvSpPr>
            <xdr:cNvPr id="133121" name="Object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704849</xdr:colOff>
      <xdr:row>31</xdr:row>
      <xdr:rowOff>190500</xdr:rowOff>
    </xdr:from>
    <xdr:to>
      <xdr:col>12</xdr:col>
      <xdr:colOff>676276</xdr:colOff>
      <xdr:row>49</xdr:row>
      <xdr:rowOff>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57699" y="6296025"/>
          <a:ext cx="5476877" cy="3286125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5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123824</xdr:colOff>
      <xdr:row>36</xdr:row>
      <xdr:rowOff>19050</xdr:rowOff>
    </xdr:from>
    <xdr:to>
      <xdr:col>13</xdr:col>
      <xdr:colOff>9526</xdr:colOff>
      <xdr:row>53</xdr:row>
      <xdr:rowOff>76200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81524" y="7124700"/>
          <a:ext cx="5476877" cy="3286125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3</xdr:row>
      <xdr:rowOff>85725</xdr:rowOff>
    </xdr:from>
    <xdr:to>
      <xdr:col>0</xdr:col>
      <xdr:colOff>733425</xdr:colOff>
      <xdr:row>5</xdr:row>
      <xdr:rowOff>171450</xdr:rowOff>
    </xdr:to>
    <xdr:sp macro="[0]!Ilya_Pure" textlink="">
      <xdr:nvSpPr>
        <xdr:cNvPr id="5" name="Rounded Rectangle 4"/>
        <xdr:cNvSpPr/>
      </xdr:nvSpPr>
      <xdr:spPr>
        <a:xfrm>
          <a:off x="104775" y="65722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104775</xdr:colOff>
      <xdr:row>6</xdr:row>
      <xdr:rowOff>152400</xdr:rowOff>
    </xdr:from>
    <xdr:to>
      <xdr:col>0</xdr:col>
      <xdr:colOff>771525</xdr:colOff>
      <xdr:row>9</xdr:row>
      <xdr:rowOff>142875</xdr:rowOff>
    </xdr:to>
    <xdr:sp macro="[0]!Ilya_Pure_Recurrent" textlink="">
      <xdr:nvSpPr>
        <xdr:cNvPr id="4" name="Скругленный прямоугольник 3"/>
        <xdr:cNvSpPr/>
      </xdr:nvSpPr>
      <xdr:spPr>
        <a:xfrm>
          <a:off x="104775" y="1295400"/>
          <a:ext cx="666750" cy="5619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Run Recurr</a:t>
          </a:r>
          <a:endParaRPr lang="ru-RU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1</xdr:row>
      <xdr:rowOff>97155</xdr:rowOff>
    </xdr:from>
    <xdr:to>
      <xdr:col>5</xdr:col>
      <xdr:colOff>150495</xdr:colOff>
      <xdr:row>3</xdr:row>
      <xdr:rowOff>175260</xdr:rowOff>
    </xdr:to>
    <xdr:sp macro="[0]!Ilya" textlink="">
      <xdr:nvSpPr>
        <xdr:cNvPr id="3" name="Rounded Rectangle 2"/>
        <xdr:cNvSpPr/>
      </xdr:nvSpPr>
      <xdr:spPr>
        <a:xfrm>
          <a:off x="3377565" y="280035"/>
          <a:ext cx="628650" cy="44386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476250</xdr:colOff>
      <xdr:row>46</xdr:row>
      <xdr:rowOff>123825</xdr:rowOff>
    </xdr:from>
    <xdr:to>
      <xdr:col>17</xdr:col>
      <xdr:colOff>295275</xdr:colOff>
      <xdr:row>73</xdr:row>
      <xdr:rowOff>142876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277906</xdr:colOff>
      <xdr:row>4</xdr:row>
      <xdr:rowOff>85164</xdr:rowOff>
    </xdr:from>
    <xdr:to>
      <xdr:col>21</xdr:col>
      <xdr:colOff>634701</xdr:colOff>
      <xdr:row>13</xdr:row>
      <xdr:rowOff>146124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606910</xdr:colOff>
      <xdr:row>14</xdr:row>
      <xdr:rowOff>217395</xdr:rowOff>
    </xdr:from>
    <xdr:to>
      <xdr:col>22</xdr:col>
      <xdr:colOff>82475</xdr:colOff>
      <xdr:row>22</xdr:row>
      <xdr:rowOff>172122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31</xdr:row>
          <xdr:rowOff>85725</xdr:rowOff>
        </xdr:from>
        <xdr:to>
          <xdr:col>14</xdr:col>
          <xdr:colOff>676275</xdr:colOff>
          <xdr:row>42</xdr:row>
          <xdr:rowOff>19050</xdr:rowOff>
        </xdr:to>
        <xdr:sp macro="" textlink="">
          <xdr:nvSpPr>
            <xdr:cNvPr id="5133" name="Object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18</xdr:col>
      <xdr:colOff>238125</xdr:colOff>
      <xdr:row>55</xdr:row>
      <xdr:rowOff>52386</xdr:rowOff>
    </xdr:from>
    <xdr:to>
      <xdr:col>24</xdr:col>
      <xdr:colOff>229914</xdr:colOff>
      <xdr:row>73</xdr:row>
      <xdr:rowOff>171449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201706</xdr:colOff>
      <xdr:row>5</xdr:row>
      <xdr:rowOff>0</xdr:rowOff>
    </xdr:from>
    <xdr:to>
      <xdr:col>5</xdr:col>
      <xdr:colOff>392206</xdr:colOff>
      <xdr:row>7</xdr:row>
      <xdr:rowOff>112059</xdr:rowOff>
    </xdr:to>
    <xdr:sp macro="[0]!Ilya_Pure" textlink="">
      <xdr:nvSpPr>
        <xdr:cNvPr id="5" name="Скругленный прямоугольник 4"/>
        <xdr:cNvSpPr/>
      </xdr:nvSpPr>
      <xdr:spPr>
        <a:xfrm>
          <a:off x="3305735" y="952500"/>
          <a:ext cx="851647" cy="493059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Run New</a:t>
          </a:r>
          <a:endParaRPr lang="ru-RU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526677</xdr:colOff>
      <xdr:row>37</xdr:row>
      <xdr:rowOff>56029</xdr:rowOff>
    </xdr:from>
    <xdr:to>
      <xdr:col>10</xdr:col>
      <xdr:colOff>369794</xdr:colOff>
      <xdr:row>41</xdr:row>
      <xdr:rowOff>22412</xdr:rowOff>
    </xdr:to>
    <xdr:cxnSp macro="">
      <xdr:nvCxnSpPr>
        <xdr:cNvPr id="11" name="Прямая со стрелкой 10"/>
        <xdr:cNvCxnSpPr/>
      </xdr:nvCxnSpPr>
      <xdr:spPr>
        <a:xfrm>
          <a:off x="7810501" y="7575176"/>
          <a:ext cx="448234" cy="7283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567726</xdr:colOff>
      <xdr:row>39</xdr:row>
      <xdr:rowOff>131258</xdr:rowOff>
    </xdr:from>
    <xdr:to>
      <xdr:col>10</xdr:col>
      <xdr:colOff>462354</xdr:colOff>
      <xdr:row>40</xdr:row>
      <xdr:rowOff>164913</xdr:rowOff>
    </xdr:to>
    <xdr:sp macro="" textlink="">
      <xdr:nvSpPr>
        <xdr:cNvPr id="12" name="Надпись 112"/>
        <xdr:cNvSpPr txBox="1"/>
      </xdr:nvSpPr>
      <xdr:spPr>
        <a:xfrm>
          <a:off x="7851550" y="8031405"/>
          <a:ext cx="499745" cy="224155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en-US" sz="1400" b="1">
              <a:effectLst/>
              <a:ea typeface="Calibri" panose="020F0502020204030204" pitchFamily="34" charset="0"/>
              <a:cs typeface="Times New Roman" panose="02020603050405020304" pitchFamily="18" charset="0"/>
            </a:rPr>
            <a:t>X8</a:t>
          </a:r>
          <a:endParaRPr lang="ru-RU" sz="14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0.72932</cdr:x>
      <cdr:y>0.06865</cdr:y>
    </cdr:from>
    <cdr:to>
      <cdr:x>0.95381</cdr:x>
      <cdr:y>0.16141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67475" y="352425"/>
          <a:ext cx="1990725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1111111111111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22222222222222.vsd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33333333333333.vsd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2.emf"/><Relationship Id="rId4" Type="http://schemas.openxmlformats.org/officeDocument/2006/relationships/package" Target="../embeddings/_________Microsoft_Visio11111111111111.vsdx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image" Target="../media/image4.emf"/><Relationship Id="rId4" Type="http://schemas.openxmlformats.org/officeDocument/2006/relationships/oleObject" Target="../embeddings/_________Microsoft_Visio_2003_201044444444444444.vsd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WXB428"/>
  <sheetViews>
    <sheetView topLeftCell="AI16" zoomScaleNormal="100" workbookViewId="0">
      <selection activeCell="AK41" sqref="AK41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32" width="11.85546875" style="11" customWidth="1"/>
    <col min="33" max="35" width="10.5703125" style="11" customWidth="1"/>
    <col min="36" max="36" width="11.5703125" style="11" customWidth="1"/>
    <col min="37" max="37" width="10.5703125" style="11" customWidth="1"/>
    <col min="38" max="39" width="10.5703125" style="11" hidden="1" customWidth="1"/>
    <col min="40" max="40" width="9.85546875" style="11" customWidth="1"/>
    <col min="41" max="49" width="10.5703125" style="11" customWidth="1"/>
    <col min="50" max="52" width="8.85546875" style="11"/>
    <col min="53" max="54" width="13" style="11" customWidth="1"/>
    <col min="55" max="55" width="15.5703125" style="11" customWidth="1"/>
    <col min="56" max="56" width="13.5703125" style="11" customWidth="1"/>
    <col min="57" max="58" width="8.85546875" style="11"/>
    <col min="59" max="59" width="10.7109375" style="11" customWidth="1"/>
    <col min="60" max="61" width="12.85546875" style="11" customWidth="1"/>
    <col min="62" max="16384" width="8.85546875" style="11"/>
  </cols>
  <sheetData>
    <row r="1" spans="1:36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</row>
    <row r="2" spans="1:36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0</v>
      </c>
      <c r="AE2" s="2">
        <v>0</v>
      </c>
      <c r="AF2" s="2">
        <v>0</v>
      </c>
    </row>
    <row r="3" spans="1:36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  <c r="AD3" s="168">
        <v>650</v>
      </c>
      <c r="AE3" s="168">
        <v>0.65</v>
      </c>
      <c r="AF3" s="168">
        <v>0.65</v>
      </c>
    </row>
    <row r="4" spans="1:36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  <c r="AE4" s="2">
        <v>1</v>
      </c>
      <c r="AF4" s="2">
        <v>1</v>
      </c>
    </row>
    <row r="5" spans="1:36" x14ac:dyDescent="0.25">
      <c r="B5" s="11">
        <v>1000</v>
      </c>
      <c r="D5" s="11" t="s">
        <v>5</v>
      </c>
      <c r="G5" s="3">
        <f>$B$15</f>
        <v>1</v>
      </c>
      <c r="H5" s="3">
        <f t="shared" ref="H5:AB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v>1</v>
      </c>
      <c r="AD5" s="3">
        <v>1</v>
      </c>
      <c r="AE5" s="3">
        <v>1</v>
      </c>
      <c r="AF5" s="3">
        <v>1</v>
      </c>
    </row>
    <row r="6" spans="1:36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</row>
    <row r="7" spans="1:36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  <c r="AD7" s="2">
        <v>1</v>
      </c>
      <c r="AE7" s="2">
        <v>1</v>
      </c>
      <c r="AF7" s="2">
        <v>1</v>
      </c>
    </row>
    <row r="8" spans="1:36" x14ac:dyDescent="0.25">
      <c r="D8" s="169" t="s">
        <v>13</v>
      </c>
      <c r="G8" s="175">
        <v>299.8780855551978</v>
      </c>
      <c r="H8" s="175">
        <v>209.71474326566201</v>
      </c>
      <c r="I8" s="175">
        <v>114.94</v>
      </c>
      <c r="J8" s="175">
        <v>60.013237354111631</v>
      </c>
      <c r="K8" s="175">
        <v>30.265973208859236</v>
      </c>
      <c r="L8" s="175">
        <v>70.096172058312135</v>
      </c>
      <c r="M8" s="175">
        <v>38.991741221697922</v>
      </c>
      <c r="N8" s="175">
        <v>0.99801422910101534</v>
      </c>
      <c r="O8" s="175">
        <v>100.40748915770703</v>
      </c>
      <c r="P8" s="175">
        <v>1.7058035628232939</v>
      </c>
      <c r="Q8" s="175">
        <v>1.4199636558288212E-3</v>
      </c>
      <c r="R8" s="175">
        <v>628.78607780521168</v>
      </c>
      <c r="S8" s="175">
        <v>717.87399385903507</v>
      </c>
      <c r="T8" s="175">
        <v>30.131099238300507</v>
      </c>
      <c r="U8" s="175">
        <v>79.752718059660722</v>
      </c>
      <c r="V8" s="175">
        <v>80.37435589913612</v>
      </c>
      <c r="W8" s="175">
        <v>100.36630488659665</v>
      </c>
      <c r="X8" s="175">
        <v>9.8466803482924714</v>
      </c>
      <c r="Y8" s="175">
        <v>41.131789979756348</v>
      </c>
      <c r="Z8" s="175">
        <v>3.0067060938526495</v>
      </c>
      <c r="AA8" s="175">
        <v>2.0121976862735167</v>
      </c>
      <c r="AB8" s="175">
        <v>14.917786155738181</v>
      </c>
      <c r="AC8" s="175">
        <v>25.108851970870603</v>
      </c>
      <c r="AD8" s="175">
        <v>1</v>
      </c>
      <c r="AE8" s="175">
        <v>1</v>
      </c>
      <c r="AF8" s="175">
        <v>1</v>
      </c>
      <c r="AH8" s="156" t="e">
        <f>G8-#REF!-#REF!-#REF!-#REF!</f>
        <v>#REF!</v>
      </c>
      <c r="AI8" s="67"/>
    </row>
    <row r="9" spans="1:36" x14ac:dyDescent="0.25">
      <c r="D9" s="173" t="s">
        <v>14</v>
      </c>
      <c r="G9" s="174">
        <v>299.87288504619005</v>
      </c>
      <c r="H9" s="174">
        <v>209.79599907834807</v>
      </c>
      <c r="I9" s="174">
        <v>117.36985906984305</v>
      </c>
      <c r="J9" s="174">
        <v>59.977803967201382</v>
      </c>
      <c r="K9" s="174">
        <v>30.813215118411375</v>
      </c>
      <c r="L9" s="174">
        <v>70.090368537690523</v>
      </c>
      <c r="M9" s="174">
        <v>39.074810659202193</v>
      </c>
      <c r="N9" s="174">
        <v>0.99802099118777854</v>
      </c>
      <c r="O9" s="174">
        <v>100.23877001814907</v>
      </c>
      <c r="P9" s="174">
        <v>1.6351209228922912</v>
      </c>
      <c r="Q9" s="174">
        <v>1.4186139268057025E-3</v>
      </c>
      <c r="R9" s="174">
        <v>628.35673279158891</v>
      </c>
      <c r="S9" s="174">
        <v>718.43361875943083</v>
      </c>
      <c r="T9" s="174">
        <v>30.423651227695132</v>
      </c>
      <c r="U9" s="174">
        <v>77.703141759847625</v>
      </c>
      <c r="V9" s="174">
        <v>80.018387458256626</v>
      </c>
      <c r="W9" s="174">
        <v>100.92138076625584</v>
      </c>
      <c r="X9" s="174">
        <v>9.8722583946663924</v>
      </c>
      <c r="Y9" s="174">
        <v>40.685473513077767</v>
      </c>
      <c r="Z9" s="174">
        <v>3.0091321163472489</v>
      </c>
      <c r="AA9" s="174">
        <v>2.01111112515947</v>
      </c>
      <c r="AB9" s="174">
        <v>14.987719627318295</v>
      </c>
      <c r="AC9" s="174">
        <v>24.910731183322962</v>
      </c>
      <c r="AD9" s="174">
        <v>1</v>
      </c>
      <c r="AE9" s="174">
        <v>1</v>
      </c>
      <c r="AF9" s="174">
        <v>1</v>
      </c>
      <c r="AH9" s="23" t="e">
        <f>#REF!-#REF!-#REF!</f>
        <v>#REF!</v>
      </c>
      <c r="AJ9" s="11" t="e">
        <f>#REF!/#REF!</f>
        <v>#REF!</v>
      </c>
    </row>
    <row r="10" spans="1:36" x14ac:dyDescent="0.25">
      <c r="D10" s="11" t="s">
        <v>16</v>
      </c>
      <c r="G10" s="175">
        <f>G8*G3/100</f>
        <v>0.44981712833279663</v>
      </c>
      <c r="H10" s="175">
        <f t="shared" ref="H10:AF10" si="1">H8*H3/100</f>
        <v>0.52428685816415499</v>
      </c>
      <c r="I10" s="175">
        <f t="shared" si="1"/>
        <v>0.57469999999999999</v>
      </c>
      <c r="J10" s="175">
        <f t="shared" si="1"/>
        <v>0.15003309338527906</v>
      </c>
      <c r="K10" s="175">
        <f t="shared" si="1"/>
        <v>0.30265973208859237</v>
      </c>
      <c r="L10" s="175">
        <f t="shared" si="1"/>
        <v>0.17524043014578033</v>
      </c>
      <c r="M10" s="175">
        <f t="shared" si="1"/>
        <v>9.7479353054244808E-2</v>
      </c>
      <c r="N10" s="175">
        <f t="shared" si="1"/>
        <v>2.4950355727525382E-3</v>
      </c>
      <c r="O10" s="175">
        <f t="shared" si="1"/>
        <v>0.15061123373656055</v>
      </c>
      <c r="P10" s="175">
        <f t="shared" si="1"/>
        <v>0.51174106884698811</v>
      </c>
      <c r="Q10" s="175">
        <f t="shared" si="1"/>
        <v>4.2598909674864636E-4</v>
      </c>
      <c r="R10" s="175">
        <f t="shared" si="1"/>
        <v>4.087109505733876</v>
      </c>
      <c r="S10" s="175">
        <f t="shared" si="1"/>
        <v>4.6661809600837278</v>
      </c>
      <c r="T10" s="175">
        <f t="shared" si="1"/>
        <v>0.19585214504895329</v>
      </c>
      <c r="U10" s="175">
        <f t="shared" si="1"/>
        <v>0.51839266738779477</v>
      </c>
      <c r="V10" s="175">
        <f t="shared" si="1"/>
        <v>0.52243331334438481</v>
      </c>
      <c r="W10" s="175">
        <f t="shared" si="1"/>
        <v>0.65238098176287818</v>
      </c>
      <c r="X10" s="175">
        <f t="shared" si="1"/>
        <v>6.4003422263901072E-2</v>
      </c>
      <c r="Y10" s="175">
        <f t="shared" si="1"/>
        <v>0.26735663486841627</v>
      </c>
      <c r="Z10" s="175">
        <f t="shared" si="1"/>
        <v>1.9543589610042222E-2</v>
      </c>
      <c r="AA10" s="175">
        <f t="shared" si="1"/>
        <v>1.307928496077786E-2</v>
      </c>
      <c r="AB10" s="175">
        <f t="shared" si="1"/>
        <v>9.696561001229817E-2</v>
      </c>
      <c r="AC10" s="175">
        <f t="shared" si="1"/>
        <v>0.16320753781065891</v>
      </c>
      <c r="AD10" s="175">
        <f t="shared" si="1"/>
        <v>6.5</v>
      </c>
      <c r="AE10" s="175">
        <f t="shared" si="1"/>
        <v>6.5000000000000006E-3</v>
      </c>
      <c r="AF10" s="175">
        <f t="shared" si="1"/>
        <v>6.5000000000000006E-3</v>
      </c>
    </row>
    <row r="11" spans="1:36" x14ac:dyDescent="0.25">
      <c r="A11" s="48">
        <f>1/50</f>
        <v>0.02</v>
      </c>
      <c r="B11" s="44" t="s">
        <v>9</v>
      </c>
      <c r="D11" s="11" t="s">
        <v>17</v>
      </c>
      <c r="G11" s="176">
        <v>0.44864443262045406</v>
      </c>
      <c r="H11" s="176">
        <v>0.41862849740966102</v>
      </c>
      <c r="I11" s="176">
        <v>0.359318562460121</v>
      </c>
      <c r="J11" s="176">
        <v>0.14558156423498675</v>
      </c>
      <c r="K11" s="176">
        <v>0.19789364225122258</v>
      </c>
      <c r="L11" s="176">
        <v>0.14261886080894493</v>
      </c>
      <c r="M11" s="176">
        <v>9.2052880907654053E-2</v>
      </c>
      <c r="N11" s="176">
        <v>2.4810313804972421E-3</v>
      </c>
      <c r="O11" s="176">
        <v>0.13184887941042658</v>
      </c>
      <c r="P11" s="176">
        <v>0.41466490104100362</v>
      </c>
      <c r="Q11" s="176">
        <v>4.2598869865920821E-4</v>
      </c>
      <c r="R11" s="176">
        <v>3.0859546332013044</v>
      </c>
      <c r="S11" s="176">
        <v>3.0939418353800767</v>
      </c>
      <c r="T11" s="176">
        <v>0.18878083858159431</v>
      </c>
      <c r="U11" s="176">
        <v>0.36774305915085831</v>
      </c>
      <c r="V11" s="176">
        <v>0.41319641550620168</v>
      </c>
      <c r="W11" s="176">
        <v>0.42081412130770279</v>
      </c>
      <c r="X11" s="176">
        <v>6.3162133386237884E-2</v>
      </c>
      <c r="Y11" s="176">
        <v>0.19724597109218339</v>
      </c>
      <c r="Z11" s="176">
        <v>1.1003952199807784E-2</v>
      </c>
      <c r="AA11" s="176">
        <v>1.0896773239419809E-2</v>
      </c>
      <c r="AB11" s="176">
        <v>9.2151055233155171E-2</v>
      </c>
      <c r="AC11" s="176">
        <v>0.13902906956328634</v>
      </c>
      <c r="AD11" s="176">
        <v>6.5</v>
      </c>
      <c r="AE11" s="176">
        <v>6.5000000000000006E-3</v>
      </c>
      <c r="AF11" s="176">
        <v>6.5000000000000006E-3</v>
      </c>
    </row>
    <row r="12" spans="1:36" x14ac:dyDescent="0.25">
      <c r="A12" s="48">
        <f ca="1">OFFSET(G11,0,B12-1)/OFFSET(G10,0,B12-1)/50</f>
        <v>1.9406593698783378E-2</v>
      </c>
      <c r="B12" s="45">
        <v>4</v>
      </c>
      <c r="D12" s="11" t="s">
        <v>18</v>
      </c>
      <c r="G12" s="84">
        <f t="shared" ref="G12:AF13" si="2">G10/G8</f>
        <v>1.4999999999999998E-3</v>
      </c>
      <c r="H12" s="84">
        <f t="shared" si="2"/>
        <v>2.5000000000000001E-3</v>
      </c>
      <c r="I12" s="84">
        <f t="shared" si="2"/>
        <v>5.0000000000000001E-3</v>
      </c>
      <c r="J12" s="84">
        <f t="shared" si="2"/>
        <v>2.4999999999999996E-3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2.4999999999999996E-3</v>
      </c>
      <c r="O12" s="84">
        <f t="shared" si="2"/>
        <v>1.5E-3</v>
      </c>
      <c r="P12" s="84">
        <f t="shared" si="2"/>
        <v>0.29999999999999993</v>
      </c>
      <c r="Q12" s="84">
        <f t="shared" si="2"/>
        <v>0.3</v>
      </c>
      <c r="R12" s="84">
        <f t="shared" si="2"/>
        <v>6.5000000000000006E-3</v>
      </c>
      <c r="S12" s="84">
        <f t="shared" si="2"/>
        <v>6.4999999999999997E-3</v>
      </c>
      <c r="T12" s="84">
        <f t="shared" si="2"/>
        <v>6.4999999999999997E-3</v>
      </c>
      <c r="U12" s="84">
        <f t="shared" si="2"/>
        <v>6.5000000000000006E-3</v>
      </c>
      <c r="V12" s="84">
        <f t="shared" si="2"/>
        <v>6.5000000000000006E-3</v>
      </c>
      <c r="W12" s="84">
        <f t="shared" si="2"/>
        <v>6.4999999999999997E-3</v>
      </c>
      <c r="X12" s="84">
        <f t="shared" si="2"/>
        <v>6.5000000000000006E-3</v>
      </c>
      <c r="Y12" s="84">
        <f t="shared" si="2"/>
        <v>6.4999999999999997E-3</v>
      </c>
      <c r="Z12" s="84">
        <f t="shared" si="2"/>
        <v>6.4999999999999997E-3</v>
      </c>
      <c r="AA12" s="84">
        <f t="shared" si="2"/>
        <v>6.5000000000000006E-3</v>
      </c>
      <c r="AB12" s="84">
        <f t="shared" si="2"/>
        <v>6.4999999999999997E-3</v>
      </c>
      <c r="AC12" s="84">
        <v>6.4999999999999997E-3</v>
      </c>
      <c r="AD12" s="84">
        <v>6.4999999999999997E-3</v>
      </c>
      <c r="AE12" s="84">
        <v>6.4999999999999997E-3</v>
      </c>
      <c r="AF12" s="84">
        <f t="shared" si="2"/>
        <v>6.5000000000000006E-3</v>
      </c>
    </row>
    <row r="13" spans="1:36" x14ac:dyDescent="0.25">
      <c r="B13" s="42"/>
      <c r="D13" s="11" t="s">
        <v>19</v>
      </c>
      <c r="G13" s="84">
        <f t="shared" si="2"/>
        <v>1.4961153708557158E-3</v>
      </c>
      <c r="H13" s="84">
        <f t="shared" si="2"/>
        <v>1.9954074398402834E-3</v>
      </c>
      <c r="I13" s="84">
        <f t="shared" si="2"/>
        <v>3.0614210948852042E-3</v>
      </c>
      <c r="J13" s="84">
        <f t="shared" si="2"/>
        <v>2.4272573286377311E-3</v>
      </c>
      <c r="K13" s="84">
        <f t="shared" si="2"/>
        <v>6.4223626613043065E-3</v>
      </c>
      <c r="L13" s="84">
        <f t="shared" si="2"/>
        <v>2.0347854317851505E-3</v>
      </c>
      <c r="M13" s="84">
        <f t="shared" si="2"/>
        <v>2.3558113105271164E-3</v>
      </c>
      <c r="N13" s="84">
        <f t="shared" si="2"/>
        <v>2.4859510996301619E-3</v>
      </c>
      <c r="O13" s="84">
        <f t="shared" si="2"/>
        <v>1.3153481371185444E-3</v>
      </c>
      <c r="P13" s="84">
        <f t="shared" si="2"/>
        <v>0.2535989205663895</v>
      </c>
      <c r="Q13" s="84">
        <f t="shared" si="2"/>
        <v>0.30028515201342221</v>
      </c>
      <c r="R13" s="84">
        <f t="shared" si="2"/>
        <v>4.9111507399489307E-3</v>
      </c>
      <c r="S13" s="84">
        <f t="shared" si="2"/>
        <v>4.3065103784015579E-3</v>
      </c>
      <c r="T13" s="84">
        <f t="shared" si="2"/>
        <v>6.2050684570609371E-3</v>
      </c>
      <c r="U13" s="84">
        <f t="shared" si="2"/>
        <v>4.7326665411730638E-3</v>
      </c>
      <c r="V13" s="84">
        <f t="shared" si="2"/>
        <v>5.1637683366433096E-3</v>
      </c>
      <c r="W13" s="84">
        <f t="shared" si="2"/>
        <v>4.1697221947681338E-3</v>
      </c>
      <c r="X13" s="84">
        <f t="shared" si="2"/>
        <v>6.3979416726330819E-3</v>
      </c>
      <c r="Y13" s="84">
        <f t="shared" si="2"/>
        <v>4.8480687100466331E-3</v>
      </c>
      <c r="Z13" s="84">
        <f t="shared" si="2"/>
        <v>3.6568524658748968E-3</v>
      </c>
      <c r="AA13" s="84">
        <f t="shared" si="2"/>
        <v>5.4182849983268602E-3</v>
      </c>
      <c r="AB13" s="84">
        <f t="shared" si="2"/>
        <v>6.1484373556862076E-3</v>
      </c>
      <c r="AC13" s="84">
        <v>5.5716106712484677E-3</v>
      </c>
      <c r="AD13" s="84">
        <v>5.5716106712484677E-3</v>
      </c>
      <c r="AE13" s="84">
        <v>5.5716106712484677E-3</v>
      </c>
      <c r="AF13" s="84">
        <f t="shared" si="2"/>
        <v>6.5000000000000006E-3</v>
      </c>
      <c r="AJ13" s="200"/>
    </row>
    <row r="14" spans="1:36" x14ac:dyDescent="0.25">
      <c r="A14" s="177" t="s">
        <v>109</v>
      </c>
      <c r="B14" s="46" t="s">
        <v>26</v>
      </c>
      <c r="D14" s="11" t="s">
        <v>57</v>
      </c>
      <c r="G14" s="43">
        <f t="shared" ref="G14:AF14" si="3">IF(G2=0,1,(1-G11/G10))</f>
        <v>2.6070499286877657E-3</v>
      </c>
      <c r="H14" s="43">
        <f t="shared" si="3"/>
        <v>0.20152776883339729</v>
      </c>
      <c r="I14" s="43">
        <f t="shared" si="3"/>
        <v>0.37477194630220811</v>
      </c>
      <c r="J14" s="43">
        <f t="shared" si="3"/>
        <v>2.9670315060831065E-2</v>
      </c>
      <c r="K14" s="43">
        <f t="shared" si="3"/>
        <v>0.34615139950861851</v>
      </c>
      <c r="L14" s="43">
        <f t="shared" si="3"/>
        <v>0.18615321424227238</v>
      </c>
      <c r="M14" s="43">
        <f t="shared" si="3"/>
        <v>5.5667913015088E-2</v>
      </c>
      <c r="N14" s="43">
        <f t="shared" si="3"/>
        <v>5.6128226820616467E-3</v>
      </c>
      <c r="O14" s="43">
        <f t="shared" si="3"/>
        <v>0.12457473364139526</v>
      </c>
      <c r="P14" s="43">
        <f t="shared" si="3"/>
        <v>0.18969782516128386</v>
      </c>
      <c r="Q14" s="43">
        <f t="shared" si="3"/>
        <v>9.3450616733825598E-7</v>
      </c>
      <c r="R14" s="43">
        <f t="shared" si="3"/>
        <v>0.24495425706799245</v>
      </c>
      <c r="S14" s="43">
        <f t="shared" si="3"/>
        <v>0.33694345293360406</v>
      </c>
      <c r="T14" s="43">
        <f t="shared" si="3"/>
        <v>3.6105330710529127E-2</v>
      </c>
      <c r="U14" s="43">
        <f t="shared" si="3"/>
        <v>0.29060906473864101</v>
      </c>
      <c r="V14" s="43">
        <f t="shared" si="3"/>
        <v>0.20909251965365161</v>
      </c>
      <c r="W14" s="43">
        <f t="shared" si="3"/>
        <v>0.35495648544111502</v>
      </c>
      <c r="X14" s="43">
        <f t="shared" si="3"/>
        <v>1.3144435842732838E-2</v>
      </c>
      <c r="Y14" s="43">
        <f t="shared" si="3"/>
        <v>0.26223648352972029</v>
      </c>
      <c r="Z14" s="43">
        <f t="shared" si="3"/>
        <v>0.43695337349114494</v>
      </c>
      <c r="AA14" s="43">
        <f t="shared" si="3"/>
        <v>0.1668678163908015</v>
      </c>
      <c r="AB14" s="43">
        <f t="shared" si="3"/>
        <v>4.9652188838211431E-2</v>
      </c>
      <c r="AC14" s="43">
        <v>0.1480921950773364</v>
      </c>
      <c r="AD14" s="43">
        <v>0.1480921950773364</v>
      </c>
      <c r="AE14" s="43">
        <v>0.1480921950773364</v>
      </c>
      <c r="AF14" s="43">
        <f t="shared" si="3"/>
        <v>1</v>
      </c>
    </row>
    <row r="15" spans="1:36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1.3366562350377003E-4</v>
      </c>
      <c r="H15" s="11">
        <f t="shared" ref="H15:AF15" si="4">H2*((H8-H9)/H10)^2</f>
        <v>2.4019885510972668E-2</v>
      </c>
      <c r="I15" s="11">
        <f t="shared" si="4"/>
        <v>17.876388187064254</v>
      </c>
      <c r="J15" s="11">
        <f t="shared" si="4"/>
        <v>5.57764931979053E-2</v>
      </c>
      <c r="K15" s="11">
        <f t="shared" si="4"/>
        <v>3.2692596377500398</v>
      </c>
      <c r="L15" s="11">
        <f t="shared" si="4"/>
        <v>1.0967671720216318E-3</v>
      </c>
      <c r="M15" s="11">
        <f t="shared" si="4"/>
        <v>0.72620170286877694</v>
      </c>
      <c r="N15" s="11">
        <f t="shared" si="4"/>
        <v>7.3452738806080383E-6</v>
      </c>
      <c r="O15" s="11">
        <f t="shared" si="4"/>
        <v>1.2549140210256813</v>
      </c>
      <c r="P15" s="11">
        <f t="shared" si="4"/>
        <v>1.9077654505934797E-2</v>
      </c>
      <c r="Q15" s="11">
        <f t="shared" si="4"/>
        <v>1.003913296460885E-5</v>
      </c>
      <c r="R15" s="11">
        <f t="shared" si="4"/>
        <v>1.1035202296124679E-2</v>
      </c>
      <c r="S15" s="11">
        <f t="shared" si="4"/>
        <v>1.4383709580568246E-2</v>
      </c>
      <c r="T15" s="11">
        <f t="shared" si="4"/>
        <v>2.2312562321743896</v>
      </c>
      <c r="U15" s="11">
        <f t="shared" si="4"/>
        <v>15.631853680906724</v>
      </c>
      <c r="V15" s="11">
        <f t="shared" si="4"/>
        <v>0.46426000130763451</v>
      </c>
      <c r="W15" s="11">
        <f t="shared" si="4"/>
        <v>0.72393925702991802</v>
      </c>
      <c r="X15" s="11">
        <f t="shared" si="4"/>
        <v>0.15970861672647693</v>
      </c>
      <c r="Y15" s="11">
        <f t="shared" si="4"/>
        <v>2.7867877191810946</v>
      </c>
      <c r="Z15" s="11">
        <f t="shared" si="4"/>
        <v>1.5409231433918777E-2</v>
      </c>
      <c r="AA15" s="11">
        <f t="shared" si="4"/>
        <v>6.9014494757189621E-3</v>
      </c>
      <c r="AB15" s="11">
        <f t="shared" si="4"/>
        <v>0.52015731146340094</v>
      </c>
      <c r="AC15" s="11">
        <v>0.89231125239920017</v>
      </c>
      <c r="AD15" s="11">
        <v>0.89231125239920017</v>
      </c>
      <c r="AE15" s="11">
        <v>0.89231125239920017</v>
      </c>
      <c r="AF15" s="11">
        <f t="shared" si="4"/>
        <v>0</v>
      </c>
      <c r="AG15" s="11">
        <f>SUM(G15:AF15)</f>
        <v>48.469511567899509</v>
      </c>
      <c r="AH15" s="11">
        <f>AG15*1.96^2</f>
        <v>186.20047563924274</v>
      </c>
    </row>
    <row r="16" spans="1:36" x14ac:dyDescent="0.25">
      <c r="A16" s="47" t="s">
        <v>110</v>
      </c>
      <c r="C16" s="11" t="s">
        <v>15</v>
      </c>
      <c r="G16" s="47">
        <f>(G9-G8)/G10</f>
        <v>-1.1561385016673826E-2</v>
      </c>
      <c r="H16" s="47">
        <f t="shared" ref="H16:AF16" si="5">(H9-H8)/H10</f>
        <v>0.1549835007701551</v>
      </c>
      <c r="I16" s="47">
        <f t="shared" si="5"/>
        <v>4.228047798578471</v>
      </c>
      <c r="J16" s="47">
        <f t="shared" si="5"/>
        <v>-0.23617047486488504</v>
      </c>
      <c r="K16" s="47">
        <f t="shared" si="5"/>
        <v>1.8081094097841646</v>
      </c>
      <c r="L16" s="47">
        <f t="shared" si="5"/>
        <v>-3.3117475326806416E-2</v>
      </c>
      <c r="M16" s="47">
        <f t="shared" si="5"/>
        <v>0.85217469034745275</v>
      </c>
      <c r="N16" s="47">
        <f t="shared" si="5"/>
        <v>2.7102165744840464E-3</v>
      </c>
      <c r="O16" s="47">
        <f t="shared" si="5"/>
        <v>-1.1202294501688845</v>
      </c>
      <c r="P16" s="47">
        <f t="shared" si="5"/>
        <v>-0.13812188279173868</v>
      </c>
      <c r="Q16" s="47">
        <f t="shared" si="5"/>
        <v>-3.1684590836254852E-3</v>
      </c>
      <c r="R16" s="47">
        <f t="shared" si="5"/>
        <v>-0.10504857112842934</v>
      </c>
      <c r="S16" s="47">
        <f t="shared" si="5"/>
        <v>0.11993210404461453</v>
      </c>
      <c r="T16" s="47">
        <f t="shared" si="5"/>
        <v>1.493739010729247</v>
      </c>
      <c r="U16" s="47">
        <f t="shared" si="5"/>
        <v>-3.953713909845618</v>
      </c>
      <c r="V16" s="47">
        <f t="shared" si="5"/>
        <v>-0.68136627544048178</v>
      </c>
      <c r="W16" s="47">
        <f t="shared" si="5"/>
        <v>0.8508462005732399</v>
      </c>
      <c r="X16" s="47">
        <f t="shared" si="5"/>
        <v>0.3996356049283859</v>
      </c>
      <c r="Y16" s="47">
        <f t="shared" si="5"/>
        <v>-1.669367460800975</v>
      </c>
      <c r="Z16" s="47">
        <f t="shared" si="5"/>
        <v>0.12413392539478793</v>
      </c>
      <c r="AA16" s="47">
        <f t="shared" si="5"/>
        <v>-8.3074962989573231E-2</v>
      </c>
      <c r="AB16" s="47">
        <f t="shared" si="5"/>
        <v>0.7212193227191025</v>
      </c>
      <c r="AC16" s="47">
        <v>-0.94462228027884254</v>
      </c>
      <c r="AD16" s="47">
        <v>-0.94462228027884254</v>
      </c>
      <c r="AE16" s="47">
        <v>-0.94462228027884254</v>
      </c>
      <c r="AF16" s="47">
        <f t="shared" si="5"/>
        <v>0</v>
      </c>
    </row>
    <row r="17" spans="1:16174" x14ac:dyDescent="0.25">
      <c r="A17" s="47">
        <v>1</v>
      </c>
      <c r="C17" s="11" t="s">
        <v>20</v>
      </c>
      <c r="F17" s="188"/>
      <c r="G17" s="47">
        <f>(G9-G8)/G11</f>
        <v>-1.1591604909426324E-2</v>
      </c>
      <c r="H17" s="47">
        <f t="shared" ref="H17:AF17" si="6">(H9-H8)/H11</f>
        <v>0.19410005097324107</v>
      </c>
      <c r="I17" s="47">
        <f t="shared" si="6"/>
        <v>6.7624089699310357</v>
      </c>
      <c r="J17" s="47">
        <f t="shared" si="6"/>
        <v>-0.24339199194930414</v>
      </c>
      <c r="K17" s="47">
        <f t="shared" si="6"/>
        <v>2.7653334555206373</v>
      </c>
      <c r="L17" s="47">
        <f t="shared" si="6"/>
        <v>-4.069251842774383E-2</v>
      </c>
      <c r="M17" s="47">
        <f t="shared" si="6"/>
        <v>0.90240997006497814</v>
      </c>
      <c r="N17" s="47">
        <f t="shared" si="6"/>
        <v>2.7255144035485696E-3</v>
      </c>
      <c r="O17" s="47">
        <f t="shared" si="6"/>
        <v>-1.2796402996552301</v>
      </c>
      <c r="P17" s="47">
        <f t="shared" si="6"/>
        <v>-0.17045725296150252</v>
      </c>
      <c r="Q17" s="47">
        <f t="shared" si="6"/>
        <v>-3.1684620445728067E-3</v>
      </c>
      <c r="R17" s="47">
        <f t="shared" si="6"/>
        <v>-0.13912875095554186</v>
      </c>
      <c r="S17" s="47">
        <f t="shared" si="6"/>
        <v>0.18087764094214576</v>
      </c>
      <c r="T17" s="47">
        <f t="shared" si="6"/>
        <v>1.5496911211578206</v>
      </c>
      <c r="U17" s="47">
        <f t="shared" si="6"/>
        <v>-5.573392206356516</v>
      </c>
      <c r="V17" s="47">
        <f t="shared" si="6"/>
        <v>-0.86149934394615024</v>
      </c>
      <c r="W17" s="47">
        <f t="shared" si="6"/>
        <v>1.319052407115656</v>
      </c>
      <c r="X17" s="47">
        <f t="shared" si="6"/>
        <v>0.40495855669584008</v>
      </c>
      <c r="Y17" s="47">
        <f t="shared" si="6"/>
        <v>-2.2627405984885458</v>
      </c>
      <c r="Z17" s="47">
        <f t="shared" si="6"/>
        <v>0.22046828726152692</v>
      </c>
      <c r="AA17" s="47">
        <f t="shared" si="6"/>
        <v>-9.9714024525718731E-2</v>
      </c>
      <c r="AB17" s="47">
        <f t="shared" si="6"/>
        <v>0.75890038809835403</v>
      </c>
      <c r="AC17" s="47">
        <v>-1.1088315834418203</v>
      </c>
      <c r="AD17" s="47">
        <v>-1.1088315834418203</v>
      </c>
      <c r="AE17" s="47">
        <v>-1.1088315834418203</v>
      </c>
      <c r="AF17" s="47">
        <f t="shared" si="6"/>
        <v>0</v>
      </c>
      <c r="AP17" s="221"/>
      <c r="AQ17" s="222" t="s">
        <v>131</v>
      </c>
      <c r="AR17" s="223"/>
    </row>
    <row r="18" spans="1:16174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v>24.999999999999996</v>
      </c>
      <c r="AD18" s="178"/>
      <c r="AE18" s="178"/>
      <c r="AF18" s="178"/>
      <c r="AP18" s="224"/>
      <c r="AQ18" s="188"/>
      <c r="AR18" s="225"/>
    </row>
    <row r="19" spans="1:16174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>
        <v>1.9992478971806025</v>
      </c>
      <c r="AD19" s="81"/>
      <c r="AE19" s="81"/>
      <c r="AF19" s="155"/>
      <c r="AI19" s="127"/>
      <c r="AJ19" s="49"/>
      <c r="AK19" s="49"/>
      <c r="AP19" s="226"/>
      <c r="AQ19" s="222" t="s">
        <v>130</v>
      </c>
      <c r="AR19" s="223"/>
    </row>
    <row r="20" spans="1:16174" ht="15.75" thickBot="1" x14ac:dyDescent="0.3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D20" s="81"/>
      <c r="AE20" s="81"/>
      <c r="AF20" s="81"/>
      <c r="AH20" s="11">
        <v>1</v>
      </c>
      <c r="AI20" s="127"/>
      <c r="AJ20" s="49"/>
      <c r="AK20" s="49"/>
      <c r="AP20" s="227"/>
      <c r="AQ20" s="188"/>
      <c r="AR20" s="225"/>
    </row>
    <row r="21" spans="1:16174" ht="15.75" thickBot="1" x14ac:dyDescent="0.3">
      <c r="D21" s="11" t="s">
        <v>17</v>
      </c>
      <c r="G21" s="30">
        <f ca="1">NORMINV(RAND(),G18,G18*G3/100)</f>
        <v>299.42931036761127</v>
      </c>
      <c r="H21" s="30">
        <f t="shared" ref="H21:AB21" ca="1" si="7">NORMINV(RAND(),H18,H18*H3/100)</f>
        <v>209.96151187273489</v>
      </c>
      <c r="I21" s="30">
        <f t="shared" ca="1" si="7"/>
        <v>118.70474672264544</v>
      </c>
      <c r="J21" s="30">
        <f t="shared" ca="1" si="7"/>
        <v>60.023926063856244</v>
      </c>
      <c r="K21" s="30">
        <f t="shared" ca="1" si="7"/>
        <v>30.381180026705913</v>
      </c>
      <c r="L21" s="30">
        <f t="shared" ca="1" si="7"/>
        <v>69.809009091206406</v>
      </c>
      <c r="M21" s="30">
        <f t="shared" ca="1" si="7"/>
        <v>38.87740949749486</v>
      </c>
      <c r="N21" s="30">
        <f t="shared" ca="1" si="7"/>
        <v>1.0000036700175958</v>
      </c>
      <c r="O21" s="30">
        <f t="shared" ca="1" si="7"/>
        <v>99.83393228181302</v>
      </c>
      <c r="P21" s="30">
        <f t="shared" ca="1" si="7"/>
        <v>0.74904923794367617</v>
      </c>
      <c r="Q21" s="30">
        <f t="shared" ca="1" si="7"/>
        <v>1.6742102373658518E-3</v>
      </c>
      <c r="R21" s="30">
        <f t="shared" ca="1" si="7"/>
        <v>625.98884788116368</v>
      </c>
      <c r="S21" s="30">
        <f t="shared" ca="1" si="7"/>
        <v>719.85778836537258</v>
      </c>
      <c r="T21" s="30">
        <f t="shared" ca="1" si="7"/>
        <v>29.80107840656536</v>
      </c>
      <c r="U21" s="30">
        <f t="shared" ca="1" si="7"/>
        <v>78.60177901967684</v>
      </c>
      <c r="V21" s="30">
        <f t="shared" ca="1" si="7"/>
        <v>78.943820787299657</v>
      </c>
      <c r="W21" s="30">
        <f t="shared" ca="1" si="7"/>
        <v>99.2151233179939</v>
      </c>
      <c r="X21" s="30">
        <f t="shared" ca="1" si="7"/>
        <v>9.993047998353644</v>
      </c>
      <c r="Y21" s="30">
        <f t="shared" ca="1" si="7"/>
        <v>41.177795032925196</v>
      </c>
      <c r="Z21" s="30">
        <f t="shared" ca="1" si="7"/>
        <v>3.0053071784268401</v>
      </c>
      <c r="AA21" s="30">
        <f t="shared" ca="1" si="7"/>
        <v>2.0267920288103305</v>
      </c>
      <c r="AB21" s="30">
        <f t="shared" ca="1" si="7"/>
        <v>15.044862329780376</v>
      </c>
      <c r="AC21" s="30">
        <v>24.738901143815095</v>
      </c>
      <c r="AD21" s="30"/>
      <c r="AE21" s="30"/>
      <c r="AF21" s="30"/>
      <c r="AH21" s="80" t="s">
        <v>124</v>
      </c>
      <c r="AI21" s="127"/>
      <c r="AJ21" s="49"/>
      <c r="AK21" s="49">
        <f>AH22/AI22</f>
        <v>1.3333333333333333</v>
      </c>
      <c r="AP21" s="228"/>
      <c r="AQ21" s="222" t="s">
        <v>132</v>
      </c>
      <c r="AR21" s="223"/>
    </row>
    <row r="22" spans="1:16174" ht="15.75" thickBot="1" x14ac:dyDescent="0.3">
      <c r="G22" s="11">
        <v>2.632053674527282</v>
      </c>
      <c r="I22" s="11">
        <v>118.53114915827919</v>
      </c>
      <c r="AC22" s="11">
        <v>0</v>
      </c>
      <c r="AE22" s="11">
        <v>1.5625E-2</v>
      </c>
      <c r="AF22" s="11">
        <v>0</v>
      </c>
      <c r="AH22" s="199">
        <v>1.5625E-2</v>
      </c>
      <c r="AI22" s="199">
        <v>1.171875E-2</v>
      </c>
      <c r="AJ22" s="49"/>
      <c r="AK22" s="49"/>
      <c r="AP22" s="229"/>
      <c r="AQ22" s="188"/>
      <c r="AR22" s="225"/>
    </row>
    <row r="23" spans="1:16174" ht="15.75" thickBot="1" x14ac:dyDescent="0.3">
      <c r="E23" s="79">
        <f>NORMSINV(1-(1-(1-A35)^(1/B41))/2)</f>
        <v>3.0580722882158229</v>
      </c>
      <c r="F23" s="117" t="s">
        <v>78</v>
      </c>
      <c r="G23" s="77">
        <v>0.16021509574007112</v>
      </c>
      <c r="H23" s="114">
        <v>0.25743414526249481</v>
      </c>
      <c r="I23" s="114">
        <v>5.4175034456681814</v>
      </c>
      <c r="J23" s="114">
        <v>0.97677621010833471</v>
      </c>
      <c r="K23" s="114">
        <v>2.3897022110167563</v>
      </c>
      <c r="L23" s="114">
        <v>5.6993017565143481E-2</v>
      </c>
      <c r="M23" s="114">
        <v>2.59024557132821</v>
      </c>
      <c r="N23" s="114">
        <v>2.561583983256336E-2</v>
      </c>
      <c r="O23" s="114">
        <v>2.3176194177148366</v>
      </c>
      <c r="P23" s="114">
        <v>0.23569793481313447</v>
      </c>
      <c r="Q23" s="114">
        <v>0</v>
      </c>
      <c r="R23" s="114">
        <v>0.16021509573789613</v>
      </c>
      <c r="S23" s="114">
        <v>0.16021509573787329</v>
      </c>
      <c r="T23" s="114">
        <v>5.6095750649087268</v>
      </c>
      <c r="U23" s="114">
        <v>5.6095750649087934</v>
      </c>
      <c r="V23" s="114">
        <v>1.1134604893107476</v>
      </c>
      <c r="W23" s="114">
        <v>1.1134604893107016</v>
      </c>
      <c r="X23" s="114">
        <v>2.4729199040751744</v>
      </c>
      <c r="Y23" s="114">
        <v>2.4729199040752552</v>
      </c>
      <c r="Z23" s="114">
        <v>0.15020589380514324</v>
      </c>
      <c r="AA23" s="114">
        <v>0.15020589380507804</v>
      </c>
      <c r="AB23" s="114">
        <v>2.3176194177149085</v>
      </c>
      <c r="AC23" s="77">
        <v>2.3176194177148766</v>
      </c>
      <c r="AD23" s="77">
        <v>0</v>
      </c>
      <c r="AE23" s="77">
        <v>0</v>
      </c>
      <c r="AF23" s="77">
        <v>0</v>
      </c>
      <c r="AH23" s="11">
        <v>3.90625E-3</v>
      </c>
      <c r="AI23" s="127"/>
      <c r="AJ23" s="49"/>
      <c r="AK23" s="49"/>
    </row>
    <row r="24" spans="1:1617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197" t="s">
        <v>8</v>
      </c>
      <c r="G24" s="230">
        <v>1</v>
      </c>
      <c r="H24" s="231">
        <v>2</v>
      </c>
      <c r="I24" s="231">
        <v>3</v>
      </c>
      <c r="J24" s="231">
        <v>4</v>
      </c>
      <c r="K24" s="231">
        <v>5</v>
      </c>
      <c r="L24" s="231">
        <v>6</v>
      </c>
      <c r="M24" s="231">
        <v>7</v>
      </c>
      <c r="N24" s="231">
        <v>8</v>
      </c>
      <c r="O24" s="231">
        <v>9</v>
      </c>
      <c r="P24" s="231">
        <v>10</v>
      </c>
      <c r="Q24" s="231">
        <v>11</v>
      </c>
      <c r="R24" s="231">
        <v>12</v>
      </c>
      <c r="S24" s="231">
        <v>13</v>
      </c>
      <c r="T24" s="231">
        <v>14</v>
      </c>
      <c r="U24" s="231">
        <v>15</v>
      </c>
      <c r="V24" s="231">
        <v>16</v>
      </c>
      <c r="W24" s="231">
        <v>17</v>
      </c>
      <c r="X24" s="231">
        <v>18</v>
      </c>
      <c r="Y24" s="231">
        <v>19</v>
      </c>
      <c r="Z24" s="231">
        <v>20</v>
      </c>
      <c r="AA24" s="231">
        <v>21</v>
      </c>
      <c r="AB24" s="231">
        <v>22</v>
      </c>
      <c r="AC24" s="232">
        <v>23</v>
      </c>
      <c r="AD24" s="232"/>
      <c r="AE24" s="232"/>
      <c r="AF24" s="233"/>
      <c r="AG24" s="189" t="s">
        <v>85</v>
      </c>
      <c r="AH24" s="179" t="s">
        <v>112</v>
      </c>
      <c r="AI24" s="180" t="s">
        <v>113</v>
      </c>
      <c r="AJ24" s="180" t="s">
        <v>114</v>
      </c>
      <c r="AK24" s="180" t="s">
        <v>115</v>
      </c>
      <c r="AL24" s="180" t="s">
        <v>116</v>
      </c>
      <c r="AM24" s="11"/>
      <c r="AN24" s="11"/>
      <c r="AO24" s="11"/>
      <c r="AP24" s="203">
        <v>1.9599639845400536</v>
      </c>
      <c r="AQ24" s="200">
        <v>1</v>
      </c>
      <c r="AR24" s="200">
        <v>2</v>
      </c>
      <c r="AS24" s="200">
        <v>3</v>
      </c>
      <c r="AT24" s="200">
        <v>4</v>
      </c>
      <c r="AU24" s="200">
        <v>5</v>
      </c>
      <c r="AV24" s="200">
        <v>6</v>
      </c>
      <c r="AW24" s="200">
        <v>7</v>
      </c>
      <c r="AX24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</row>
    <row r="25" spans="1:16174" ht="15.75" thickBot="1" x14ac:dyDescent="0.3">
      <c r="A25" s="129" t="e">
        <f>SUM(G25:AF25*$G$8:$AF$8)-F25</f>
        <v>#VALUE!</v>
      </c>
      <c r="B25" s="73" t="s">
        <v>104</v>
      </c>
      <c r="C25" s="218">
        <v>0.16021509573785617</v>
      </c>
      <c r="D25" s="182" t="s">
        <v>117</v>
      </c>
      <c r="E25" s="44">
        <v>1</v>
      </c>
      <c r="F25" s="198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0</v>
      </c>
      <c r="AE25" s="183">
        <v>0</v>
      </c>
      <c r="AF25" s="191">
        <v>0</v>
      </c>
      <c r="AG25" s="77" t="s">
        <v>104</v>
      </c>
      <c r="AH25" s="18">
        <v>928.22961783777896</v>
      </c>
      <c r="AI25" s="25">
        <v>2.6622415973074545E-2</v>
      </c>
      <c r="AJ25" s="18">
        <v>0.99869526697919908</v>
      </c>
      <c r="AK25" s="18">
        <v>6.2334654695289364</v>
      </c>
      <c r="AL25" s="182" t="s">
        <v>117</v>
      </c>
      <c r="AM25" s="11">
        <f>AH25*AI25</f>
        <v>24.711715004605367</v>
      </c>
      <c r="AP25" s="200">
        <v>1</v>
      </c>
      <c r="AQ25" s="215">
        <v>0.16021509573785617</v>
      </c>
      <c r="AR25" s="214">
        <v>0.257434145262463</v>
      </c>
      <c r="AS25" s="216">
        <v>5.6035989153622268</v>
      </c>
      <c r="AT25" s="213">
        <v>1.0816571695913271</v>
      </c>
      <c r="AU25" s="216">
        <v>2.4800677081964393</v>
      </c>
      <c r="AV25" s="213">
        <v>0.15081262948045976</v>
      </c>
      <c r="AW25" s="216">
        <v>2.3230587929398507</v>
      </c>
      <c r="AX25"/>
    </row>
    <row r="26" spans="1:16174" ht="15.75" thickBot="1" x14ac:dyDescent="0.3">
      <c r="A26" s="129">
        <f t="array" ref="A26">SUM(G26:AF26*$G$8:$AF$8)-F26</f>
        <v>2.7897291398678492</v>
      </c>
      <c r="B26" s="74" t="s">
        <v>104</v>
      </c>
      <c r="C26" s="219">
        <v>0.23569793481317877</v>
      </c>
      <c r="D26" s="182" t="s">
        <v>118</v>
      </c>
      <c r="E26" s="44">
        <v>2</v>
      </c>
      <c r="F26" s="198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183">
        <v>0</v>
      </c>
      <c r="AF26" s="191">
        <v>0</v>
      </c>
      <c r="AG26" s="77" t="s">
        <v>104</v>
      </c>
      <c r="AH26" s="18">
        <v>209.79599907834807</v>
      </c>
      <c r="AI26" s="25">
        <v>1.6501357993705865E-2</v>
      </c>
      <c r="AJ26" s="18">
        <v>-0.20582557466354878</v>
      </c>
      <c r="AK26" s="18">
        <v>0.87325998348985234</v>
      </c>
      <c r="AL26" s="182" t="s">
        <v>118</v>
      </c>
      <c r="AM26" s="11">
        <f>AH26*AI26</f>
        <v>3.4619188864390074</v>
      </c>
      <c r="AP26" s="200">
        <v>2</v>
      </c>
      <c r="AQ26" s="205"/>
      <c r="AR26" s="215">
        <v>0.23569793481317877</v>
      </c>
      <c r="AS26" s="202">
        <v>5.4175034456681352</v>
      </c>
      <c r="AT26" s="214">
        <v>0.97677621010802018</v>
      </c>
      <c r="AU26" s="202">
        <v>2.3897022110167674</v>
      </c>
      <c r="AV26" s="213">
        <v>0.14377054592903746</v>
      </c>
      <c r="AW26" s="216">
        <v>2.1424040679884677</v>
      </c>
      <c r="AX26"/>
    </row>
    <row r="27" spans="1:16174" ht="15.75" thickBot="1" x14ac:dyDescent="0.3">
      <c r="A27" s="129">
        <f t="array" ref="A27">SUM(G27:AF27*$G$8:$AF$8)-F27</f>
        <v>-4.7777908796723523</v>
      </c>
      <c r="B27" s="74" t="s">
        <v>104</v>
      </c>
      <c r="C27" s="219">
        <v>5.6095750649088423</v>
      </c>
      <c r="D27" s="182" t="s">
        <v>119</v>
      </c>
      <c r="E27" s="44">
        <v>3</v>
      </c>
      <c r="F27" s="198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183">
        <v>0</v>
      </c>
      <c r="AF27" s="191">
        <v>0</v>
      </c>
      <c r="AG27" s="77" t="s">
        <v>104</v>
      </c>
      <c r="AH27" s="18">
        <v>147.79351029753818</v>
      </c>
      <c r="AI27" s="25">
        <v>1.9728839398475355E-2</v>
      </c>
      <c r="AJ27" s="18">
        <v>-4.1258509732782924</v>
      </c>
      <c r="AK27" s="18">
        <v>0.73550151759050197</v>
      </c>
      <c r="AL27" s="182" t="s">
        <v>119</v>
      </c>
      <c r="AM27" s="11">
        <f t="shared" ref="AM27:AM31" si="8">AH27*AI27</f>
        <v>2.9157944287970441</v>
      </c>
      <c r="AP27" s="200">
        <v>3</v>
      </c>
      <c r="AQ27" s="205"/>
      <c r="AR27" s="205"/>
      <c r="AS27" s="217">
        <v>5.6095750649088423</v>
      </c>
      <c r="AT27" s="216">
        <v>5.0201527370201768</v>
      </c>
      <c r="AU27" s="213">
        <v>0.50486402149927501</v>
      </c>
      <c r="AV27" s="213">
        <v>3.0141538477033977E-2</v>
      </c>
      <c r="AW27" s="214">
        <v>5.6993017564855933E-2</v>
      </c>
      <c r="AX27"/>
    </row>
    <row r="28" spans="1:16174" ht="15.75" thickBot="1" x14ac:dyDescent="0.3">
      <c r="A28" s="129">
        <f t="array" ref="A28">SUM(G28:AF28*$G$8:$AF$8)-F28</f>
        <v>1.0295471449531703</v>
      </c>
      <c r="B28" s="74" t="s">
        <v>104</v>
      </c>
      <c r="C28" s="219">
        <v>1.1134604893106959</v>
      </c>
      <c r="D28" s="182" t="s">
        <v>120</v>
      </c>
      <c r="E28" s="44">
        <v>4</v>
      </c>
      <c r="F28" s="198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183">
        <v>0</v>
      </c>
      <c r="AF28" s="191">
        <v>0</v>
      </c>
      <c r="AG28" s="77" t="s">
        <v>104</v>
      </c>
      <c r="AH28" s="18">
        <v>139.99619142545802</v>
      </c>
      <c r="AI28" s="25">
        <v>2.4175871950518183E-2</v>
      </c>
      <c r="AJ28" s="18">
        <v>0.95060446505756346</v>
      </c>
      <c r="AK28" s="18">
        <v>0.85373883867765188</v>
      </c>
      <c r="AL28" s="182" t="s">
        <v>120</v>
      </c>
      <c r="AM28" s="11">
        <f t="shared" si="8"/>
        <v>3.3845299974621046</v>
      </c>
      <c r="AP28" s="200">
        <v>4</v>
      </c>
      <c r="AQ28" s="205"/>
      <c r="AR28" s="205"/>
      <c r="AS28" s="205"/>
      <c r="AT28" s="215">
        <v>1.1134604893106959</v>
      </c>
      <c r="AU28" s="216">
        <v>2.7201685693215136</v>
      </c>
      <c r="AV28" s="213">
        <v>0.18097920701249057</v>
      </c>
      <c r="AW28" s="202">
        <v>2.5902455713282588</v>
      </c>
      <c r="AX28"/>
    </row>
    <row r="29" spans="1:16174" ht="15.75" thickBot="1" x14ac:dyDescent="0.3">
      <c r="A29" s="129">
        <f t="array" ref="A29">SUM(G29:AF29*$G$8:$AF$8)-F29</f>
        <v>-1.0191364226046389</v>
      </c>
      <c r="B29" s="74" t="s">
        <v>104</v>
      </c>
      <c r="C29" s="219">
        <v>2.4729199040752317</v>
      </c>
      <c r="D29" s="182" t="s">
        <v>121</v>
      </c>
      <c r="E29" s="44">
        <v>5</v>
      </c>
      <c r="F29" s="198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83">
        <v>0</v>
      </c>
      <c r="AD29" s="183">
        <v>0</v>
      </c>
      <c r="AE29" s="183">
        <v>0</v>
      </c>
      <c r="AF29" s="191">
        <v>0</v>
      </c>
      <c r="AG29" s="77" t="s">
        <v>104</v>
      </c>
      <c r="AH29" s="18">
        <v>40.685473513077767</v>
      </c>
      <c r="AI29" s="25">
        <v>3.8590732863968004E-2</v>
      </c>
      <c r="AJ29" s="18">
        <v>-0.97939779634790802</v>
      </c>
      <c r="AK29" s="18">
        <v>0.39604913799832986</v>
      </c>
      <c r="AL29" s="182" t="s">
        <v>121</v>
      </c>
      <c r="AM29" s="11">
        <f t="shared" si="8"/>
        <v>1.5700822397872298</v>
      </c>
      <c r="AP29" s="200">
        <v>5</v>
      </c>
      <c r="AQ29" s="205"/>
      <c r="AR29" s="205"/>
      <c r="AS29" s="205"/>
      <c r="AT29" s="205"/>
      <c r="AU29" s="217">
        <v>2.4729199040752317</v>
      </c>
      <c r="AV29" s="213">
        <v>2.5417313066592993E-3</v>
      </c>
      <c r="AW29" s="213">
        <v>0.2943993885261923</v>
      </c>
      <c r="AX29"/>
    </row>
    <row r="30" spans="1:16174" ht="15.75" thickBot="1" x14ac:dyDescent="0.3">
      <c r="A30" s="129">
        <f t="array" ref="A30">SUM(G30:AF30*$G$8:$AF$8)-F30</f>
        <v>-3.5058215218826128E-3</v>
      </c>
      <c r="B30" s="74" t="s">
        <v>104</v>
      </c>
      <c r="C30" s="219">
        <v>0.15020589380511368</v>
      </c>
      <c r="D30" s="182" t="s">
        <v>122</v>
      </c>
      <c r="E30" s="44">
        <v>6</v>
      </c>
      <c r="F30" s="198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83">
        <v>0</v>
      </c>
      <c r="AD30" s="183">
        <v>0</v>
      </c>
      <c r="AE30" s="183">
        <v>0</v>
      </c>
      <c r="AF30" s="191">
        <v>0</v>
      </c>
      <c r="AG30" s="77" t="s">
        <v>104</v>
      </c>
      <c r="AH30" s="18">
        <v>3.0091321163472489</v>
      </c>
      <c r="AI30" s="25">
        <v>3.1155368482205799E-2</v>
      </c>
      <c r="AJ30" s="18">
        <v>-3.552121344183163E-3</v>
      </c>
      <c r="AK30" s="18">
        <v>2.3648348637982892E-2</v>
      </c>
      <c r="AL30" s="182" t="s">
        <v>122</v>
      </c>
      <c r="AM30" s="11">
        <f t="shared" si="8"/>
        <v>9.3750619896438306E-2</v>
      </c>
      <c r="AP30" s="200">
        <v>6</v>
      </c>
      <c r="AQ30" s="205"/>
      <c r="AR30" s="205"/>
      <c r="AS30" s="205"/>
      <c r="AT30" s="205"/>
      <c r="AU30" s="205"/>
      <c r="AV30" s="215">
        <v>0.15020589380511368</v>
      </c>
      <c r="AW30" s="214">
        <v>2.5615839832517685E-2</v>
      </c>
      <c r="AX30"/>
    </row>
    <row r="31" spans="1:16174" ht="15.75" thickBot="1" x14ac:dyDescent="0.3">
      <c r="A31" s="129">
        <f t="array" ref="A31">SUM(G31:AF31*$G$8:$AF$8)-F31</f>
        <v>-0.51404742738421305</v>
      </c>
      <c r="B31" s="75" t="s">
        <v>104</v>
      </c>
      <c r="C31" s="220">
        <v>2.3176194177149538</v>
      </c>
      <c r="D31" s="182" t="s">
        <v>123</v>
      </c>
      <c r="E31" s="44">
        <v>7</v>
      </c>
      <c r="F31" s="198">
        <v>0</v>
      </c>
      <c r="G31" s="194">
        <v>0</v>
      </c>
      <c r="H31" s="194">
        <v>0</v>
      </c>
      <c r="I31" s="194">
        <v>0</v>
      </c>
      <c r="J31" s="194">
        <v>0</v>
      </c>
      <c r="K31" s="194">
        <v>0</v>
      </c>
      <c r="L31" s="194">
        <v>1</v>
      </c>
      <c r="M31" s="194">
        <v>1</v>
      </c>
      <c r="N31" s="194">
        <v>1</v>
      </c>
      <c r="O31" s="194">
        <v>-1</v>
      </c>
      <c r="P31" s="194">
        <v>0</v>
      </c>
      <c r="Q31" s="194">
        <v>-1</v>
      </c>
      <c r="R31" s="194">
        <v>0</v>
      </c>
      <c r="S31" s="194">
        <v>0</v>
      </c>
      <c r="T31" s="194">
        <v>0</v>
      </c>
      <c r="U31" s="194">
        <v>0</v>
      </c>
      <c r="V31" s="194">
        <v>0</v>
      </c>
      <c r="W31" s="194">
        <v>0</v>
      </c>
      <c r="X31" s="194">
        <v>0</v>
      </c>
      <c r="Y31" s="194">
        <v>0</v>
      </c>
      <c r="Z31" s="194">
        <v>0</v>
      </c>
      <c r="AA31" s="194">
        <v>0</v>
      </c>
      <c r="AB31" s="194">
        <v>1</v>
      </c>
      <c r="AC31" s="194">
        <v>-1</v>
      </c>
      <c r="AD31" s="194">
        <v>0</v>
      </c>
      <c r="AE31" s="194">
        <v>0</v>
      </c>
      <c r="AF31" s="195">
        <v>0</v>
      </c>
      <c r="AG31" s="77" t="s">
        <v>104</v>
      </c>
      <c r="AH31" s="18">
        <v>125.15091981539884</v>
      </c>
      <c r="AI31" s="25">
        <v>9.8703325223575764E-3</v>
      </c>
      <c r="AJ31" s="18">
        <v>-0.72216198296090595</v>
      </c>
      <c r="AK31" s="18">
        <v>0.31159644997836539</v>
      </c>
      <c r="AL31" s="182" t="s">
        <v>123</v>
      </c>
      <c r="AM31" s="11">
        <f t="shared" si="8"/>
        <v>1.2352811940568964</v>
      </c>
      <c r="AP31" s="200">
        <v>7</v>
      </c>
      <c r="AQ31" s="205"/>
      <c r="AR31" s="205"/>
      <c r="AS31" s="205"/>
      <c r="AT31" s="205"/>
      <c r="AU31" s="205"/>
      <c r="AV31" s="205"/>
      <c r="AW31" s="217">
        <v>2.3176194177149538</v>
      </c>
      <c r="AX31"/>
    </row>
    <row r="32" spans="1:16174" ht="15.75" thickBot="1" x14ac:dyDescent="0.3">
      <c r="A32" s="70" t="e">
        <f>SUM(A25:A31)</f>
        <v>#VALUE!</v>
      </c>
      <c r="B32" s="83">
        <f>NORMSINV(1-(1-(1-A35)^(1/B44))/2)</f>
        <v>2.6828014547493244</v>
      </c>
      <c r="C32" s="51">
        <f>NORMSINV(1-(1-(1-A35))/2)</f>
        <v>1.9599639845400536</v>
      </c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28" t="s">
        <v>104</v>
      </c>
      <c r="AD32" s="128" t="s">
        <v>104</v>
      </c>
      <c r="AE32" s="128" t="s">
        <v>104</v>
      </c>
      <c r="AF32" s="193" t="s">
        <v>104</v>
      </c>
      <c r="AG32" s="192">
        <f>CHIINV(1-(1-A35)^(1/(B41+B44)),1)</f>
        <v>9.8392022903339189</v>
      </c>
      <c r="AH32" s="13"/>
      <c r="AI32" s="13"/>
      <c r="AJ32" s="10"/>
      <c r="AP32"/>
      <c r="AQ32"/>
      <c r="AR32"/>
      <c r="AS32"/>
      <c r="AT32"/>
      <c r="AU32"/>
      <c r="AV32"/>
      <c r="AW32"/>
      <c r="AX32"/>
    </row>
    <row r="33" spans="1:50" ht="15.75" thickBot="1" x14ac:dyDescent="0.3">
      <c r="D33" s="50"/>
      <c r="E33" s="50"/>
      <c r="F33" s="136" t="s">
        <v>86</v>
      </c>
      <c r="G33" s="121">
        <v>299.87288504619005</v>
      </c>
      <c r="H33" s="121">
        <v>209.79599907834807</v>
      </c>
      <c r="I33" s="121">
        <v>117.36985906984305</v>
      </c>
      <c r="J33" s="121">
        <v>59.977803967201382</v>
      </c>
      <c r="K33" s="121">
        <v>30.813215118411375</v>
      </c>
      <c r="L33" s="121">
        <v>70.090368537690523</v>
      </c>
      <c r="M33" s="121">
        <v>39.074810659202193</v>
      </c>
      <c r="N33" s="121">
        <v>0.99802099118777854</v>
      </c>
      <c r="O33" s="121">
        <v>100.23877001814907</v>
      </c>
      <c r="P33" s="121">
        <v>1.6351209228922912</v>
      </c>
      <c r="Q33" s="121">
        <v>1.4186139268057025E-3</v>
      </c>
      <c r="R33" s="121">
        <v>628.35673279158891</v>
      </c>
      <c r="S33" s="121">
        <v>718.43361875943083</v>
      </c>
      <c r="T33" s="121">
        <v>30.423651227695132</v>
      </c>
      <c r="U33" s="121">
        <v>77.703141759847625</v>
      </c>
      <c r="V33" s="121">
        <v>80.018387458256626</v>
      </c>
      <c r="W33" s="121">
        <v>100.92138076625584</v>
      </c>
      <c r="X33" s="121">
        <v>9.8722583946663924</v>
      </c>
      <c r="Y33" s="121">
        <v>40.685473513077767</v>
      </c>
      <c r="Z33" s="121">
        <v>3.0091321163472489</v>
      </c>
      <c r="AA33" s="121">
        <v>2.01111112515947</v>
      </c>
      <c r="AB33" s="121">
        <v>14.987719627318295</v>
      </c>
      <c r="AC33" s="121">
        <v>24.910731183322962</v>
      </c>
      <c r="AD33" s="121">
        <v>1</v>
      </c>
      <c r="AE33" s="121">
        <v>1</v>
      </c>
      <c r="AF33" s="50">
        <v>1</v>
      </c>
      <c r="AH33" s="18"/>
      <c r="AI33" s="25"/>
      <c r="AJ33" s="18"/>
      <c r="AK33" s="18"/>
      <c r="AP33" s="204"/>
      <c r="AQ33" s="210">
        <v>1</v>
      </c>
      <c r="AR33" s="210">
        <v>2</v>
      </c>
      <c r="AS33" s="210">
        <v>3</v>
      </c>
      <c r="AT33" s="210">
        <v>4</v>
      </c>
      <c r="AU33" s="210">
        <v>5</v>
      </c>
      <c r="AV33" s="210">
        <v>6</v>
      </c>
      <c r="AW33" s="210">
        <v>7</v>
      </c>
      <c r="AX33"/>
    </row>
    <row r="34" spans="1:50" ht="15.75" thickBot="1" x14ac:dyDescent="0.3">
      <c r="A34" s="72" t="s">
        <v>31</v>
      </c>
      <c r="D34" s="50"/>
      <c r="E34" s="50"/>
      <c r="F34" s="137" t="s">
        <v>88</v>
      </c>
      <c r="G34" s="140">
        <v>9.0207920135447026E-2</v>
      </c>
      <c r="H34" s="140">
        <v>1.8013776208237558E-2</v>
      </c>
      <c r="I34" s="140">
        <v>2.7226776822876789E-2</v>
      </c>
      <c r="J34" s="140">
        <v>4.4897099354029954E-2</v>
      </c>
      <c r="K34" s="140">
        <v>5.6336390238841898E-2</v>
      </c>
      <c r="L34" s="140">
        <v>1.8672080327812944E-2</v>
      </c>
      <c r="M34" s="140">
        <v>3.2906400105564705E-2</v>
      </c>
      <c r="N34" s="140">
        <v>0.10254015696772791</v>
      </c>
      <c r="O34" s="140">
        <v>1.3489910917220063E-2</v>
      </c>
      <c r="P34" s="140">
        <v>2.3176400828635146</v>
      </c>
      <c r="Q34" s="140">
        <v>10</v>
      </c>
      <c r="R34" s="140">
        <v>4.3050241770873049E-2</v>
      </c>
      <c r="S34" s="140">
        <v>3.7652621701841374E-2</v>
      </c>
      <c r="T34" s="140">
        <v>0.10491185088866678</v>
      </c>
      <c r="U34" s="140">
        <v>4.1076866247615411E-2</v>
      </c>
      <c r="V34" s="140">
        <v>4.6300699625963337E-2</v>
      </c>
      <c r="W34" s="140">
        <v>3.6710826726000054E-2</v>
      </c>
      <c r="X34" s="140">
        <v>0.17409442662412888</v>
      </c>
      <c r="Y34" s="140">
        <v>4.2243705585784254E-2</v>
      </c>
      <c r="Z34" s="140">
        <v>3.4104514630966677E-2</v>
      </c>
      <c r="AA34" s="140">
        <v>5.1029000339471012E-2</v>
      </c>
      <c r="AB34" s="140">
        <v>9.0221335307864137E-2</v>
      </c>
      <c r="AC34" s="140">
        <v>5.428231182960256E-2</v>
      </c>
      <c r="AD34" s="140">
        <v>10</v>
      </c>
      <c r="AE34" s="140">
        <v>10</v>
      </c>
      <c r="AF34" s="140">
        <v>10</v>
      </c>
      <c r="AH34" s="18"/>
      <c r="AI34" s="25"/>
      <c r="AJ34" s="18"/>
      <c r="AK34" s="18"/>
      <c r="AP34" s="201"/>
      <c r="AQ34" s="206">
        <v>0.99869526697919908</v>
      </c>
      <c r="AR34" s="206">
        <v>0.2241897769886543</v>
      </c>
      <c r="AS34" s="206">
        <v>4.1032368904640775</v>
      </c>
      <c r="AT34" s="206">
        <v>-0.91511076723165985</v>
      </c>
      <c r="AU34" s="206">
        <v>0.98102947584252165</v>
      </c>
      <c r="AV34" s="206">
        <v>3.5664440083001277E-3</v>
      </c>
      <c r="AW34" s="206">
        <v>0.72305714003027499</v>
      </c>
      <c r="AX34"/>
    </row>
    <row r="35" spans="1:50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H35" s="18"/>
      <c r="AI35" s="25"/>
      <c r="AJ35" s="18"/>
      <c r="AK35" s="18"/>
      <c r="AP35" s="211">
        <v>1</v>
      </c>
      <c r="AQ35" s="207">
        <v>6.2334654695289364</v>
      </c>
      <c r="AR35" s="207">
        <v>0.87086263075197379</v>
      </c>
      <c r="AS35" s="207">
        <v>0.73225028279862836</v>
      </c>
      <c r="AT35" s="207">
        <v>0.84602662743631429</v>
      </c>
      <c r="AU35" s="207">
        <v>0.39556560193912943</v>
      </c>
      <c r="AV35" s="207">
        <v>2.3648178674334559E-2</v>
      </c>
      <c r="AW35" s="207">
        <v>0.3112521913899734</v>
      </c>
      <c r="AX35"/>
    </row>
    <row r="36" spans="1:50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H36" s="18"/>
      <c r="AI36" s="25"/>
      <c r="AJ36" s="18"/>
      <c r="AK36" s="18"/>
      <c r="AP36" s="201"/>
      <c r="AQ36" s="208"/>
      <c r="AR36" s="206">
        <v>-0.20582557466354878</v>
      </c>
      <c r="AS36" s="206">
        <v>3.989327595420264</v>
      </c>
      <c r="AT36" s="206">
        <v>-0.60611022145442728</v>
      </c>
      <c r="AU36" s="206">
        <v>0.95591110681788727</v>
      </c>
      <c r="AV36" s="206">
        <v>3.3986944029951063E-3</v>
      </c>
      <c r="AW36" s="206">
        <v>0.64033297291889701</v>
      </c>
      <c r="AX36"/>
    </row>
    <row r="37" spans="1:50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H37" s="18"/>
      <c r="AI37" s="25"/>
      <c r="AJ37" s="18"/>
      <c r="AK37" s="18"/>
      <c r="AP37" s="211">
        <v>2</v>
      </c>
      <c r="AQ37" s="209"/>
      <c r="AR37" s="207">
        <v>0.87325998348985234</v>
      </c>
      <c r="AS37" s="207">
        <v>0.73637749111357775</v>
      </c>
      <c r="AT37" s="207">
        <v>0.62052107246489807</v>
      </c>
      <c r="AU37" s="207">
        <v>0.40001264693610816</v>
      </c>
      <c r="AV37" s="207">
        <v>2.3639712717461896E-2</v>
      </c>
      <c r="AW37" s="207">
        <v>0.29888524881308426</v>
      </c>
      <c r="AX37"/>
    </row>
    <row r="38" spans="1:50" ht="15.75" thickBot="1" x14ac:dyDescent="0.3">
      <c r="B38" s="66" t="s">
        <v>25</v>
      </c>
      <c r="C38" s="119">
        <v>47.266177989090508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H38" s="18"/>
      <c r="AI38" s="25"/>
      <c r="AJ38" s="18"/>
      <c r="AK38" s="18"/>
      <c r="AP38" s="201"/>
      <c r="AQ38" s="208"/>
      <c r="AR38" s="208"/>
      <c r="AS38" s="206">
        <v>-4.1258509732782924</v>
      </c>
      <c r="AT38" s="206">
        <v>-2.821821341519565</v>
      </c>
      <c r="AU38" s="206">
        <v>-0.18431410725280961</v>
      </c>
      <c r="AV38" s="206">
        <v>-7.1243200627415745E-4</v>
      </c>
      <c r="AW38" s="206">
        <v>-1.7187804007105761E-2</v>
      </c>
      <c r="AX38"/>
    </row>
    <row r="39" spans="1:50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H39" s="18"/>
      <c r="AI39" s="25"/>
      <c r="AJ39" s="18"/>
      <c r="AK39" s="18"/>
      <c r="AP39" s="211">
        <v>3</v>
      </c>
      <c r="AQ39" s="209"/>
      <c r="AR39" s="209"/>
      <c r="AS39" s="207">
        <v>0.73550151759050197</v>
      </c>
      <c r="AT39" s="207">
        <v>0.56209870283638419</v>
      </c>
      <c r="AU39" s="207">
        <v>0.36507673235549487</v>
      </c>
      <c r="AV39" s="207">
        <v>2.3636219060848118E-2</v>
      </c>
      <c r="AW39" s="207">
        <v>0.3015773640612498</v>
      </c>
      <c r="AX39"/>
    </row>
    <row r="40" spans="1:50" x14ac:dyDescent="0.25">
      <c r="A40" s="146" t="s">
        <v>95</v>
      </c>
      <c r="B40" s="56">
        <v>26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H40" s="18"/>
      <c r="AI40" s="25"/>
      <c r="AJ40" s="18"/>
      <c r="AK40" s="18"/>
      <c r="AP40" s="201"/>
      <c r="AQ40" s="208"/>
      <c r="AR40" s="208"/>
      <c r="AS40" s="208"/>
      <c r="AT40" s="206">
        <v>0.95060446505756346</v>
      </c>
      <c r="AU40" s="206">
        <v>0.98027710492327169</v>
      </c>
      <c r="AV40" s="206">
        <v>4.2782221473592801E-3</v>
      </c>
      <c r="AW40" s="206">
        <v>0.76747791391248277</v>
      </c>
      <c r="AX40"/>
    </row>
    <row r="41" spans="1:50" x14ac:dyDescent="0.25">
      <c r="A41" s="147" t="s">
        <v>96</v>
      </c>
      <c r="B41" s="58">
        <v>23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P41" s="211">
        <v>4</v>
      </c>
      <c r="AQ41" s="209"/>
      <c r="AR41" s="209"/>
      <c r="AS41" s="209"/>
      <c r="AT41" s="207">
        <v>0.85373883867765188</v>
      </c>
      <c r="AU41" s="207">
        <v>0.36037366065433962</v>
      </c>
      <c r="AV41" s="207">
        <v>2.3639302094322977E-2</v>
      </c>
      <c r="AW41" s="207">
        <v>0.29629542557963945</v>
      </c>
      <c r="AX41"/>
    </row>
    <row r="42" spans="1:50" x14ac:dyDescent="0.25">
      <c r="A42" s="148" t="s">
        <v>97</v>
      </c>
      <c r="B42" s="58">
        <v>3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P42" s="201"/>
      <c r="AQ42" s="208"/>
      <c r="AR42" s="208"/>
      <c r="AS42" s="208"/>
      <c r="AT42" s="208"/>
      <c r="AU42" s="206">
        <v>-0.97939779634790802</v>
      </c>
      <c r="AV42" s="206">
        <v>6.000092334351434E-5</v>
      </c>
      <c r="AW42" s="206">
        <v>7.2593926587983623E-2</v>
      </c>
      <c r="AX42"/>
    </row>
    <row r="43" spans="1:50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P43" s="211">
        <v>5</v>
      </c>
      <c r="AQ43" s="209"/>
      <c r="AR43" s="209"/>
      <c r="AS43" s="209"/>
      <c r="AT43" s="209"/>
      <c r="AU43" s="207">
        <v>0.39604913799832986</v>
      </c>
      <c r="AV43" s="207">
        <v>2.3606320300777972E-2</v>
      </c>
      <c r="AW43" s="207">
        <v>0.24658314323069677</v>
      </c>
      <c r="AX43"/>
    </row>
    <row r="44" spans="1:50" ht="15" customHeight="1" thickBot="1" x14ac:dyDescent="0.3">
      <c r="A44" s="149" t="s">
        <v>105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P44" s="201"/>
      <c r="AQ44" s="208"/>
      <c r="AR44" s="208"/>
      <c r="AS44" s="208"/>
      <c r="AT44" s="208"/>
      <c r="AU44" s="208"/>
      <c r="AV44" s="206">
        <v>-3.552121344183163E-3</v>
      </c>
      <c r="AW44" s="206">
        <v>6.0407372119088089E-4</v>
      </c>
      <c r="AX44"/>
    </row>
    <row r="45" spans="1:50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P45" s="211">
        <v>6</v>
      </c>
      <c r="AQ45" s="209"/>
      <c r="AR45" s="209"/>
      <c r="AS45" s="209"/>
      <c r="AT45" s="209"/>
      <c r="AU45" s="209"/>
      <c r="AV45" s="207">
        <v>2.3648348637982892E-2</v>
      </c>
      <c r="AW45" s="207">
        <v>2.3582038501975936E-2</v>
      </c>
      <c r="AX45"/>
    </row>
    <row r="46" spans="1:50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P46" s="201"/>
      <c r="AQ46" s="208"/>
      <c r="AR46" s="208"/>
      <c r="AS46" s="208"/>
      <c r="AT46" s="208"/>
      <c r="AU46" s="208"/>
      <c r="AV46" s="208"/>
      <c r="AW46" s="206">
        <v>-0.72216198296090595</v>
      </c>
      <c r="AX46"/>
    </row>
    <row r="47" spans="1:50" x14ac:dyDescent="0.25">
      <c r="AP47" s="211">
        <v>7</v>
      </c>
      <c r="AQ47" s="209"/>
      <c r="AR47" s="209"/>
      <c r="AS47" s="209"/>
      <c r="AT47" s="209"/>
      <c r="AU47" s="209"/>
      <c r="AV47" s="209"/>
      <c r="AW47" s="207">
        <v>0.31159644997836539</v>
      </c>
      <c r="AX47"/>
    </row>
    <row r="48" spans="1:50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P48"/>
      <c r="AQ48"/>
      <c r="AR48"/>
      <c r="AS48"/>
      <c r="AT48"/>
      <c r="AU48"/>
      <c r="AV48"/>
      <c r="AW48"/>
      <c r="AX48"/>
    </row>
    <row r="49" spans="3:50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P49"/>
      <c r="AQ49"/>
      <c r="AR49"/>
      <c r="AS49"/>
      <c r="AT49"/>
      <c r="AU49"/>
      <c r="AV49"/>
      <c r="AW49"/>
      <c r="AX49"/>
    </row>
    <row r="50" spans="3:50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P50"/>
      <c r="AQ50"/>
      <c r="AR50"/>
      <c r="AS50"/>
      <c r="AT50"/>
      <c r="AU50"/>
      <c r="AV50"/>
      <c r="AW50"/>
      <c r="AX50"/>
    </row>
    <row r="51" spans="3:50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P51"/>
      <c r="AQ51"/>
      <c r="AR51"/>
      <c r="AS51"/>
      <c r="AT51"/>
      <c r="AU51"/>
      <c r="AV51"/>
      <c r="AW51"/>
      <c r="AX51"/>
    </row>
    <row r="52" spans="3:50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P52"/>
      <c r="AQ52"/>
      <c r="AR52"/>
      <c r="AS52"/>
      <c r="AT52"/>
      <c r="AU52"/>
      <c r="AV52"/>
      <c r="AW52"/>
      <c r="AX52"/>
    </row>
    <row r="53" spans="3:50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P53"/>
      <c r="AQ53"/>
      <c r="AR53"/>
      <c r="AS53"/>
      <c r="AT53"/>
      <c r="AU53"/>
      <c r="AV53"/>
      <c r="AW53"/>
      <c r="AX53"/>
    </row>
    <row r="54" spans="3:50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P54"/>
      <c r="AQ54"/>
      <c r="AR54"/>
      <c r="AS54"/>
      <c r="AT54"/>
      <c r="AU54"/>
      <c r="AV54"/>
      <c r="AW54"/>
      <c r="AX54"/>
    </row>
    <row r="55" spans="3:50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</row>
    <row r="56" spans="3:50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3:50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</row>
    <row r="59" spans="3:50" ht="13.9" customHeight="1" x14ac:dyDescent="0.3">
      <c r="C59" s="6"/>
      <c r="D59" s="6"/>
      <c r="E59" s="6"/>
      <c r="F59" s="6"/>
    </row>
    <row r="74" spans="7:35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</row>
    <row r="75" spans="7:35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</row>
    <row r="76" spans="7:35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</row>
    <row r="77" spans="7:35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</row>
    <row r="78" spans="7:35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</row>
    <row r="79" spans="7:35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</row>
    <row r="80" spans="7:35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</row>
    <row r="81" spans="7:35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</row>
    <row r="82" spans="7:35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</row>
    <row r="83" spans="7:35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</row>
    <row r="84" spans="7:35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</row>
    <row r="85" spans="7:35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</row>
    <row r="86" spans="7:35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</row>
    <row r="87" spans="7:35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</row>
    <row r="88" spans="7:35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</row>
    <row r="89" spans="7:35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</row>
    <row r="90" spans="7:35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</row>
    <row r="91" spans="7:35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</row>
    <row r="92" spans="7:35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</row>
    <row r="93" spans="7:35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</row>
    <row r="94" spans="7:35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</row>
    <row r="99" spans="7:32" x14ac:dyDescent="0.25">
      <c r="G99" s="11">
        <f>G106^2*G$10^2</f>
        <v>0.12949468732260075</v>
      </c>
    </row>
    <row r="100" spans="7:32" x14ac:dyDescent="0.25">
      <c r="G100" s="11">
        <f>G107^2*G$10^2</f>
        <v>0.12949468732260067</v>
      </c>
    </row>
    <row r="102" spans="7:32" x14ac:dyDescent="0.25">
      <c r="G102" s="11" t="e">
        <f>G99/$AH$99</f>
        <v>#DIV/0!</v>
      </c>
    </row>
    <row r="103" spans="7:32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</row>
    <row r="104" spans="7:32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</row>
    <row r="105" spans="7:32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</row>
    <row r="106" spans="7:32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</row>
    <row r="107" spans="7:32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</row>
    <row r="108" spans="7:32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</row>
    <row r="109" spans="7:32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</row>
    <row r="110" spans="7:32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</row>
    <row r="111" spans="7:32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</row>
    <row r="112" spans="7:32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</row>
    <row r="113" spans="7:35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</row>
    <row r="114" spans="7:35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23"/>
      <c r="AH114" s="23"/>
      <c r="AI114" s="23"/>
    </row>
    <row r="115" spans="7:35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23"/>
      <c r="AH115" s="23"/>
      <c r="AI115" s="23"/>
    </row>
    <row r="116" spans="7:35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23"/>
      <c r="AH116" s="23"/>
      <c r="AI116" s="23"/>
    </row>
    <row r="117" spans="7:35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23"/>
      <c r="AH117" s="23"/>
      <c r="AI117" s="23"/>
    </row>
    <row r="118" spans="7:35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23"/>
      <c r="AH118" s="23"/>
      <c r="AI118" s="23"/>
    </row>
    <row r="119" spans="7:35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23"/>
      <c r="AH119" s="23"/>
      <c r="AI119" s="23"/>
    </row>
    <row r="120" spans="7:35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23"/>
      <c r="AH120" s="23"/>
      <c r="AI120" s="23"/>
    </row>
    <row r="121" spans="7:35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23"/>
      <c r="AH121" s="23"/>
      <c r="AI121" s="23"/>
    </row>
    <row r="122" spans="7:35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23"/>
      <c r="AH122" s="23"/>
      <c r="AI122" s="23"/>
    </row>
    <row r="123" spans="7:35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23"/>
      <c r="AH123" s="23"/>
      <c r="AI123" s="23"/>
    </row>
    <row r="124" spans="7:35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23"/>
      <c r="AH124" s="23"/>
      <c r="AI124" s="23"/>
    </row>
    <row r="125" spans="7:35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23"/>
      <c r="AH125" s="23"/>
      <c r="AI125" s="23"/>
    </row>
    <row r="126" spans="7:35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23"/>
      <c r="AH126" s="23"/>
      <c r="AI126" s="23"/>
    </row>
    <row r="127" spans="7:35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23"/>
      <c r="AH127" s="23"/>
      <c r="AI127" s="23"/>
    </row>
    <row r="128" spans="7:35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23"/>
      <c r="AH128" s="23"/>
      <c r="AI128" s="23"/>
    </row>
    <row r="129" spans="7:35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23"/>
      <c r="AH129" s="23"/>
      <c r="AI129" s="23"/>
    </row>
    <row r="130" spans="7:35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23"/>
      <c r="AH130" s="23"/>
      <c r="AI130" s="23"/>
    </row>
    <row r="131" spans="7:35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23"/>
      <c r="AH131" s="23"/>
      <c r="AI131" s="23"/>
    </row>
    <row r="132" spans="7:35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23"/>
      <c r="AH132" s="23"/>
      <c r="AI132" s="23"/>
    </row>
    <row r="133" spans="7:35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23"/>
      <c r="AH133" s="23"/>
      <c r="AI133" s="23"/>
    </row>
    <row r="134" spans="7:35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23"/>
      <c r="AH134" s="23"/>
      <c r="AI134" s="23"/>
    </row>
    <row r="135" spans="7:35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3"/>
      <c r="AH135" s="23"/>
      <c r="AI135" s="23"/>
    </row>
    <row r="136" spans="7:35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</row>
    <row r="137" spans="7:35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</row>
    <row r="138" spans="7:35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</row>
    <row r="139" spans="7:35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</row>
    <row r="140" spans="7:35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</row>
    <row r="141" spans="7:35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</row>
    <row r="142" spans="7:35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</row>
    <row r="143" spans="7:35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</row>
    <row r="144" spans="7:35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</row>
    <row r="145" spans="7:32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</row>
    <row r="146" spans="7:32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</row>
    <row r="147" spans="7:32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</row>
    <row r="148" spans="7:32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</row>
    <row r="149" spans="7:32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</row>
    <row r="150" spans="7:32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</row>
    <row r="151" spans="7:32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</row>
    <row r="152" spans="7:32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</row>
    <row r="153" spans="7:32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</row>
    <row r="154" spans="7:32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</row>
    <row r="155" spans="7:32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</row>
    <row r="156" spans="7:32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</row>
    <row r="157" spans="7:32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</row>
    <row r="158" spans="7:32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</row>
    <row r="159" spans="7:32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</row>
    <row r="160" spans="7:32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</row>
    <row r="161" spans="7:32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</row>
    <row r="162" spans="7:32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</row>
    <row r="163" spans="7:32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</row>
    <row r="164" spans="7:32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</row>
    <row r="165" spans="7:32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</row>
    <row r="166" spans="7:32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</row>
    <row r="167" spans="7:32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</row>
    <row r="168" spans="7:32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</row>
    <row r="169" spans="7:32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</row>
    <row r="170" spans="7:32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</row>
    <row r="171" spans="7:32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</row>
    <row r="172" spans="7:32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</row>
    <row r="173" spans="7:32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</row>
    <row r="174" spans="7:32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</row>
    <row r="175" spans="7:32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</row>
    <row r="176" spans="7:32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</row>
    <row r="177" spans="7:32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</row>
    <row r="178" spans="7:32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7:32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7:32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</row>
    <row r="181" spans="7:32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</row>
    <row r="182" spans="7:32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</row>
    <row r="183" spans="7:32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</row>
    <row r="184" spans="7:32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</row>
    <row r="185" spans="7:32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</row>
    <row r="186" spans="7:32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</row>
    <row r="187" spans="7:32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</row>
    <row r="188" spans="7:32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</row>
    <row r="189" spans="7:32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</row>
    <row r="190" spans="7:32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</row>
    <row r="191" spans="7:32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</row>
    <row r="192" spans="7:32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</row>
    <row r="193" spans="7:45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</row>
    <row r="194" spans="7:45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</row>
    <row r="195" spans="7:45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</row>
    <row r="196" spans="7:45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</row>
    <row r="197" spans="7:45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</row>
    <row r="198" spans="7:45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</row>
    <row r="199" spans="7:45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</row>
    <row r="200" spans="7:45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</row>
    <row r="201" spans="7:45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</row>
    <row r="202" spans="7:45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</row>
    <row r="203" spans="7:45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K203" s="10"/>
      <c r="AL203" s="10"/>
      <c r="AM203" s="10"/>
      <c r="AN203" s="10"/>
      <c r="AO203" s="10"/>
      <c r="AP203" s="10"/>
      <c r="AQ203" s="10"/>
      <c r="AR203" s="10"/>
      <c r="AS203" s="10">
        <v>0</v>
      </c>
    </row>
    <row r="204" spans="7:45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K204" s="10"/>
      <c r="AL204" s="10"/>
      <c r="AM204" s="10"/>
      <c r="AN204" s="10"/>
      <c r="AO204" s="10"/>
      <c r="AP204" s="10"/>
      <c r="AQ204" s="10"/>
      <c r="AR204" s="10"/>
      <c r="AS204" s="10">
        <v>0</v>
      </c>
    </row>
    <row r="205" spans="7:45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K205" s="10"/>
      <c r="AL205" s="10"/>
      <c r="AM205" s="10"/>
      <c r="AN205" s="10"/>
      <c r="AO205" s="10"/>
      <c r="AP205" s="10"/>
      <c r="AQ205" s="10"/>
      <c r="AR205" s="10"/>
      <c r="AS205" s="10">
        <v>0</v>
      </c>
    </row>
    <row r="206" spans="7:45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K206" s="10"/>
      <c r="AL206" s="10"/>
      <c r="AM206" s="10"/>
      <c r="AN206" s="10"/>
      <c r="AO206" s="10"/>
      <c r="AP206" s="10"/>
      <c r="AQ206" s="10"/>
      <c r="AR206" s="10"/>
      <c r="AS206" s="10">
        <v>0</v>
      </c>
    </row>
    <row r="207" spans="7:45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K207" s="10"/>
      <c r="AL207" s="10"/>
      <c r="AM207" s="10"/>
      <c r="AN207" s="10"/>
      <c r="AO207" s="10"/>
      <c r="AP207" s="10"/>
      <c r="AQ207" s="10"/>
      <c r="AR207" s="10"/>
      <c r="AS207" s="10">
        <v>0</v>
      </c>
    </row>
    <row r="208" spans="7:45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K208" s="10"/>
      <c r="AL208" s="10"/>
      <c r="AM208" s="10"/>
      <c r="AN208" s="10"/>
      <c r="AO208" s="10"/>
      <c r="AP208" s="10"/>
      <c r="AQ208" s="10"/>
      <c r="AR208" s="10"/>
      <c r="AS208" s="10">
        <v>0</v>
      </c>
    </row>
    <row r="209" spans="7:45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K209" s="10"/>
      <c r="AL209" s="10"/>
      <c r="AM209" s="10"/>
      <c r="AN209" s="10"/>
      <c r="AO209" s="10"/>
      <c r="AP209" s="10"/>
      <c r="AQ209" s="10"/>
      <c r="AR209" s="10"/>
      <c r="AS209" s="10">
        <v>0</v>
      </c>
    </row>
    <row r="210" spans="7:45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K210" s="10"/>
      <c r="AL210" s="10"/>
      <c r="AM210" s="10"/>
      <c r="AN210" s="10"/>
      <c r="AO210" s="10"/>
      <c r="AP210" s="10"/>
      <c r="AQ210" s="10"/>
      <c r="AR210" s="10"/>
      <c r="AS210" s="10">
        <v>0</v>
      </c>
    </row>
    <row r="211" spans="7:45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K211" s="10"/>
      <c r="AL211" s="10"/>
      <c r="AM211" s="10"/>
      <c r="AN211" s="10"/>
      <c r="AO211" s="10"/>
      <c r="AP211" s="10"/>
      <c r="AQ211" s="10"/>
      <c r="AR211" s="10"/>
      <c r="AS211" s="10">
        <v>0</v>
      </c>
    </row>
    <row r="212" spans="7:45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K212" s="10"/>
      <c r="AL212" s="10"/>
      <c r="AM212" s="10"/>
      <c r="AN212" s="10"/>
      <c r="AO212" s="10"/>
      <c r="AP212" s="10"/>
      <c r="AQ212" s="10"/>
      <c r="AR212" s="10"/>
      <c r="AS212" s="10"/>
    </row>
    <row r="213" spans="7:45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</row>
    <row r="214" spans="7:45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</row>
    <row r="215" spans="7:45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</row>
    <row r="216" spans="7:45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</row>
    <row r="217" spans="7:45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</row>
    <row r="218" spans="7:45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</row>
    <row r="219" spans="7:45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</row>
    <row r="220" spans="7:45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</row>
    <row r="221" spans="7:45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</row>
    <row r="222" spans="7:45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</row>
    <row r="223" spans="7:45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</row>
    <row r="224" spans="7:45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</row>
    <row r="225" spans="7:32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</row>
    <row r="226" spans="7:32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</row>
    <row r="227" spans="7:32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</row>
    <row r="228" spans="7:32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</row>
    <row r="229" spans="7:32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</row>
    <row r="230" spans="7:32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</row>
    <row r="231" spans="7:32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</row>
    <row r="232" spans="7:32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</row>
    <row r="233" spans="7:32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</row>
    <row r="234" spans="7:32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</row>
    <row r="235" spans="7:32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</row>
    <row r="236" spans="7:32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</row>
    <row r="237" spans="7:32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</row>
    <row r="238" spans="7:32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</row>
    <row r="239" spans="7:32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</row>
    <row r="240" spans="7:32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</row>
    <row r="241" spans="7:32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</row>
    <row r="242" spans="7:32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</row>
    <row r="243" spans="7:32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</row>
    <row r="244" spans="7:32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</row>
    <row r="245" spans="7:32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</row>
    <row r="246" spans="7:32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</row>
    <row r="247" spans="7:32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</row>
    <row r="248" spans="7:32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</row>
    <row r="249" spans="7:32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</row>
    <row r="250" spans="7:32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</row>
    <row r="251" spans="7:32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</row>
    <row r="252" spans="7:32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</row>
    <row r="253" spans="7:32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</row>
    <row r="254" spans="7:32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</row>
    <row r="255" spans="7:32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</row>
    <row r="256" spans="7:32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</row>
    <row r="257" spans="7:32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</row>
    <row r="258" spans="7:32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</row>
    <row r="259" spans="7:32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</row>
    <row r="260" spans="7:32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</row>
    <row r="261" spans="7:32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</row>
    <row r="262" spans="7:32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</row>
    <row r="263" spans="7:32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</row>
    <row r="264" spans="7:32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</row>
    <row r="265" spans="7:32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</row>
    <row r="266" spans="7:32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</row>
    <row r="267" spans="7:32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</row>
    <row r="268" spans="7:32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</row>
    <row r="269" spans="7:32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</row>
    <row r="270" spans="7:32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</row>
    <row r="271" spans="7:32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</row>
    <row r="272" spans="7:32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</row>
    <row r="273" spans="7:32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</row>
    <row r="274" spans="7:32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</row>
    <row r="275" spans="7:32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</row>
    <row r="276" spans="7:32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</row>
    <row r="277" spans="7:32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</row>
    <row r="278" spans="7:32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</row>
    <row r="279" spans="7:32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</row>
    <row r="280" spans="7:32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</row>
    <row r="281" spans="7:32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</row>
    <row r="282" spans="7:32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</row>
    <row r="283" spans="7:32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</row>
    <row r="284" spans="7:32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</row>
    <row r="285" spans="7:32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</row>
    <row r="286" spans="7:32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</row>
    <row r="287" spans="7:32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</row>
    <row r="288" spans="7:32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</row>
    <row r="289" spans="7:32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</row>
    <row r="290" spans="7:32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</row>
    <row r="291" spans="7:32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</row>
    <row r="292" spans="7:32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</row>
    <row r="293" spans="7:32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</row>
    <row r="294" spans="7:32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</row>
    <row r="295" spans="7:32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</row>
    <row r="296" spans="7:32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</row>
    <row r="297" spans="7:32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</row>
    <row r="298" spans="7:32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</row>
    <row r="299" spans="7:32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</row>
    <row r="300" spans="7:32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</row>
    <row r="301" spans="7:32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</row>
    <row r="302" spans="7:32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</row>
    <row r="303" spans="7:32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</row>
    <row r="304" spans="7:32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</row>
    <row r="305" spans="7:32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</row>
    <row r="306" spans="7:32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</row>
    <row r="307" spans="7:32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</row>
    <row r="308" spans="7:32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</row>
    <row r="309" spans="7:32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</row>
    <row r="310" spans="7:32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</row>
    <row r="311" spans="7:32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</row>
    <row r="312" spans="7:32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</row>
    <row r="313" spans="7:32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</row>
    <row r="314" spans="7:32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</row>
    <row r="315" spans="7:32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</row>
    <row r="316" spans="7:32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</row>
    <row r="317" spans="7:32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</row>
    <row r="318" spans="7:32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</row>
    <row r="319" spans="7:32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</row>
    <row r="320" spans="7:32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</row>
    <row r="321" spans="7:32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</row>
    <row r="322" spans="7:32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</row>
    <row r="323" spans="7:32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</row>
    <row r="324" spans="7:32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</row>
    <row r="325" spans="7:32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</row>
    <row r="326" spans="7:32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</row>
    <row r="327" spans="7:32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</row>
    <row r="328" spans="7:32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</row>
    <row r="329" spans="7:32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</row>
    <row r="330" spans="7:32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</row>
    <row r="331" spans="7:32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</row>
    <row r="332" spans="7:32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</row>
    <row r="333" spans="7:32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</row>
    <row r="334" spans="7:32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</row>
    <row r="335" spans="7:32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</row>
    <row r="336" spans="7:32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</row>
    <row r="337" spans="7:32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</row>
    <row r="338" spans="7:32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</row>
    <row r="339" spans="7:32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</row>
    <row r="340" spans="7:32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</row>
    <row r="341" spans="7:32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</row>
    <row r="342" spans="7:32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</row>
    <row r="343" spans="7:32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</row>
    <row r="344" spans="7:32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</row>
    <row r="345" spans="7:32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</row>
    <row r="346" spans="7:32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</row>
    <row r="347" spans="7:32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</row>
    <row r="348" spans="7:32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</row>
    <row r="349" spans="7:32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</row>
    <row r="350" spans="7:32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</row>
    <row r="351" spans="7:32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</row>
    <row r="352" spans="7:32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</row>
    <row r="353" spans="7:32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</row>
    <row r="354" spans="7:32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</row>
    <row r="355" spans="7:32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</row>
    <row r="356" spans="7:32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</row>
    <row r="357" spans="7:32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</row>
    <row r="358" spans="7:32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</row>
    <row r="359" spans="7:32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</row>
    <row r="360" spans="7:32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</row>
    <row r="361" spans="7:32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</row>
    <row r="362" spans="7:32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</row>
    <row r="363" spans="7:32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</row>
    <row r="364" spans="7:32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</row>
    <row r="365" spans="7:32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</row>
    <row r="366" spans="7:32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</row>
    <row r="367" spans="7:32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</row>
    <row r="368" spans="7:32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</row>
    <row r="369" spans="7:32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</row>
    <row r="370" spans="7:32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</row>
    <row r="371" spans="7:32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</row>
    <row r="372" spans="7:32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</row>
    <row r="373" spans="7:32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</row>
    <row r="374" spans="7:32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</row>
    <row r="375" spans="7:32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</row>
    <row r="376" spans="7:32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</row>
    <row r="377" spans="7:32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</row>
    <row r="378" spans="7:32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</row>
    <row r="379" spans="7:32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</row>
    <row r="380" spans="7:32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</row>
    <row r="381" spans="7:32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</row>
    <row r="382" spans="7:32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</row>
    <row r="383" spans="7:32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</row>
    <row r="384" spans="7:32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</row>
    <row r="385" spans="7:32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</row>
    <row r="386" spans="7:32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</row>
    <row r="387" spans="7:32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</row>
    <row r="388" spans="7:32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</row>
    <row r="389" spans="7:32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</row>
    <row r="390" spans="7:32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</row>
    <row r="391" spans="7:32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</row>
    <row r="392" spans="7:32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</row>
    <row r="393" spans="7:32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</row>
    <row r="394" spans="7:32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</row>
    <row r="395" spans="7:32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</row>
    <row r="396" spans="7:32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</row>
    <row r="397" spans="7:32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</row>
    <row r="398" spans="7:32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</row>
    <row r="399" spans="7:32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</row>
    <row r="400" spans="7:32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</row>
    <row r="401" spans="7:32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</row>
    <row r="402" spans="7:32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</row>
    <row r="403" spans="7:32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</row>
    <row r="404" spans="7:32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</row>
    <row r="405" spans="7:32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</row>
    <row r="406" spans="7:32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</row>
    <row r="407" spans="7:32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</row>
    <row r="408" spans="7:32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</row>
    <row r="409" spans="7:32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</row>
    <row r="410" spans="7:32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</row>
    <row r="411" spans="7:32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</row>
    <row r="412" spans="7:32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</row>
    <row r="413" spans="7:32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</row>
    <row r="414" spans="7:32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</row>
    <row r="415" spans="7:32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</row>
    <row r="416" spans="7:32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</row>
    <row r="417" spans="7:32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</row>
    <row r="418" spans="7:32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</row>
    <row r="419" spans="7:32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</row>
    <row r="420" spans="7:32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</row>
    <row r="421" spans="7:32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</row>
    <row r="422" spans="7:32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</row>
    <row r="423" spans="7:32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</row>
    <row r="424" spans="7:32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</row>
    <row r="425" spans="7:32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</row>
    <row r="426" spans="7:32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</row>
    <row r="427" spans="7:32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</row>
    <row r="428" spans="7:32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</row>
  </sheetData>
  <conditionalFormatting sqref="G4:AF4">
    <cfRule type="cellIs" dxfId="194" priority="17" operator="equal">
      <formula>0</formula>
    </cfRule>
  </conditionalFormatting>
  <conditionalFormatting sqref="G2:AF2 G4:AF4 G7:AF7">
    <cfRule type="cellIs" dxfId="193" priority="16" operator="equal">
      <formula>0</formula>
    </cfRule>
  </conditionalFormatting>
  <conditionalFormatting sqref="G6:AF6">
    <cfRule type="cellIs" dxfId="192" priority="14" operator="equal">
      <formula>-1</formula>
    </cfRule>
    <cfRule type="cellIs" dxfId="191" priority="15" operator="equal">
      <formula>1</formula>
    </cfRule>
  </conditionalFormatting>
  <conditionalFormatting sqref="AG25:AG31 G25:AF32">
    <cfRule type="cellIs" dxfId="190" priority="12" operator="equal">
      <formula>-1</formula>
    </cfRule>
    <cfRule type="cellIs" dxfId="189" priority="13" operator="equal">
      <formula>1</formula>
    </cfRule>
  </conditionalFormatting>
  <conditionalFormatting sqref="G16:AF17">
    <cfRule type="cellIs" dxfId="188" priority="11" operator="between">
      <formula>-1</formula>
      <formula>1</formula>
    </cfRule>
  </conditionalFormatting>
  <conditionalFormatting sqref="AK203:AS212 G103:AF403">
    <cfRule type="cellIs" dxfId="187" priority="10" operator="between">
      <formula>-0.001</formula>
      <formula>0.001</formula>
    </cfRule>
  </conditionalFormatting>
  <conditionalFormatting sqref="C38">
    <cfRule type="cellIs" dxfId="186" priority="8" operator="lessThanOrEqual">
      <formula>$C$37</formula>
    </cfRule>
    <cfRule type="cellIs" dxfId="185" priority="9" operator="greaterThan">
      <formula>$C$37</formula>
    </cfRule>
  </conditionalFormatting>
  <conditionalFormatting sqref="G35:J35 G23:AF23 L35:AF35">
    <cfRule type="cellIs" dxfId="184" priority="7" operator="greaterThan">
      <formula>$E$23</formula>
    </cfRule>
  </conditionalFormatting>
  <conditionalFormatting sqref="AG25:AG31 G35:J35 G32:AF32 G23:AF23 L35:AF35">
    <cfRule type="cellIs" dxfId="183" priority="6" operator="equal">
      <formula>1000</formula>
    </cfRule>
  </conditionalFormatting>
  <conditionalFormatting sqref="AG25:AG31 G32:AF32">
    <cfRule type="cellIs" dxfId="182" priority="5" operator="greaterThan">
      <formula>$AG$32</formula>
    </cfRule>
  </conditionalFormatting>
  <conditionalFormatting sqref="G42:AF42">
    <cfRule type="cellIs" dxfId="181" priority="4" operator="notEqual">
      <formula>0</formula>
    </cfRule>
  </conditionalFormatting>
  <conditionalFormatting sqref="B25:C31">
    <cfRule type="cellIs" dxfId="180" priority="3" operator="greaterThan">
      <formula>$B$32</formula>
    </cfRule>
  </conditionalFormatting>
  <conditionalFormatting sqref="K35">
    <cfRule type="cellIs" dxfId="179" priority="2" operator="greaterThan">
      <formula>$E$23</formula>
    </cfRule>
  </conditionalFormatting>
  <conditionalFormatting sqref="K35">
    <cfRule type="cellIs" dxfId="178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60769" r:id="rId4">
          <objectPr defaultSize="0" autoPict="0" r:id="rId5">
            <anchor moveWithCells="1">
              <from>
                <xdr:col>7</xdr:col>
                <xdr:colOff>142875</xdr:colOff>
                <xdr:row>38</xdr:row>
                <xdr:rowOff>171450</xdr:rowOff>
              </from>
              <to>
                <xdr:col>18</xdr:col>
                <xdr:colOff>781050</xdr:colOff>
                <xdr:row>60</xdr:row>
                <xdr:rowOff>171450</xdr:rowOff>
              </to>
            </anchor>
          </objectPr>
        </oleObject>
      </mc:Choice>
      <mc:Fallback>
        <oleObject progId="Visio.Drawing.11" shapeId="1607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WWZ428"/>
  <sheetViews>
    <sheetView zoomScale="85" zoomScaleNormal="85" workbookViewId="0">
      <pane xSplit="6" ySplit="24" topLeftCell="G52" activePane="bottomRight" state="frozen"/>
      <selection pane="topRight" activeCell="G1" sqref="G1"/>
      <selection pane="bottomLeft" activeCell="A25" sqref="A25"/>
      <selection pane="bottomRight" activeCell="I8" sqref="I8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29" width="11.85546875" style="11" customWidth="1"/>
    <col min="30" max="30" width="9" style="11" customWidth="1"/>
    <col min="31" max="33" width="10.5703125" style="11" customWidth="1"/>
    <col min="34" max="34" width="11.5703125" style="11" customWidth="1"/>
    <col min="35" max="35" width="10.5703125" style="11" customWidth="1"/>
    <col min="36" max="37" width="10.5703125" style="11" hidden="1" customWidth="1"/>
    <col min="38" max="43" width="10.5703125" style="11" customWidth="1"/>
    <col min="44" max="45" width="8.85546875" style="11"/>
    <col min="46" max="46" width="13" style="11" bestFit="1" customWidth="1"/>
    <col min="47" max="50" width="8.85546875" style="11"/>
    <col min="51" max="52" width="13" style="11" customWidth="1"/>
    <col min="53" max="53" width="15.5703125" style="11" customWidth="1"/>
    <col min="54" max="54" width="13.5703125" style="11" customWidth="1"/>
    <col min="55" max="56" width="8.85546875" style="11"/>
    <col min="57" max="57" width="10.7109375" style="11" customWidth="1"/>
    <col min="58" max="59" width="12.85546875" style="11" customWidth="1"/>
    <col min="60" max="16384" width="8.85546875" style="11"/>
  </cols>
  <sheetData>
    <row r="1" spans="1:34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4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1</v>
      </c>
    </row>
    <row r="3" spans="1:34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  <c r="AD3" s="168">
        <v>0.65</v>
      </c>
    </row>
    <row r="4" spans="1:34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</row>
    <row r="5" spans="1:34" x14ac:dyDescent="0.25">
      <c r="B5" s="11">
        <v>1000</v>
      </c>
      <c r="D5" s="11" t="s">
        <v>5</v>
      </c>
      <c r="G5" s="3">
        <f>$B$15</f>
        <v>1</v>
      </c>
      <c r="H5" s="3">
        <f t="shared" ref="H5:AD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f t="shared" si="0"/>
        <v>1</v>
      </c>
      <c r="AD5" s="3">
        <f t="shared" si="0"/>
        <v>1</v>
      </c>
    </row>
    <row r="6" spans="1:34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</row>
    <row r="7" spans="1:34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  <c r="AD7" s="2">
        <v>1</v>
      </c>
    </row>
    <row r="8" spans="1:34" x14ac:dyDescent="0.25">
      <c r="D8" s="169" t="s">
        <v>13</v>
      </c>
      <c r="G8" s="170">
        <v>300.22656042107008</v>
      </c>
      <c r="H8" s="171">
        <v>210.15062297424126</v>
      </c>
      <c r="I8" s="171">
        <v>118.53114915827919</v>
      </c>
      <c r="J8" s="171">
        <v>59.758495436122011</v>
      </c>
      <c r="K8" s="171">
        <v>29.882361166589281</v>
      </c>
      <c r="L8" s="171">
        <v>70.023529073270694</v>
      </c>
      <c r="M8" s="171">
        <v>38.972675538757201</v>
      </c>
      <c r="N8" s="171">
        <v>1.0001206228421615</v>
      </c>
      <c r="O8" s="171">
        <v>100.12059632814852</v>
      </c>
      <c r="P8" s="171">
        <v>0.9746092869336519</v>
      </c>
      <c r="Q8" s="171">
        <v>4.1923656067606582E-4</v>
      </c>
      <c r="R8" s="171">
        <v>632.23460532241268</v>
      </c>
      <c r="S8" s="171">
        <v>715.48428405717846</v>
      </c>
      <c r="T8" s="171">
        <v>30.264210842851245</v>
      </c>
      <c r="U8" s="171">
        <v>79.329402476033167</v>
      </c>
      <c r="V8" s="171">
        <v>80.77458579597004</v>
      </c>
      <c r="W8" s="171">
        <v>100.82094980270932</v>
      </c>
      <c r="X8" s="171">
        <v>9.9745353855231826</v>
      </c>
      <c r="Y8" s="171">
        <v>41.334818175998628</v>
      </c>
      <c r="Z8" s="171">
        <v>2.9924628596589091</v>
      </c>
      <c r="AA8" s="171">
        <v>2.0128390327866472</v>
      </c>
      <c r="AB8" s="171">
        <v>15.075430710442619</v>
      </c>
      <c r="AC8" s="172">
        <v>25.049004939259806</v>
      </c>
      <c r="AD8" s="172">
        <v>1E-4</v>
      </c>
      <c r="AF8" s="156" t="e">
        <f>G8-#REF!-#REF!-#REF!-#REF!</f>
        <v>#REF!</v>
      </c>
      <c r="AG8" s="67"/>
    </row>
    <row r="9" spans="1:34" x14ac:dyDescent="0.25">
      <c r="D9" s="173" t="s">
        <v>14</v>
      </c>
      <c r="G9" s="174">
        <v>300.19112172376953</v>
      </c>
      <c r="H9" s="174">
        <v>210.21085873482241</v>
      </c>
      <c r="I9" s="174">
        <v>118.82743546140055</v>
      </c>
      <c r="J9" s="174">
        <v>59.735497192046545</v>
      </c>
      <c r="K9" s="174">
        <v>30.677034431673899</v>
      </c>
      <c r="L9" s="174">
        <v>70.03241825316455</v>
      </c>
      <c r="M9" s="174">
        <v>38.993218515508772</v>
      </c>
      <c r="N9" s="174">
        <v>0.99989734308574896</v>
      </c>
      <c r="O9" s="174">
        <v>100.09404781733554</v>
      </c>
      <c r="P9" s="174">
        <v>0.97089164970137276</v>
      </c>
      <c r="Q9" s="174">
        <v>4.1921794102233421E-4</v>
      </c>
      <c r="R9" s="174">
        <v>629.28353030652363</v>
      </c>
      <c r="S9" s="174">
        <v>719.26369329546708</v>
      </c>
      <c r="T9" s="174">
        <v>30.298536851387322</v>
      </c>
      <c r="U9" s="174">
        <v>79.09355405962333</v>
      </c>
      <c r="V9" s="174">
        <v>80.502525723851107</v>
      </c>
      <c r="W9" s="174">
        <v>101.24480440038886</v>
      </c>
      <c r="X9" s="174">
        <v>10.012126732706475</v>
      </c>
      <c r="Y9" s="174">
        <v>40.689261164384227</v>
      </c>
      <c r="Z9" s="174">
        <v>3.0064211110266617</v>
      </c>
      <c r="AA9" s="174">
        <v>2.0065237679409131</v>
      </c>
      <c r="AB9" s="174">
        <v>15.086733274132458</v>
      </c>
      <c r="AC9" s="174">
        <v>25.017800350614955</v>
      </c>
      <c r="AD9" s="174">
        <v>1.0000000385218153E-4</v>
      </c>
      <c r="AF9" s="23" t="e">
        <f>#REF!-#REF!-#REF!</f>
        <v>#REF!</v>
      </c>
      <c r="AH9" s="11">
        <f>AD9/AD11</f>
        <v>153.84615977279944</v>
      </c>
    </row>
    <row r="10" spans="1:34" x14ac:dyDescent="0.25">
      <c r="D10" s="11" t="s">
        <v>16</v>
      </c>
      <c r="G10" s="175">
        <f>G8*G3/100</f>
        <v>0.45033984063160509</v>
      </c>
      <c r="H10" s="175">
        <f t="shared" ref="H10:AD10" si="1">H8*H3/100</f>
        <v>0.52537655743560319</v>
      </c>
      <c r="I10" s="175">
        <f t="shared" si="1"/>
        <v>0.5926557457913959</v>
      </c>
      <c r="J10" s="175">
        <f t="shared" si="1"/>
        <v>0.14939623859030504</v>
      </c>
      <c r="K10" s="175">
        <f t="shared" si="1"/>
        <v>0.29882361166589283</v>
      </c>
      <c r="L10" s="175">
        <f t="shared" si="1"/>
        <v>0.17505882268317674</v>
      </c>
      <c r="M10" s="175">
        <f t="shared" si="1"/>
        <v>9.7431688846893003E-2</v>
      </c>
      <c r="N10" s="175">
        <f t="shared" si="1"/>
        <v>2.5003015571054038E-3</v>
      </c>
      <c r="O10" s="175">
        <f t="shared" si="1"/>
        <v>0.15018089449222277</v>
      </c>
      <c r="P10" s="175">
        <f t="shared" si="1"/>
        <v>0.2923827860800956</v>
      </c>
      <c r="Q10" s="175">
        <f t="shared" si="1"/>
        <v>1.2577096820281974E-4</v>
      </c>
      <c r="R10" s="175">
        <f t="shared" si="1"/>
        <v>4.1095249345956821</v>
      </c>
      <c r="S10" s="175">
        <f t="shared" si="1"/>
        <v>4.6506478463716601</v>
      </c>
      <c r="T10" s="175">
        <f t="shared" si="1"/>
        <v>0.1967173704785331</v>
      </c>
      <c r="U10" s="175">
        <f t="shared" si="1"/>
        <v>0.51564111609421559</v>
      </c>
      <c r="V10" s="175">
        <f t="shared" si="1"/>
        <v>0.52503480767380528</v>
      </c>
      <c r="W10" s="175">
        <f t="shared" si="1"/>
        <v>0.65533617371761066</v>
      </c>
      <c r="X10" s="175">
        <f t="shared" si="1"/>
        <v>6.4834480005900683E-2</v>
      </c>
      <c r="Y10" s="175">
        <f t="shared" si="1"/>
        <v>0.26867631814399107</v>
      </c>
      <c r="Z10" s="175">
        <f t="shared" si="1"/>
        <v>1.9451008587782911E-2</v>
      </c>
      <c r="AA10" s="175">
        <f t="shared" si="1"/>
        <v>1.3083453713113207E-2</v>
      </c>
      <c r="AB10" s="175">
        <f t="shared" si="1"/>
        <v>9.799029961787703E-2</v>
      </c>
      <c r="AC10" s="175">
        <f t="shared" si="1"/>
        <v>0.16281853210518876</v>
      </c>
      <c r="AD10" s="175">
        <f t="shared" si="1"/>
        <v>6.5000000000000013E-7</v>
      </c>
    </row>
    <row r="11" spans="1:34" x14ac:dyDescent="0.25">
      <c r="A11" s="48">
        <f>1/50</f>
        <v>0.02</v>
      </c>
      <c r="B11" s="44" t="s">
        <v>9</v>
      </c>
      <c r="D11" s="11" t="s">
        <v>17</v>
      </c>
      <c r="G11" s="176">
        <v>0.44916338266781708</v>
      </c>
      <c r="H11" s="176">
        <v>0.38344649083872856</v>
      </c>
      <c r="I11" s="176">
        <v>0.34744954683538204</v>
      </c>
      <c r="J11" s="176">
        <v>0.14440784100078138</v>
      </c>
      <c r="K11" s="176">
        <v>0.19571289838979689</v>
      </c>
      <c r="L11" s="176">
        <v>0.14237174298822186</v>
      </c>
      <c r="M11" s="176">
        <v>9.2009465288297496E-2</v>
      </c>
      <c r="N11" s="176">
        <v>2.4861203228102226E-3</v>
      </c>
      <c r="O11" s="176">
        <v>0.13154514138531531</v>
      </c>
      <c r="P11" s="176">
        <v>0.2704212591507556</v>
      </c>
      <c r="Q11" s="176">
        <v>1.2577095793622498E-4</v>
      </c>
      <c r="R11" s="176">
        <v>3.0903214282687936</v>
      </c>
      <c r="S11" s="176">
        <v>3.0972280987597376</v>
      </c>
      <c r="T11" s="176">
        <v>0.1892178940374884</v>
      </c>
      <c r="U11" s="176">
        <v>0.35951340844197033</v>
      </c>
      <c r="V11" s="176">
        <v>0.41506907970479229</v>
      </c>
      <c r="W11" s="176">
        <v>0.42254501046866111</v>
      </c>
      <c r="X11" s="176">
        <v>6.3938918142147236E-2</v>
      </c>
      <c r="Y11" s="176">
        <v>0.19538755102252009</v>
      </c>
      <c r="Z11" s="176">
        <v>1.099020125957657E-2</v>
      </c>
      <c r="AA11" s="176">
        <v>1.0883676017138149E-2</v>
      </c>
      <c r="AB11" s="176">
        <v>9.3008139157556027E-2</v>
      </c>
      <c r="AC11" s="176">
        <v>0.13876836749404151</v>
      </c>
      <c r="AD11" s="176">
        <v>6.4999999999910227E-7</v>
      </c>
    </row>
    <row r="12" spans="1:34" x14ac:dyDescent="0.25">
      <c r="A12" s="48">
        <f ca="1">OFFSET(G11,0,B12-1)/OFFSET(G10,0,B12-1)/50</f>
        <v>1.9332192344788071E-2</v>
      </c>
      <c r="B12" s="45">
        <v>4</v>
      </c>
      <c r="D12" s="11" t="s">
        <v>18</v>
      </c>
      <c r="G12" s="84">
        <f t="shared" ref="G12:AD13" si="2">G10/G8</f>
        <v>1.5E-3</v>
      </c>
      <c r="H12" s="84">
        <f t="shared" si="2"/>
        <v>2.5000000000000001E-3</v>
      </c>
      <c r="I12" s="84">
        <f t="shared" si="2"/>
        <v>4.9999999999999992E-3</v>
      </c>
      <c r="J12" s="84">
        <f t="shared" si="2"/>
        <v>2.5000000000000001E-3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2.5000000000000001E-3</v>
      </c>
      <c r="O12" s="84">
        <f t="shared" si="2"/>
        <v>1.4999999999999998E-3</v>
      </c>
      <c r="P12" s="84">
        <f t="shared" si="2"/>
        <v>0.30000000000000004</v>
      </c>
      <c r="Q12" s="84">
        <f t="shared" si="2"/>
        <v>0.3</v>
      </c>
      <c r="R12" s="84">
        <f t="shared" si="2"/>
        <v>6.4999999999999997E-3</v>
      </c>
      <c r="S12" s="84">
        <f t="shared" si="2"/>
        <v>6.5000000000000006E-3</v>
      </c>
      <c r="T12" s="84">
        <f t="shared" si="2"/>
        <v>6.5000000000000006E-3</v>
      </c>
      <c r="U12" s="84">
        <f t="shared" si="2"/>
        <v>6.4999999999999997E-3</v>
      </c>
      <c r="V12" s="84">
        <f t="shared" si="2"/>
        <v>6.5000000000000006E-3</v>
      </c>
      <c r="W12" s="84">
        <f t="shared" si="2"/>
        <v>6.5000000000000006E-3</v>
      </c>
      <c r="X12" s="84">
        <f t="shared" si="2"/>
        <v>6.4999999999999997E-3</v>
      </c>
      <c r="Y12" s="84">
        <f t="shared" si="2"/>
        <v>6.4999999999999997E-3</v>
      </c>
      <c r="Z12" s="84">
        <f t="shared" si="2"/>
        <v>6.5000000000000006E-3</v>
      </c>
      <c r="AA12" s="84">
        <f t="shared" si="2"/>
        <v>6.5000000000000006E-3</v>
      </c>
      <c r="AB12" s="84">
        <f t="shared" si="2"/>
        <v>6.5000000000000006E-3</v>
      </c>
      <c r="AC12" s="84">
        <f t="shared" si="2"/>
        <v>6.5000000000000006E-3</v>
      </c>
      <c r="AD12" s="84">
        <f t="shared" si="2"/>
        <v>6.5000000000000006E-3</v>
      </c>
    </row>
    <row r="13" spans="1:34" x14ac:dyDescent="0.25">
      <c r="B13" s="42"/>
      <c r="D13" s="11" t="s">
        <v>19</v>
      </c>
      <c r="G13" s="84">
        <f t="shared" si="2"/>
        <v>1.496258050833126E-3</v>
      </c>
      <c r="H13" s="84">
        <f t="shared" si="2"/>
        <v>1.8241041074021781E-3</v>
      </c>
      <c r="I13" s="84">
        <f t="shared" si="2"/>
        <v>2.9239842254127095E-3</v>
      </c>
      <c r="J13" s="84">
        <f t="shared" si="2"/>
        <v>2.417454407996599E-3</v>
      </c>
      <c r="K13" s="84">
        <f t="shared" si="2"/>
        <v>6.3797854654335231E-3</v>
      </c>
      <c r="L13" s="84">
        <f t="shared" si="2"/>
        <v>2.0329405515250578E-3</v>
      </c>
      <c r="M13" s="84">
        <f t="shared" si="2"/>
        <v>2.3596273606320177E-3</v>
      </c>
      <c r="N13" s="84">
        <f t="shared" si="2"/>
        <v>2.4863755664535441E-3</v>
      </c>
      <c r="O13" s="84">
        <f t="shared" si="2"/>
        <v>1.3142154229327978E-3</v>
      </c>
      <c r="P13" s="84">
        <f t="shared" si="2"/>
        <v>0.27852877222080535</v>
      </c>
      <c r="Q13" s="84">
        <f t="shared" si="2"/>
        <v>0.30001330007373045</v>
      </c>
      <c r="R13" s="84">
        <f t="shared" si="2"/>
        <v>4.9108569975818374E-3</v>
      </c>
      <c r="S13" s="84">
        <f t="shared" si="2"/>
        <v>4.3061093276779983E-3</v>
      </c>
      <c r="T13" s="84">
        <f t="shared" si="2"/>
        <v>6.2451165535019693E-3</v>
      </c>
      <c r="U13" s="84">
        <f t="shared" si="2"/>
        <v>4.5454198223404815E-3</v>
      </c>
      <c r="V13" s="84">
        <f t="shared" si="2"/>
        <v>5.1559758650133449E-3</v>
      </c>
      <c r="W13" s="84">
        <f t="shared" si="2"/>
        <v>4.1734982152529911E-3</v>
      </c>
      <c r="X13" s="84">
        <f t="shared" si="2"/>
        <v>6.3861475038344108E-3</v>
      </c>
      <c r="Y13" s="84">
        <f t="shared" si="2"/>
        <v>4.8019439387988949E-3</v>
      </c>
      <c r="Z13" s="84">
        <f t="shared" si="2"/>
        <v>3.655576133119798E-3</v>
      </c>
      <c r="AA13" s="84">
        <f t="shared" si="2"/>
        <v>5.4241450766899886E-3</v>
      </c>
      <c r="AB13" s="84">
        <f t="shared" si="2"/>
        <v>6.1648958371277587E-3</v>
      </c>
      <c r="AC13" s="84">
        <f t="shared" si="2"/>
        <v>5.5467853108289149E-3</v>
      </c>
      <c r="AD13" s="84">
        <f t="shared" si="2"/>
        <v>6.4999997495992327E-3</v>
      </c>
    </row>
    <row r="14" spans="1:34" x14ac:dyDescent="0.25">
      <c r="A14" s="177" t="s">
        <v>109</v>
      </c>
      <c r="B14" s="46" t="s">
        <v>26</v>
      </c>
      <c r="D14" s="11" t="s">
        <v>57</v>
      </c>
      <c r="G14" s="43">
        <f t="shared" ref="G14:AD14" si="3">IF(G2=0,1,(1-G11/G10))</f>
        <v>2.6123781589877382E-3</v>
      </c>
      <c r="H14" s="43">
        <f t="shared" si="3"/>
        <v>0.27014921885674614</v>
      </c>
      <c r="I14" s="43">
        <f t="shared" si="3"/>
        <v>0.4137413678974472</v>
      </c>
      <c r="J14" s="43">
        <f t="shared" si="3"/>
        <v>3.339038276059636E-2</v>
      </c>
      <c r="K14" s="43">
        <f t="shared" si="3"/>
        <v>0.34505544157394574</v>
      </c>
      <c r="L14" s="43">
        <f t="shared" si="3"/>
        <v>0.18672055023534739</v>
      </c>
      <c r="M14" s="43">
        <f t="shared" si="3"/>
        <v>5.5651540302417923E-2</v>
      </c>
      <c r="N14" s="43">
        <f t="shared" si="3"/>
        <v>5.6718095682821712E-3</v>
      </c>
      <c r="O14" s="43">
        <f t="shared" si="3"/>
        <v>0.12408870762101187</v>
      </c>
      <c r="P14" s="43">
        <f t="shared" si="3"/>
        <v>7.5112243178789062E-2</v>
      </c>
      <c r="Q14" s="43">
        <f t="shared" si="3"/>
        <v>8.1629289327977972E-8</v>
      </c>
      <c r="R14" s="43">
        <f t="shared" si="3"/>
        <v>0.24801005530999742</v>
      </c>
      <c r="S14" s="43">
        <f t="shared" si="3"/>
        <v>0.33402222634936096</v>
      </c>
      <c r="T14" s="43">
        <f t="shared" si="3"/>
        <v>3.8123102310698487E-2</v>
      </c>
      <c r="U14" s="43">
        <f t="shared" si="3"/>
        <v>0.30278366635083909</v>
      </c>
      <c r="V14" s="43">
        <f t="shared" si="3"/>
        <v>0.20944464321560319</v>
      </c>
      <c r="W14" s="43">
        <f t="shared" si="3"/>
        <v>0.35522404009588682</v>
      </c>
      <c r="X14" s="43">
        <f t="shared" si="3"/>
        <v>1.3813049224300711E-2</v>
      </c>
      <c r="Y14" s="43">
        <f t="shared" si="3"/>
        <v>0.27277717525589096</v>
      </c>
      <c r="Z14" s="43">
        <f t="shared" si="3"/>
        <v>0.43498039137777844</v>
      </c>
      <c r="AA14" s="43">
        <f t="shared" si="3"/>
        <v>0.16813432784726245</v>
      </c>
      <c r="AB14" s="43">
        <f t="shared" si="3"/>
        <v>5.0843404701786166E-2</v>
      </c>
      <c r="AC14" s="43">
        <f t="shared" si="3"/>
        <v>0.14771146932837886</v>
      </c>
      <c r="AD14" s="43">
        <f t="shared" si="3"/>
        <v>1.3813394872386198E-12</v>
      </c>
    </row>
    <row r="15" spans="1:34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6.1926246727476118E-3</v>
      </c>
      <c r="H15" s="11">
        <f t="shared" ref="H15:AD15" si="4">H2*((H8-H9)/H10)^2</f>
        <v>1.314520659341121E-2</v>
      </c>
      <c r="I15" s="11">
        <f t="shared" si="4"/>
        <v>0.24992986340069584</v>
      </c>
      <c r="J15" s="11">
        <f t="shared" si="4"/>
        <v>2.3697909196716691E-2</v>
      </c>
      <c r="K15" s="11">
        <f t="shared" si="4"/>
        <v>7.0720835691456578</v>
      </c>
      <c r="L15" s="11">
        <f t="shared" si="4"/>
        <v>2.5784302269118019E-3</v>
      </c>
      <c r="M15" s="11">
        <f t="shared" si="4"/>
        <v>4.4455580771012568E-2</v>
      </c>
      <c r="N15" s="11">
        <f t="shared" si="4"/>
        <v>7.9746919637338643E-3</v>
      </c>
      <c r="O15" s="11">
        <f t="shared" si="4"/>
        <v>3.1250067301337857E-2</v>
      </c>
      <c r="P15" s="11">
        <f t="shared" si="4"/>
        <v>1.6167036458077279E-4</v>
      </c>
      <c r="Q15" s="11">
        <f t="shared" si="4"/>
        <v>2.1917064815333604E-8</v>
      </c>
      <c r="R15" s="11">
        <f t="shared" si="4"/>
        <v>0.51567640309840979</v>
      </c>
      <c r="S15" s="11">
        <f t="shared" si="4"/>
        <v>0.66042108429780844</v>
      </c>
      <c r="T15" s="11">
        <f t="shared" si="4"/>
        <v>3.0448169681692176E-2</v>
      </c>
      <c r="U15" s="11">
        <f t="shared" si="4"/>
        <v>0.20920441694983669</v>
      </c>
      <c r="V15" s="11">
        <f t="shared" si="4"/>
        <v>0.2685056477322203</v>
      </c>
      <c r="W15" s="11">
        <f t="shared" si="4"/>
        <v>0.41831700038832115</v>
      </c>
      <c r="X15" s="11">
        <f t="shared" si="4"/>
        <v>0.33617368605866449</v>
      </c>
      <c r="Y15" s="11">
        <f t="shared" si="4"/>
        <v>5.7731179225169624</v>
      </c>
      <c r="Z15" s="11">
        <f t="shared" si="4"/>
        <v>0.51496507833886163</v>
      </c>
      <c r="AA15" s="11">
        <f t="shared" si="4"/>
        <v>0.23299056381283759</v>
      </c>
      <c r="AB15" s="11">
        <f t="shared" si="4"/>
        <v>1.3304169053894588E-2</v>
      </c>
      <c r="AC15" s="11">
        <f t="shared" si="4"/>
        <v>3.6730704111093332E-2</v>
      </c>
      <c r="AD15" s="11">
        <f t="shared" si="4"/>
        <v>3.5122609503603426E-11</v>
      </c>
      <c r="AE15" s="11">
        <f>SUM(G15:AD15)</f>
        <v>16.461324481629596</v>
      </c>
      <c r="AF15" s="11">
        <f>AE15*1.96^2</f>
        <v>63.237824128628247</v>
      </c>
    </row>
    <row r="16" spans="1:34" x14ac:dyDescent="0.25">
      <c r="A16" s="47" t="s">
        <v>110</v>
      </c>
      <c r="C16" s="11" t="s">
        <v>15</v>
      </c>
      <c r="G16" s="47">
        <f>(G9-G8)/G10</f>
        <v>-7.8693231429060095E-2</v>
      </c>
      <c r="H16" s="47">
        <f t="shared" ref="H16:AD16" si="5">(H9-H8)/H10</f>
        <v>0.11465254726089259</v>
      </c>
      <c r="I16" s="47">
        <f t="shared" si="5"/>
        <v>0.49992985848086313</v>
      </c>
      <c r="J16" s="47">
        <f t="shared" si="5"/>
        <v>-0.15394125242025508</v>
      </c>
      <c r="K16" s="47">
        <f t="shared" si="5"/>
        <v>2.6593389346124456</v>
      </c>
      <c r="L16" s="47">
        <f t="shared" si="5"/>
        <v>5.0778245606871865E-2</v>
      </c>
      <c r="M16" s="47">
        <f t="shared" si="5"/>
        <v>0.21084492114113768</v>
      </c>
      <c r="N16" s="47">
        <f t="shared" si="5"/>
        <v>-8.9301130808819351E-2</v>
      </c>
      <c r="O16" s="47">
        <f t="shared" si="5"/>
        <v>-0.17677688565346392</v>
      </c>
      <c r="P16" s="47">
        <f t="shared" si="5"/>
        <v>-1.2714966165144632E-2</v>
      </c>
      <c r="Q16" s="47">
        <f t="shared" si="5"/>
        <v>-1.4804413131000365E-4</v>
      </c>
      <c r="R16" s="47">
        <f t="shared" si="5"/>
        <v>-0.71810612244877137</v>
      </c>
      <c r="S16" s="47">
        <f t="shared" si="5"/>
        <v>0.81266295861064597</v>
      </c>
      <c r="T16" s="47">
        <f t="shared" si="5"/>
        <v>0.17449403910074457</v>
      </c>
      <c r="U16" s="47">
        <f t="shared" si="5"/>
        <v>-0.45738869350896366</v>
      </c>
      <c r="V16" s="47">
        <f t="shared" si="5"/>
        <v>-0.51817530598458694</v>
      </c>
      <c r="W16" s="47">
        <f t="shared" si="5"/>
        <v>0.64677430405692615</v>
      </c>
      <c r="X16" s="47">
        <f t="shared" si="5"/>
        <v>0.57980486895046379</v>
      </c>
      <c r="Y16" s="47">
        <f t="shared" si="5"/>
        <v>-2.4027313463050675</v>
      </c>
      <c r="Z16" s="47">
        <f t="shared" si="5"/>
        <v>0.71761067323365646</v>
      </c>
      <c r="AA16" s="47">
        <f t="shared" si="5"/>
        <v>-0.48269096098107905</v>
      </c>
      <c r="AB16" s="47">
        <f t="shared" si="5"/>
        <v>0.11534369967143671</v>
      </c>
      <c r="AC16" s="47">
        <f t="shared" si="5"/>
        <v>-0.19165256093017211</v>
      </c>
      <c r="AD16" s="47">
        <f t="shared" si="5"/>
        <v>5.9264331181245458E-6</v>
      </c>
    </row>
    <row r="17" spans="1:16172" x14ac:dyDescent="0.25">
      <c r="A17" s="47">
        <v>1</v>
      </c>
      <c r="C17" s="11" t="s">
        <v>20</v>
      </c>
      <c r="G17" s="47">
        <f>(G9-G8)/G11</f>
        <v>-7.8899346358244776E-2</v>
      </c>
      <c r="H17" s="47">
        <f t="shared" ref="H17:AD17" si="6">(H9-H8)/H11</f>
        <v>0.15709039467122085</v>
      </c>
      <c r="I17" s="47">
        <f t="shared" si="6"/>
        <v>0.85274626437127088</v>
      </c>
      <c r="J17" s="47">
        <f t="shared" si="6"/>
        <v>-0.1592589703999685</v>
      </c>
      <c r="K17" s="47">
        <f t="shared" si="6"/>
        <v>4.0604031293935785</v>
      </c>
      <c r="L17" s="47">
        <f t="shared" si="6"/>
        <v>6.2436405618715822E-2</v>
      </c>
      <c r="M17" s="47">
        <f t="shared" si="6"/>
        <v>0.22327025472001999</v>
      </c>
      <c r="N17" s="47">
        <f t="shared" si="6"/>
        <v>-8.981051896964376E-2</v>
      </c>
      <c r="O17" s="47">
        <f t="shared" si="6"/>
        <v>-0.20182053501483607</v>
      </c>
      <c r="P17" s="47">
        <f t="shared" si="6"/>
        <v>-1.3747577553459331E-2</v>
      </c>
      <c r="Q17" s="47">
        <f t="shared" si="6"/>
        <v>-1.4804414339474189E-4</v>
      </c>
      <c r="R17" s="47">
        <f t="shared" si="6"/>
        <v>-0.9549411232417484</v>
      </c>
      <c r="S17" s="47">
        <f t="shared" si="6"/>
        <v>1.22025537602544</v>
      </c>
      <c r="T17" s="47">
        <f t="shared" si="6"/>
        <v>0.18140994915246253</v>
      </c>
      <c r="U17" s="47">
        <f t="shared" si="6"/>
        <v>-0.6560211966277909</v>
      </c>
      <c r="V17" s="47">
        <f t="shared" si="6"/>
        <v>-0.65545733330083</v>
      </c>
      <c r="W17" s="47">
        <f t="shared" si="6"/>
        <v>1.0030992845221929</v>
      </c>
      <c r="X17" s="47">
        <f t="shared" si="6"/>
        <v>0.58792591860438848</v>
      </c>
      <c r="Y17" s="47">
        <f t="shared" si="6"/>
        <v>-3.3039823071429679</v>
      </c>
      <c r="Z17" s="47">
        <f t="shared" si="6"/>
        <v>1.2700633080390296</v>
      </c>
      <c r="AA17" s="47">
        <f t="shared" si="6"/>
        <v>-0.58025108757276966</v>
      </c>
      <c r="AB17" s="47">
        <f t="shared" si="6"/>
        <v>0.12152230753366579</v>
      </c>
      <c r="AC17" s="47">
        <f t="shared" si="6"/>
        <v>-0.2248681685052665</v>
      </c>
      <c r="AD17" s="47">
        <f t="shared" si="6"/>
        <v>5.9264331181327315E-6</v>
      </c>
    </row>
    <row r="18" spans="1:16172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f>L18+M18+N18+AB18-O18-Q18</f>
        <v>24.999999999999996</v>
      </c>
      <c r="AD18" s="178"/>
    </row>
    <row r="19" spans="1:16172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155">
        <v>1.9992478971806025</v>
      </c>
      <c r="AD19" s="155">
        <v>1.9992478971806025</v>
      </c>
      <c r="AG19" s="127"/>
      <c r="AH19" s="49"/>
      <c r="AI19" s="49"/>
    </row>
    <row r="20" spans="1:16172" x14ac:dyDescent="0.25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D20" s="81">
        <v>2</v>
      </c>
      <c r="AF20" s="11">
        <v>1</v>
      </c>
      <c r="AG20" s="127"/>
      <c r="AH20" s="49"/>
      <c r="AI20" s="49"/>
    </row>
    <row r="21" spans="1:16172" x14ac:dyDescent="0.25">
      <c r="D21" s="11" t="s">
        <v>17</v>
      </c>
      <c r="G21" s="30">
        <f ca="1">NORMINV(RAND(),G18,G18*G3/100)</f>
        <v>299.97832210017464</v>
      </c>
      <c r="H21" s="30">
        <f t="shared" ref="H21:AD21" ca="1" si="7">NORMINV(RAND(),H18,H18*H3/100)</f>
        <v>209.34517260031393</v>
      </c>
      <c r="I21" s="30">
        <f t="shared" ca="1" si="7"/>
        <v>118.94633009279308</v>
      </c>
      <c r="J21" s="30">
        <f t="shared" ca="1" si="7"/>
        <v>60.276963089044266</v>
      </c>
      <c r="K21" s="30">
        <f t="shared" ca="1" si="7"/>
        <v>29.950782156736803</v>
      </c>
      <c r="L21" s="30">
        <f t="shared" ca="1" si="7"/>
        <v>69.706471268109965</v>
      </c>
      <c r="M21" s="30">
        <f t="shared" ca="1" si="7"/>
        <v>38.978061418835068</v>
      </c>
      <c r="N21" s="30">
        <f t="shared" ca="1" si="7"/>
        <v>0.99929792816197871</v>
      </c>
      <c r="O21" s="30">
        <f t="shared" ca="1" si="7"/>
        <v>99.955155245987527</v>
      </c>
      <c r="P21" s="30">
        <f t="shared" ca="1" si="7"/>
        <v>0.33521183790318831</v>
      </c>
      <c r="Q21" s="30">
        <f t="shared" ca="1" si="7"/>
        <v>1.7874145057473385E-3</v>
      </c>
      <c r="R21" s="30">
        <f t="shared" ca="1" si="7"/>
        <v>632.93462835361345</v>
      </c>
      <c r="S21" s="30">
        <f t="shared" ca="1" si="7"/>
        <v>717.5050033481956</v>
      </c>
      <c r="T21" s="30">
        <f t="shared" ca="1" si="7"/>
        <v>29.675348570929906</v>
      </c>
      <c r="U21" s="30">
        <f t="shared" ca="1" si="7"/>
        <v>78.502250049843511</v>
      </c>
      <c r="V21" s="30">
        <f t="shared" ca="1" si="7"/>
        <v>80.257076060143589</v>
      </c>
      <c r="W21" s="30">
        <f t="shared" ca="1" si="7"/>
        <v>99.873761877014829</v>
      </c>
      <c r="X21" s="30">
        <f t="shared" ca="1" si="7"/>
        <v>10.019015514489446</v>
      </c>
      <c r="Y21" s="30">
        <f t="shared" ca="1" si="7"/>
        <v>40.843058767483448</v>
      </c>
      <c r="Z21" s="30">
        <f t="shared" ca="1" si="7"/>
        <v>2.978342734605766</v>
      </c>
      <c r="AA21" s="30">
        <f t="shared" ca="1" si="7"/>
        <v>2.0041298527259213</v>
      </c>
      <c r="AB21" s="30">
        <f t="shared" ca="1" si="7"/>
        <v>14.89240563368744</v>
      </c>
      <c r="AC21" s="30">
        <f t="shared" ca="1" si="7"/>
        <v>25.219635377165599</v>
      </c>
      <c r="AD21" s="30" t="e">
        <f t="shared" ca="1" si="7"/>
        <v>#NUM!</v>
      </c>
      <c r="AG21" s="127"/>
      <c r="AH21" s="49"/>
      <c r="AI21" s="49"/>
    </row>
    <row r="22" spans="1:16172" ht="15.75" thickBot="1" x14ac:dyDescent="0.3">
      <c r="G22" s="11">
        <v>2.632053674527282</v>
      </c>
      <c r="AC22" s="11">
        <v>0</v>
      </c>
      <c r="AD22" s="11">
        <v>0</v>
      </c>
      <c r="AE22" s="11">
        <v>0.375</v>
      </c>
      <c r="AG22" s="127"/>
      <c r="AH22" s="49"/>
      <c r="AI22" s="49"/>
    </row>
    <row r="23" spans="1:16172" ht="15.75" thickBot="1" x14ac:dyDescent="0.3">
      <c r="E23" s="79">
        <f>NORMSINV(1-(1-(1-A35)^(1/B41))/2)</f>
        <v>3.0707891774990039</v>
      </c>
      <c r="F23" s="117" t="s">
        <v>78</v>
      </c>
      <c r="G23" s="114">
        <v>1.0894020300653218</v>
      </c>
      <c r="H23" s="114">
        <v>0.16771717126123462</v>
      </c>
      <c r="I23" s="114">
        <v>0.61710292326127225</v>
      </c>
      <c r="J23" s="114">
        <v>0.60073818413664393</v>
      </c>
      <c r="K23" s="114">
        <v>3.5191479617715342</v>
      </c>
      <c r="L23" s="114">
        <v>8.7266842552395474E-2</v>
      </c>
      <c r="M23" s="114">
        <v>0.64096969915146174</v>
      </c>
      <c r="N23" s="114">
        <v>0.83964909415368993</v>
      </c>
      <c r="O23" s="114">
        <v>0.3663980881944921</v>
      </c>
      <c r="P23" s="114">
        <v>3.3439296929006053E-2</v>
      </c>
      <c r="Q23" s="114">
        <v>0</v>
      </c>
      <c r="R23" s="114">
        <v>1.0894020300603311</v>
      </c>
      <c r="S23" s="114">
        <v>1.0894020300603522</v>
      </c>
      <c r="T23" s="114">
        <v>0.63804395988015983</v>
      </c>
      <c r="U23" s="114">
        <v>0.63804395988015561</v>
      </c>
      <c r="V23" s="114">
        <v>0.84615165416668181</v>
      </c>
      <c r="W23" s="114">
        <v>0.84615165416667215</v>
      </c>
      <c r="X23" s="114">
        <v>3.5004752891380293</v>
      </c>
      <c r="Y23" s="114">
        <v>3.5004752891379418</v>
      </c>
      <c r="Z23" s="114">
        <v>0.86974944033741386</v>
      </c>
      <c r="AA23" s="114">
        <v>0.86974944033737733</v>
      </c>
      <c r="AB23" s="114">
        <v>0.36639808819450392</v>
      </c>
      <c r="AC23" s="77">
        <v>0.36639808819442454</v>
      </c>
      <c r="AD23" s="77">
        <v>0</v>
      </c>
      <c r="AG23" s="127"/>
      <c r="AH23" s="49"/>
      <c r="AI23" s="49"/>
    </row>
    <row r="24" spans="1:16172" s="1" customFormat="1" ht="24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>
        <v>9</v>
      </c>
      <c r="P24" s="76">
        <v>10</v>
      </c>
      <c r="Q24" s="76">
        <v>11</v>
      </c>
      <c r="R24" s="76">
        <v>12</v>
      </c>
      <c r="S24" s="76">
        <v>13</v>
      </c>
      <c r="T24" s="76">
        <v>14</v>
      </c>
      <c r="U24" s="76">
        <v>15</v>
      </c>
      <c r="V24" s="76">
        <v>16</v>
      </c>
      <c r="W24" s="76">
        <v>17</v>
      </c>
      <c r="X24" s="76">
        <v>18</v>
      </c>
      <c r="Y24" s="76">
        <v>19</v>
      </c>
      <c r="Z24" s="76">
        <v>20</v>
      </c>
      <c r="AA24" s="76">
        <v>21</v>
      </c>
      <c r="AB24" s="76">
        <v>22</v>
      </c>
      <c r="AC24" s="76">
        <v>23</v>
      </c>
      <c r="AD24" s="187">
        <v>24</v>
      </c>
      <c r="AE24" s="118" t="s">
        <v>85</v>
      </c>
      <c r="AF24" s="179" t="s">
        <v>112</v>
      </c>
      <c r="AG24" s="180" t="s">
        <v>113</v>
      </c>
      <c r="AH24" s="180" t="s">
        <v>114</v>
      </c>
      <c r="AI24" s="180" t="s">
        <v>115</v>
      </c>
      <c r="AJ24" s="180" t="s">
        <v>116</v>
      </c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</row>
    <row r="25" spans="1:16172" ht="15.75" thickBot="1" x14ac:dyDescent="0.3">
      <c r="A25" s="129">
        <f t="array" ref="A25">SUM(G25:AD25*$G$8:$AD$8)-F25</f>
        <v>6.8261587120630089</v>
      </c>
      <c r="B25" s="73" t="s">
        <v>104</v>
      </c>
      <c r="C25" s="181">
        <v>1.0894020300563587</v>
      </c>
      <c r="D25" s="182" t="s">
        <v>117</v>
      </c>
      <c r="E25" s="44">
        <v>1</v>
      </c>
      <c r="F25" s="122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-1</v>
      </c>
      <c r="AE25" s="77" t="s">
        <v>104</v>
      </c>
      <c r="AF25" s="18">
        <v>929.47465203029333</v>
      </c>
      <c r="AG25" s="25">
        <v>2.6590527248828197E-2</v>
      </c>
      <c r="AH25" s="18">
        <v>6.7917133971737913</v>
      </c>
      <c r="AI25" s="18">
        <v>6.2343498633121071</v>
      </c>
      <c r="AJ25" s="182" t="s">
        <v>117</v>
      </c>
      <c r="AK25" s="11">
        <f>AF25*AG25</f>
        <v>24.715221061906622</v>
      </c>
    </row>
    <row r="26" spans="1:16172" ht="15.75" thickBot="1" x14ac:dyDescent="0.3">
      <c r="A26" s="129">
        <f t="array" ref="A26">SUM(G26:AD26*$G$8:$AD$8)-F26</f>
        <v>1.0040079263171231</v>
      </c>
      <c r="B26" s="74" t="s">
        <v>104</v>
      </c>
      <c r="C26" s="184">
        <v>3.3439296926112756E-2</v>
      </c>
      <c r="D26" s="182" t="s">
        <v>118</v>
      </c>
      <c r="E26" s="44">
        <v>2</v>
      </c>
      <c r="F26" s="122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77" t="s">
        <v>104</v>
      </c>
      <c r="AF26" s="18">
        <v>210.21085873482241</v>
      </c>
      <c r="AG26" s="25">
        <v>1.4501466086371923E-2</v>
      </c>
      <c r="AH26" s="18">
        <v>-2.5712888503344702E-2</v>
      </c>
      <c r="AI26" s="18">
        <v>0.7689422585696023</v>
      </c>
      <c r="AJ26" s="182" t="s">
        <v>118</v>
      </c>
      <c r="AK26" s="11">
        <f>AF26*AG26</f>
        <v>3.0483656389301461</v>
      </c>
    </row>
    <row r="27" spans="1:16172" ht="15.75" thickBot="1" x14ac:dyDescent="0.3">
      <c r="A27" s="129">
        <f t="array" ref="A27">SUM(G27:AD27*$G$8:$AD$8)-F27</f>
        <v>-0.5575715481734278</v>
      </c>
      <c r="B27" s="74" t="s">
        <v>104</v>
      </c>
      <c r="C27" s="184">
        <v>0.63804395988686313</v>
      </c>
      <c r="D27" s="182" t="s">
        <v>119</v>
      </c>
      <c r="E27" s="44">
        <v>3</v>
      </c>
      <c r="F27" s="122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77" t="s">
        <v>104</v>
      </c>
      <c r="AF27" s="18">
        <v>149.12597231278789</v>
      </c>
      <c r="AG27" s="25">
        <v>1.9121975482406985E-2</v>
      </c>
      <c r="AH27" s="18">
        <v>-0.4589478275147944</v>
      </c>
      <c r="AI27" s="18">
        <v>0.71930439964696835</v>
      </c>
      <c r="AJ27" s="182" t="s">
        <v>119</v>
      </c>
      <c r="AK27" s="11">
        <f t="shared" ref="AK27:AK31" si="8">AF27*AG27</f>
        <v>2.8515831863552332</v>
      </c>
    </row>
    <row r="28" spans="1:16172" ht="15.75" thickBot="1" x14ac:dyDescent="0.3">
      <c r="A28" s="129">
        <f t="array" ref="A28">SUM(G28:AD28*$G$8:$AD$8)-F28</f>
        <v>0.73945589062552131</v>
      </c>
      <c r="B28" s="74" t="s">
        <v>104</v>
      </c>
      <c r="C28" s="184">
        <v>0.84615165416220373</v>
      </c>
      <c r="D28" s="182" t="s">
        <v>120</v>
      </c>
      <c r="E28" s="44">
        <v>4</v>
      </c>
      <c r="F28" s="122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77" t="s">
        <v>104</v>
      </c>
      <c r="AF28" s="18">
        <v>140.23802291589766</v>
      </c>
      <c r="AG28" s="25">
        <v>2.4236345773067849E-2</v>
      </c>
      <c r="AH28" s="18">
        <v>0.72545052508040242</v>
      </c>
      <c r="AI28" s="18">
        <v>0.85735284155260494</v>
      </c>
      <c r="AJ28" s="182" t="s">
        <v>120</v>
      </c>
      <c r="AK28" s="11">
        <f t="shared" si="8"/>
        <v>3.3988572139211084</v>
      </c>
    </row>
    <row r="29" spans="1:16172" ht="15.75" thickBot="1" x14ac:dyDescent="0.3">
      <c r="A29" s="129">
        <f t="array" ref="A29">SUM(G29:AD29*$G$8:$AD$8)-F29</f>
        <v>-1.4778216238861679</v>
      </c>
      <c r="B29" s="74" t="s">
        <v>104</v>
      </c>
      <c r="C29" s="184">
        <v>3.5004752891381266</v>
      </c>
      <c r="D29" s="182" t="s">
        <v>121</v>
      </c>
      <c r="E29" s="44">
        <v>5</v>
      </c>
      <c r="F29" s="122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83">
        <v>0</v>
      </c>
      <c r="AD29" s="183">
        <v>1</v>
      </c>
      <c r="AE29" s="77" t="s">
        <v>104</v>
      </c>
      <c r="AF29" s="18">
        <v>40.689261164384227</v>
      </c>
      <c r="AG29" s="25">
        <v>3.8136840880370018E-2</v>
      </c>
      <c r="AH29" s="18">
        <v>-1.370181837253742</v>
      </c>
      <c r="AI29" s="18">
        <v>0.39142737030750552</v>
      </c>
      <c r="AJ29" s="182" t="s">
        <v>121</v>
      </c>
      <c r="AK29" s="11">
        <f t="shared" si="8"/>
        <v>1.5517598785659406</v>
      </c>
    </row>
    <row r="30" spans="1:16172" ht="15.75" thickBot="1" x14ac:dyDescent="0.3">
      <c r="A30" s="129">
        <f t="array" ref="A30">SUM(G30:AD30*$G$8:$AD$8)-F30</f>
        <v>-2.0496795969899617E-2</v>
      </c>
      <c r="B30" s="74" t="s">
        <v>104</v>
      </c>
      <c r="C30" s="184">
        <v>0.86974943992672937</v>
      </c>
      <c r="D30" s="182" t="s">
        <v>122</v>
      </c>
      <c r="E30" s="44">
        <v>6</v>
      </c>
      <c r="F30" s="122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83">
        <v>0</v>
      </c>
      <c r="AD30" s="183">
        <v>0</v>
      </c>
      <c r="AE30" s="77" t="s">
        <v>104</v>
      </c>
      <c r="AF30" s="18">
        <v>3.0064211110266621</v>
      </c>
      <c r="AG30" s="25">
        <v>3.1086434317653153E-2</v>
      </c>
      <c r="AH30" s="18">
        <v>-2.0504139685660134E-2</v>
      </c>
      <c r="AI30" s="18">
        <v>2.3574766184830738E-2</v>
      </c>
      <c r="AJ30" s="182" t="s">
        <v>122</v>
      </c>
      <c r="AK30" s="11">
        <f t="shared" si="8"/>
        <v>9.3458912399136146E-2</v>
      </c>
    </row>
    <row r="31" spans="1:16172" ht="15.75" thickBot="1" x14ac:dyDescent="0.3">
      <c r="A31" s="129">
        <f t="array" ref="A31">SUM(G31:AD31*$G$8:$AD$8)-F31</f>
        <v>-9.826455865632866E-2</v>
      </c>
      <c r="B31" s="75" t="s">
        <v>104</v>
      </c>
      <c r="C31" s="185">
        <v>0.36639808819453645</v>
      </c>
      <c r="D31" s="182" t="s">
        <v>123</v>
      </c>
      <c r="E31" s="44">
        <v>7</v>
      </c>
      <c r="F31" s="122"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1</v>
      </c>
      <c r="M31" s="183">
        <v>1</v>
      </c>
      <c r="N31" s="183">
        <v>1</v>
      </c>
      <c r="O31" s="183">
        <v>-1</v>
      </c>
      <c r="P31" s="183">
        <v>0</v>
      </c>
      <c r="Q31" s="183">
        <v>-1</v>
      </c>
      <c r="R31" s="183">
        <v>0</v>
      </c>
      <c r="S31" s="183">
        <v>0</v>
      </c>
      <c r="T31" s="183">
        <v>0</v>
      </c>
      <c r="U31" s="183">
        <v>0</v>
      </c>
      <c r="V31" s="183">
        <v>0</v>
      </c>
      <c r="W31" s="183">
        <v>0</v>
      </c>
      <c r="X31" s="183">
        <v>0</v>
      </c>
      <c r="Y31" s="183">
        <v>0</v>
      </c>
      <c r="Z31" s="183">
        <v>0</v>
      </c>
      <c r="AA31" s="183">
        <v>0</v>
      </c>
      <c r="AB31" s="183">
        <v>1</v>
      </c>
      <c r="AC31" s="183">
        <v>-1</v>
      </c>
      <c r="AD31" s="183">
        <v>0</v>
      </c>
      <c r="AE31" s="77" t="s">
        <v>104</v>
      </c>
      <c r="AF31" s="18">
        <v>125.11226738589153</v>
      </c>
      <c r="AG31" s="25">
        <v>9.8631546104058863E-3</v>
      </c>
      <c r="AH31" s="18">
        <v>-0.11405008309986342</v>
      </c>
      <c r="AI31" s="18">
        <v>0.31127368502891678</v>
      </c>
      <c r="AJ31" s="182" t="s">
        <v>123</v>
      </c>
      <c r="AK31" s="11">
        <f t="shared" si="8"/>
        <v>1.23400163688549</v>
      </c>
    </row>
    <row r="32" spans="1:16172" ht="15.75" thickBot="1" x14ac:dyDescent="0.3">
      <c r="A32" s="70">
        <f>SUM(A25:A31)</f>
        <v>6.4154680023198285</v>
      </c>
      <c r="B32" s="83">
        <f>NORMSINV(1-(1-(1-A35)^(1/B44))/2)</f>
        <v>2.6828014547493244</v>
      </c>
      <c r="C32" s="51"/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28" t="s">
        <v>104</v>
      </c>
      <c r="AD32" s="128" t="s">
        <v>104</v>
      </c>
      <c r="AE32" s="79">
        <f>CHIINV(1-(1-A35)^(1/(B41+B44)),1)</f>
        <v>9.899480602969307</v>
      </c>
      <c r="AF32" s="13"/>
      <c r="AG32" s="13"/>
      <c r="AH32" s="10"/>
    </row>
    <row r="33" spans="1:35" ht="15.75" thickBot="1" x14ac:dyDescent="0.3">
      <c r="D33" s="50"/>
      <c r="E33" s="50"/>
      <c r="F33" s="136" t="s">
        <v>86</v>
      </c>
      <c r="G33" s="121">
        <v>300.19112172376953</v>
      </c>
      <c r="H33" s="121">
        <v>210.21085873482241</v>
      </c>
      <c r="I33" s="121">
        <v>118.82743546140055</v>
      </c>
      <c r="J33" s="121">
        <v>59.735497192046545</v>
      </c>
      <c r="K33" s="121">
        <v>30.677034431673899</v>
      </c>
      <c r="L33" s="121">
        <v>70.03241825316455</v>
      </c>
      <c r="M33" s="121">
        <v>38.993218515508772</v>
      </c>
      <c r="N33" s="121">
        <v>0.99989734308574896</v>
      </c>
      <c r="O33" s="121">
        <v>100.09404781733554</v>
      </c>
      <c r="P33" s="121">
        <v>0.97089164970137276</v>
      </c>
      <c r="Q33" s="121">
        <v>4.1921794102233421E-4</v>
      </c>
      <c r="R33" s="121">
        <v>629.28353030652363</v>
      </c>
      <c r="S33" s="121">
        <v>719.26369329546708</v>
      </c>
      <c r="T33" s="121">
        <v>30.298536851387322</v>
      </c>
      <c r="U33" s="121">
        <v>79.09355405962333</v>
      </c>
      <c r="V33" s="121">
        <v>80.502525723851107</v>
      </c>
      <c r="W33" s="121">
        <v>101.24480440038886</v>
      </c>
      <c r="X33" s="121">
        <v>10.012126732706475</v>
      </c>
      <c r="Y33" s="121">
        <v>40.689261164384227</v>
      </c>
      <c r="Z33" s="121">
        <v>3.0064211110266617</v>
      </c>
      <c r="AA33" s="121">
        <v>2.0065237679409131</v>
      </c>
      <c r="AB33" s="121">
        <v>15.086733274132458</v>
      </c>
      <c r="AC33" s="50">
        <v>25.017800350614955</v>
      </c>
      <c r="AD33" s="50">
        <v>1.0000000385218153E-4</v>
      </c>
      <c r="AF33" s="18"/>
      <c r="AG33" s="25"/>
      <c r="AH33" s="18"/>
      <c r="AI33" s="18"/>
    </row>
    <row r="34" spans="1:35" ht="15.75" thickBot="1" x14ac:dyDescent="0.3">
      <c r="A34" s="72" t="s">
        <v>31</v>
      </c>
      <c r="D34" s="50"/>
      <c r="E34" s="50"/>
      <c r="F34" s="137" t="s">
        <v>88</v>
      </c>
      <c r="G34" s="140">
        <v>9.0389166395949808E-2</v>
      </c>
      <c r="H34" s="140">
        <v>1.5912280255878212E-2</v>
      </c>
      <c r="I34" s="140">
        <v>2.6795221840020013E-2</v>
      </c>
      <c r="J34" s="140">
        <v>4.2477647494776054E-2</v>
      </c>
      <c r="K34" s="140">
        <v>5.6103302409817646E-2</v>
      </c>
      <c r="L34" s="140">
        <v>1.8697326224189473E-2</v>
      </c>
      <c r="M34" s="140">
        <v>3.3060434458150614E-2</v>
      </c>
      <c r="N34" s="140">
        <v>0.10232951048806586</v>
      </c>
      <c r="O34" s="140">
        <v>1.3534967235064534E-2</v>
      </c>
      <c r="P34" s="140">
        <v>3.4470375729752574</v>
      </c>
      <c r="Q34" s="140">
        <v>10</v>
      </c>
      <c r="R34" s="140">
        <v>4.3118918492684545E-2</v>
      </c>
      <c r="S34" s="140">
        <v>3.7724725305896066E-2</v>
      </c>
      <c r="T34" s="140">
        <v>0.10332706998644546</v>
      </c>
      <c r="U34" s="140">
        <v>3.9581721607429607E-2</v>
      </c>
      <c r="V34" s="140">
        <v>4.6352497530488417E-2</v>
      </c>
      <c r="W34" s="140">
        <v>3.6856144341551586E-2</v>
      </c>
      <c r="X34" s="140">
        <v>0.17015625012945618</v>
      </c>
      <c r="Y34" s="140">
        <v>4.1869178547518406E-2</v>
      </c>
      <c r="Z34" s="140">
        <v>3.4128769945427517E-2</v>
      </c>
      <c r="AA34" s="140">
        <v>5.1135927765559856E-2</v>
      </c>
      <c r="AB34" s="140">
        <v>8.9798741252719846E-2</v>
      </c>
      <c r="AC34" s="140">
        <v>5.4152229158680565E-2</v>
      </c>
      <c r="AD34" s="140">
        <v>10</v>
      </c>
      <c r="AF34" s="18"/>
      <c r="AG34" s="25"/>
      <c r="AH34" s="18"/>
      <c r="AI34" s="18"/>
    </row>
    <row r="35" spans="1:35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F35" s="18"/>
      <c r="AG35" s="25"/>
      <c r="AH35" s="18"/>
      <c r="AI35" s="18"/>
    </row>
    <row r="36" spans="1:35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F36" s="18"/>
      <c r="AG36" s="25"/>
      <c r="AH36" s="18"/>
      <c r="AI36" s="18"/>
    </row>
    <row r="37" spans="1:35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F37" s="18"/>
      <c r="AG37" s="25"/>
      <c r="AH37" s="18"/>
      <c r="AI37" s="18"/>
    </row>
    <row r="38" spans="1:35" ht="15.75" thickBot="1" x14ac:dyDescent="0.3">
      <c r="B38" s="66" t="s">
        <v>25</v>
      </c>
      <c r="C38" s="119">
        <v>16.461324481629596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F38" s="18"/>
      <c r="AG38" s="25"/>
      <c r="AH38" s="18"/>
      <c r="AI38" s="18"/>
    </row>
    <row r="39" spans="1:35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F39" s="18"/>
      <c r="AG39" s="25"/>
      <c r="AH39" s="18"/>
      <c r="AI39" s="18"/>
    </row>
    <row r="40" spans="1:35" x14ac:dyDescent="0.25">
      <c r="A40" s="146" t="s">
        <v>95</v>
      </c>
      <c r="B40" s="56">
        <v>24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5" x14ac:dyDescent="0.25">
      <c r="A41" s="147" t="s">
        <v>96</v>
      </c>
      <c r="B41" s="58">
        <v>24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</row>
    <row r="42" spans="1:35" x14ac:dyDescent="0.25">
      <c r="A42" s="148" t="s">
        <v>97</v>
      </c>
      <c r="B42" s="58">
        <v>0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</row>
    <row r="43" spans="1:35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</row>
    <row r="44" spans="1:35" ht="15" customHeight="1" thickBot="1" x14ac:dyDescent="0.3">
      <c r="A44" s="149" t="s">
        <v>98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</row>
    <row r="45" spans="1:35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</row>
    <row r="46" spans="1:35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</row>
    <row r="48" spans="1:35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3:30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</row>
    <row r="50" spans="3:30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</row>
    <row r="51" spans="3:30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</row>
    <row r="52" spans="3:30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3:30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3:30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</row>
    <row r="55" spans="3:30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</row>
    <row r="56" spans="3:30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3:30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9" spans="3:30" ht="13.9" customHeight="1" x14ac:dyDescent="0.3">
      <c r="C59" s="6"/>
      <c r="D59" s="6"/>
      <c r="E59" s="6"/>
      <c r="F59" s="6"/>
    </row>
    <row r="74" spans="7:33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</row>
    <row r="75" spans="7:33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</row>
    <row r="76" spans="7:33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</row>
    <row r="77" spans="7:33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</row>
    <row r="78" spans="7:33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</row>
    <row r="79" spans="7:33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</row>
    <row r="80" spans="7:33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</row>
    <row r="81" spans="7:33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</row>
    <row r="82" spans="7:33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</row>
    <row r="83" spans="7:33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</row>
    <row r="84" spans="7:33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</row>
    <row r="85" spans="7:33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</row>
    <row r="86" spans="7:33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</row>
    <row r="87" spans="7:33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</row>
    <row r="88" spans="7:33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</row>
    <row r="89" spans="7:33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</row>
    <row r="90" spans="7:33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</row>
    <row r="91" spans="7:33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</row>
    <row r="92" spans="7:33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</row>
    <row r="93" spans="7:33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</row>
    <row r="94" spans="7:33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</row>
    <row r="99" spans="7:30" x14ac:dyDescent="0.25">
      <c r="G99" s="11">
        <f>G106^2*G$10^2</f>
        <v>0.12979582211846369</v>
      </c>
    </row>
    <row r="100" spans="7:30" x14ac:dyDescent="0.25">
      <c r="G100" s="11">
        <f>G107^2*G$10^2</f>
        <v>0.12979582211846361</v>
      </c>
    </row>
    <row r="102" spans="7:30" x14ac:dyDescent="0.25">
      <c r="G102" s="11" t="e">
        <f>G99/$AF$99</f>
        <v>#DIV/0!</v>
      </c>
    </row>
    <row r="103" spans="7:30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7:30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7:30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 spans="7:30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 spans="7:30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 spans="7:30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 spans="7:30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 spans="7:30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 spans="7:30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 spans="7:30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</row>
    <row r="113" spans="7:33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</row>
    <row r="114" spans="7:33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23"/>
      <c r="AF114" s="23"/>
      <c r="AG114" s="23"/>
    </row>
    <row r="115" spans="7:33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23"/>
      <c r="AF115" s="23"/>
      <c r="AG115" s="23"/>
    </row>
    <row r="116" spans="7:33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23"/>
      <c r="AF116" s="23"/>
      <c r="AG116" s="23"/>
    </row>
    <row r="117" spans="7:33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23"/>
      <c r="AF117" s="23"/>
      <c r="AG117" s="23"/>
    </row>
    <row r="118" spans="7:33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23"/>
      <c r="AF118" s="23"/>
      <c r="AG118" s="23"/>
    </row>
    <row r="119" spans="7:33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23"/>
      <c r="AF119" s="23"/>
      <c r="AG119" s="23"/>
    </row>
    <row r="120" spans="7:33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23"/>
      <c r="AF120" s="23"/>
      <c r="AG120" s="23"/>
    </row>
    <row r="121" spans="7:33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23"/>
      <c r="AF121" s="23"/>
      <c r="AG121" s="23"/>
    </row>
    <row r="122" spans="7:33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23"/>
      <c r="AF122" s="23"/>
      <c r="AG122" s="23"/>
    </row>
    <row r="123" spans="7:33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23"/>
      <c r="AF123" s="23"/>
      <c r="AG123" s="23"/>
    </row>
    <row r="124" spans="7:33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23"/>
      <c r="AF124" s="23"/>
      <c r="AG124" s="23"/>
    </row>
    <row r="125" spans="7:33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23"/>
      <c r="AF125" s="23"/>
      <c r="AG125" s="23"/>
    </row>
    <row r="126" spans="7:33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23"/>
      <c r="AF126" s="23"/>
      <c r="AG126" s="23"/>
    </row>
    <row r="127" spans="7:33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23"/>
      <c r="AF127" s="23"/>
      <c r="AG127" s="23"/>
    </row>
    <row r="128" spans="7:33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23"/>
      <c r="AF128" s="23"/>
      <c r="AG128" s="23"/>
    </row>
    <row r="129" spans="7:33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23"/>
      <c r="AF129" s="23"/>
      <c r="AG129" s="23"/>
    </row>
    <row r="130" spans="7:33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23"/>
      <c r="AF130" s="23"/>
      <c r="AG130" s="23"/>
    </row>
    <row r="131" spans="7:33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23"/>
      <c r="AF131" s="23"/>
      <c r="AG131" s="23"/>
    </row>
    <row r="132" spans="7:33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23"/>
      <c r="AF132" s="23"/>
      <c r="AG132" s="23"/>
    </row>
    <row r="133" spans="7:33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23"/>
      <c r="AF133" s="23"/>
      <c r="AG133" s="23"/>
    </row>
    <row r="134" spans="7:33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23"/>
      <c r="AF134" s="23"/>
      <c r="AG134" s="23"/>
    </row>
    <row r="135" spans="7:33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23"/>
      <c r="AF135" s="23"/>
      <c r="AG135" s="23"/>
    </row>
    <row r="136" spans="7:33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7:33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</row>
    <row r="138" spans="7:33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</row>
    <row r="139" spans="7:33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</row>
    <row r="140" spans="7:33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</row>
    <row r="141" spans="7:33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</row>
    <row r="142" spans="7:33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</row>
    <row r="143" spans="7:33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</row>
    <row r="144" spans="7:33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</row>
    <row r="145" spans="7:30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</row>
    <row r="146" spans="7:30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</row>
    <row r="147" spans="7:30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</row>
    <row r="148" spans="7:30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</row>
    <row r="149" spans="7:30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</row>
    <row r="150" spans="7:30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</row>
    <row r="151" spans="7:30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</row>
    <row r="152" spans="7:30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</row>
    <row r="153" spans="7:30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</row>
    <row r="154" spans="7:30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</row>
    <row r="155" spans="7:30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</row>
    <row r="156" spans="7:30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</row>
    <row r="157" spans="7:30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</row>
    <row r="158" spans="7:30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</row>
    <row r="159" spans="7:30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</row>
    <row r="160" spans="7:30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</row>
    <row r="161" spans="7:30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</row>
    <row r="162" spans="7:30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</row>
    <row r="163" spans="7:30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</row>
    <row r="164" spans="7:30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</row>
    <row r="165" spans="7:30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</row>
    <row r="166" spans="7:30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</row>
    <row r="167" spans="7:30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</row>
    <row r="168" spans="7:30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</row>
    <row r="169" spans="7:30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</row>
    <row r="170" spans="7:30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</row>
    <row r="171" spans="7:30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</row>
    <row r="172" spans="7:30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</row>
    <row r="173" spans="7:30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</row>
    <row r="174" spans="7:30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</row>
    <row r="175" spans="7:30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</row>
    <row r="176" spans="7:30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</row>
    <row r="177" spans="7:30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</row>
    <row r="178" spans="7:30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</row>
    <row r="179" spans="7:30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</row>
    <row r="180" spans="7:30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</row>
    <row r="181" spans="7:30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</row>
    <row r="182" spans="7:30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</row>
    <row r="183" spans="7:30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</row>
    <row r="184" spans="7:30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</row>
    <row r="185" spans="7:30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</row>
    <row r="186" spans="7:30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</row>
    <row r="187" spans="7:30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</row>
    <row r="188" spans="7:30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</row>
    <row r="189" spans="7:30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</row>
    <row r="190" spans="7:30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</row>
    <row r="191" spans="7:30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</row>
    <row r="192" spans="7:30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</row>
    <row r="193" spans="7:43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</row>
    <row r="194" spans="7:43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</row>
    <row r="195" spans="7:43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</row>
    <row r="196" spans="7:43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</row>
    <row r="197" spans="7:43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</row>
    <row r="198" spans="7:43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</row>
    <row r="199" spans="7:43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</row>
    <row r="200" spans="7:43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</row>
    <row r="201" spans="7:43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</row>
    <row r="202" spans="7:43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</row>
    <row r="203" spans="7:43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I203" s="10"/>
      <c r="AJ203" s="10"/>
      <c r="AK203" s="10"/>
      <c r="AL203" s="10"/>
      <c r="AM203" s="10"/>
      <c r="AN203" s="10"/>
      <c r="AO203" s="10"/>
      <c r="AP203" s="10"/>
      <c r="AQ203" s="10">
        <v>0</v>
      </c>
    </row>
    <row r="204" spans="7:43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I204" s="10"/>
      <c r="AJ204" s="10"/>
      <c r="AK204" s="10"/>
      <c r="AL204" s="10"/>
      <c r="AM204" s="10"/>
      <c r="AN204" s="10"/>
      <c r="AO204" s="10"/>
      <c r="AP204" s="10"/>
      <c r="AQ204" s="10">
        <v>0</v>
      </c>
    </row>
    <row r="205" spans="7:43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I205" s="10"/>
      <c r="AJ205" s="10"/>
      <c r="AK205" s="10"/>
      <c r="AL205" s="10"/>
      <c r="AM205" s="10"/>
      <c r="AN205" s="10"/>
      <c r="AO205" s="10"/>
      <c r="AP205" s="10"/>
      <c r="AQ205" s="10">
        <v>0</v>
      </c>
    </row>
    <row r="206" spans="7:43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>
        <v>0</v>
      </c>
      <c r="AI206" s="10"/>
      <c r="AJ206" s="10"/>
      <c r="AK206" s="10"/>
      <c r="AL206" s="10"/>
      <c r="AM206" s="10"/>
      <c r="AN206" s="10"/>
      <c r="AO206" s="10"/>
      <c r="AP206" s="10"/>
      <c r="AQ206" s="10">
        <v>0</v>
      </c>
    </row>
    <row r="207" spans="7:43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>
        <v>0</v>
      </c>
      <c r="AI207" s="10"/>
      <c r="AJ207" s="10"/>
      <c r="AK207" s="10"/>
      <c r="AL207" s="10"/>
      <c r="AM207" s="10"/>
      <c r="AN207" s="10"/>
      <c r="AO207" s="10"/>
      <c r="AP207" s="10"/>
      <c r="AQ207" s="10">
        <v>0</v>
      </c>
    </row>
    <row r="208" spans="7:43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I208" s="10"/>
      <c r="AJ208" s="10"/>
      <c r="AK208" s="10"/>
      <c r="AL208" s="10"/>
      <c r="AM208" s="10"/>
      <c r="AN208" s="10"/>
      <c r="AO208" s="10"/>
      <c r="AP208" s="10"/>
      <c r="AQ208" s="10">
        <v>0</v>
      </c>
    </row>
    <row r="209" spans="7:43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I209" s="10"/>
      <c r="AJ209" s="10"/>
      <c r="AK209" s="10"/>
      <c r="AL209" s="10"/>
      <c r="AM209" s="10"/>
      <c r="AN209" s="10"/>
      <c r="AO209" s="10"/>
      <c r="AP209" s="10"/>
      <c r="AQ209" s="10">
        <v>0</v>
      </c>
    </row>
    <row r="210" spans="7:43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I210" s="10"/>
      <c r="AJ210" s="10"/>
      <c r="AK210" s="10"/>
      <c r="AL210" s="10"/>
      <c r="AM210" s="10"/>
      <c r="AN210" s="10"/>
      <c r="AO210" s="10"/>
      <c r="AP210" s="10"/>
      <c r="AQ210" s="10">
        <v>0</v>
      </c>
    </row>
    <row r="211" spans="7:43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I211" s="10"/>
      <c r="AJ211" s="10"/>
      <c r="AK211" s="10"/>
      <c r="AL211" s="10"/>
      <c r="AM211" s="10"/>
      <c r="AN211" s="10"/>
      <c r="AO211" s="10"/>
      <c r="AP211" s="10"/>
      <c r="AQ211" s="10">
        <v>0</v>
      </c>
    </row>
    <row r="212" spans="7:43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I212" s="10"/>
      <c r="AJ212" s="10"/>
      <c r="AK212" s="10"/>
      <c r="AL212" s="10"/>
      <c r="AM212" s="10"/>
      <c r="AN212" s="10"/>
      <c r="AO212" s="10"/>
      <c r="AP212" s="10"/>
      <c r="AQ212" s="10"/>
    </row>
    <row r="213" spans="7:43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</row>
    <row r="214" spans="7:43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</row>
    <row r="215" spans="7:43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</row>
    <row r="216" spans="7:43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</row>
    <row r="217" spans="7:43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</row>
    <row r="218" spans="7:43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</row>
    <row r="219" spans="7:43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</row>
    <row r="220" spans="7:43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</row>
    <row r="221" spans="7:43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</row>
    <row r="222" spans="7:43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</row>
    <row r="223" spans="7:43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</row>
    <row r="224" spans="7:43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</row>
    <row r="225" spans="7:30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</row>
    <row r="226" spans="7:30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</row>
    <row r="227" spans="7:30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</row>
    <row r="228" spans="7:30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</row>
    <row r="229" spans="7:30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</row>
    <row r="230" spans="7:30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</row>
    <row r="231" spans="7:30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</row>
    <row r="232" spans="7:30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</row>
    <row r="233" spans="7:30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</row>
    <row r="234" spans="7:30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</row>
    <row r="235" spans="7:30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</row>
    <row r="236" spans="7:30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</row>
    <row r="237" spans="7:30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</row>
    <row r="238" spans="7:30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</row>
    <row r="239" spans="7:30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</row>
    <row r="240" spans="7:30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</row>
    <row r="241" spans="7:30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</row>
    <row r="242" spans="7:30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</row>
    <row r="243" spans="7:30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</row>
    <row r="244" spans="7:30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</row>
    <row r="245" spans="7:30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</row>
    <row r="246" spans="7:30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</row>
    <row r="247" spans="7:30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</row>
    <row r="248" spans="7:30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</row>
    <row r="249" spans="7:30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</row>
    <row r="250" spans="7:30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</row>
    <row r="251" spans="7:30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</row>
    <row r="252" spans="7:30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</row>
    <row r="253" spans="7:30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</row>
    <row r="254" spans="7:30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</row>
    <row r="255" spans="7:30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</row>
    <row r="256" spans="7:30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</row>
    <row r="257" spans="7:30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</row>
    <row r="258" spans="7:30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</row>
    <row r="259" spans="7:30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</row>
    <row r="260" spans="7:30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</row>
    <row r="261" spans="7:30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</row>
    <row r="262" spans="7:30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7:30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7:30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</row>
    <row r="265" spans="7:30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</row>
    <row r="266" spans="7:30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</row>
    <row r="267" spans="7:30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</row>
    <row r="268" spans="7:30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</row>
    <row r="269" spans="7:30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</row>
    <row r="270" spans="7:30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</row>
    <row r="271" spans="7:30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</row>
    <row r="272" spans="7:30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</row>
    <row r="273" spans="7:30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</row>
    <row r="274" spans="7:30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</row>
    <row r="275" spans="7:30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</row>
    <row r="276" spans="7:30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</row>
    <row r="277" spans="7:30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</row>
    <row r="278" spans="7:30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</row>
    <row r="279" spans="7:30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</row>
    <row r="280" spans="7:30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</row>
    <row r="281" spans="7:30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</row>
    <row r="282" spans="7:30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</row>
    <row r="283" spans="7:30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</row>
    <row r="284" spans="7:30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</row>
    <row r="285" spans="7:30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</row>
    <row r="286" spans="7:30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</row>
    <row r="287" spans="7:30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</row>
    <row r="288" spans="7:30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</row>
    <row r="289" spans="7:30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</row>
    <row r="290" spans="7:30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</row>
    <row r="291" spans="7:30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</row>
    <row r="292" spans="7:30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</row>
    <row r="293" spans="7:30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</row>
    <row r="294" spans="7:30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</row>
    <row r="295" spans="7:30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</row>
    <row r="296" spans="7:30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</row>
    <row r="297" spans="7:30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</row>
    <row r="298" spans="7:30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</row>
    <row r="299" spans="7:30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</row>
    <row r="300" spans="7:30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</row>
    <row r="301" spans="7:30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</row>
    <row r="302" spans="7:30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</row>
    <row r="303" spans="7:30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</row>
    <row r="304" spans="7:30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</row>
    <row r="305" spans="7:30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</row>
    <row r="306" spans="7:30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>
        <v>0.8</v>
      </c>
    </row>
    <row r="307" spans="7:30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>
        <v>0.79999999999999993</v>
      </c>
    </row>
    <row r="308" spans="7:30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</row>
    <row r="309" spans="7:30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</row>
    <row r="310" spans="7:30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</row>
    <row r="311" spans="7:30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</row>
    <row r="312" spans="7:30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</row>
    <row r="313" spans="7:30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</row>
    <row r="314" spans="7:30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</row>
    <row r="315" spans="7:30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</row>
    <row r="316" spans="7:30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</row>
    <row r="317" spans="7:30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</row>
    <row r="318" spans="7:30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</row>
    <row r="319" spans="7:30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</row>
    <row r="320" spans="7:30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</row>
    <row r="321" spans="7:30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</row>
    <row r="322" spans="7:30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</row>
    <row r="323" spans="7:30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</row>
    <row r="324" spans="7:30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</row>
    <row r="325" spans="7:30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</row>
    <row r="326" spans="7:30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</row>
    <row r="327" spans="7:30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</row>
    <row r="328" spans="7:30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</row>
    <row r="329" spans="7:30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</row>
    <row r="330" spans="7:30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</row>
    <row r="331" spans="7:30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</row>
    <row r="332" spans="7:30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</row>
    <row r="333" spans="7:30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</row>
    <row r="334" spans="7:30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</row>
    <row r="335" spans="7:30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</row>
    <row r="336" spans="7:30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</row>
    <row r="337" spans="7:30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</row>
    <row r="338" spans="7:30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</row>
    <row r="339" spans="7:30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</row>
    <row r="340" spans="7:30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</row>
    <row r="341" spans="7:30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</row>
    <row r="342" spans="7:30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</row>
    <row r="343" spans="7:30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</row>
    <row r="344" spans="7:30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</row>
    <row r="345" spans="7:30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</row>
    <row r="346" spans="7:30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</row>
    <row r="347" spans="7:30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</row>
    <row r="348" spans="7:30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</row>
    <row r="349" spans="7:30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</row>
    <row r="350" spans="7:30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</row>
    <row r="351" spans="7:30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</row>
    <row r="352" spans="7:30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</row>
    <row r="353" spans="7:30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</row>
    <row r="354" spans="7:30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</row>
    <row r="355" spans="7:30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</row>
    <row r="356" spans="7:30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</row>
    <row r="357" spans="7:30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</row>
    <row r="358" spans="7:30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</row>
    <row r="359" spans="7:30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</row>
    <row r="360" spans="7:30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</row>
    <row r="361" spans="7:30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</row>
    <row r="362" spans="7:30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</row>
    <row r="363" spans="7:30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</row>
    <row r="364" spans="7:30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</row>
    <row r="365" spans="7:30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</row>
    <row r="366" spans="7:30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</row>
    <row r="367" spans="7:30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</row>
    <row r="368" spans="7:30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</row>
    <row r="369" spans="7:30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</row>
    <row r="370" spans="7:30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</row>
    <row r="371" spans="7:30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</row>
    <row r="372" spans="7:30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</row>
    <row r="373" spans="7:30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</row>
    <row r="374" spans="7:30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</row>
    <row r="375" spans="7:30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</row>
    <row r="376" spans="7:30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</row>
    <row r="377" spans="7:30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</row>
    <row r="378" spans="7:30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</row>
    <row r="379" spans="7:30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</row>
    <row r="380" spans="7:30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</row>
    <row r="381" spans="7:30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</row>
    <row r="382" spans="7:30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</row>
    <row r="383" spans="7:30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</row>
    <row r="384" spans="7:30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</row>
    <row r="385" spans="7:30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</row>
    <row r="386" spans="7:30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</row>
    <row r="387" spans="7:30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</row>
    <row r="388" spans="7:30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</row>
    <row r="389" spans="7:30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</row>
    <row r="390" spans="7:30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</row>
    <row r="391" spans="7:30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</row>
    <row r="392" spans="7:30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</row>
    <row r="393" spans="7:30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</row>
    <row r="394" spans="7:30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</row>
    <row r="395" spans="7:30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</row>
    <row r="396" spans="7:30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</row>
    <row r="397" spans="7:30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</row>
    <row r="398" spans="7:30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</row>
    <row r="399" spans="7:30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</row>
    <row r="400" spans="7:30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</row>
    <row r="401" spans="7:30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</row>
    <row r="402" spans="7:30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</row>
    <row r="403" spans="7:30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</row>
    <row r="404" spans="7:30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</row>
    <row r="405" spans="7:30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</row>
    <row r="406" spans="7:30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</row>
    <row r="407" spans="7:30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</row>
    <row r="408" spans="7:30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</row>
    <row r="409" spans="7:30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</row>
    <row r="410" spans="7:30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</row>
    <row r="411" spans="7:30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</row>
    <row r="412" spans="7:30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</row>
    <row r="413" spans="7:30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</row>
    <row r="414" spans="7:30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</row>
    <row r="415" spans="7:30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</row>
    <row r="416" spans="7:30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</row>
    <row r="417" spans="7:30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</row>
    <row r="418" spans="7:30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</row>
    <row r="419" spans="7:30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</row>
    <row r="420" spans="7:30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</row>
    <row r="421" spans="7:30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</row>
    <row r="422" spans="7:30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</row>
    <row r="423" spans="7:30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</row>
    <row r="424" spans="7:30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</row>
    <row r="425" spans="7:30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</row>
    <row r="426" spans="7:30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</row>
    <row r="427" spans="7:30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</row>
    <row r="428" spans="7:30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</row>
  </sheetData>
  <conditionalFormatting sqref="G4:AD4">
    <cfRule type="cellIs" dxfId="177" priority="15" operator="equal">
      <formula>0</formula>
    </cfRule>
  </conditionalFormatting>
  <conditionalFormatting sqref="G2:AD2 G4:AD4 G7:AD7">
    <cfRule type="cellIs" dxfId="176" priority="14" operator="equal">
      <formula>0</formula>
    </cfRule>
  </conditionalFormatting>
  <conditionalFormatting sqref="G6:AD6">
    <cfRule type="cellIs" dxfId="175" priority="12" operator="equal">
      <formula>-1</formula>
    </cfRule>
    <cfRule type="cellIs" dxfId="174" priority="13" operator="equal">
      <formula>1</formula>
    </cfRule>
  </conditionalFormatting>
  <conditionalFormatting sqref="AE25:AE31 G25:AD32">
    <cfRule type="cellIs" dxfId="173" priority="10" operator="equal">
      <formula>-1</formula>
    </cfRule>
    <cfRule type="cellIs" dxfId="172" priority="11" operator="equal">
      <formula>1</formula>
    </cfRule>
  </conditionalFormatting>
  <conditionalFormatting sqref="G16:AD17">
    <cfRule type="cellIs" dxfId="171" priority="9" operator="between">
      <formula>-1</formula>
      <formula>1</formula>
    </cfRule>
  </conditionalFormatting>
  <conditionalFormatting sqref="AI203:AQ212 AD112:AD403 G103:AC403">
    <cfRule type="cellIs" dxfId="170" priority="8" operator="between">
      <formula>-0.001</formula>
      <formula>0.001</formula>
    </cfRule>
  </conditionalFormatting>
  <conditionalFormatting sqref="C38">
    <cfRule type="cellIs" dxfId="169" priority="6" operator="lessThanOrEqual">
      <formula>$C$37</formula>
    </cfRule>
    <cfRule type="cellIs" dxfId="168" priority="7" operator="greaterThan">
      <formula>$C$37</formula>
    </cfRule>
  </conditionalFormatting>
  <conditionalFormatting sqref="G35:AD35 G23:AD23">
    <cfRule type="cellIs" dxfId="167" priority="5" operator="greaterThan">
      <formula>$E$23</formula>
    </cfRule>
  </conditionalFormatting>
  <conditionalFormatting sqref="AE25:AE31 G35:AD35 G32:AD32 G23:AD23">
    <cfRule type="cellIs" dxfId="166" priority="4" operator="equal">
      <formula>1000</formula>
    </cfRule>
  </conditionalFormatting>
  <conditionalFormatting sqref="AE25:AE31 G32:AD32">
    <cfRule type="cellIs" dxfId="165" priority="3" operator="greaterThan">
      <formula>$AE$32</formula>
    </cfRule>
  </conditionalFormatting>
  <conditionalFormatting sqref="G42:AD42">
    <cfRule type="cellIs" dxfId="164" priority="2" operator="notEqual">
      <formula>0</formula>
    </cfRule>
  </conditionalFormatting>
  <conditionalFormatting sqref="B25:C31">
    <cfRule type="cellIs" dxfId="163" priority="1" operator="greaterThan">
      <formula>$B$32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49505" r:id="rId4">
          <objectPr defaultSize="0" autoPict="0" r:id="rId5">
            <anchor moveWithCells="1">
              <from>
                <xdr:col>7</xdr:col>
                <xdr:colOff>38100</xdr:colOff>
                <xdr:row>35</xdr:row>
                <xdr:rowOff>180975</xdr:rowOff>
              </from>
              <to>
                <xdr:col>18</xdr:col>
                <xdr:colOff>676275</xdr:colOff>
                <xdr:row>57</xdr:row>
                <xdr:rowOff>123825</xdr:rowOff>
              </to>
            </anchor>
          </objectPr>
        </oleObject>
      </mc:Choice>
      <mc:Fallback>
        <oleObject progId="Visio.Drawing.11" shapeId="14950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WWY428"/>
  <sheetViews>
    <sheetView topLeftCell="A22" zoomScaleNormal="100" workbookViewId="0">
      <selection activeCell="B28" sqref="B28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29" width="11.85546875" style="11" customWidth="1"/>
    <col min="30" max="32" width="10.5703125" style="11" customWidth="1"/>
    <col min="33" max="33" width="11.5703125" style="11" customWidth="1"/>
    <col min="34" max="34" width="10.5703125" style="11" customWidth="1"/>
    <col min="35" max="36" width="10.5703125" style="11" hidden="1" customWidth="1"/>
    <col min="37" max="37" width="9.85546875" style="11" customWidth="1"/>
    <col min="38" max="46" width="10.5703125" style="11" customWidth="1"/>
    <col min="47" max="49" width="8.85546875" style="11"/>
    <col min="50" max="51" width="13" style="11" customWidth="1"/>
    <col min="52" max="52" width="15.5703125" style="11" customWidth="1"/>
    <col min="53" max="53" width="13.5703125" style="11" customWidth="1"/>
    <col min="54" max="55" width="8.85546875" style="11"/>
    <col min="56" max="56" width="10.7109375" style="11" customWidth="1"/>
    <col min="57" max="58" width="12.85546875" style="11" customWidth="1"/>
    <col min="59" max="16384" width="8.85546875" style="11"/>
  </cols>
  <sheetData>
    <row r="1" spans="1:33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</row>
    <row r="2" spans="1:33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</row>
    <row r="3" spans="1:33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</row>
    <row r="4" spans="1:33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</row>
    <row r="5" spans="1:33" x14ac:dyDescent="0.25">
      <c r="B5" s="11">
        <v>1000</v>
      </c>
      <c r="D5" s="11" t="s">
        <v>5</v>
      </c>
      <c r="G5" s="3">
        <f>$B$15</f>
        <v>1</v>
      </c>
      <c r="H5" s="3">
        <f t="shared" ref="H5:AC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f t="shared" si="0"/>
        <v>1</v>
      </c>
    </row>
    <row r="6" spans="1:33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</row>
    <row r="7" spans="1:33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</row>
    <row r="8" spans="1:33" x14ac:dyDescent="0.25">
      <c r="D8" s="169" t="s">
        <v>13</v>
      </c>
      <c r="G8" s="170">
        <v>299.8780855551978</v>
      </c>
      <c r="H8" s="171">
        <v>209.71474326566201</v>
      </c>
      <c r="I8" s="171">
        <v>119.44665282889027</v>
      </c>
      <c r="J8" s="171">
        <v>60.013237354111631</v>
      </c>
      <c r="K8" s="171">
        <v>30.265973208859236</v>
      </c>
      <c r="L8" s="171">
        <v>70.096172058312135</v>
      </c>
      <c r="M8" s="171">
        <v>38.991741221697922</v>
      </c>
      <c r="N8" s="171">
        <v>0.99801422910101534</v>
      </c>
      <c r="O8" s="171">
        <v>100.40748915770703</v>
      </c>
      <c r="P8" s="171">
        <v>1.7058035628232939</v>
      </c>
      <c r="Q8" s="171">
        <v>1.4199636558288212E-3</v>
      </c>
      <c r="R8" s="171">
        <v>628.78607780521168</v>
      </c>
      <c r="S8" s="171">
        <v>717.87399385903507</v>
      </c>
      <c r="T8" s="171">
        <v>30.131099238300507</v>
      </c>
      <c r="U8" s="171">
        <v>79.752718059660722</v>
      </c>
      <c r="V8" s="171">
        <v>80.37435589913612</v>
      </c>
      <c r="W8" s="171">
        <v>100.36630488659665</v>
      </c>
      <c r="X8" s="171">
        <v>9.8466803482924714</v>
      </c>
      <c r="Y8" s="171">
        <v>41.131789979756348</v>
      </c>
      <c r="Z8" s="171">
        <v>3.0067060938526495</v>
      </c>
      <c r="AA8" s="171">
        <v>2.0121976862735167</v>
      </c>
      <c r="AB8" s="171">
        <v>14.917786155738181</v>
      </c>
      <c r="AC8" s="172">
        <v>25.108851970870603</v>
      </c>
      <c r="AE8" s="156" t="e">
        <f>G8-#REF!-#REF!-#REF!-#REF!</f>
        <v>#REF!</v>
      </c>
      <c r="AF8" s="67"/>
    </row>
    <row r="9" spans="1:33" x14ac:dyDescent="0.25">
      <c r="D9" s="173" t="s">
        <v>14</v>
      </c>
      <c r="G9" s="174">
        <v>299.87706724975646</v>
      </c>
      <c r="H9" s="174">
        <v>210.59550218132659</v>
      </c>
      <c r="I9" s="174">
        <v>119.12216418655763</v>
      </c>
      <c r="J9" s="174">
        <v>59.913415163926146</v>
      </c>
      <c r="K9" s="174">
        <v>30.691912746754181</v>
      </c>
      <c r="L9" s="174">
        <v>70.203605884981684</v>
      </c>
      <c r="M9" s="174">
        <v>39.058478010545457</v>
      </c>
      <c r="N9" s="174">
        <v>0.9980108337666399</v>
      </c>
      <c r="O9" s="174">
        <v>100.27619883856669</v>
      </c>
      <c r="P9" s="174">
        <v>0.86801008408872915</v>
      </c>
      <c r="Q9" s="174">
        <v>1.418913352024152E-3</v>
      </c>
      <c r="R9" s="174">
        <v>628.70200827222016</v>
      </c>
      <c r="S9" s="174">
        <v>717.98357334064997</v>
      </c>
      <c r="T9" s="174">
        <v>30.218917550677112</v>
      </c>
      <c r="U9" s="174">
        <v>79.137475852253047</v>
      </c>
      <c r="V9" s="174">
        <v>80.037164233489818</v>
      </c>
      <c r="W9" s="174">
        <v>100.89210138687051</v>
      </c>
      <c r="X9" s="174">
        <v>9.8788333337718388</v>
      </c>
      <c r="Y9" s="174">
        <v>40.570746080526021</v>
      </c>
      <c r="Z9" s="174">
        <v>3.0091251009605946</v>
      </c>
      <c r="AA9" s="174">
        <v>2.0111142671939541</v>
      </c>
      <c r="AB9" s="174">
        <v>14.972205516970119</v>
      </c>
      <c r="AC9" s="174">
        <v>24.954682494345203</v>
      </c>
      <c r="AE9" s="23" t="e">
        <f>#REF!-#REF!-#REF!</f>
        <v>#REF!</v>
      </c>
      <c r="AG9" s="11" t="e">
        <f>#REF!/#REF!</f>
        <v>#REF!</v>
      </c>
    </row>
    <row r="10" spans="1:33" x14ac:dyDescent="0.25">
      <c r="D10" s="11" t="s">
        <v>16</v>
      </c>
      <c r="G10" s="175">
        <f>G8*G3/100</f>
        <v>0.44981712833279663</v>
      </c>
      <c r="H10" s="175">
        <f t="shared" ref="H10:AC10" si="1">H8*H3/100</f>
        <v>0.52428685816415499</v>
      </c>
      <c r="I10" s="175">
        <f t="shared" si="1"/>
        <v>0.59723326414445133</v>
      </c>
      <c r="J10" s="175">
        <f t="shared" si="1"/>
        <v>0.15003309338527906</v>
      </c>
      <c r="K10" s="175">
        <f t="shared" si="1"/>
        <v>0.30265973208859237</v>
      </c>
      <c r="L10" s="175">
        <f t="shared" si="1"/>
        <v>0.17524043014578033</v>
      </c>
      <c r="M10" s="175">
        <f t="shared" si="1"/>
        <v>9.7479353054244808E-2</v>
      </c>
      <c r="N10" s="175">
        <f t="shared" si="1"/>
        <v>2.4950355727525382E-3</v>
      </c>
      <c r="O10" s="175">
        <f t="shared" si="1"/>
        <v>0.15061123373656055</v>
      </c>
      <c r="P10" s="175">
        <f t="shared" si="1"/>
        <v>0.51174106884698811</v>
      </c>
      <c r="Q10" s="175">
        <f t="shared" si="1"/>
        <v>4.2598909674864636E-4</v>
      </c>
      <c r="R10" s="175">
        <f t="shared" si="1"/>
        <v>4.087109505733876</v>
      </c>
      <c r="S10" s="175">
        <f t="shared" si="1"/>
        <v>4.6661809600837278</v>
      </c>
      <c r="T10" s="175">
        <f t="shared" si="1"/>
        <v>0.19585214504895329</v>
      </c>
      <c r="U10" s="175">
        <f t="shared" si="1"/>
        <v>0.51839266738779477</v>
      </c>
      <c r="V10" s="175">
        <f t="shared" si="1"/>
        <v>0.52243331334438481</v>
      </c>
      <c r="W10" s="175">
        <f t="shared" si="1"/>
        <v>0.65238098176287818</v>
      </c>
      <c r="X10" s="175">
        <f t="shared" si="1"/>
        <v>6.4003422263901072E-2</v>
      </c>
      <c r="Y10" s="175">
        <f t="shared" si="1"/>
        <v>0.26735663486841627</v>
      </c>
      <c r="Z10" s="175">
        <f t="shared" si="1"/>
        <v>1.9543589610042222E-2</v>
      </c>
      <c r="AA10" s="175">
        <f t="shared" si="1"/>
        <v>1.307928496077786E-2</v>
      </c>
      <c r="AB10" s="175">
        <f t="shared" si="1"/>
        <v>9.696561001229817E-2</v>
      </c>
      <c r="AC10" s="175">
        <f t="shared" si="1"/>
        <v>0.16320753781065891</v>
      </c>
    </row>
    <row r="11" spans="1:33" x14ac:dyDescent="0.25">
      <c r="A11" s="48">
        <f>1/50</f>
        <v>0.02</v>
      </c>
      <c r="B11" s="44" t="s">
        <v>9</v>
      </c>
      <c r="D11" s="11" t="s">
        <v>17</v>
      </c>
      <c r="G11" s="176">
        <v>0.44864445704847455</v>
      </c>
      <c r="H11" s="176">
        <v>0.41958414183129944</v>
      </c>
      <c r="I11" s="176">
        <v>0.36463376376279538</v>
      </c>
      <c r="J11" s="176">
        <v>0.14559940723776565</v>
      </c>
      <c r="K11" s="176">
        <v>0.19794022615290827</v>
      </c>
      <c r="L11" s="176">
        <v>0.14267518525026696</v>
      </c>
      <c r="M11" s="176">
        <v>9.2054696639884956E-2</v>
      </c>
      <c r="N11" s="176">
        <v>2.4810314065536704E-3</v>
      </c>
      <c r="O11" s="176">
        <v>0.13185553681737253</v>
      </c>
      <c r="P11" s="176">
        <v>0.4155531491545173</v>
      </c>
      <c r="Q11" s="176">
        <v>4.2598869879108221E-4</v>
      </c>
      <c r="R11" s="176">
        <v>3.0859788390585563</v>
      </c>
      <c r="S11" s="176">
        <v>3.0939828537028178</v>
      </c>
      <c r="T11" s="176">
        <v>0.18891991098277694</v>
      </c>
      <c r="U11" s="176">
        <v>0.37123189990835292</v>
      </c>
      <c r="V11" s="176">
        <v>0.41319695015109154</v>
      </c>
      <c r="W11" s="176">
        <v>0.42081539778472538</v>
      </c>
      <c r="X11" s="176">
        <v>6.316256223625949E-2</v>
      </c>
      <c r="Y11" s="176">
        <v>0.19728777920994878</v>
      </c>
      <c r="Z11" s="176">
        <v>1.1003952202610214E-2</v>
      </c>
      <c r="AA11" s="176">
        <v>1.0896773239987488E-2</v>
      </c>
      <c r="AB11" s="176">
        <v>9.2152691785175031E-2</v>
      </c>
      <c r="AC11" s="176">
        <v>0.13903777528311106</v>
      </c>
    </row>
    <row r="12" spans="1:33" x14ac:dyDescent="0.25">
      <c r="A12" s="48">
        <f ca="1">OFFSET(G11,0,B12-1)/OFFSET(G10,0,B12-1)/50</f>
        <v>1.940897224106046E-2</v>
      </c>
      <c r="B12" s="45">
        <v>4</v>
      </c>
      <c r="D12" s="11" t="s">
        <v>18</v>
      </c>
      <c r="G12" s="84">
        <f t="shared" ref="G12:AC13" si="2">G10/G8</f>
        <v>1.4999999999999998E-3</v>
      </c>
      <c r="H12" s="84">
        <f t="shared" si="2"/>
        <v>2.5000000000000001E-3</v>
      </c>
      <c r="I12" s="84">
        <f t="shared" si="2"/>
        <v>5.0000000000000001E-3</v>
      </c>
      <c r="J12" s="84">
        <f t="shared" si="2"/>
        <v>2.4999999999999996E-3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2.4999999999999996E-3</v>
      </c>
      <c r="O12" s="84">
        <f t="shared" si="2"/>
        <v>1.5E-3</v>
      </c>
      <c r="P12" s="84">
        <f t="shared" si="2"/>
        <v>0.29999999999999993</v>
      </c>
      <c r="Q12" s="84">
        <f t="shared" si="2"/>
        <v>0.3</v>
      </c>
      <c r="R12" s="84">
        <f t="shared" si="2"/>
        <v>6.5000000000000006E-3</v>
      </c>
      <c r="S12" s="84">
        <f t="shared" si="2"/>
        <v>6.4999999999999997E-3</v>
      </c>
      <c r="T12" s="84">
        <f t="shared" si="2"/>
        <v>6.4999999999999997E-3</v>
      </c>
      <c r="U12" s="84">
        <f t="shared" si="2"/>
        <v>6.5000000000000006E-3</v>
      </c>
      <c r="V12" s="84">
        <f t="shared" si="2"/>
        <v>6.5000000000000006E-3</v>
      </c>
      <c r="W12" s="84">
        <f t="shared" si="2"/>
        <v>6.4999999999999997E-3</v>
      </c>
      <c r="X12" s="84">
        <f t="shared" si="2"/>
        <v>6.5000000000000006E-3</v>
      </c>
      <c r="Y12" s="84">
        <f t="shared" si="2"/>
        <v>6.4999999999999997E-3</v>
      </c>
      <c r="Z12" s="84">
        <f t="shared" si="2"/>
        <v>6.4999999999999997E-3</v>
      </c>
      <c r="AA12" s="84">
        <f t="shared" si="2"/>
        <v>6.5000000000000006E-3</v>
      </c>
      <c r="AB12" s="84">
        <f t="shared" si="2"/>
        <v>6.4999999999999997E-3</v>
      </c>
      <c r="AC12" s="84">
        <f t="shared" si="2"/>
        <v>6.4999999999999997E-3</v>
      </c>
    </row>
    <row r="13" spans="1:33" x14ac:dyDescent="0.25">
      <c r="B13" s="42"/>
      <c r="D13" s="11" t="s">
        <v>19</v>
      </c>
      <c r="G13" s="84">
        <f t="shared" si="2"/>
        <v>1.4960945869022231E-3</v>
      </c>
      <c r="H13" s="84">
        <f t="shared" si="2"/>
        <v>1.9923699104932913E-3</v>
      </c>
      <c r="I13" s="84">
        <f t="shared" si="2"/>
        <v>3.0610068768708834E-3</v>
      </c>
      <c r="J13" s="84">
        <f t="shared" si="2"/>
        <v>2.4301637094029491E-3</v>
      </c>
      <c r="K13" s="84">
        <f t="shared" si="2"/>
        <v>6.4492632891979471E-3</v>
      </c>
      <c r="L13" s="84">
        <f t="shared" si="2"/>
        <v>2.03230565512574E-3</v>
      </c>
      <c r="M13" s="84">
        <f t="shared" si="2"/>
        <v>2.3568429014318216E-3</v>
      </c>
      <c r="N13" s="84">
        <f t="shared" si="2"/>
        <v>2.485976426919027E-3</v>
      </c>
      <c r="O13" s="84">
        <f t="shared" si="2"/>
        <v>1.3149235645603698E-3</v>
      </c>
      <c r="P13" s="84">
        <f t="shared" si="2"/>
        <v>0.4787423058463442</v>
      </c>
      <c r="Q13" s="84">
        <f t="shared" si="2"/>
        <v>0.30022178463779181</v>
      </c>
      <c r="R13" s="84">
        <f t="shared" si="2"/>
        <v>4.9084920971373229E-3</v>
      </c>
      <c r="S13" s="84">
        <f t="shared" si="2"/>
        <v>4.309266908861251E-3</v>
      </c>
      <c r="T13" s="84">
        <f t="shared" si="2"/>
        <v>6.2517100642654833E-3</v>
      </c>
      <c r="U13" s="84">
        <f t="shared" si="2"/>
        <v>4.6909747361847899E-3</v>
      </c>
      <c r="V13" s="84">
        <f t="shared" si="2"/>
        <v>5.1625635929039848E-3</v>
      </c>
      <c r="W13" s="84">
        <f t="shared" si="2"/>
        <v>4.1709449203670545E-3</v>
      </c>
      <c r="X13" s="84">
        <f t="shared" si="2"/>
        <v>6.393726880716934E-3</v>
      </c>
      <c r="Y13" s="84">
        <f t="shared" si="2"/>
        <v>4.8628087543267293E-3</v>
      </c>
      <c r="Z13" s="84">
        <f t="shared" si="2"/>
        <v>3.6568609922855828E-3</v>
      </c>
      <c r="AA13" s="84">
        <f t="shared" si="2"/>
        <v>5.4182765334320959E-3</v>
      </c>
      <c r="AB13" s="84">
        <f t="shared" si="2"/>
        <v>6.1549176359304812E-3</v>
      </c>
      <c r="AC13" s="84">
        <f t="shared" si="2"/>
        <v>5.5716106712484677E-3</v>
      </c>
      <c r="AG13" s="200"/>
    </row>
    <row r="14" spans="1:33" x14ac:dyDescent="0.25">
      <c r="A14" s="177" t="s">
        <v>109</v>
      </c>
      <c r="B14" s="46" t="s">
        <v>26</v>
      </c>
      <c r="D14" s="11" t="s">
        <v>57</v>
      </c>
      <c r="G14" s="43">
        <f t="shared" ref="G14:AC14" si="3">IF(G2=0,1,(1-G11/G10))</f>
        <v>2.6069956221286272E-3</v>
      </c>
      <c r="H14" s="43">
        <f t="shared" si="3"/>
        <v>0.19970501778259908</v>
      </c>
      <c r="I14" s="43">
        <f t="shared" si="3"/>
        <v>0.38946173019156827</v>
      </c>
      <c r="J14" s="43">
        <f t="shared" si="3"/>
        <v>2.9551387946976981E-2</v>
      </c>
      <c r="K14" s="43">
        <f t="shared" si="3"/>
        <v>0.34599748441273104</v>
      </c>
      <c r="L14" s="43">
        <f t="shared" si="3"/>
        <v>0.18583180187598691</v>
      </c>
      <c r="M14" s="43">
        <f t="shared" si="3"/>
        <v>5.5649286175926571E-2</v>
      </c>
      <c r="N14" s="43">
        <f t="shared" si="3"/>
        <v>5.6128122387523183E-3</v>
      </c>
      <c r="O14" s="43">
        <f t="shared" si="3"/>
        <v>0.12453053104919298</v>
      </c>
      <c r="P14" s="43">
        <f t="shared" si="3"/>
        <v>0.18796208775893897</v>
      </c>
      <c r="Q14" s="43">
        <f t="shared" si="3"/>
        <v>9.3419659608073857E-7</v>
      </c>
      <c r="R14" s="43">
        <f t="shared" si="3"/>
        <v>0.24494833457993148</v>
      </c>
      <c r="S14" s="43">
        <f t="shared" si="3"/>
        <v>0.33693466237809588</v>
      </c>
      <c r="T14" s="43">
        <f t="shared" si="3"/>
        <v>3.539524197931887E-2</v>
      </c>
      <c r="U14" s="43">
        <f t="shared" si="3"/>
        <v>0.28387895264991292</v>
      </c>
      <c r="V14" s="43">
        <f t="shared" si="3"/>
        <v>0.20909149627923007</v>
      </c>
      <c r="W14" s="43">
        <f t="shared" si="3"/>
        <v>0.35495452879759193</v>
      </c>
      <c r="X14" s="43">
        <f t="shared" si="3"/>
        <v>1.3137735419436192E-2</v>
      </c>
      <c r="Y14" s="43">
        <f t="shared" si="3"/>
        <v>0.26208010769193357</v>
      </c>
      <c r="Z14" s="43">
        <f t="shared" si="3"/>
        <v>0.43695337334775108</v>
      </c>
      <c r="AA14" s="43">
        <f t="shared" si="3"/>
        <v>0.16686781634739856</v>
      </c>
      <c r="AB14" s="43">
        <f t="shared" si="3"/>
        <v>4.9635311184168418E-2</v>
      </c>
      <c r="AC14" s="43">
        <f t="shared" si="3"/>
        <v>0.1480921950773364</v>
      </c>
    </row>
    <row r="15" spans="1:33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5.1248853192857996E-6</v>
      </c>
      <c r="H15" s="11">
        <f t="shared" ref="H15:AC15" si="4">H2*((H8-H9)/H10)^2</f>
        <v>2.8221243936175879</v>
      </c>
      <c r="I15" s="11">
        <f t="shared" si="4"/>
        <v>0.2951963772422409</v>
      </c>
      <c r="J15" s="11">
        <f t="shared" si="4"/>
        <v>0.44266997041167017</v>
      </c>
      <c r="K15" s="11">
        <f t="shared" si="4"/>
        <v>1.9805537089699694</v>
      </c>
      <c r="L15" s="11">
        <f t="shared" si="4"/>
        <v>0.3758490605954326</v>
      </c>
      <c r="M15" s="11">
        <f t="shared" si="4"/>
        <v>0.4687112046874593</v>
      </c>
      <c r="N15" s="11">
        <f t="shared" si="4"/>
        <v>1.851874778977238E-6</v>
      </c>
      <c r="O15" s="11">
        <f t="shared" si="4"/>
        <v>0.75988990648683297</v>
      </c>
      <c r="P15" s="11">
        <f t="shared" si="4"/>
        <v>2.68023829054325</v>
      </c>
      <c r="Q15" s="11">
        <f t="shared" si="4"/>
        <v>6.0790107384812243E-6</v>
      </c>
      <c r="R15" s="11">
        <f t="shared" si="4"/>
        <v>4.231016529524168E-4</v>
      </c>
      <c r="S15" s="11">
        <f t="shared" si="4"/>
        <v>5.5148706256795855E-4</v>
      </c>
      <c r="T15" s="11">
        <f t="shared" si="4"/>
        <v>0.20105436619452485</v>
      </c>
      <c r="U15" s="11">
        <f t="shared" si="4"/>
        <v>1.4085573807885348</v>
      </c>
      <c r="V15" s="11">
        <f t="shared" si="4"/>
        <v>0.41657378736767203</v>
      </c>
      <c r="W15" s="11">
        <f t="shared" si="4"/>
        <v>0.64958022934501602</v>
      </c>
      <c r="X15" s="11">
        <f t="shared" si="4"/>
        <v>0.25236912159244784</v>
      </c>
      <c r="Y15" s="11">
        <f t="shared" si="4"/>
        <v>4.403639472745736</v>
      </c>
      <c r="Z15" s="11">
        <f t="shared" si="4"/>
        <v>1.532024180859717E-2</v>
      </c>
      <c r="AA15" s="11">
        <f t="shared" si="4"/>
        <v>6.8615930165853737E-3</v>
      </c>
      <c r="AB15" s="11">
        <f t="shared" si="4"/>
        <v>0.31497161091832321</v>
      </c>
      <c r="AC15" s="11">
        <f t="shared" si="4"/>
        <v>0.89231125239920017</v>
      </c>
      <c r="AD15" s="11">
        <f>SUM(G15:AC15)</f>
        <v>18.387459613217437</v>
      </c>
      <c r="AE15" s="11">
        <f>AD15*1.96^2</f>
        <v>70.637264850136106</v>
      </c>
    </row>
    <row r="16" spans="1:33" x14ac:dyDescent="0.25">
      <c r="A16" s="47" t="s">
        <v>110</v>
      </c>
      <c r="C16" s="11" t="s">
        <v>15</v>
      </c>
      <c r="G16" s="47">
        <f>(G9-G8)/G10</f>
        <v>-2.2638209556600981E-3</v>
      </c>
      <c r="H16" s="47">
        <f t="shared" ref="H16:AC16" si="5">(H9-H8)/H10</f>
        <v>1.6799179722884054</v>
      </c>
      <c r="I16" s="47">
        <f t="shared" si="5"/>
        <v>-0.54331977438911694</v>
      </c>
      <c r="J16" s="47">
        <f t="shared" si="5"/>
        <v>-0.66533448010130225</v>
      </c>
      <c r="K16" s="47">
        <f t="shared" si="5"/>
        <v>1.407321466108568</v>
      </c>
      <c r="L16" s="47">
        <f t="shared" si="5"/>
        <v>0.61306529880220151</v>
      </c>
      <c r="M16" s="47">
        <f t="shared" si="5"/>
        <v>0.6846248642048135</v>
      </c>
      <c r="N16" s="47">
        <f t="shared" si="5"/>
        <v>-1.3608360588172397E-3</v>
      </c>
      <c r="O16" s="47">
        <f t="shared" si="5"/>
        <v>-0.87171664346095457</v>
      </c>
      <c r="P16" s="47">
        <f t="shared" si="5"/>
        <v>-1.6371433323149351</v>
      </c>
      <c r="Q16" s="47">
        <f t="shared" si="5"/>
        <v>-2.465564993765369E-3</v>
      </c>
      <c r="R16" s="47">
        <f t="shared" si="5"/>
        <v>-2.0569434920590716E-2</v>
      </c>
      <c r="S16" s="47">
        <f t="shared" si="5"/>
        <v>2.3483761678401494E-2</v>
      </c>
      <c r="T16" s="47">
        <f t="shared" si="5"/>
        <v>0.4483908631925107</v>
      </c>
      <c r="U16" s="47">
        <f t="shared" si="5"/>
        <v>-1.186826600977807</v>
      </c>
      <c r="V16" s="47">
        <f t="shared" si="5"/>
        <v>-0.64542527636254843</v>
      </c>
      <c r="W16" s="47">
        <f t="shared" si="5"/>
        <v>0.80596540207692291</v>
      </c>
      <c r="X16" s="47">
        <f t="shared" si="5"/>
        <v>0.50236353529336486</v>
      </c>
      <c r="Y16" s="47">
        <f t="shared" si="5"/>
        <v>-2.098485042297356</v>
      </c>
      <c r="Z16" s="47">
        <f t="shared" si="5"/>
        <v>0.12377496438536013</v>
      </c>
      <c r="AA16" s="47">
        <f t="shared" si="5"/>
        <v>-8.2834733153341986E-2</v>
      </c>
      <c r="AB16" s="47">
        <f t="shared" si="5"/>
        <v>0.56122331644214785</v>
      </c>
      <c r="AC16" s="47">
        <f t="shared" si="5"/>
        <v>-0.94462228027884254</v>
      </c>
    </row>
    <row r="17" spans="1:16171" x14ac:dyDescent="0.25">
      <c r="A17" s="47">
        <v>1</v>
      </c>
      <c r="C17" s="11" t="s">
        <v>20</v>
      </c>
      <c r="F17" s="188"/>
      <c r="G17" s="47">
        <f>(G9-G8)/G11</f>
        <v>-2.2697381530885781E-3</v>
      </c>
      <c r="H17" s="47">
        <f t="shared" ref="H17:AC17" si="6">(H9-H8)/H11</f>
        <v>2.09912346024438</v>
      </c>
      <c r="I17" s="47">
        <f t="shared" si="6"/>
        <v>-0.88990289594720107</v>
      </c>
      <c r="J17" s="47">
        <f t="shared" si="6"/>
        <v>-0.68559475673189996</v>
      </c>
      <c r="K17" s="47">
        <f t="shared" si="6"/>
        <v>2.1518594081321658</v>
      </c>
      <c r="L17" s="47">
        <f t="shared" si="6"/>
        <v>0.75299587998501039</v>
      </c>
      <c r="M17" s="47">
        <f t="shared" si="6"/>
        <v>0.72496886398537186</v>
      </c>
      <c r="N17" s="47">
        <f t="shared" si="6"/>
        <v>-1.3685172894081742E-3</v>
      </c>
      <c r="O17" s="47">
        <f t="shared" si="6"/>
        <v>-0.9957133565213302</v>
      </c>
      <c r="P17" s="47">
        <f t="shared" si="6"/>
        <v>-2.0160922385960398</v>
      </c>
      <c r="Q17" s="47">
        <f t="shared" si="6"/>
        <v>-2.4655672970899452E-3</v>
      </c>
      <c r="R17" s="47">
        <f t="shared" si="6"/>
        <v>-2.7242420436417461E-2</v>
      </c>
      <c r="S17" s="47">
        <f t="shared" si="6"/>
        <v>3.5416964733259067E-2</v>
      </c>
      <c r="T17" s="47">
        <f t="shared" si="6"/>
        <v>0.46484413379069939</v>
      </c>
      <c r="U17" s="47">
        <f t="shared" si="6"/>
        <v>-1.6572988677954721</v>
      </c>
      <c r="V17" s="47">
        <f t="shared" si="6"/>
        <v>-0.8160555529826693</v>
      </c>
      <c r="W17" s="47">
        <f t="shared" si="6"/>
        <v>1.2494706777408253</v>
      </c>
      <c r="X17" s="47">
        <f t="shared" si="6"/>
        <v>0.50905131680851068</v>
      </c>
      <c r="Y17" s="47">
        <f t="shared" si="6"/>
        <v>-2.8437843513524386</v>
      </c>
      <c r="Z17" s="47">
        <f t="shared" si="6"/>
        <v>0.2198307538423572</v>
      </c>
      <c r="AA17" s="47">
        <f t="shared" si="6"/>
        <v>-9.9425679116343355E-2</v>
      </c>
      <c r="AB17" s="47">
        <f t="shared" si="6"/>
        <v>0.59053468952159871</v>
      </c>
      <c r="AC17" s="47">
        <f t="shared" si="6"/>
        <v>-1.1088315834418203</v>
      </c>
      <c r="AM17" s="221"/>
      <c r="AN17" s="222" t="s">
        <v>131</v>
      </c>
      <c r="AO17" s="223"/>
    </row>
    <row r="18" spans="1:16171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f>L18+M18+N18+AB18-O18-Q18</f>
        <v>24.999999999999996</v>
      </c>
      <c r="AM18" s="224"/>
      <c r="AN18" s="188"/>
      <c r="AO18" s="225"/>
    </row>
    <row r="19" spans="1:16171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155">
        <v>1.9992478971806025</v>
      </c>
      <c r="AF19" s="127"/>
      <c r="AG19" s="49"/>
      <c r="AH19" s="49"/>
      <c r="AM19" s="226"/>
      <c r="AN19" s="222" t="s">
        <v>130</v>
      </c>
      <c r="AO19" s="223"/>
    </row>
    <row r="20" spans="1:16171" ht="15.75" thickBot="1" x14ac:dyDescent="0.3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E20" s="11">
        <v>1</v>
      </c>
      <c r="AF20" s="127"/>
      <c r="AG20" s="49"/>
      <c r="AH20" s="49"/>
      <c r="AM20" s="227"/>
      <c r="AN20" s="188"/>
      <c r="AO20" s="225"/>
    </row>
    <row r="21" spans="1:16171" ht="15.75" thickBot="1" x14ac:dyDescent="0.3">
      <c r="D21" s="11" t="s">
        <v>17</v>
      </c>
      <c r="G21" s="30">
        <f ca="1">NORMINV(RAND(),G18,G18*G3/100)</f>
        <v>299.63016525176806</v>
      </c>
      <c r="H21" s="30">
        <f t="shared" ref="H21:AC21" ca="1" si="7">NORMINV(RAND(),H18,H18*H3/100)</f>
        <v>210.8017620852888</v>
      </c>
      <c r="I21" s="30">
        <f t="shared" ca="1" si="7"/>
        <v>118.53275146505186</v>
      </c>
      <c r="J21" s="30">
        <f t="shared" ca="1" si="7"/>
        <v>60.156375832967747</v>
      </c>
      <c r="K21" s="30">
        <f t="shared" ca="1" si="7"/>
        <v>29.824309725349572</v>
      </c>
      <c r="L21" s="30">
        <f t="shared" ca="1" si="7"/>
        <v>70.188541337144827</v>
      </c>
      <c r="M21" s="30">
        <f t="shared" ca="1" si="7"/>
        <v>39.046782770251674</v>
      </c>
      <c r="N21" s="30">
        <f t="shared" ca="1" si="7"/>
        <v>0.99955088566320838</v>
      </c>
      <c r="O21" s="30">
        <f t="shared" ca="1" si="7"/>
        <v>100.14754335150889</v>
      </c>
      <c r="P21" s="30">
        <f t="shared" ca="1" si="7"/>
        <v>1.4048303208936976</v>
      </c>
      <c r="Q21" s="30">
        <f t="shared" ca="1" si="7"/>
        <v>1.2607803089040507E-3</v>
      </c>
      <c r="R21" s="30">
        <f t="shared" ca="1" si="7"/>
        <v>633.86747181600549</v>
      </c>
      <c r="S21" s="30">
        <f t="shared" ca="1" si="7"/>
        <v>731.40871395847194</v>
      </c>
      <c r="T21" s="30">
        <f t="shared" ca="1" si="7"/>
        <v>30.063763815144632</v>
      </c>
      <c r="U21" s="30">
        <f t="shared" ca="1" si="7"/>
        <v>79.543713458521395</v>
      </c>
      <c r="V21" s="30">
        <f t="shared" ca="1" si="7"/>
        <v>79.666971527550643</v>
      </c>
      <c r="W21" s="30">
        <f t="shared" ca="1" si="7"/>
        <v>99.982534572843832</v>
      </c>
      <c r="X21" s="30">
        <f t="shared" ca="1" si="7"/>
        <v>9.9546714419824127</v>
      </c>
      <c r="Y21" s="30">
        <f t="shared" ca="1" si="7"/>
        <v>41.239548392465998</v>
      </c>
      <c r="Z21" s="30">
        <f t="shared" ca="1" si="7"/>
        <v>2.9900750202650563</v>
      </c>
      <c r="AA21" s="30">
        <f t="shared" ca="1" si="7"/>
        <v>2.0025950919024056</v>
      </c>
      <c r="AB21" s="30">
        <f t="shared" ca="1" si="7"/>
        <v>14.93681457759525</v>
      </c>
      <c r="AC21" s="30">
        <f t="shared" ca="1" si="7"/>
        <v>24.792998522491352</v>
      </c>
      <c r="AE21" s="80" t="s">
        <v>124</v>
      </c>
      <c r="AF21" s="127"/>
      <c r="AG21" s="49"/>
      <c r="AH21" s="49">
        <f>AE22/AF22</f>
        <v>1.3333333333333333</v>
      </c>
      <c r="AL21"/>
      <c r="AM21" s="228"/>
      <c r="AN21" s="222" t="s">
        <v>132</v>
      </c>
      <c r="AO21" s="223"/>
      <c r="AP21"/>
      <c r="AQ21"/>
      <c r="AR21"/>
      <c r="AS21"/>
      <c r="AT21"/>
      <c r="AU21"/>
    </row>
    <row r="22" spans="1:16171" ht="15.75" thickBot="1" x14ac:dyDescent="0.3">
      <c r="G22" s="11">
        <v>2.632053674527282</v>
      </c>
      <c r="AC22" s="11">
        <v>0</v>
      </c>
      <c r="AE22" s="199">
        <v>1.5625E-2</v>
      </c>
      <c r="AF22" s="199">
        <v>1.171875E-2</v>
      </c>
      <c r="AG22" s="49"/>
      <c r="AH22" s="49"/>
      <c r="AL22"/>
      <c r="AM22" s="229"/>
      <c r="AN22" s="188"/>
      <c r="AO22" s="225"/>
      <c r="AP22"/>
      <c r="AQ22"/>
      <c r="AR22"/>
      <c r="AS22"/>
      <c r="AT22"/>
      <c r="AU22"/>
    </row>
    <row r="23" spans="1:16171" ht="15.75" thickBot="1" x14ac:dyDescent="0.3">
      <c r="E23" s="79">
        <f>NORMSINV(1-(1-(1-A35)^(1/B41))/2)</f>
        <v>3.0580722882158229</v>
      </c>
      <c r="F23" s="117" t="s">
        <v>78</v>
      </c>
      <c r="G23" s="77">
        <v>3.1371852366847024E-2</v>
      </c>
      <c r="H23" s="114">
        <v>2.8017007881091076</v>
      </c>
      <c r="I23" s="114">
        <v>0.68602128826551878</v>
      </c>
      <c r="J23" s="114">
        <v>2.7572016676813642</v>
      </c>
      <c r="K23" s="114">
        <v>1.8603247267560372</v>
      </c>
      <c r="L23" s="114">
        <v>1.0558638979792876</v>
      </c>
      <c r="M23" s="114">
        <v>2.0813042300776954</v>
      </c>
      <c r="N23" s="114">
        <v>1.2862068362941383E-2</v>
      </c>
      <c r="O23" s="114">
        <v>1.8037752292418292</v>
      </c>
      <c r="P23" s="114">
        <v>2.8052265045856046</v>
      </c>
      <c r="Q23" s="114">
        <v>0</v>
      </c>
      <c r="R23" s="114">
        <v>3.1371852367695588E-2</v>
      </c>
      <c r="S23" s="114">
        <v>3.1371852367709292E-2</v>
      </c>
      <c r="T23" s="114">
        <v>1.7003828491595401</v>
      </c>
      <c r="U23" s="114">
        <v>1.7003828491593975</v>
      </c>
      <c r="V23" s="114">
        <v>1.0547294800051696</v>
      </c>
      <c r="W23" s="114">
        <v>1.0547294800051941</v>
      </c>
      <c r="X23" s="114">
        <v>3.1093812229470226</v>
      </c>
      <c r="Y23" s="114">
        <v>3.1093812229470736</v>
      </c>
      <c r="Z23" s="114">
        <v>0.14977153988543093</v>
      </c>
      <c r="AA23" s="114">
        <v>0.14977153988543263</v>
      </c>
      <c r="AB23" s="114">
        <v>1.8037752292420812</v>
      </c>
      <c r="AC23" s="77">
        <v>1.8037752292418949</v>
      </c>
      <c r="AE23" s="11">
        <v>3.90625E-3</v>
      </c>
      <c r="AF23" s="127"/>
      <c r="AG23" s="49"/>
      <c r="AH23" s="49"/>
      <c r="AL23"/>
      <c r="AM23"/>
      <c r="AN23"/>
      <c r="AO23"/>
      <c r="AP23"/>
      <c r="AQ23"/>
      <c r="AR23"/>
      <c r="AS23"/>
      <c r="AT23"/>
      <c r="AU23"/>
    </row>
    <row r="24" spans="1:16171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197" t="s">
        <v>8</v>
      </c>
      <c r="G24" s="19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>
        <v>9</v>
      </c>
      <c r="P24" s="76">
        <v>10</v>
      </c>
      <c r="Q24" s="76">
        <v>11</v>
      </c>
      <c r="R24" s="76">
        <v>12</v>
      </c>
      <c r="S24" s="76">
        <v>13</v>
      </c>
      <c r="T24" s="76">
        <v>14</v>
      </c>
      <c r="U24" s="76">
        <v>15</v>
      </c>
      <c r="V24" s="76">
        <v>16</v>
      </c>
      <c r="W24" s="76">
        <v>17</v>
      </c>
      <c r="X24" s="76">
        <v>18</v>
      </c>
      <c r="Y24" s="76">
        <v>19</v>
      </c>
      <c r="Z24" s="76">
        <v>20</v>
      </c>
      <c r="AA24" s="76">
        <v>21</v>
      </c>
      <c r="AB24" s="76">
        <v>22</v>
      </c>
      <c r="AC24" s="190">
        <v>23</v>
      </c>
      <c r="AD24" s="189" t="s">
        <v>85</v>
      </c>
      <c r="AE24" s="179" t="s">
        <v>112</v>
      </c>
      <c r="AF24" s="180" t="s">
        <v>113</v>
      </c>
      <c r="AG24" s="180" t="s">
        <v>114</v>
      </c>
      <c r="AH24" s="180" t="s">
        <v>115</v>
      </c>
      <c r="AI24" s="180" t="s">
        <v>116</v>
      </c>
      <c r="AJ24" s="11"/>
      <c r="AK24" s="11"/>
      <c r="AL24"/>
      <c r="AM24" s="203">
        <v>1.9599639845400536</v>
      </c>
      <c r="AN24" s="200">
        <v>1</v>
      </c>
      <c r="AO24" s="200">
        <v>2</v>
      </c>
      <c r="AP24" s="200">
        <v>3</v>
      </c>
      <c r="AQ24" s="200">
        <v>4</v>
      </c>
      <c r="AR24" s="200">
        <v>5</v>
      </c>
      <c r="AS24" s="200">
        <v>6</v>
      </c>
      <c r="AT24" s="200">
        <v>7</v>
      </c>
      <c r="AU24"/>
      <c r="AV24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</row>
    <row r="25" spans="1:16171" ht="15.75" thickBot="1" x14ac:dyDescent="0.3">
      <c r="A25" s="129" t="e">
        <f>SUM(G25:AC25*$G$8:$AC$8)-F25</f>
        <v>#VALUE!</v>
      </c>
      <c r="B25" s="73" t="s">
        <v>104</v>
      </c>
      <c r="C25" s="218">
        <v>3.1371852367708397E-2</v>
      </c>
      <c r="D25" s="182" t="s">
        <v>117</v>
      </c>
      <c r="E25" s="44">
        <v>1</v>
      </c>
      <c r="F25" s="198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91">
        <v>0</v>
      </c>
      <c r="AD25" s="77" t="s">
        <v>104</v>
      </c>
      <c r="AE25" s="18">
        <v>928.57907552197662</v>
      </c>
      <c r="AF25" s="25">
        <v>2.6612673820376798E-2</v>
      </c>
      <c r="AG25" s="18">
        <v>0.19555739259575944</v>
      </c>
      <c r="AH25" s="18">
        <v>6.2335303093881098</v>
      </c>
      <c r="AI25" s="182" t="s">
        <v>117</v>
      </c>
      <c r="AJ25" s="11">
        <f>AE25*AF25</f>
        <v>24.711972053293398</v>
      </c>
      <c r="AL25"/>
      <c r="AM25" s="200">
        <v>1</v>
      </c>
      <c r="AN25" s="215">
        <v>3.1371852367708397E-2</v>
      </c>
      <c r="AO25" s="202">
        <v>2.801700788109319</v>
      </c>
      <c r="AP25" s="213">
        <v>1.6965688997073523</v>
      </c>
      <c r="AQ25" s="213">
        <v>1.0409426033074789</v>
      </c>
      <c r="AR25" s="216">
        <v>3.1075542559445135</v>
      </c>
      <c r="AS25" s="213">
        <v>0.14988947909205858</v>
      </c>
      <c r="AT25" s="213">
        <v>1.8033559517672664</v>
      </c>
      <c r="AU25"/>
      <c r="AV25"/>
    </row>
    <row r="26" spans="1:16171" ht="15.75" thickBot="1" x14ac:dyDescent="0.3">
      <c r="A26" s="129">
        <f t="array" ref="A26">SUM(G26:AC26*$G$8:$AC$8)-F26</f>
        <v>-1.716923689022418</v>
      </c>
      <c r="B26" s="74" t="s">
        <v>104</v>
      </c>
      <c r="C26" s="219">
        <v>2.8052265045856437</v>
      </c>
      <c r="D26" s="182" t="s">
        <v>118</v>
      </c>
      <c r="E26" s="44">
        <v>2</v>
      </c>
      <c r="F26" s="198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91">
        <v>0</v>
      </c>
      <c r="AD26" s="77" t="s">
        <v>104</v>
      </c>
      <c r="AE26" s="18">
        <v>210.59550218132668</v>
      </c>
      <c r="AF26" s="25">
        <v>1.6506528231101714E-2</v>
      </c>
      <c r="AG26" s="18">
        <v>-2.4597979508642318</v>
      </c>
      <c r="AH26" s="18">
        <v>0.87686250890730311</v>
      </c>
      <c r="AI26" s="182" t="s">
        <v>118</v>
      </c>
      <c r="AJ26" s="11">
        <f>AE26*AF26</f>
        <v>3.4762006020991114</v>
      </c>
      <c r="AL26"/>
      <c r="AM26" s="200">
        <v>2</v>
      </c>
      <c r="AN26" s="205"/>
      <c r="AO26" s="217">
        <v>2.8052265045856437</v>
      </c>
      <c r="AP26" s="214">
        <v>0.68602128826551878</v>
      </c>
      <c r="AQ26" s="202">
        <v>2.7572016676815108</v>
      </c>
      <c r="AR26" s="214">
        <v>1.8603247267560077</v>
      </c>
      <c r="AS26" s="213">
        <v>7.4089766289376413E-2</v>
      </c>
      <c r="AT26" s="213">
        <v>0.77463280357179987</v>
      </c>
      <c r="AU26"/>
      <c r="AV26"/>
    </row>
    <row r="27" spans="1:16171" ht="15.75" thickBot="1" x14ac:dyDescent="0.3">
      <c r="A27" s="129">
        <f t="array" ref="A27">SUM(G27:AC27*$G$8:$AC$8)-F27</f>
        <v>-0.27113805078208486</v>
      </c>
      <c r="B27" s="74" t="s">
        <v>104</v>
      </c>
      <c r="C27" s="219">
        <v>1.7003828491593955</v>
      </c>
      <c r="D27" s="182" t="s">
        <v>119</v>
      </c>
      <c r="E27" s="44">
        <v>3</v>
      </c>
      <c r="F27" s="198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91">
        <v>0</v>
      </c>
      <c r="AD27" s="77" t="s">
        <v>104</v>
      </c>
      <c r="AE27" s="18">
        <v>149.34108173723473</v>
      </c>
      <c r="AF27" s="25">
        <v>1.971570583606248E-2</v>
      </c>
      <c r="AG27" s="18">
        <v>-1.2628885033147226</v>
      </c>
      <c r="AH27" s="18">
        <v>0.74270832826798183</v>
      </c>
      <c r="AI27" s="182" t="s">
        <v>119</v>
      </c>
      <c r="AJ27" s="11">
        <f t="shared" ref="AJ27:AJ31" si="8">AE27*AF27</f>
        <v>2.9443648367706827</v>
      </c>
      <c r="AL27"/>
      <c r="AM27" s="200">
        <v>3</v>
      </c>
      <c r="AN27" s="205"/>
      <c r="AO27" s="205"/>
      <c r="AP27" s="215">
        <v>1.7003828491593955</v>
      </c>
      <c r="AQ27" s="216">
        <v>1.9928822984532488</v>
      </c>
      <c r="AR27" s="216">
        <v>2.0378907624818154</v>
      </c>
      <c r="AS27" s="213">
        <v>9.5582066381299666E-2</v>
      </c>
      <c r="AT27" s="214">
        <v>1.0558638979792907</v>
      </c>
      <c r="AU27"/>
      <c r="AV27"/>
    </row>
    <row r="28" spans="1:16171" ht="15.75" thickBot="1" x14ac:dyDescent="0.3">
      <c r="A28" s="129">
        <f t="array" ref="A28">SUM(G28:AC28*$G$8:$AC$8)-F28</f>
        <v>1.0295471449531703</v>
      </c>
      <c r="B28" s="74" t="s">
        <v>104</v>
      </c>
      <c r="C28" s="219">
        <v>1.0547294800051656</v>
      </c>
      <c r="D28" s="182" t="s">
        <v>120</v>
      </c>
      <c r="E28" s="44">
        <v>4</v>
      </c>
      <c r="F28" s="198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91">
        <v>0</v>
      </c>
      <c r="AD28" s="77" t="s">
        <v>104</v>
      </c>
      <c r="AE28" s="18">
        <v>139.95057939741596</v>
      </c>
      <c r="AF28" s="25">
        <v>2.4183803508445467E-2</v>
      </c>
      <c r="AG28" s="18">
        <v>0.90046546770838232</v>
      </c>
      <c r="AH28" s="18">
        <v>0.85374068401309144</v>
      </c>
      <c r="AI28" s="182" t="s">
        <v>120</v>
      </c>
      <c r="AJ28" s="11">
        <f t="shared" si="8"/>
        <v>3.3845373130402039</v>
      </c>
      <c r="AL28"/>
      <c r="AM28" s="200">
        <v>4</v>
      </c>
      <c r="AN28" s="205"/>
      <c r="AO28" s="205"/>
      <c r="AP28" s="205"/>
      <c r="AQ28" s="215">
        <v>1.0547294800051656</v>
      </c>
      <c r="AR28" s="216">
        <v>3.2744188768720006</v>
      </c>
      <c r="AS28" s="213">
        <v>0.17891874490572637</v>
      </c>
      <c r="AT28" s="202">
        <v>2.0813042300777944</v>
      </c>
      <c r="AU28"/>
      <c r="AV28"/>
    </row>
    <row r="29" spans="1:16171" ht="15.75" thickBot="1" x14ac:dyDescent="0.3">
      <c r="A29" s="129">
        <f t="array" ref="A29">SUM(G29:AC29*$G$8:$AC$8)-F29</f>
        <v>-1.0191364226046389</v>
      </c>
      <c r="B29" s="74" t="s">
        <v>104</v>
      </c>
      <c r="C29" s="219">
        <v>3.1093812229471038</v>
      </c>
      <c r="D29" s="182" t="s">
        <v>121</v>
      </c>
      <c r="E29" s="44">
        <v>5</v>
      </c>
      <c r="F29" s="198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91">
        <v>0</v>
      </c>
      <c r="AD29" s="77" t="s">
        <v>104</v>
      </c>
      <c r="AE29" s="18">
        <v>40.570746080526021</v>
      </c>
      <c r="AF29" s="25">
        <v>3.870966334049171E-2</v>
      </c>
      <c r="AG29" s="18">
        <v>-1.2317796686466227</v>
      </c>
      <c r="AH29" s="18">
        <v>0.39614945235924759</v>
      </c>
      <c r="AI29" s="182" t="s">
        <v>121</v>
      </c>
      <c r="AJ29" s="11">
        <f t="shared" si="8"/>
        <v>1.5704799222497359</v>
      </c>
      <c r="AL29"/>
      <c r="AM29" s="200">
        <v>5</v>
      </c>
      <c r="AN29" s="205"/>
      <c r="AO29" s="205"/>
      <c r="AP29" s="205"/>
      <c r="AQ29" s="205"/>
      <c r="AR29" s="217">
        <v>3.1093812229471038</v>
      </c>
      <c r="AS29" s="213">
        <v>3.578092676615352E-2</v>
      </c>
      <c r="AT29" s="213">
        <v>0.50845041439942695</v>
      </c>
      <c r="AU29"/>
      <c r="AV29"/>
    </row>
    <row r="30" spans="1:16171" ht="15.75" thickBot="1" x14ac:dyDescent="0.3">
      <c r="A30" s="129">
        <f t="array" ref="A30">SUM(G30:AC30*$G$8:$AC$8)-F30</f>
        <v>-3.5058215218826128E-3</v>
      </c>
      <c r="B30" s="74" t="s">
        <v>104</v>
      </c>
      <c r="C30" s="219">
        <v>0.14977153988540795</v>
      </c>
      <c r="D30" s="182" t="s">
        <v>122</v>
      </c>
      <c r="E30" s="44">
        <v>6</v>
      </c>
      <c r="F30" s="198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91">
        <v>0</v>
      </c>
      <c r="AD30" s="77" t="s">
        <v>104</v>
      </c>
      <c r="AE30" s="18">
        <v>3.0091251009605946</v>
      </c>
      <c r="AF30" s="25">
        <v>3.1155441120607839E-2</v>
      </c>
      <c r="AG30" s="18">
        <v>-3.5418495916763825E-3</v>
      </c>
      <c r="AH30" s="18">
        <v>2.3648348640778451E-2</v>
      </c>
      <c r="AI30" s="182" t="s">
        <v>122</v>
      </c>
      <c r="AJ30" s="11">
        <f t="shared" si="8"/>
        <v>9.3750619907520927E-2</v>
      </c>
      <c r="AL30"/>
      <c r="AM30" s="200">
        <v>6</v>
      </c>
      <c r="AN30" s="205"/>
      <c r="AO30" s="205"/>
      <c r="AP30" s="205"/>
      <c r="AQ30" s="205"/>
      <c r="AR30" s="205"/>
      <c r="AS30" s="215">
        <v>0.14977153988540795</v>
      </c>
      <c r="AT30" s="214">
        <v>1.2862068362740956E-2</v>
      </c>
      <c r="AU30"/>
      <c r="AV30"/>
    </row>
    <row r="31" spans="1:16171" ht="15.75" thickBot="1" x14ac:dyDescent="0.3">
      <c r="A31" s="129">
        <f t="array" ref="A31">SUM(G31:AC31*$G$8:$AC$8)-F31</f>
        <v>-0.51404742738421305</v>
      </c>
      <c r="B31" s="75" t="s">
        <v>104</v>
      </c>
      <c r="C31" s="220">
        <v>1.8037752292419507</v>
      </c>
      <c r="D31" s="182" t="s">
        <v>123</v>
      </c>
      <c r="E31" s="44">
        <v>7</v>
      </c>
      <c r="F31" s="198">
        <v>0</v>
      </c>
      <c r="G31" s="194">
        <v>0</v>
      </c>
      <c r="H31" s="194">
        <v>0</v>
      </c>
      <c r="I31" s="194">
        <v>0</v>
      </c>
      <c r="J31" s="194">
        <v>0</v>
      </c>
      <c r="K31" s="194">
        <v>0</v>
      </c>
      <c r="L31" s="194">
        <v>1</v>
      </c>
      <c r="M31" s="194">
        <v>1</v>
      </c>
      <c r="N31" s="194">
        <v>1</v>
      </c>
      <c r="O31" s="194">
        <v>-1</v>
      </c>
      <c r="P31" s="194">
        <v>0</v>
      </c>
      <c r="Q31" s="194">
        <v>-1</v>
      </c>
      <c r="R31" s="194">
        <v>0</v>
      </c>
      <c r="S31" s="194">
        <v>0</v>
      </c>
      <c r="T31" s="194">
        <v>0</v>
      </c>
      <c r="U31" s="194">
        <v>0</v>
      </c>
      <c r="V31" s="194">
        <v>0</v>
      </c>
      <c r="W31" s="194">
        <v>0</v>
      </c>
      <c r="X31" s="194">
        <v>0</v>
      </c>
      <c r="Y31" s="194">
        <v>0</v>
      </c>
      <c r="Z31" s="194">
        <v>0</v>
      </c>
      <c r="AA31" s="194">
        <v>0</v>
      </c>
      <c r="AB31" s="194">
        <v>1</v>
      </c>
      <c r="AC31" s="195">
        <v>-1</v>
      </c>
      <c r="AD31" s="77" t="s">
        <v>104</v>
      </c>
      <c r="AE31" s="18">
        <v>125.23230024626392</v>
      </c>
      <c r="AF31" s="25">
        <v>9.8655526278934123E-3</v>
      </c>
      <c r="AG31" s="18">
        <v>-0.56214307540043473</v>
      </c>
      <c r="AH31" s="18">
        <v>0.31164807359987939</v>
      </c>
      <c r="AI31" s="182" t="s">
        <v>123</v>
      </c>
      <c r="AJ31" s="11">
        <f t="shared" si="8"/>
        <v>1.2354858487916658</v>
      </c>
      <c r="AL31"/>
      <c r="AM31" s="200">
        <v>7</v>
      </c>
      <c r="AN31" s="205"/>
      <c r="AO31" s="205"/>
      <c r="AP31" s="205"/>
      <c r="AQ31" s="205"/>
      <c r="AR31" s="205"/>
      <c r="AS31" s="205"/>
      <c r="AT31" s="215">
        <v>1.8037752292419507</v>
      </c>
      <c r="AU31"/>
      <c r="AV31"/>
    </row>
    <row r="32" spans="1:16171" ht="15.75" thickBot="1" x14ac:dyDescent="0.3">
      <c r="A32" s="70" t="e">
        <f>SUM(A25:A31)</f>
        <v>#VALUE!</v>
      </c>
      <c r="B32" s="83">
        <f>NORMSINV(1-(1-(1-A35)^(1/B44))/2)</f>
        <v>2.6828014547493244</v>
      </c>
      <c r="C32" s="51">
        <f>NORMSINV(1-(1-(1-A35))/2)</f>
        <v>1.9599639845400536</v>
      </c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93" t="s">
        <v>104</v>
      </c>
      <c r="AD32" s="192">
        <f>CHIINV(1-(1-A35)^(1/(B41+B44)),1)</f>
        <v>9.8392022903339189</v>
      </c>
      <c r="AE32" s="13"/>
      <c r="AF32" s="13"/>
      <c r="AG32" s="10"/>
      <c r="AL32"/>
      <c r="AM32"/>
      <c r="AN32"/>
      <c r="AO32"/>
      <c r="AP32"/>
      <c r="AQ32"/>
      <c r="AR32"/>
      <c r="AS32"/>
      <c r="AT32"/>
      <c r="AU32"/>
    </row>
    <row r="33" spans="1:63" ht="15.75" thickBot="1" x14ac:dyDescent="0.3">
      <c r="D33" s="50"/>
      <c r="E33" s="50"/>
      <c r="F33" s="136" t="s">
        <v>86</v>
      </c>
      <c r="G33" s="121">
        <v>299.87706724975646</v>
      </c>
      <c r="H33" s="121">
        <v>210.59550218132659</v>
      </c>
      <c r="I33" s="121">
        <v>119.12216418655763</v>
      </c>
      <c r="J33" s="121">
        <v>59.913415163926146</v>
      </c>
      <c r="K33" s="121">
        <v>30.691912746754181</v>
      </c>
      <c r="L33" s="121">
        <v>70.203605884981684</v>
      </c>
      <c r="M33" s="121">
        <v>39.058478010545457</v>
      </c>
      <c r="N33" s="121">
        <v>0.9980108337666399</v>
      </c>
      <c r="O33" s="121">
        <v>100.27619883856669</v>
      </c>
      <c r="P33" s="121">
        <v>0.86801008408872915</v>
      </c>
      <c r="Q33" s="121">
        <v>1.418913352024152E-3</v>
      </c>
      <c r="R33" s="121">
        <v>628.70200827222016</v>
      </c>
      <c r="S33" s="121">
        <v>717.98357334064997</v>
      </c>
      <c r="T33" s="121">
        <v>30.218917550677112</v>
      </c>
      <c r="U33" s="121">
        <v>79.137475852253047</v>
      </c>
      <c r="V33" s="121">
        <v>80.037164233489818</v>
      </c>
      <c r="W33" s="121">
        <v>100.89210138687051</v>
      </c>
      <c r="X33" s="121">
        <v>9.8788333337718388</v>
      </c>
      <c r="Y33" s="121">
        <v>40.570746080526021</v>
      </c>
      <c r="Z33" s="121">
        <v>3.0091251009605946</v>
      </c>
      <c r="AA33" s="121">
        <v>2.0111142671939541</v>
      </c>
      <c r="AB33" s="121">
        <v>14.972205516970119</v>
      </c>
      <c r="AC33" s="50">
        <v>24.954682494345203</v>
      </c>
      <c r="AE33" s="18"/>
      <c r="AF33" s="25"/>
      <c r="AG33" s="18"/>
      <c r="AH33" s="18"/>
      <c r="AL33"/>
      <c r="AM33" s="204"/>
      <c r="AN33" s="210">
        <v>1</v>
      </c>
      <c r="AO33" s="210">
        <v>2</v>
      </c>
      <c r="AP33" s="210">
        <v>3</v>
      </c>
      <c r="AQ33" s="210">
        <v>4</v>
      </c>
      <c r="AR33" s="210">
        <v>5</v>
      </c>
      <c r="AS33" s="210">
        <v>6</v>
      </c>
      <c r="AT33" s="210">
        <v>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ht="15.75" thickBot="1" x14ac:dyDescent="0.3">
      <c r="A34" s="72" t="s">
        <v>31</v>
      </c>
      <c r="D34" s="50"/>
      <c r="E34" s="50"/>
      <c r="F34" s="137" t="s">
        <v>88</v>
      </c>
      <c r="G34" s="140">
        <v>9.020760038061848E-2</v>
      </c>
      <c r="H34" s="140">
        <v>1.801797026682669E-2</v>
      </c>
      <c r="I34" s="140">
        <v>2.7471717025241957E-2</v>
      </c>
      <c r="J34" s="140">
        <v>4.5034339676829134E-2</v>
      </c>
      <c r="K34" s="140">
        <v>5.6568992576689216E-2</v>
      </c>
      <c r="L34" s="140">
        <v>1.8656424155297377E-2</v>
      </c>
      <c r="M34" s="140">
        <v>3.2925511524810755E-2</v>
      </c>
      <c r="N34" s="140">
        <v>0.1025412957137949</v>
      </c>
      <c r="O34" s="140">
        <v>1.3487109811448045E-2</v>
      </c>
      <c r="P34" s="140">
        <v>4.3838838674810159</v>
      </c>
      <c r="Q34" s="140">
        <v>10</v>
      </c>
      <c r="R34" s="140">
        <v>4.3027046660974379E-2</v>
      </c>
      <c r="S34" s="140">
        <v>3.7676614967544077E-2</v>
      </c>
      <c r="T34" s="140">
        <v>0.10665757366025176</v>
      </c>
      <c r="U34" s="140">
        <v>4.0727561624682038E-2</v>
      </c>
      <c r="V34" s="140">
        <v>4.6289937503485867E-2</v>
      </c>
      <c r="W34" s="140">
        <v>3.6721559759351124E-2</v>
      </c>
      <c r="X34" s="140">
        <v>0.17402262326296922</v>
      </c>
      <c r="Y34" s="140">
        <v>4.2373893940930427E-2</v>
      </c>
      <c r="Z34" s="140">
        <v>3.4104594145270818E-2</v>
      </c>
      <c r="AA34" s="140">
        <v>5.1028920621103077E-2</v>
      </c>
      <c r="AB34" s="140">
        <v>9.0329784992427817E-2</v>
      </c>
      <c r="AC34" s="140">
        <v>5.4195684738397837E-2</v>
      </c>
      <c r="AE34" s="18"/>
      <c r="AF34" s="25"/>
      <c r="AG34" s="18"/>
      <c r="AH34" s="18"/>
      <c r="AL34"/>
      <c r="AM34" s="201"/>
      <c r="AN34" s="206">
        <v>0.19555739259575944</v>
      </c>
      <c r="AO34" s="206">
        <v>2.4497648559462371</v>
      </c>
      <c r="AP34" s="206">
        <v>1.2544719063226097</v>
      </c>
      <c r="AQ34" s="206">
        <v>-0.88066607480627446</v>
      </c>
      <c r="AR34" s="206">
        <v>1.2295442104406302</v>
      </c>
      <c r="AS34" s="206">
        <v>3.5446131848646894E-3</v>
      </c>
      <c r="AT34" s="206">
        <v>0.56139361916053088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06">
        <v>1.3916938286968223</v>
      </c>
      <c r="L35" s="27"/>
      <c r="M35" s="27">
        <f>(K9*K10^2-K8*K11^2)/(K10^2-K11^2)</f>
        <v>31.010257492333594</v>
      </c>
      <c r="N35" s="27">
        <f>K8+K35</f>
        <v>31.65766703755606</v>
      </c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E35" s="18"/>
      <c r="AF35" s="25"/>
      <c r="AG35" s="18"/>
      <c r="AH35" s="18"/>
      <c r="AL35"/>
      <c r="AM35" s="211">
        <v>1</v>
      </c>
      <c r="AN35" s="207">
        <v>6.2335303093881098</v>
      </c>
      <c r="AO35" s="207">
        <v>0.87438489732496383</v>
      </c>
      <c r="AP35" s="207">
        <v>0.73941701191092124</v>
      </c>
      <c r="AQ35" s="207">
        <v>0.84602750623142564</v>
      </c>
      <c r="AR35" s="207">
        <v>0.39566299062634425</v>
      </c>
      <c r="AS35" s="207">
        <v>2.3648178686962222E-2</v>
      </c>
      <c r="AT35" s="207">
        <v>0.31130494155098559</v>
      </c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207">
        <v>0.3954383137234036</v>
      </c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E36" s="18"/>
      <c r="AF36" s="25"/>
      <c r="AG36" s="18"/>
      <c r="AH36" s="18"/>
      <c r="AL36"/>
      <c r="AM36" s="201"/>
      <c r="AN36" s="208"/>
      <c r="AO36" s="206">
        <v>-2.4597979508642318</v>
      </c>
      <c r="AP36" s="206">
        <v>-0.5173252334700027</v>
      </c>
      <c r="AQ36" s="206">
        <v>-1.7142892346572249</v>
      </c>
      <c r="AR36" s="206">
        <v>0.74428428347434517</v>
      </c>
      <c r="AS36" s="206">
        <v>1.7514661189641906E-3</v>
      </c>
      <c r="AT36" s="206">
        <v>0.2317985573785161</v>
      </c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E37" s="18"/>
      <c r="AF37" s="25"/>
      <c r="AG37" s="18"/>
      <c r="AH37" s="18"/>
      <c r="AL37"/>
      <c r="AM37" s="211">
        <v>2</v>
      </c>
      <c r="AN37" s="209"/>
      <c r="AO37" s="207">
        <v>0.87686250890730311</v>
      </c>
      <c r="AP37" s="207">
        <v>0.75409501471589369</v>
      </c>
      <c r="AQ37" s="207">
        <v>0.62174967277556625</v>
      </c>
      <c r="AR37" s="207">
        <v>0.4000829923774713</v>
      </c>
      <c r="AS37" s="207">
        <v>2.363978463804832E-2</v>
      </c>
      <c r="AT37" s="207">
        <v>0.29923669164241756</v>
      </c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ht="15.75" thickBot="1" x14ac:dyDescent="0.3">
      <c r="B38" s="66" t="s">
        <v>25</v>
      </c>
      <c r="C38" s="119">
        <v>18.387459613217437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E38" s="18"/>
      <c r="AF38" s="25"/>
      <c r="AG38" s="18"/>
      <c r="AH38" s="18"/>
      <c r="AL38"/>
      <c r="AM38" s="201"/>
      <c r="AN38" s="208"/>
      <c r="AO38" s="208"/>
      <c r="AP38" s="206">
        <v>-1.2628885033147226</v>
      </c>
      <c r="AQ38" s="206">
        <v>-1.1267350573765798</v>
      </c>
      <c r="AR38" s="206">
        <v>0.74699932531273949</v>
      </c>
      <c r="AS38" s="206">
        <v>2.259221034543324E-3</v>
      </c>
      <c r="AT38" s="206">
        <v>0.3186716708986298</v>
      </c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E39" s="18"/>
      <c r="AF39" s="25"/>
      <c r="AG39" s="18"/>
      <c r="AH39" s="18"/>
      <c r="AL39"/>
      <c r="AM39" s="211">
        <v>3</v>
      </c>
      <c r="AN39" s="209"/>
      <c r="AO39" s="209"/>
      <c r="AP39" s="207">
        <v>0.74270832826798183</v>
      </c>
      <c r="AQ39" s="207">
        <v>0.56537963042327255</v>
      </c>
      <c r="AR39" s="207">
        <v>0.36655513586165794</v>
      </c>
      <c r="AS39" s="207">
        <v>2.3636453155665753E-2</v>
      </c>
      <c r="AT39" s="207">
        <v>0.30181131442082898</v>
      </c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x14ac:dyDescent="0.25">
      <c r="A40" s="146" t="s">
        <v>95</v>
      </c>
      <c r="B40" s="56">
        <v>23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E40" s="18"/>
      <c r="AF40" s="25"/>
      <c r="AG40" s="18"/>
      <c r="AH40" s="18"/>
      <c r="AL40"/>
      <c r="AM40" s="201"/>
      <c r="AN40" s="208"/>
      <c r="AO40" s="208"/>
      <c r="AP40" s="208"/>
      <c r="AQ40" s="206">
        <v>0.90046546770838232</v>
      </c>
      <c r="AR40" s="206">
        <v>1.1802409998790919</v>
      </c>
      <c r="AS40" s="206">
        <v>4.2295142724148114E-3</v>
      </c>
      <c r="AT40" s="206">
        <v>0.61678116680119832</v>
      </c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x14ac:dyDescent="0.25">
      <c r="A41" s="147" t="s">
        <v>96</v>
      </c>
      <c r="B41" s="58">
        <v>23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L41"/>
      <c r="AM41" s="211">
        <v>4</v>
      </c>
      <c r="AN41" s="209"/>
      <c r="AO41" s="209"/>
      <c r="AP41" s="209"/>
      <c r="AQ41" s="207">
        <v>0.85374068401309144</v>
      </c>
      <c r="AR41" s="207">
        <v>0.36044288903152094</v>
      </c>
      <c r="AS41" s="207">
        <v>2.3639302157207588E-2</v>
      </c>
      <c r="AT41" s="207">
        <v>0.29634358970103303</v>
      </c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x14ac:dyDescent="0.25">
      <c r="A42" s="148" t="s">
        <v>97</v>
      </c>
      <c r="B42" s="58">
        <v>0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L42"/>
      <c r="AM42" s="201"/>
      <c r="AN42" s="208"/>
      <c r="AO42" s="208"/>
      <c r="AP42" s="208"/>
      <c r="AQ42" s="208"/>
      <c r="AR42" s="206">
        <v>-1.2317796686466227</v>
      </c>
      <c r="AS42" s="206">
        <v>-8.4465679516926133E-4</v>
      </c>
      <c r="AT42" s="206">
        <v>-0.12542594230100218</v>
      </c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L43"/>
      <c r="AM43" s="211">
        <v>5</v>
      </c>
      <c r="AN43" s="209"/>
      <c r="AO43" s="209"/>
      <c r="AP43" s="209"/>
      <c r="AQ43" s="209"/>
      <c r="AR43" s="207">
        <v>0.39614945235924759</v>
      </c>
      <c r="AS43" s="207">
        <v>2.3606342023769291E-2</v>
      </c>
      <c r="AT43" s="207">
        <v>0.24668274181495789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ht="15" customHeight="1" thickBot="1" x14ac:dyDescent="0.3">
      <c r="A44" s="149" t="s">
        <v>105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L44"/>
      <c r="AM44" s="201"/>
      <c r="AN44" s="208"/>
      <c r="AO44" s="208"/>
      <c r="AP44" s="208"/>
      <c r="AQ44" s="208"/>
      <c r="AR44" s="208"/>
      <c r="AS44" s="206">
        <v>-3.5418495916763825E-3</v>
      </c>
      <c r="AT44" s="206">
        <v>-3.0331407272676315E-4</v>
      </c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L45"/>
      <c r="AM45" s="211">
        <v>6</v>
      </c>
      <c r="AN45" s="209"/>
      <c r="AO45" s="209"/>
      <c r="AP45" s="209"/>
      <c r="AQ45" s="209"/>
      <c r="AR45" s="209"/>
      <c r="AS45" s="207">
        <v>2.3648348640778451E-2</v>
      </c>
      <c r="AT45" s="207">
        <v>2.3582060378827419E-2</v>
      </c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L46"/>
      <c r="AM46" s="201"/>
      <c r="AN46" s="208"/>
      <c r="AO46" s="208"/>
      <c r="AP46" s="208"/>
      <c r="AQ46" s="208"/>
      <c r="AR46" s="208"/>
      <c r="AS46" s="208"/>
      <c r="AT46" s="206">
        <v>-0.56214307540043473</v>
      </c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 x14ac:dyDescent="0.25">
      <c r="AL47"/>
      <c r="AM47" s="211">
        <v>7</v>
      </c>
      <c r="AN47" s="209"/>
      <c r="AO47" s="209"/>
      <c r="AP47" s="209"/>
      <c r="AQ47" s="209"/>
      <c r="AR47" s="209"/>
      <c r="AS47" s="209"/>
      <c r="AT47" s="207">
        <v>0.31164807359987939</v>
      </c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3:63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3:63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9" spans="3:63" ht="13.9" customHeight="1" x14ac:dyDescent="0.3">
      <c r="C59" s="6"/>
      <c r="D59" s="6"/>
      <c r="E59" s="6"/>
      <c r="F59" s="6"/>
    </row>
    <row r="74" spans="7:3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</row>
    <row r="75" spans="7:3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</row>
    <row r="76" spans="7:3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</row>
    <row r="77" spans="7:3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</row>
    <row r="78" spans="7:3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</row>
    <row r="79" spans="7:32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</row>
    <row r="80" spans="7:32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</row>
    <row r="81" spans="7:32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</row>
    <row r="82" spans="7:32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</row>
    <row r="83" spans="7:32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</row>
    <row r="84" spans="7:32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</row>
    <row r="85" spans="7:32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</row>
    <row r="86" spans="7:32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</row>
    <row r="87" spans="7:32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</row>
    <row r="88" spans="7:32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</row>
    <row r="89" spans="7:32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</row>
    <row r="90" spans="7:32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</row>
    <row r="91" spans="7:32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</row>
    <row r="92" spans="7:32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</row>
    <row r="93" spans="7:32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</row>
    <row r="94" spans="7:32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</row>
    <row r="99" spans="7:29" x14ac:dyDescent="0.25">
      <c r="G99" s="11">
        <f>G106^2*G$10^2</f>
        <v>0.12949468732260075</v>
      </c>
    </row>
    <row r="100" spans="7:29" x14ac:dyDescent="0.25">
      <c r="G100" s="11">
        <f>G107^2*G$10^2</f>
        <v>0.12949468732260067</v>
      </c>
    </row>
    <row r="102" spans="7:29" x14ac:dyDescent="0.25">
      <c r="G102" s="11" t="e">
        <f>G99/$AE$99</f>
        <v>#DIV/0!</v>
      </c>
    </row>
    <row r="103" spans="7:29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7:29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7:29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 spans="7:29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 spans="7:29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 spans="7:29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 spans="7:29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 spans="7:29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 spans="7:29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 spans="7:29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</row>
    <row r="113" spans="7:32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</row>
    <row r="114" spans="7:32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23"/>
      <c r="AE114" s="23"/>
      <c r="AF114" s="23"/>
    </row>
    <row r="115" spans="7:32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23"/>
      <c r="AE115" s="23"/>
      <c r="AF115" s="23"/>
    </row>
    <row r="116" spans="7:32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23"/>
      <c r="AE116" s="23"/>
      <c r="AF116" s="23"/>
    </row>
    <row r="117" spans="7:32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23"/>
      <c r="AE117" s="23"/>
      <c r="AF117" s="23"/>
    </row>
    <row r="118" spans="7:32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23"/>
      <c r="AE118" s="23"/>
      <c r="AF118" s="23"/>
    </row>
    <row r="119" spans="7:32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23"/>
      <c r="AE119" s="23"/>
      <c r="AF119" s="23"/>
    </row>
    <row r="120" spans="7:32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23"/>
      <c r="AE120" s="23"/>
      <c r="AF120" s="23"/>
    </row>
    <row r="121" spans="7:32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23"/>
      <c r="AE121" s="23"/>
      <c r="AF121" s="23"/>
    </row>
    <row r="122" spans="7:32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23"/>
      <c r="AE122" s="23"/>
      <c r="AF122" s="23"/>
    </row>
    <row r="123" spans="7:32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23"/>
      <c r="AE123" s="23"/>
      <c r="AF123" s="23"/>
    </row>
    <row r="124" spans="7:32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23"/>
      <c r="AE124" s="23"/>
      <c r="AF124" s="23"/>
    </row>
    <row r="125" spans="7:32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23"/>
      <c r="AE125" s="23"/>
      <c r="AF125" s="23"/>
    </row>
    <row r="126" spans="7:32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23"/>
      <c r="AE126" s="23"/>
      <c r="AF126" s="23"/>
    </row>
    <row r="127" spans="7:32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23"/>
      <c r="AE127" s="23"/>
      <c r="AF127" s="23"/>
    </row>
    <row r="128" spans="7:32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23"/>
      <c r="AE128" s="23"/>
      <c r="AF128" s="23"/>
    </row>
    <row r="129" spans="7:32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23"/>
      <c r="AE129" s="23"/>
      <c r="AF129" s="23"/>
    </row>
    <row r="130" spans="7:32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23"/>
      <c r="AE130" s="23"/>
      <c r="AF130" s="23"/>
    </row>
    <row r="131" spans="7:32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23"/>
      <c r="AE131" s="23"/>
      <c r="AF131" s="23"/>
    </row>
    <row r="132" spans="7:32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23"/>
      <c r="AE132" s="23"/>
      <c r="AF132" s="23"/>
    </row>
    <row r="133" spans="7:32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23"/>
      <c r="AE133" s="23"/>
      <c r="AF133" s="23"/>
    </row>
    <row r="134" spans="7:32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23"/>
      <c r="AE134" s="23"/>
      <c r="AF134" s="23"/>
    </row>
    <row r="135" spans="7:32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23"/>
      <c r="AE135" s="23"/>
      <c r="AF135" s="23"/>
    </row>
    <row r="136" spans="7:32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</row>
    <row r="137" spans="7:32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</row>
    <row r="138" spans="7:32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</row>
    <row r="139" spans="7:32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</row>
    <row r="140" spans="7:32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</row>
    <row r="141" spans="7:32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</row>
    <row r="142" spans="7:32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</row>
    <row r="143" spans="7:32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</row>
    <row r="144" spans="7:32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</row>
    <row r="145" spans="7:29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</row>
    <row r="146" spans="7:29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</row>
    <row r="147" spans="7:29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</row>
    <row r="148" spans="7:29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</row>
    <row r="149" spans="7:29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</row>
    <row r="150" spans="7:29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</row>
    <row r="151" spans="7:29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</row>
    <row r="152" spans="7:29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</row>
    <row r="153" spans="7:29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</row>
    <row r="154" spans="7:29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</row>
    <row r="155" spans="7:29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</row>
    <row r="156" spans="7:29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</row>
    <row r="157" spans="7:29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</row>
    <row r="158" spans="7:29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</row>
    <row r="159" spans="7:29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</row>
    <row r="160" spans="7:29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</row>
    <row r="161" spans="7:29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</row>
    <row r="162" spans="7:29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</row>
    <row r="163" spans="7:29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</row>
    <row r="164" spans="7:29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</row>
    <row r="165" spans="7:29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</row>
    <row r="166" spans="7:29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</row>
    <row r="167" spans="7:29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</row>
    <row r="168" spans="7:29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</row>
    <row r="169" spans="7:29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</row>
    <row r="170" spans="7:29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</row>
    <row r="171" spans="7:29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</row>
    <row r="172" spans="7:29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</row>
    <row r="173" spans="7:29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</row>
    <row r="174" spans="7:29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</row>
    <row r="175" spans="7:29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</row>
    <row r="176" spans="7:29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</row>
    <row r="177" spans="7:29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</row>
    <row r="178" spans="7:29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</row>
    <row r="179" spans="7:29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</row>
    <row r="180" spans="7:29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</row>
    <row r="181" spans="7:29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</row>
    <row r="182" spans="7:29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</row>
    <row r="183" spans="7:29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</row>
    <row r="184" spans="7:29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</row>
    <row r="185" spans="7:29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</row>
    <row r="186" spans="7:29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</row>
    <row r="187" spans="7:29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</row>
    <row r="188" spans="7:29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</row>
    <row r="189" spans="7:29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</row>
    <row r="190" spans="7:29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</row>
    <row r="191" spans="7:29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</row>
    <row r="192" spans="7:29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</row>
    <row r="193" spans="7:42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</row>
    <row r="194" spans="7:42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</row>
    <row r="195" spans="7:42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</row>
    <row r="196" spans="7:42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</row>
    <row r="197" spans="7:42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</row>
    <row r="198" spans="7:42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</row>
    <row r="199" spans="7:42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</row>
    <row r="200" spans="7:42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</row>
    <row r="201" spans="7:42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</row>
    <row r="202" spans="7:42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</row>
    <row r="203" spans="7:42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H203" s="10"/>
      <c r="AI203" s="10"/>
      <c r="AJ203" s="10"/>
      <c r="AK203" s="10"/>
      <c r="AL203" s="10"/>
      <c r="AM203" s="10"/>
      <c r="AN203" s="10"/>
      <c r="AO203" s="10"/>
      <c r="AP203" s="10">
        <v>0</v>
      </c>
    </row>
    <row r="204" spans="7:42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H204" s="10"/>
      <c r="AI204" s="10"/>
      <c r="AJ204" s="10"/>
      <c r="AK204" s="10"/>
      <c r="AL204" s="10"/>
      <c r="AM204" s="10"/>
      <c r="AN204" s="10"/>
      <c r="AO204" s="10"/>
      <c r="AP204" s="10">
        <v>0</v>
      </c>
    </row>
    <row r="205" spans="7:42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H205" s="10"/>
      <c r="AI205" s="10"/>
      <c r="AJ205" s="10"/>
      <c r="AK205" s="10"/>
      <c r="AL205" s="10"/>
      <c r="AM205" s="10"/>
      <c r="AN205" s="10"/>
      <c r="AO205" s="10"/>
      <c r="AP205" s="10">
        <v>0</v>
      </c>
    </row>
    <row r="206" spans="7:42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H206" s="10"/>
      <c r="AI206" s="10"/>
      <c r="AJ206" s="10"/>
      <c r="AK206" s="10"/>
      <c r="AL206" s="10"/>
      <c r="AM206" s="10"/>
      <c r="AN206" s="10"/>
      <c r="AO206" s="10"/>
      <c r="AP206" s="10">
        <v>0</v>
      </c>
    </row>
    <row r="207" spans="7:42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H207" s="10"/>
      <c r="AI207" s="10"/>
      <c r="AJ207" s="10"/>
      <c r="AK207" s="10"/>
      <c r="AL207" s="10"/>
      <c r="AM207" s="10"/>
      <c r="AN207" s="10"/>
      <c r="AO207" s="10"/>
      <c r="AP207" s="10">
        <v>0</v>
      </c>
    </row>
    <row r="208" spans="7:42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H208" s="10"/>
      <c r="AI208" s="10"/>
      <c r="AJ208" s="10"/>
      <c r="AK208" s="10"/>
      <c r="AL208" s="10"/>
      <c r="AM208" s="10"/>
      <c r="AN208" s="10"/>
      <c r="AO208" s="10"/>
      <c r="AP208" s="10">
        <v>0</v>
      </c>
    </row>
    <row r="209" spans="7:42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H209" s="10"/>
      <c r="AI209" s="10"/>
      <c r="AJ209" s="10"/>
      <c r="AK209" s="10"/>
      <c r="AL209" s="10"/>
      <c r="AM209" s="10"/>
      <c r="AN209" s="10"/>
      <c r="AO209" s="10"/>
      <c r="AP209" s="10">
        <v>0</v>
      </c>
    </row>
    <row r="210" spans="7:42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H210" s="10"/>
      <c r="AI210" s="10"/>
      <c r="AJ210" s="10"/>
      <c r="AK210" s="10"/>
      <c r="AL210" s="10"/>
      <c r="AM210" s="10"/>
      <c r="AN210" s="10"/>
      <c r="AO210" s="10"/>
      <c r="AP210" s="10">
        <v>0</v>
      </c>
    </row>
    <row r="211" spans="7:42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H211" s="10"/>
      <c r="AI211" s="10"/>
      <c r="AJ211" s="10"/>
      <c r="AK211" s="10"/>
      <c r="AL211" s="10"/>
      <c r="AM211" s="10"/>
      <c r="AN211" s="10"/>
      <c r="AO211" s="10"/>
      <c r="AP211" s="10">
        <v>0</v>
      </c>
    </row>
    <row r="212" spans="7:42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H212" s="10"/>
      <c r="AI212" s="10"/>
      <c r="AJ212" s="10"/>
      <c r="AK212" s="10"/>
      <c r="AL212" s="10"/>
      <c r="AM212" s="10"/>
      <c r="AN212" s="10"/>
      <c r="AO212" s="10"/>
      <c r="AP212" s="10"/>
    </row>
    <row r="213" spans="7:42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</row>
    <row r="214" spans="7:42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</row>
    <row r="215" spans="7:42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</row>
    <row r="216" spans="7:42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</row>
    <row r="217" spans="7:42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</row>
    <row r="218" spans="7:42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</row>
    <row r="219" spans="7:42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</row>
    <row r="220" spans="7:42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</row>
    <row r="221" spans="7:42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</row>
    <row r="222" spans="7:42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</row>
    <row r="223" spans="7:42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</row>
    <row r="224" spans="7:42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</row>
    <row r="225" spans="7:29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</row>
    <row r="226" spans="7:29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</row>
    <row r="227" spans="7:29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</row>
    <row r="228" spans="7:29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</row>
    <row r="229" spans="7:29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</row>
    <row r="230" spans="7:29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</row>
    <row r="231" spans="7:29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</row>
    <row r="232" spans="7:29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</row>
    <row r="233" spans="7:29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</row>
    <row r="234" spans="7:29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</row>
    <row r="235" spans="7:29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</row>
    <row r="236" spans="7:29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</row>
    <row r="237" spans="7:29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</row>
    <row r="238" spans="7:29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</row>
    <row r="239" spans="7:29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</row>
    <row r="240" spans="7:29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</row>
    <row r="241" spans="7:29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</row>
    <row r="242" spans="7:29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</row>
    <row r="243" spans="7:29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</row>
    <row r="244" spans="7:29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</row>
    <row r="245" spans="7:29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</row>
    <row r="246" spans="7:29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</row>
    <row r="247" spans="7:29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</row>
    <row r="248" spans="7:29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</row>
    <row r="249" spans="7:29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</row>
    <row r="250" spans="7:29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</row>
    <row r="251" spans="7:29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</row>
    <row r="252" spans="7:29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</row>
    <row r="253" spans="7:29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</row>
    <row r="254" spans="7:29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</row>
    <row r="255" spans="7:29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</row>
    <row r="256" spans="7:29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</row>
    <row r="257" spans="7:29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</row>
    <row r="258" spans="7:29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</row>
    <row r="259" spans="7:29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</row>
    <row r="260" spans="7:29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</row>
    <row r="261" spans="7:29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</row>
    <row r="262" spans="7:29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</row>
    <row r="263" spans="7:29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</row>
    <row r="264" spans="7:29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</row>
    <row r="265" spans="7:29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</row>
    <row r="266" spans="7:29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</row>
    <row r="267" spans="7:29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</row>
    <row r="268" spans="7:29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</row>
    <row r="269" spans="7:29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</row>
    <row r="270" spans="7:29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</row>
    <row r="271" spans="7:29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</row>
    <row r="272" spans="7:29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</row>
    <row r="273" spans="7:29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</row>
    <row r="274" spans="7:29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</row>
    <row r="275" spans="7:29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</row>
    <row r="276" spans="7:29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</row>
    <row r="277" spans="7:29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</row>
    <row r="278" spans="7:29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</row>
    <row r="279" spans="7:29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</row>
    <row r="280" spans="7:29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</row>
    <row r="281" spans="7:29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</row>
    <row r="282" spans="7:29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</row>
    <row r="283" spans="7:29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</row>
    <row r="284" spans="7:29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</row>
    <row r="285" spans="7:29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</row>
    <row r="286" spans="7:29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</row>
    <row r="287" spans="7:29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</row>
    <row r="288" spans="7:29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</row>
    <row r="289" spans="7:29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</row>
    <row r="290" spans="7:29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</row>
    <row r="291" spans="7:29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</row>
    <row r="292" spans="7:29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</row>
    <row r="293" spans="7:29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</row>
    <row r="294" spans="7:29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</row>
    <row r="295" spans="7:29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</row>
    <row r="296" spans="7:29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</row>
    <row r="297" spans="7:29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</row>
    <row r="298" spans="7:29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</row>
    <row r="299" spans="7:29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</row>
    <row r="300" spans="7:29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</row>
    <row r="301" spans="7:29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</row>
    <row r="302" spans="7:29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</row>
    <row r="303" spans="7:29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</row>
    <row r="304" spans="7:29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</row>
    <row r="305" spans="7:29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7:29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</row>
    <row r="307" spans="7:29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</row>
    <row r="308" spans="7:29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</row>
    <row r="309" spans="7:29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</row>
    <row r="310" spans="7:29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</row>
    <row r="311" spans="7:29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</row>
    <row r="312" spans="7:29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</row>
    <row r="313" spans="7:29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</row>
    <row r="314" spans="7:29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</row>
    <row r="315" spans="7:29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</row>
    <row r="316" spans="7:29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</row>
    <row r="317" spans="7:29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</row>
    <row r="318" spans="7:29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</row>
    <row r="319" spans="7:29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</row>
    <row r="320" spans="7:29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</row>
    <row r="321" spans="7:29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</row>
    <row r="322" spans="7:29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</row>
    <row r="323" spans="7:29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</row>
    <row r="324" spans="7:29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</row>
    <row r="325" spans="7:29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</row>
    <row r="326" spans="7:29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</row>
    <row r="327" spans="7:29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</row>
    <row r="328" spans="7:29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</row>
    <row r="329" spans="7:29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</row>
    <row r="330" spans="7:29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</row>
    <row r="331" spans="7:29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</row>
    <row r="332" spans="7:29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</row>
    <row r="333" spans="7:29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</row>
    <row r="334" spans="7:29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</row>
    <row r="335" spans="7:29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</row>
    <row r="336" spans="7:29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</row>
    <row r="337" spans="7:29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</row>
    <row r="338" spans="7:29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</row>
    <row r="339" spans="7:29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</row>
    <row r="340" spans="7:29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</row>
    <row r="341" spans="7:29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</row>
    <row r="342" spans="7:29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</row>
    <row r="343" spans="7:29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</row>
    <row r="344" spans="7:29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</row>
    <row r="345" spans="7:29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</row>
    <row r="346" spans="7:29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</row>
    <row r="347" spans="7:29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</row>
    <row r="348" spans="7:29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</row>
    <row r="349" spans="7:29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</row>
    <row r="350" spans="7:29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</row>
    <row r="351" spans="7:29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</row>
    <row r="352" spans="7:29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</row>
    <row r="353" spans="7:29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</row>
    <row r="354" spans="7:29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</row>
    <row r="355" spans="7:29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</row>
    <row r="356" spans="7:29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</row>
    <row r="357" spans="7:29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</row>
    <row r="358" spans="7:29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</row>
    <row r="359" spans="7:29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</row>
    <row r="360" spans="7:29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</row>
    <row r="361" spans="7:29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</row>
    <row r="362" spans="7:29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</row>
    <row r="363" spans="7:29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</row>
    <row r="364" spans="7:29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</row>
    <row r="365" spans="7:29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</row>
    <row r="366" spans="7:29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</row>
    <row r="367" spans="7:29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</row>
    <row r="368" spans="7:29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</row>
    <row r="369" spans="7:29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</row>
    <row r="370" spans="7:29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</row>
    <row r="371" spans="7:29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</row>
    <row r="372" spans="7:29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</row>
    <row r="373" spans="7:29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</row>
    <row r="374" spans="7:29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</row>
    <row r="375" spans="7:29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</row>
    <row r="376" spans="7:29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</row>
    <row r="377" spans="7:29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</row>
    <row r="378" spans="7:29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</row>
    <row r="379" spans="7:29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</row>
    <row r="380" spans="7:29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</row>
    <row r="381" spans="7:29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</row>
    <row r="382" spans="7:29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</row>
    <row r="383" spans="7:29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</row>
    <row r="384" spans="7:29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</row>
    <row r="385" spans="7:29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</row>
    <row r="386" spans="7:29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</row>
    <row r="387" spans="7:29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</row>
    <row r="388" spans="7:29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</row>
    <row r="389" spans="7:29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</row>
    <row r="390" spans="7:29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</row>
    <row r="391" spans="7:29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</row>
    <row r="392" spans="7:29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</row>
    <row r="393" spans="7:29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</row>
    <row r="394" spans="7:29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</row>
    <row r="395" spans="7:29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</row>
    <row r="396" spans="7:29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</row>
    <row r="397" spans="7:29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</row>
    <row r="398" spans="7:29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</row>
    <row r="399" spans="7:29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</row>
    <row r="400" spans="7:29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</row>
    <row r="401" spans="7:29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</row>
    <row r="402" spans="7:29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</row>
    <row r="403" spans="7:29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</row>
    <row r="404" spans="7:29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</row>
    <row r="405" spans="7:29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</row>
    <row r="406" spans="7:29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</row>
    <row r="407" spans="7:29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</row>
    <row r="408" spans="7:29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</row>
    <row r="409" spans="7:29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</row>
    <row r="410" spans="7:29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</row>
    <row r="411" spans="7:29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</row>
    <row r="412" spans="7:29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</row>
    <row r="413" spans="7:29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</row>
    <row r="414" spans="7:29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</row>
    <row r="415" spans="7:29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</row>
    <row r="416" spans="7:29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</row>
    <row r="417" spans="7:29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</row>
    <row r="418" spans="7:29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</row>
    <row r="419" spans="7:29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</row>
    <row r="420" spans="7:29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</row>
    <row r="421" spans="7:29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</row>
    <row r="422" spans="7:29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</row>
    <row r="423" spans="7:29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</row>
    <row r="424" spans="7:29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</row>
    <row r="425" spans="7:29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</row>
    <row r="426" spans="7:29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</row>
    <row r="427" spans="7:29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</row>
    <row r="428" spans="7:29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</row>
  </sheetData>
  <conditionalFormatting sqref="G4:AC4">
    <cfRule type="cellIs" dxfId="162" priority="19" operator="equal">
      <formula>0</formula>
    </cfRule>
  </conditionalFormatting>
  <conditionalFormatting sqref="G2:AC2 G4:AC4 G7:AC7">
    <cfRule type="cellIs" dxfId="161" priority="18" operator="equal">
      <formula>0</formula>
    </cfRule>
  </conditionalFormatting>
  <conditionalFormatting sqref="G6:AC6">
    <cfRule type="cellIs" dxfId="160" priority="16" operator="equal">
      <formula>-1</formula>
    </cfRule>
    <cfRule type="cellIs" dxfId="159" priority="17" operator="equal">
      <formula>1</formula>
    </cfRule>
  </conditionalFormatting>
  <conditionalFormatting sqref="AD25:AD31 G25:AC32">
    <cfRule type="cellIs" dxfId="158" priority="14" operator="equal">
      <formula>-1</formula>
    </cfRule>
    <cfRule type="cellIs" dxfId="157" priority="15" operator="equal">
      <formula>1</formula>
    </cfRule>
  </conditionalFormatting>
  <conditionalFormatting sqref="G16:AC17">
    <cfRule type="cellIs" dxfId="156" priority="13" operator="between">
      <formula>-1</formula>
      <formula>1</formula>
    </cfRule>
  </conditionalFormatting>
  <conditionalFormatting sqref="AH203:AP212 G103:AC403">
    <cfRule type="cellIs" dxfId="155" priority="12" operator="between">
      <formula>-0.001</formula>
      <formula>0.001</formula>
    </cfRule>
  </conditionalFormatting>
  <conditionalFormatting sqref="C38">
    <cfRule type="cellIs" dxfId="154" priority="10" operator="lessThanOrEqual">
      <formula>$C$37</formula>
    </cfRule>
    <cfRule type="cellIs" dxfId="153" priority="11" operator="greaterThan">
      <formula>$C$37</formula>
    </cfRule>
  </conditionalFormatting>
  <conditionalFormatting sqref="G35:J35 G23:AC23 L35:AC35">
    <cfRule type="cellIs" dxfId="152" priority="9" operator="greaterThan">
      <formula>$E$23</formula>
    </cfRule>
  </conditionalFormatting>
  <conditionalFormatting sqref="AD25:AD31 G35:J35 G32:AC32 G23:AC23 L35:AC35">
    <cfRule type="cellIs" dxfId="151" priority="8" operator="equal">
      <formula>1000</formula>
    </cfRule>
  </conditionalFormatting>
  <conditionalFormatting sqref="AD25:AD31 G32:AC32">
    <cfRule type="cellIs" dxfId="150" priority="7" operator="greaterThan">
      <formula>$AD$32</formula>
    </cfRule>
  </conditionalFormatting>
  <conditionalFormatting sqref="G42:AC42">
    <cfRule type="cellIs" dxfId="149" priority="6" operator="notEqual">
      <formula>0</formula>
    </cfRule>
  </conditionalFormatting>
  <conditionalFormatting sqref="B25:C31">
    <cfRule type="cellIs" dxfId="148" priority="5" operator="greaterThan">
      <formula>$B$32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50529" r:id="rId4">
          <objectPr defaultSize="0" autoPict="0" r:id="rId5">
            <anchor moveWithCells="1">
              <from>
                <xdr:col>7</xdr:col>
                <xdr:colOff>38100</xdr:colOff>
                <xdr:row>35</xdr:row>
                <xdr:rowOff>180975</xdr:rowOff>
              </from>
              <to>
                <xdr:col>18</xdr:col>
                <xdr:colOff>676275</xdr:colOff>
                <xdr:row>57</xdr:row>
                <xdr:rowOff>123825</xdr:rowOff>
              </to>
            </anchor>
          </objectPr>
        </oleObject>
      </mc:Choice>
      <mc:Fallback>
        <oleObject progId="Visio.Drawing.11" shapeId="15052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XFB426"/>
  <sheetViews>
    <sheetView zoomScaleNormal="100" workbookViewId="0">
      <pane xSplit="6" ySplit="17" topLeftCell="Q18" activePane="bottomRight" state="frozen"/>
      <selection pane="topRight" activeCell="G1" sqref="G1"/>
      <selection pane="bottomLeft" activeCell="A18" sqref="A18"/>
      <selection pane="bottomRight" activeCell="V4" sqref="V4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1.85546875" style="11" customWidth="1"/>
    <col min="8" max="14" width="12" style="11" customWidth="1"/>
    <col min="15" max="15" width="9" style="11" customWidth="1"/>
    <col min="16" max="28" width="10.5703125" style="11" customWidth="1"/>
    <col min="29" max="30" width="8.85546875" style="11"/>
    <col min="31" max="31" width="13" style="11" bestFit="1" customWidth="1"/>
    <col min="32" max="35" width="8.85546875" style="11"/>
    <col min="36" max="37" width="13" style="11" customWidth="1"/>
    <col min="38" max="38" width="15.5703125" style="11" customWidth="1"/>
    <col min="39" max="39" width="13.5703125" style="11" customWidth="1"/>
    <col min="40" max="41" width="8.85546875" style="11"/>
    <col min="42" max="42" width="10.7109375" style="11" customWidth="1"/>
    <col min="43" max="44" width="12.85546875" style="11" customWidth="1"/>
    <col min="45" max="16384" width="8.85546875" style="11"/>
  </cols>
  <sheetData>
    <row r="1" spans="1:19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0</v>
      </c>
      <c r="N2" s="2">
        <v>1</v>
      </c>
      <c r="O2" s="2">
        <v>0</v>
      </c>
    </row>
    <row r="3" spans="1:19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</v>
      </c>
      <c r="M3" s="3">
        <v>5</v>
      </c>
      <c r="N3" s="3">
        <v>5</v>
      </c>
      <c r="O3" s="3">
        <v>5</v>
      </c>
    </row>
    <row r="4" spans="1:19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</row>
    <row r="5" spans="1:19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f>$B$15</f>
        <v>1</v>
      </c>
    </row>
    <row r="6" spans="1:19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19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</row>
    <row r="8" spans="1:19" x14ac:dyDescent="0.25">
      <c r="D8" s="11" t="s">
        <v>13</v>
      </c>
      <c r="G8" s="81">
        <v>293.81840160364243</v>
      </c>
      <c r="H8" s="81">
        <v>238.78964172342242</v>
      </c>
      <c r="I8" s="81">
        <v>143.13887328092849</v>
      </c>
      <c r="J8" s="81">
        <v>101.3211765883995</v>
      </c>
      <c r="K8" s="81">
        <v>177.70346514649623</v>
      </c>
      <c r="L8" s="81">
        <v>248.12286369430151</v>
      </c>
      <c r="M8" s="81">
        <v>5</v>
      </c>
      <c r="N8" s="81">
        <v>144.63679116256313</v>
      </c>
      <c r="O8" s="81">
        <v>5</v>
      </c>
      <c r="Q8" s="156" t="e">
        <f>G8-J8-N8-#REF!-#REF!</f>
        <v>#REF!</v>
      </c>
      <c r="R8" s="67"/>
    </row>
    <row r="9" spans="1:19" x14ac:dyDescent="0.25">
      <c r="D9" s="11" t="s">
        <v>14</v>
      </c>
      <c r="G9" s="81">
        <v>298.93752271744262</v>
      </c>
      <c r="H9" s="81">
        <v>228.73329074968373</v>
      </c>
      <c r="I9" s="81">
        <v>145.53741107091804</v>
      </c>
      <c r="J9" s="81">
        <v>101.92992504036206</v>
      </c>
      <c r="K9" s="81">
        <v>172.13415700812095</v>
      </c>
      <c r="L9" s="81">
        <v>255.33003668688661</v>
      </c>
      <c r="M9" s="81">
        <v>5</v>
      </c>
      <c r="N9" s="81">
        <v>144.63679116256313</v>
      </c>
      <c r="O9" s="81">
        <v>5</v>
      </c>
      <c r="Q9" s="23" t="e">
        <f>H9-I9-#REF!</f>
        <v>#REF!</v>
      </c>
    </row>
    <row r="10" spans="1:19" x14ac:dyDescent="0.25">
      <c r="D10" s="11" t="s">
        <v>16</v>
      </c>
      <c r="G10" s="82">
        <f>G3*G8/100</f>
        <v>14.690920080182122</v>
      </c>
      <c r="H10" s="82">
        <f>H3*H8/100</f>
        <v>11.939482086171122</v>
      </c>
      <c r="I10" s="82">
        <f t="shared" ref="I10:N10" si="0">I3*I8/100</f>
        <v>7.1569436640464241</v>
      </c>
      <c r="J10" s="82">
        <f t="shared" si="0"/>
        <v>5.0660588294199753</v>
      </c>
      <c r="K10" s="82">
        <f t="shared" si="0"/>
        <v>8.8851732573248121</v>
      </c>
      <c r="L10" s="82">
        <f t="shared" si="0"/>
        <v>12.406143184715077</v>
      </c>
      <c r="M10" s="82">
        <f t="shared" si="0"/>
        <v>0.25</v>
      </c>
      <c r="N10" s="82">
        <f t="shared" si="0"/>
        <v>7.231839558128156</v>
      </c>
      <c r="O10" s="82">
        <f>O3*O8/100</f>
        <v>0.25</v>
      </c>
    </row>
    <row r="11" spans="1:19" x14ac:dyDescent="0.25">
      <c r="A11" s="48">
        <f>1/50</f>
        <v>0.02</v>
      </c>
      <c r="B11" s="44" t="s">
        <v>9</v>
      </c>
      <c r="D11" s="11" t="s">
        <v>17</v>
      </c>
      <c r="G11" s="82">
        <v>9.0536983385419454</v>
      </c>
      <c r="H11" s="82">
        <v>9.0233003672495347</v>
      </c>
      <c r="I11" s="82">
        <v>6.5604764219671559</v>
      </c>
      <c r="J11" s="82">
        <v>4.8756646962637422</v>
      </c>
      <c r="K11" s="82">
        <v>7.7586725275013411</v>
      </c>
      <c r="L11" s="82">
        <v>8.9463778783988879</v>
      </c>
      <c r="M11" s="82">
        <v>0.17677669529663689</v>
      </c>
      <c r="N11" s="82">
        <v>7.231839558128156</v>
      </c>
      <c r="O11" s="82">
        <v>0.17677669529663689</v>
      </c>
    </row>
    <row r="12" spans="1:19" x14ac:dyDescent="0.25">
      <c r="A12" s="48">
        <f ca="1">OFFSET(G11,0,B12-1)/OFFSET(G10,0,B12-1)/50</f>
        <v>0.02</v>
      </c>
      <c r="B12" s="45">
        <v>8</v>
      </c>
      <c r="D12" s="11" t="s">
        <v>18</v>
      </c>
      <c r="G12" s="84">
        <f t="shared" ref="G12:O13" si="1">G10/G8</f>
        <v>0.05</v>
      </c>
      <c r="H12" s="84">
        <f t="shared" si="1"/>
        <v>0.05</v>
      </c>
      <c r="I12" s="84">
        <f t="shared" si="1"/>
        <v>4.9999999999999996E-2</v>
      </c>
      <c r="J12" s="84">
        <f t="shared" si="1"/>
        <v>0.05</v>
      </c>
      <c r="K12" s="84">
        <f t="shared" si="1"/>
        <v>0.05</v>
      </c>
      <c r="L12" s="84">
        <f t="shared" si="1"/>
        <v>0.05</v>
      </c>
      <c r="M12" s="84">
        <f t="shared" si="1"/>
        <v>0.05</v>
      </c>
      <c r="N12" s="84">
        <f>N10/N8</f>
        <v>4.9999999999999996E-2</v>
      </c>
      <c r="O12" s="84">
        <f t="shared" si="1"/>
        <v>0.05</v>
      </c>
    </row>
    <row r="13" spans="1:19" x14ac:dyDescent="0.25">
      <c r="B13" s="42"/>
      <c r="D13" s="11" t="s">
        <v>19</v>
      </c>
      <c r="G13" s="84">
        <f t="shared" si="1"/>
        <v>3.0286255991689444E-2</v>
      </c>
      <c r="H13" s="84">
        <f t="shared" si="1"/>
        <v>3.9449003412119238E-2</v>
      </c>
      <c r="I13" s="84">
        <f t="shared" si="1"/>
        <v>4.507759464520323E-2</v>
      </c>
      <c r="J13" s="84">
        <f t="shared" si="1"/>
        <v>4.78334963391083E-2</v>
      </c>
      <c r="K13" s="84">
        <f t="shared" si="1"/>
        <v>4.5073404734745949E-2</v>
      </c>
      <c r="L13" s="84">
        <f t="shared" si="1"/>
        <v>3.5038485853389457E-2</v>
      </c>
      <c r="M13" s="84">
        <f t="shared" si="1"/>
        <v>3.5355339059327376E-2</v>
      </c>
      <c r="N13" s="84">
        <f t="shared" si="1"/>
        <v>4.9999999999999996E-2</v>
      </c>
      <c r="O13" s="84">
        <f t="shared" si="1"/>
        <v>3.5355339059327376E-2</v>
      </c>
    </row>
    <row r="14" spans="1:19" x14ac:dyDescent="0.25">
      <c r="A14" s="61"/>
      <c r="B14" s="46" t="s">
        <v>26</v>
      </c>
      <c r="D14" s="11" t="s">
        <v>57</v>
      </c>
      <c r="G14" s="43">
        <f t="shared" ref="G14:O14" si="2">IF(G2=0,1,(1-G11/G10))</f>
        <v>0.38372148993205146</v>
      </c>
      <c r="H14" s="43">
        <f t="shared" si="2"/>
        <v>0.24424691941196075</v>
      </c>
      <c r="I14" s="43">
        <f t="shared" si="2"/>
        <v>8.3341055914087581E-2</v>
      </c>
      <c r="J14" s="43">
        <f t="shared" si="2"/>
        <v>3.7582298107270873E-2</v>
      </c>
      <c r="K14" s="43">
        <f t="shared" si="2"/>
        <v>0.12678432903880632</v>
      </c>
      <c r="L14" s="43">
        <f t="shared" si="2"/>
        <v>0.27887517134082207</v>
      </c>
      <c r="M14" s="43">
        <f t="shared" si="2"/>
        <v>1</v>
      </c>
      <c r="N14" s="43">
        <f t="shared" si="2"/>
        <v>0</v>
      </c>
      <c r="O14" s="43">
        <f t="shared" si="2"/>
        <v>1</v>
      </c>
    </row>
    <row r="15" spans="1:19" ht="17.25" customHeight="1" x14ac:dyDescent="0.25">
      <c r="B15" s="42">
        <v>1</v>
      </c>
      <c r="D15" s="11" t="s">
        <v>73</v>
      </c>
      <c r="G15" s="11">
        <f>G2*((G8-G9)/G10)^2</f>
        <v>0.12142072370787049</v>
      </c>
      <c r="H15" s="11">
        <f>H2*((H8-H9)/H10)^2</f>
        <v>0.70943051942357838</v>
      </c>
      <c r="I15" s="11">
        <f t="shared" ref="I15:N15" si="3">I2*((I8-I9)/I10)^2</f>
        <v>0.11231504445814777</v>
      </c>
      <c r="J15" s="11">
        <f t="shared" si="3"/>
        <v>1.4438939019059554E-2</v>
      </c>
      <c r="K15" s="11">
        <f t="shared" si="3"/>
        <v>0.39288974457587261</v>
      </c>
      <c r="L15" s="11">
        <f t="shared" si="3"/>
        <v>0.33748642963148073</v>
      </c>
      <c r="M15" s="11">
        <f t="shared" si="3"/>
        <v>0</v>
      </c>
      <c r="N15" s="11">
        <f t="shared" si="3"/>
        <v>0</v>
      </c>
      <c r="O15" s="11">
        <f>O2*((O8-O9)/O10)^2</f>
        <v>0</v>
      </c>
      <c r="P15" s="11">
        <f>SUM(G15:O15)</f>
        <v>1.6879814008160097</v>
      </c>
      <c r="Q15" s="11">
        <f>P15*1.96^2</f>
        <v>6.4845493493747819</v>
      </c>
    </row>
    <row r="16" spans="1:19" x14ac:dyDescent="0.25">
      <c r="C16" s="11" t="s">
        <v>15</v>
      </c>
      <c r="G16" s="47">
        <f>(G9-G8)/G10</f>
        <v>0.34845476565527195</v>
      </c>
      <c r="H16" s="47">
        <f>(H9-H8)/H10</f>
        <v>-0.84227698497796932</v>
      </c>
      <c r="I16" s="47">
        <f t="shared" ref="I16:N16" si="4">(I9-I8)/I10</f>
        <v>0.33513436776634498</v>
      </c>
      <c r="J16" s="47">
        <f t="shared" si="4"/>
        <v>0.12016213637855959</v>
      </c>
      <c r="K16" s="47">
        <f t="shared" si="4"/>
        <v>-0.62680917716309215</v>
      </c>
      <c r="L16" s="47">
        <f t="shared" si="4"/>
        <v>0.58093582230008911</v>
      </c>
      <c r="M16" s="47">
        <f t="shared" si="4"/>
        <v>0</v>
      </c>
      <c r="N16" s="47">
        <f t="shared" si="4"/>
        <v>0</v>
      </c>
      <c r="O16" s="47">
        <f>(O9-O8)/O10</f>
        <v>0</v>
      </c>
    </row>
    <row r="17" spans="1:16382" x14ac:dyDescent="0.25">
      <c r="C17" s="11" t="s">
        <v>20</v>
      </c>
      <c r="G17" s="47">
        <f>(G9-G8)/G11</f>
        <v>0.56541768041993323</v>
      </c>
      <c r="H17" s="47">
        <f>(H9-H8)/H11</f>
        <v>-1.1144870019221189</v>
      </c>
      <c r="I17" s="47">
        <f t="shared" ref="I17:N17" si="5">(I9-I8)/I11</f>
        <v>0.36560420855385778</v>
      </c>
      <c r="J17" s="47">
        <f t="shared" si="5"/>
        <v>0.12485445367665611</v>
      </c>
      <c r="K17" s="47">
        <f t="shared" si="5"/>
        <v>-0.71781714186729018</v>
      </c>
      <c r="L17" s="47">
        <f t="shared" si="5"/>
        <v>0.80559675553017784</v>
      </c>
      <c r="M17" s="47">
        <f t="shared" si="5"/>
        <v>0</v>
      </c>
      <c r="N17" s="47">
        <f t="shared" si="5"/>
        <v>0</v>
      </c>
      <c r="O17" s="47">
        <f>(O9-O8)/O11</f>
        <v>0</v>
      </c>
    </row>
    <row r="19" spans="1:16382" x14ac:dyDescent="0.25">
      <c r="G19" s="81">
        <v>10.099332958874101</v>
      </c>
      <c r="H19" s="155">
        <v>5.093757305226613</v>
      </c>
      <c r="I19" s="155">
        <v>3.8433628988997133</v>
      </c>
      <c r="J19" s="155">
        <v>3.8926809159330342</v>
      </c>
      <c r="K19" s="155">
        <v>3.8926809159330342</v>
      </c>
      <c r="L19" s="155">
        <v>3.8926809159330342</v>
      </c>
      <c r="M19" s="155">
        <v>3.8926809159330342</v>
      </c>
      <c r="N19" s="155">
        <v>3.0337915064719394</v>
      </c>
      <c r="O19" s="155">
        <v>1.9992478971806025</v>
      </c>
      <c r="R19" s="127"/>
      <c r="S19" s="49"/>
      <c r="T19" s="49"/>
    </row>
    <row r="20" spans="1:16382" x14ac:dyDescent="0.25">
      <c r="D20" s="11" t="s">
        <v>14</v>
      </c>
      <c r="G20" s="81">
        <v>300</v>
      </c>
      <c r="H20" s="81">
        <v>220</v>
      </c>
      <c r="I20" s="81">
        <v>150</v>
      </c>
      <c r="J20" s="81">
        <v>100</v>
      </c>
      <c r="K20" s="81">
        <v>180</v>
      </c>
      <c r="L20" s="81">
        <v>250</v>
      </c>
      <c r="M20" s="81">
        <v>4</v>
      </c>
      <c r="N20" s="81">
        <v>3</v>
      </c>
      <c r="O20" s="81">
        <v>150</v>
      </c>
      <c r="Q20" s="11">
        <v>1</v>
      </c>
      <c r="R20" s="127"/>
      <c r="S20" s="49"/>
      <c r="T20" s="49"/>
    </row>
    <row r="21" spans="1:16382" x14ac:dyDescent="0.25">
      <c r="D21" s="11" t="s">
        <v>17</v>
      </c>
      <c r="G21" s="30">
        <f ca="1">NORMINV(RAND(),G20,G20*G3/100)</f>
        <v>286.41301606803364</v>
      </c>
      <c r="H21" s="30">
        <f t="shared" ref="H21:O21" ca="1" si="6">NORMINV(RAND(),H20,H20*H3/100)</f>
        <v>208.25941562992602</v>
      </c>
      <c r="I21" s="30">
        <f t="shared" ca="1" si="6"/>
        <v>156.71238862017833</v>
      </c>
      <c r="J21" s="30">
        <f t="shared" ca="1" si="6"/>
        <v>99.894333701460738</v>
      </c>
      <c r="K21" s="30">
        <f t="shared" ca="1" si="6"/>
        <v>171.38367791145555</v>
      </c>
      <c r="L21" s="30">
        <f t="shared" ca="1" si="6"/>
        <v>252.71001475303441</v>
      </c>
      <c r="M21" s="30">
        <f t="shared" ca="1" si="6"/>
        <v>3.9832682964327022</v>
      </c>
      <c r="N21" s="30">
        <f t="shared" ca="1" si="6"/>
        <v>2.9291890117957329</v>
      </c>
      <c r="O21" s="30">
        <f t="shared" ca="1" si="6"/>
        <v>153.83809467472511</v>
      </c>
      <c r="R21" s="127"/>
      <c r="S21" s="49"/>
      <c r="T21" s="49"/>
    </row>
    <row r="22" spans="1:16382" ht="15.75" thickBot="1" x14ac:dyDescent="0.3">
      <c r="G22" s="11">
        <v>2.632053674527282</v>
      </c>
      <c r="H22" s="11">
        <v>3.1438002121102863E-2</v>
      </c>
      <c r="I22" s="11">
        <v>3.1438002121095238E-2</v>
      </c>
      <c r="J22" s="11">
        <v>2.6320536745273051</v>
      </c>
      <c r="K22" s="11">
        <v>2.6320536745273051</v>
      </c>
      <c r="L22" s="11">
        <v>2.6320536745273051</v>
      </c>
      <c r="M22" s="11">
        <v>2.6320536745273051</v>
      </c>
      <c r="N22" s="11">
        <v>2.6320536745272682</v>
      </c>
      <c r="O22" s="11">
        <v>0</v>
      </c>
      <c r="R22" s="127"/>
      <c r="S22" s="49"/>
      <c r="T22" s="49"/>
    </row>
    <row r="23" spans="1:16382" ht="15.75" thickBot="1" x14ac:dyDescent="0.3">
      <c r="E23" s="79">
        <f>NORMSINV(1-(1-(1-A33)^(1/B39))/2)</f>
        <v>2.6828014547493244</v>
      </c>
      <c r="F23" s="117" t="s">
        <v>78</v>
      </c>
      <c r="G23" s="114">
        <v>0.44246635042173715</v>
      </c>
      <c r="H23" s="114">
        <v>1.2862004787270045</v>
      </c>
      <c r="I23" s="114">
        <v>0.83852699261281993</v>
      </c>
      <c r="J23" s="114">
        <v>0.44246635042173765</v>
      </c>
      <c r="K23" s="114">
        <v>1.2862004787270005</v>
      </c>
      <c r="L23" s="114">
        <v>0.83852699261281649</v>
      </c>
      <c r="M23" s="114">
        <v>0</v>
      </c>
      <c r="N23" s="114">
        <v>0</v>
      </c>
      <c r="O23" s="77">
        <v>0</v>
      </c>
      <c r="R23" s="127"/>
      <c r="S23" s="49"/>
      <c r="T23" s="49"/>
    </row>
    <row r="24" spans="1:16382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161">
        <v>8</v>
      </c>
      <c r="O24" s="76">
        <v>9</v>
      </c>
      <c r="P24" s="118" t="s">
        <v>85</v>
      </c>
      <c r="Q24" s="134" t="s">
        <v>84</v>
      </c>
      <c r="R24" s="135" t="s">
        <v>87</v>
      </c>
      <c r="S24" s="135" t="s">
        <v>90</v>
      </c>
      <c r="T24" s="135" t="s">
        <v>103</v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 s="11"/>
      <c r="XEU24" s="11"/>
      <c r="XEV24" s="11"/>
      <c r="XEW24" s="11"/>
      <c r="XEX24" s="11"/>
      <c r="XEY24" s="11"/>
      <c r="XEZ24" s="11"/>
      <c r="XFA24" s="11"/>
      <c r="XFB24" s="11"/>
    </row>
    <row r="25" spans="1:16382" ht="15.75" thickBot="1" x14ac:dyDescent="0.3">
      <c r="A25" s="129">
        <f t="array" ref="A25">SUM($G25:$O25*$G$8:$O$8)-F25</f>
        <v>-21.353528677876739</v>
      </c>
      <c r="B25" s="73" t="s">
        <v>104</v>
      </c>
      <c r="C25" s="125">
        <v>0.44246635042173865</v>
      </c>
      <c r="D25" s="158"/>
      <c r="E25" s="163" t="s">
        <v>106</v>
      </c>
      <c r="F25" s="160">
        <v>0</v>
      </c>
      <c r="G25" s="142">
        <v>1</v>
      </c>
      <c r="H25" s="85">
        <v>-1</v>
      </c>
      <c r="I25" s="85">
        <v>0</v>
      </c>
      <c r="J25" s="8">
        <v>1</v>
      </c>
      <c r="K25" s="8">
        <v>-1</v>
      </c>
      <c r="L25" s="85">
        <v>0</v>
      </c>
      <c r="M25" s="85">
        <v>0</v>
      </c>
      <c r="N25" s="85">
        <v>0</v>
      </c>
      <c r="O25" s="56">
        <v>0</v>
      </c>
      <c r="P25" s="77" t="s">
        <v>104</v>
      </c>
      <c r="Q25" s="18">
        <v>400.86744775780471</v>
      </c>
      <c r="R25" s="25">
        <v>0.17555266632975522</v>
      </c>
      <c r="S25" s="18">
        <v>-8.2539737615196564</v>
      </c>
      <c r="T25" s="18">
        <v>18.654466613455117</v>
      </c>
    </row>
    <row r="26" spans="1:16382" ht="15.75" thickBot="1" x14ac:dyDescent="0.3">
      <c r="A26" s="129"/>
      <c r="B26" s="74" t="s">
        <v>104</v>
      </c>
      <c r="C26" s="126">
        <v>0.83852699261282648</v>
      </c>
      <c r="D26" s="159"/>
      <c r="E26" s="163" t="s">
        <v>108</v>
      </c>
      <c r="F26" s="8">
        <v>0</v>
      </c>
      <c r="G26" s="143">
        <v>0</v>
      </c>
      <c r="H26" s="8">
        <v>1</v>
      </c>
      <c r="I26" s="8">
        <v>-1</v>
      </c>
      <c r="J26" s="8">
        <v>0</v>
      </c>
      <c r="K26" s="8">
        <v>1</v>
      </c>
      <c r="L26" s="8">
        <v>-1</v>
      </c>
      <c r="M26" s="8">
        <v>0</v>
      </c>
      <c r="N26" s="8">
        <v>0</v>
      </c>
      <c r="O26" s="58">
        <v>0</v>
      </c>
      <c r="P26" s="77" t="s">
        <v>104</v>
      </c>
      <c r="Q26" s="18">
        <v>400.86744775780471</v>
      </c>
      <c r="R26" s="25">
        <v>0.16851954332181474</v>
      </c>
      <c r="S26" s="18">
        <v>15.015601246106344</v>
      </c>
      <c r="T26" s="18">
        <v>17.907117335982417</v>
      </c>
    </row>
    <row r="27" spans="1:16382" ht="15.75" thickBot="1" x14ac:dyDescent="0.3">
      <c r="A27" s="129"/>
      <c r="B27" s="74" t="s">
        <v>104</v>
      </c>
      <c r="C27" s="126" t="s">
        <v>104</v>
      </c>
      <c r="D27" s="159"/>
      <c r="E27" s="164" t="s">
        <v>107</v>
      </c>
      <c r="F27" s="8">
        <v>0</v>
      </c>
      <c r="G27" s="143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58">
        <v>0</v>
      </c>
      <c r="P27" s="77" t="s">
        <v>104</v>
      </c>
      <c r="Q27" s="18">
        <v>0</v>
      </c>
      <c r="R27" s="25" t="s">
        <v>104</v>
      </c>
      <c r="S27" s="18" t="s">
        <v>104</v>
      </c>
      <c r="T27" s="18" t="s">
        <v>104</v>
      </c>
    </row>
    <row r="28" spans="1:16382" ht="15.75" thickBot="1" x14ac:dyDescent="0.3">
      <c r="A28" s="129"/>
      <c r="B28" s="74" t="s">
        <v>104</v>
      </c>
      <c r="C28" s="126" t="s">
        <v>104</v>
      </c>
      <c r="D28" s="159"/>
      <c r="E28" s="141">
        <v>4</v>
      </c>
      <c r="F28" s="8">
        <v>0</v>
      </c>
      <c r="G28" s="143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58">
        <v>0</v>
      </c>
      <c r="P28" s="77" t="s">
        <v>104</v>
      </c>
      <c r="Q28" s="18">
        <v>0</v>
      </c>
      <c r="R28" s="25" t="s">
        <v>104</v>
      </c>
      <c r="S28" s="18" t="s">
        <v>104</v>
      </c>
      <c r="T28" s="18" t="s">
        <v>104</v>
      </c>
    </row>
    <row r="29" spans="1:16382" ht="15.75" thickBot="1" x14ac:dyDescent="0.3">
      <c r="A29" s="129">
        <f t="array" ref="A29">SUM($G29:$O29*$G$8:$O$8)-F29</f>
        <v>0</v>
      </c>
      <c r="B29" s="74" t="s">
        <v>104</v>
      </c>
      <c r="C29" s="126" t="s">
        <v>104</v>
      </c>
      <c r="D29" s="159"/>
      <c r="E29" s="141">
        <v>5</v>
      </c>
      <c r="F29" s="8">
        <v>0</v>
      </c>
      <c r="G29" s="143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1</v>
      </c>
      <c r="N29" s="8">
        <v>0</v>
      </c>
      <c r="O29" s="58">
        <v>-1</v>
      </c>
      <c r="P29" s="77" t="s">
        <v>104</v>
      </c>
      <c r="Q29" s="18">
        <v>5</v>
      </c>
      <c r="R29" s="25" t="s">
        <v>104</v>
      </c>
      <c r="S29" s="18" t="s">
        <v>104</v>
      </c>
      <c r="T29" s="18" t="s">
        <v>104</v>
      </c>
    </row>
    <row r="30" spans="1:16382" ht="15.75" thickBot="1" x14ac:dyDescent="0.3">
      <c r="A30" s="70">
        <f>SUM(A25:A25)</f>
        <v>-21.353528677876739</v>
      </c>
      <c r="B30" s="83">
        <f>NORMSINV(1-(1-(1-A33)^(1/B42))/2)</f>
        <v>2.4909151310191397</v>
      </c>
      <c r="C30" s="51"/>
      <c r="E30" s="52"/>
      <c r="F30" s="120" t="s">
        <v>77</v>
      </c>
      <c r="G30" s="128" t="s">
        <v>104</v>
      </c>
      <c r="H30" s="128" t="s">
        <v>104</v>
      </c>
      <c r="I30" s="128" t="s">
        <v>104</v>
      </c>
      <c r="J30" s="128" t="s">
        <v>104</v>
      </c>
      <c r="K30" s="128" t="s">
        <v>104</v>
      </c>
      <c r="L30" s="128" t="s">
        <v>104</v>
      </c>
      <c r="M30" s="128" t="s">
        <v>104</v>
      </c>
      <c r="N30" s="128" t="s">
        <v>104</v>
      </c>
      <c r="O30" s="128" t="s">
        <v>104</v>
      </c>
      <c r="P30" s="79">
        <f>CHIINV(1-(1-A33)^(1/(B39+B42)),1)</f>
        <v>8.009922939062136</v>
      </c>
      <c r="Q30" s="13"/>
      <c r="R30" s="13"/>
      <c r="S30" s="10"/>
    </row>
    <row r="31" spans="1:16382" ht="15.75" thickBot="1" x14ac:dyDescent="0.3">
      <c r="D31" s="50"/>
      <c r="E31" s="50"/>
      <c r="F31" s="136" t="s">
        <v>86</v>
      </c>
      <c r="G31" s="121">
        <v>298.93752271744262</v>
      </c>
      <c r="H31" s="121">
        <v>228.73329074968373</v>
      </c>
      <c r="I31" s="121">
        <v>145.53741107091804</v>
      </c>
      <c r="J31" s="121">
        <v>101.92992504036206</v>
      </c>
      <c r="K31" s="121">
        <v>172.13415700812095</v>
      </c>
      <c r="L31" s="121">
        <v>255.33003668688661</v>
      </c>
      <c r="M31" s="121">
        <v>5</v>
      </c>
      <c r="N31" s="121">
        <v>144.63679116256313</v>
      </c>
      <c r="O31" s="50">
        <v>5</v>
      </c>
      <c r="Q31" s="18"/>
      <c r="R31" s="25"/>
      <c r="S31" s="18"/>
      <c r="T31" s="18"/>
    </row>
    <row r="32" spans="1:16382" ht="15.75" thickBot="1" x14ac:dyDescent="0.3">
      <c r="A32" s="72" t="s">
        <v>31</v>
      </c>
      <c r="D32" s="50"/>
      <c r="E32" s="50"/>
      <c r="F32" s="137" t="s">
        <v>88</v>
      </c>
      <c r="G32" s="140">
        <v>0.24738635015431873</v>
      </c>
      <c r="H32" s="140">
        <v>0.31599715444282461</v>
      </c>
      <c r="I32" s="140">
        <v>0.48778041952517959</v>
      </c>
      <c r="J32" s="140">
        <v>0.72552847105457929</v>
      </c>
      <c r="K32" s="140">
        <v>0.41989963095955074</v>
      </c>
      <c r="L32" s="140">
        <v>0.27803348305564568</v>
      </c>
      <c r="M32" s="140">
        <v>10</v>
      </c>
      <c r="N32" s="140">
        <v>10</v>
      </c>
      <c r="O32" s="140">
        <v>10</v>
      </c>
      <c r="Q32" s="18"/>
      <c r="R32" s="25"/>
      <c r="S32" s="18"/>
      <c r="T32" s="18"/>
    </row>
    <row r="33" spans="1:20" ht="15.75" thickBot="1" x14ac:dyDescent="0.3">
      <c r="A33" s="71">
        <v>0.05</v>
      </c>
      <c r="B33" s="66" t="s">
        <v>34</v>
      </c>
      <c r="C33" s="42">
        <v>7</v>
      </c>
      <c r="D33" s="50"/>
      <c r="E33" s="50"/>
      <c r="F33" s="137"/>
      <c r="G33" s="27"/>
      <c r="H33" s="27"/>
      <c r="I33" s="27"/>
      <c r="J33" s="27"/>
      <c r="K33" s="27"/>
      <c r="L33" s="27"/>
      <c r="M33" s="27"/>
      <c r="N33" s="27"/>
      <c r="O33" s="27"/>
      <c r="Q33" s="18"/>
      <c r="R33" s="25">
        <v>0.22997020643257374</v>
      </c>
      <c r="S33" s="18">
        <v>1.7000000000000062</v>
      </c>
      <c r="T33" s="18">
        <v>0.64588348499594672</v>
      </c>
    </row>
    <row r="34" spans="1:20" ht="15.75" thickBot="1" x14ac:dyDescent="0.3">
      <c r="A34" s="138" t="s">
        <v>89</v>
      </c>
      <c r="B34" s="80" t="s">
        <v>33</v>
      </c>
      <c r="C34" s="50">
        <v>5</v>
      </c>
      <c r="D34" s="50"/>
      <c r="E34" s="50"/>
      <c r="F34" s="50"/>
      <c r="G34" s="140"/>
      <c r="H34" s="140"/>
      <c r="I34" s="140"/>
      <c r="J34" s="140"/>
      <c r="K34" s="140"/>
      <c r="L34" s="140"/>
      <c r="M34" s="140"/>
      <c r="N34" s="140"/>
      <c r="O34" s="140"/>
      <c r="Q34" s="18"/>
      <c r="R34" s="25">
        <v>0.21330181719621163</v>
      </c>
      <c r="S34" s="18">
        <v>0.3368940016437954</v>
      </c>
      <c r="T34" s="18">
        <v>0.29101077889026461</v>
      </c>
    </row>
    <row r="35" spans="1:20" ht="16.5" thickBot="1" x14ac:dyDescent="0.3">
      <c r="A35" s="139">
        <v>0.9</v>
      </c>
      <c r="B35" s="68" t="s">
        <v>32</v>
      </c>
      <c r="C35" s="79">
        <f>CHIINV(A33,B42)</f>
        <v>9.4877290367811575</v>
      </c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Q35" s="18"/>
      <c r="R35" s="25">
        <v>0.38201582920037402</v>
      </c>
      <c r="S35" s="18">
        <v>1.6999999999999806</v>
      </c>
      <c r="T35" s="18">
        <v>0.64588348499591541</v>
      </c>
    </row>
    <row r="36" spans="1:20" ht="15.75" thickBot="1" x14ac:dyDescent="0.3">
      <c r="B36" s="66" t="s">
        <v>25</v>
      </c>
      <c r="C36" s="119">
        <v>1.6879814008160099</v>
      </c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Q36" s="18"/>
      <c r="R36" s="25"/>
      <c r="S36" s="18"/>
      <c r="T36" s="18"/>
    </row>
    <row r="37" spans="1:20" ht="15.75" thickBot="1" x14ac:dyDescent="0.3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Q37" s="18"/>
      <c r="R37" s="25"/>
      <c r="S37" s="18"/>
      <c r="T37" s="18"/>
    </row>
    <row r="38" spans="1:20" x14ac:dyDescent="0.25">
      <c r="A38" s="146" t="s">
        <v>95</v>
      </c>
      <c r="B38" s="56">
        <v>9</v>
      </c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</row>
    <row r="39" spans="1:20" x14ac:dyDescent="0.25">
      <c r="A39" s="147" t="s">
        <v>96</v>
      </c>
      <c r="B39" s="58">
        <v>7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O39" s="53"/>
    </row>
    <row r="40" spans="1:20" x14ac:dyDescent="0.25">
      <c r="A40" s="148" t="s">
        <v>97</v>
      </c>
      <c r="B40" s="58">
        <v>2</v>
      </c>
      <c r="C40" s="49"/>
      <c r="D40" s="49"/>
      <c r="E40" s="49"/>
      <c r="F40" s="49"/>
      <c r="G40" s="52"/>
      <c r="H40" s="52"/>
      <c r="I40" s="52"/>
      <c r="J40" s="52"/>
      <c r="K40" s="52"/>
      <c r="L40" s="52"/>
      <c r="M40" s="52"/>
      <c r="N40" s="52"/>
      <c r="O40" s="52"/>
    </row>
    <row r="41" spans="1:20" x14ac:dyDescent="0.25">
      <c r="A41" s="147" t="s">
        <v>94</v>
      </c>
      <c r="B41" s="58">
        <v>5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</row>
    <row r="42" spans="1:20" ht="15" customHeight="1" thickBot="1" x14ac:dyDescent="0.3">
      <c r="A42" s="149" t="s">
        <v>98</v>
      </c>
      <c r="B42" s="60">
        <v>4</v>
      </c>
      <c r="C42" s="49"/>
      <c r="D42" s="49"/>
      <c r="E42" s="49"/>
      <c r="F42" s="49"/>
      <c r="G42" s="54"/>
      <c r="H42" s="54"/>
      <c r="I42" s="54"/>
      <c r="J42" s="54"/>
      <c r="K42" s="54"/>
      <c r="L42" s="54"/>
      <c r="M42" s="54"/>
      <c r="N42" s="54"/>
      <c r="O42" s="54"/>
    </row>
    <row r="43" spans="1:20" x14ac:dyDescent="0.25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</row>
    <row r="44" spans="1:20" x14ac:dyDescent="0.25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</row>
    <row r="46" spans="1:20" x14ac:dyDescent="0.25">
      <c r="G46" s="10"/>
      <c r="H46" s="10"/>
      <c r="I46" s="10"/>
      <c r="J46" s="10"/>
      <c r="K46" s="10"/>
      <c r="L46" s="10"/>
      <c r="M46" s="10"/>
      <c r="N46" s="10"/>
      <c r="O46" s="10"/>
    </row>
    <row r="47" spans="1:20" x14ac:dyDescent="0.25">
      <c r="G47" s="10"/>
      <c r="H47" s="10"/>
      <c r="I47" s="10"/>
      <c r="J47" s="10"/>
      <c r="K47" s="10"/>
      <c r="L47" s="10"/>
      <c r="M47" s="10"/>
      <c r="N47" s="10"/>
      <c r="O47" s="10"/>
    </row>
    <row r="48" spans="1:20" x14ac:dyDescent="0.25">
      <c r="G48" s="12"/>
      <c r="H48" s="12"/>
      <c r="I48" s="12"/>
      <c r="J48" s="12"/>
      <c r="K48" s="12"/>
      <c r="L48" s="12"/>
      <c r="M48" s="12"/>
      <c r="N48" s="12"/>
    </row>
    <row r="49" spans="3:15" x14ac:dyDescent="0.25">
      <c r="G49" s="12"/>
      <c r="H49" s="12"/>
      <c r="I49" s="12"/>
      <c r="J49" s="12"/>
      <c r="K49" s="12"/>
      <c r="L49" s="12"/>
      <c r="M49" s="12"/>
      <c r="N49" s="12"/>
    </row>
    <row r="50" spans="3:15" x14ac:dyDescent="0.25">
      <c r="G50" s="12"/>
      <c r="H50" s="12"/>
      <c r="I50" s="12"/>
      <c r="J50" s="12"/>
      <c r="K50" s="12"/>
      <c r="L50" s="12"/>
      <c r="M50" s="12"/>
      <c r="N50" s="12"/>
      <c r="O50" s="12"/>
    </row>
    <row r="51" spans="3:15" x14ac:dyDescent="0.25">
      <c r="G51" s="12"/>
      <c r="H51" s="12"/>
      <c r="I51" s="12"/>
      <c r="J51" s="12"/>
      <c r="K51" s="12"/>
      <c r="L51" s="12"/>
      <c r="M51" s="12"/>
      <c r="N51" s="12"/>
      <c r="O51" s="12"/>
    </row>
    <row r="52" spans="3:15" ht="14.45" customHeight="1" x14ac:dyDescent="0.25">
      <c r="G52" s="19"/>
      <c r="H52" s="19"/>
      <c r="I52" s="19"/>
      <c r="J52" s="19"/>
      <c r="K52" s="19"/>
      <c r="L52" s="19"/>
      <c r="M52" s="19"/>
      <c r="N52" s="19"/>
      <c r="O52" s="19"/>
    </row>
    <row r="53" spans="3:15" x14ac:dyDescent="0.25">
      <c r="G53" s="20"/>
      <c r="H53" s="20"/>
      <c r="I53" s="20"/>
      <c r="J53" s="20"/>
      <c r="K53" s="20"/>
      <c r="L53" s="20"/>
      <c r="M53" s="20"/>
      <c r="N53" s="20"/>
      <c r="O53" s="20"/>
    </row>
    <row r="54" spans="3:15" x14ac:dyDescent="0.25">
      <c r="G54" s="12"/>
      <c r="H54" s="12"/>
      <c r="I54" s="12"/>
      <c r="J54" s="12"/>
      <c r="K54" s="12"/>
      <c r="L54" s="12"/>
      <c r="M54" s="12"/>
      <c r="N54" s="12"/>
    </row>
    <row r="55" spans="3:15" x14ac:dyDescent="0.25">
      <c r="G55" s="21"/>
      <c r="H55" s="21"/>
      <c r="I55" s="21"/>
      <c r="J55" s="21"/>
      <c r="K55" s="21"/>
      <c r="L55" s="21"/>
      <c r="M55" s="21"/>
      <c r="N55" s="21"/>
    </row>
    <row r="57" spans="3:15" ht="13.9" customHeight="1" x14ac:dyDescent="0.3">
      <c r="C57" s="6"/>
      <c r="D57" s="6"/>
      <c r="E57" s="6"/>
      <c r="F57" s="6"/>
    </row>
    <row r="72" spans="7:18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7:18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7:18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7:18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7:18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7:18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7:18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7:18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7:18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</row>
    <row r="81" spans="7:18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</row>
    <row r="82" spans="7:18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7:18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</row>
    <row r="84" spans="7:18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</row>
    <row r="85" spans="7:18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7:18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</row>
    <row r="87" spans="7:18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</row>
    <row r="88" spans="7:18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7:18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</row>
    <row r="90" spans="7:18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</row>
    <row r="91" spans="7:18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7:18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7" spans="7:18" x14ac:dyDescent="0.25">
      <c r="G97" s="11">
        <f>G104^2*G$10^2</f>
        <v>138.12680499347093</v>
      </c>
    </row>
    <row r="98" spans="7:18" x14ac:dyDescent="0.25">
      <c r="G98" s="11">
        <f>G105^2*G$10^2</f>
        <v>138.12680499347084</v>
      </c>
    </row>
    <row r="100" spans="7:18" x14ac:dyDescent="0.25">
      <c r="G100" s="11" t="e">
        <f>G97/$Q$97</f>
        <v>#DIV/0!</v>
      </c>
    </row>
    <row r="101" spans="7:18" x14ac:dyDescent="0.25">
      <c r="G101" s="10"/>
      <c r="H101" s="10"/>
      <c r="I101" s="10"/>
      <c r="J101" s="10"/>
      <c r="K101" s="10"/>
      <c r="L101" s="10"/>
      <c r="M101" s="10"/>
      <c r="N101" s="10"/>
    </row>
    <row r="102" spans="7:18" x14ac:dyDescent="0.25">
      <c r="G102" s="10"/>
      <c r="H102" s="10"/>
      <c r="I102" s="10"/>
      <c r="J102" s="10"/>
      <c r="K102" s="10"/>
      <c r="L102" s="10"/>
      <c r="M102" s="10"/>
      <c r="N102" s="10"/>
    </row>
    <row r="103" spans="7:18" x14ac:dyDescent="0.25">
      <c r="G103" s="10"/>
      <c r="H103" s="10"/>
      <c r="I103" s="10"/>
      <c r="J103" s="10"/>
      <c r="K103" s="10"/>
      <c r="L103" s="10"/>
      <c r="M103" s="10"/>
      <c r="N103" s="10"/>
    </row>
    <row r="104" spans="7:18" x14ac:dyDescent="0.25">
      <c r="G104" s="10">
        <v>0.8</v>
      </c>
      <c r="H104" s="10"/>
      <c r="I104" s="10"/>
      <c r="J104" s="10"/>
      <c r="K104" s="10"/>
      <c r="L104" s="10"/>
      <c r="M104" s="10"/>
      <c r="N104" s="10"/>
    </row>
    <row r="105" spans="7:18" x14ac:dyDescent="0.25">
      <c r="G105" s="10">
        <v>0.79999999999999982</v>
      </c>
      <c r="H105" s="10"/>
      <c r="I105" s="10"/>
      <c r="J105" s="10"/>
      <c r="K105" s="10"/>
      <c r="L105" s="10"/>
      <c r="M105" s="10"/>
      <c r="N105" s="10"/>
    </row>
    <row r="106" spans="7:18" x14ac:dyDescent="0.25">
      <c r="G106" s="10"/>
      <c r="H106" s="10"/>
      <c r="I106" s="10"/>
      <c r="J106" s="10"/>
      <c r="K106" s="10"/>
      <c r="L106" s="10"/>
      <c r="M106" s="10"/>
      <c r="N106" s="10"/>
    </row>
    <row r="107" spans="7:18" x14ac:dyDescent="0.25">
      <c r="G107" s="10"/>
      <c r="H107" s="10"/>
      <c r="I107" s="10"/>
      <c r="J107" s="10"/>
      <c r="K107" s="10"/>
      <c r="L107" s="10"/>
      <c r="M107" s="10"/>
      <c r="N107" s="10"/>
    </row>
    <row r="108" spans="7:18" x14ac:dyDescent="0.25">
      <c r="G108" s="10"/>
      <c r="H108" s="10"/>
      <c r="I108" s="10"/>
      <c r="J108" s="10"/>
      <c r="K108" s="10"/>
      <c r="L108" s="10"/>
      <c r="M108" s="10"/>
      <c r="N108" s="10"/>
    </row>
    <row r="109" spans="7:18" x14ac:dyDescent="0.25">
      <c r="G109" s="10"/>
      <c r="H109" s="10"/>
      <c r="I109" s="10"/>
      <c r="J109" s="10"/>
      <c r="K109" s="10"/>
      <c r="L109" s="10"/>
      <c r="M109" s="10"/>
      <c r="N109" s="10"/>
    </row>
    <row r="110" spans="7:18" x14ac:dyDescent="0.25">
      <c r="G110" s="10"/>
      <c r="H110" s="10"/>
      <c r="I110" s="10"/>
      <c r="J110" s="10"/>
      <c r="K110" s="10"/>
      <c r="L110" s="10"/>
      <c r="M110" s="10"/>
      <c r="N110" s="10"/>
      <c r="O110" s="10"/>
    </row>
    <row r="111" spans="7:18" x14ac:dyDescent="0.25">
      <c r="G111" s="10"/>
      <c r="H111" s="10"/>
      <c r="I111" s="10"/>
      <c r="J111" s="10"/>
      <c r="K111" s="10"/>
      <c r="L111" s="10"/>
      <c r="M111" s="10"/>
      <c r="N111" s="10"/>
      <c r="O111" s="10"/>
    </row>
    <row r="112" spans="7:18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23"/>
      <c r="Q112" s="23"/>
      <c r="R112" s="23"/>
    </row>
    <row r="113" spans="7:18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23"/>
      <c r="Q113" s="23"/>
      <c r="R113" s="23"/>
    </row>
    <row r="114" spans="7:18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23"/>
      <c r="Q114" s="23"/>
      <c r="R114" s="23"/>
    </row>
    <row r="115" spans="7:18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23"/>
      <c r="Q115" s="23"/>
      <c r="R115" s="23"/>
    </row>
    <row r="116" spans="7:18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23"/>
      <c r="Q116" s="23"/>
      <c r="R116" s="23"/>
    </row>
    <row r="117" spans="7:18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23"/>
      <c r="Q117" s="23"/>
      <c r="R117" s="23"/>
    </row>
    <row r="118" spans="7:18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23"/>
      <c r="Q118" s="23"/>
      <c r="R118" s="23"/>
    </row>
    <row r="119" spans="7:18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23"/>
      <c r="Q119" s="23"/>
      <c r="R119" s="23"/>
    </row>
    <row r="120" spans="7:18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23"/>
      <c r="Q120" s="23"/>
      <c r="R120" s="23"/>
    </row>
    <row r="121" spans="7:18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23"/>
      <c r="Q121" s="23"/>
      <c r="R121" s="23"/>
    </row>
    <row r="122" spans="7:18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23"/>
      <c r="Q122" s="23"/>
      <c r="R122" s="23"/>
    </row>
    <row r="123" spans="7:18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23"/>
      <c r="Q123" s="23"/>
      <c r="R123" s="23"/>
    </row>
    <row r="124" spans="7:18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23"/>
      <c r="Q124" s="23"/>
      <c r="R124" s="23"/>
    </row>
    <row r="125" spans="7:18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23"/>
      <c r="Q125" s="23"/>
      <c r="R125" s="23"/>
    </row>
    <row r="126" spans="7:18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23"/>
      <c r="Q126" s="23"/>
      <c r="R126" s="23"/>
    </row>
    <row r="127" spans="7:18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23"/>
      <c r="Q127" s="23"/>
      <c r="R127" s="23"/>
    </row>
    <row r="128" spans="7:18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23"/>
      <c r="Q128" s="23"/>
      <c r="R128" s="23"/>
    </row>
    <row r="129" spans="7:18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23"/>
      <c r="Q129" s="23"/>
      <c r="R129" s="23"/>
    </row>
    <row r="130" spans="7:18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23"/>
      <c r="R130" s="23"/>
    </row>
    <row r="131" spans="7:18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23"/>
      <c r="R131" s="23"/>
    </row>
    <row r="132" spans="7:18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23"/>
      <c r="Q132" s="23"/>
      <c r="R132" s="23"/>
    </row>
    <row r="133" spans="7:18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23"/>
      <c r="Q133" s="23"/>
      <c r="R133" s="23"/>
    </row>
    <row r="134" spans="7:18" x14ac:dyDescent="0.25">
      <c r="G134" s="10"/>
      <c r="H134" s="10"/>
      <c r="I134" s="10"/>
      <c r="J134" s="10"/>
      <c r="K134" s="10"/>
      <c r="L134" s="10"/>
      <c r="M134" s="10"/>
      <c r="N134" s="10"/>
      <c r="O134" s="10"/>
    </row>
    <row r="135" spans="7:18" x14ac:dyDescent="0.25">
      <c r="G135" s="10"/>
      <c r="H135" s="10"/>
      <c r="I135" s="10"/>
      <c r="J135" s="10"/>
      <c r="K135" s="10"/>
      <c r="L135" s="10"/>
      <c r="M135" s="10"/>
      <c r="N135" s="10"/>
      <c r="O135" s="10"/>
    </row>
    <row r="136" spans="7:18" x14ac:dyDescent="0.25">
      <c r="G136" s="10"/>
      <c r="H136" s="10"/>
      <c r="I136" s="10"/>
      <c r="J136" s="10"/>
      <c r="K136" s="10"/>
      <c r="L136" s="10"/>
      <c r="M136" s="10"/>
      <c r="N136" s="10"/>
      <c r="O136" s="10"/>
    </row>
    <row r="137" spans="7:18" x14ac:dyDescent="0.25">
      <c r="G137" s="10"/>
      <c r="H137" s="10"/>
      <c r="I137" s="10"/>
      <c r="J137" s="10"/>
      <c r="K137" s="10"/>
      <c r="L137" s="10"/>
      <c r="M137" s="10"/>
      <c r="N137" s="10"/>
      <c r="O137" s="10"/>
    </row>
    <row r="138" spans="7:18" x14ac:dyDescent="0.25"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7:18" x14ac:dyDescent="0.25"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7:18" x14ac:dyDescent="0.25">
      <c r="G140" s="10"/>
      <c r="H140" s="10"/>
      <c r="I140" s="10"/>
      <c r="J140" s="10"/>
      <c r="K140" s="10"/>
      <c r="L140" s="10"/>
      <c r="M140" s="10"/>
      <c r="N140" s="10"/>
      <c r="O140" s="10"/>
    </row>
    <row r="141" spans="7:18" x14ac:dyDescent="0.25">
      <c r="G141" s="10"/>
      <c r="H141" s="10"/>
      <c r="I141" s="10"/>
      <c r="J141" s="10"/>
      <c r="K141" s="10"/>
      <c r="L141" s="10"/>
      <c r="M141" s="10"/>
      <c r="N141" s="10"/>
      <c r="O141" s="10"/>
    </row>
    <row r="142" spans="7:18" x14ac:dyDescent="0.25">
      <c r="G142" s="10"/>
      <c r="H142" s="10"/>
      <c r="I142" s="10"/>
      <c r="J142" s="10"/>
      <c r="K142" s="10"/>
      <c r="L142" s="10"/>
      <c r="M142" s="10"/>
      <c r="N142" s="10"/>
      <c r="O142" s="10"/>
    </row>
    <row r="143" spans="7:18" x14ac:dyDescent="0.25">
      <c r="G143" s="10"/>
      <c r="H143" s="10"/>
      <c r="I143" s="10"/>
      <c r="J143" s="10"/>
      <c r="K143" s="10"/>
      <c r="L143" s="10"/>
      <c r="M143" s="10"/>
      <c r="N143" s="10"/>
      <c r="O143" s="10"/>
    </row>
    <row r="144" spans="7:18" x14ac:dyDescent="0.25">
      <c r="G144" s="10"/>
      <c r="H144" s="10"/>
      <c r="I144" s="10"/>
      <c r="J144" s="10"/>
      <c r="K144" s="10"/>
      <c r="L144" s="10"/>
      <c r="M144" s="10"/>
      <c r="N144" s="10"/>
      <c r="O144" s="10"/>
    </row>
    <row r="145" spans="7:15" x14ac:dyDescent="0.25">
      <c r="G145" s="10"/>
      <c r="H145" s="10"/>
      <c r="I145" s="10"/>
      <c r="J145" s="10"/>
      <c r="K145" s="10"/>
      <c r="L145" s="10"/>
      <c r="M145" s="10"/>
      <c r="N145" s="10"/>
      <c r="O145" s="10"/>
    </row>
    <row r="146" spans="7:15" x14ac:dyDescent="0.25">
      <c r="G146" s="10"/>
      <c r="H146" s="10"/>
      <c r="I146" s="10"/>
      <c r="J146" s="10"/>
      <c r="K146" s="10"/>
      <c r="L146" s="10"/>
      <c r="M146" s="10"/>
      <c r="N146" s="10"/>
      <c r="O146" s="10"/>
    </row>
    <row r="147" spans="7:15" x14ac:dyDescent="0.25">
      <c r="G147" s="10"/>
      <c r="H147" s="10"/>
      <c r="I147" s="10"/>
      <c r="J147" s="10"/>
      <c r="K147" s="10"/>
      <c r="L147" s="10"/>
      <c r="M147" s="10"/>
      <c r="N147" s="10"/>
      <c r="O147" s="10"/>
    </row>
    <row r="148" spans="7:15" x14ac:dyDescent="0.25">
      <c r="G148" s="10"/>
      <c r="H148" s="10"/>
      <c r="I148" s="10"/>
      <c r="J148" s="10"/>
      <c r="K148" s="10"/>
      <c r="L148" s="10"/>
      <c r="M148" s="10"/>
      <c r="N148" s="10"/>
      <c r="O148" s="10"/>
    </row>
    <row r="149" spans="7:15" x14ac:dyDescent="0.25">
      <c r="G149" s="10"/>
      <c r="H149" s="10"/>
      <c r="I149" s="10"/>
      <c r="J149" s="10"/>
      <c r="K149" s="10"/>
      <c r="L149" s="10"/>
      <c r="M149" s="10"/>
      <c r="N149" s="10"/>
      <c r="O149" s="10"/>
    </row>
    <row r="150" spans="7:15" x14ac:dyDescent="0.25">
      <c r="G150" s="10"/>
      <c r="H150" s="10"/>
      <c r="I150" s="10"/>
      <c r="J150" s="10"/>
      <c r="K150" s="10"/>
      <c r="L150" s="10"/>
      <c r="M150" s="10"/>
      <c r="N150" s="10"/>
      <c r="O150" s="10"/>
    </row>
    <row r="151" spans="7:15" x14ac:dyDescent="0.25">
      <c r="G151" s="10"/>
      <c r="H151" s="10"/>
      <c r="I151" s="10"/>
      <c r="J151" s="10"/>
      <c r="K151" s="10"/>
      <c r="L151" s="10"/>
      <c r="M151" s="10"/>
      <c r="N151" s="10"/>
      <c r="O151" s="10"/>
    </row>
    <row r="152" spans="7:15" x14ac:dyDescent="0.25">
      <c r="G152" s="10"/>
      <c r="H152" s="10"/>
      <c r="I152" s="10"/>
      <c r="J152" s="10"/>
      <c r="K152" s="10"/>
      <c r="L152" s="10"/>
      <c r="M152" s="10"/>
      <c r="N152" s="10"/>
      <c r="O152" s="10"/>
    </row>
    <row r="153" spans="7:15" x14ac:dyDescent="0.25">
      <c r="G153" s="10"/>
      <c r="H153" s="10"/>
      <c r="I153" s="10"/>
      <c r="J153" s="10"/>
      <c r="K153" s="10"/>
      <c r="L153" s="10"/>
      <c r="M153" s="10"/>
      <c r="N153" s="10"/>
      <c r="O153" s="10"/>
    </row>
    <row r="154" spans="7:15" x14ac:dyDescent="0.25">
      <c r="G154" s="10"/>
      <c r="H154" s="10"/>
      <c r="I154" s="10"/>
      <c r="J154" s="10"/>
      <c r="K154" s="10"/>
      <c r="L154" s="10"/>
      <c r="M154" s="10"/>
      <c r="N154" s="10"/>
      <c r="O154" s="10"/>
    </row>
    <row r="155" spans="7:15" x14ac:dyDescent="0.25"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7:15" x14ac:dyDescent="0.25"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7:15" x14ac:dyDescent="0.25">
      <c r="G157" s="10"/>
      <c r="H157" s="10"/>
      <c r="I157" s="10"/>
      <c r="J157" s="10"/>
      <c r="K157" s="10"/>
      <c r="L157" s="10"/>
      <c r="M157" s="10"/>
      <c r="N157" s="10"/>
      <c r="O157" s="10"/>
    </row>
    <row r="158" spans="7:15" x14ac:dyDescent="0.25"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7:15" x14ac:dyDescent="0.25">
      <c r="G159" s="10"/>
      <c r="H159" s="10"/>
      <c r="I159" s="10"/>
      <c r="J159" s="10"/>
      <c r="K159" s="10"/>
      <c r="L159" s="10"/>
      <c r="M159" s="10"/>
      <c r="N159" s="10"/>
      <c r="O159" s="10"/>
    </row>
    <row r="160" spans="7:15" x14ac:dyDescent="0.25">
      <c r="G160" s="10"/>
      <c r="H160" s="10"/>
      <c r="I160" s="10"/>
      <c r="J160" s="10"/>
      <c r="K160" s="10"/>
      <c r="L160" s="10"/>
      <c r="M160" s="10"/>
      <c r="N160" s="10"/>
      <c r="O160" s="10"/>
    </row>
    <row r="161" spans="7:15" x14ac:dyDescent="0.25">
      <c r="G161" s="10"/>
      <c r="H161" s="10"/>
      <c r="I161" s="10"/>
      <c r="J161" s="10"/>
      <c r="K161" s="10"/>
      <c r="L161" s="10"/>
      <c r="M161" s="10"/>
      <c r="N161" s="10"/>
      <c r="O161" s="10"/>
    </row>
    <row r="162" spans="7:15" x14ac:dyDescent="0.25">
      <c r="G162" s="10"/>
      <c r="H162" s="10"/>
      <c r="I162" s="10"/>
      <c r="J162" s="10"/>
      <c r="K162" s="10"/>
      <c r="L162" s="10"/>
      <c r="M162" s="10"/>
      <c r="N162" s="10"/>
      <c r="O162" s="10"/>
    </row>
    <row r="163" spans="7:15" x14ac:dyDescent="0.25">
      <c r="G163" s="10"/>
      <c r="H163" s="10"/>
      <c r="I163" s="10"/>
      <c r="J163" s="10"/>
      <c r="K163" s="10"/>
      <c r="L163" s="10"/>
      <c r="M163" s="10"/>
      <c r="N163" s="10"/>
      <c r="O163" s="10"/>
    </row>
    <row r="164" spans="7:15" x14ac:dyDescent="0.25">
      <c r="G164" s="10"/>
      <c r="H164" s="10"/>
      <c r="I164" s="10"/>
      <c r="J164" s="10"/>
      <c r="K164" s="10"/>
      <c r="L164" s="10"/>
      <c r="M164" s="10"/>
      <c r="N164" s="10"/>
      <c r="O164" s="10"/>
    </row>
    <row r="165" spans="7:15" x14ac:dyDescent="0.25">
      <c r="G165" s="10"/>
      <c r="H165" s="10"/>
      <c r="I165" s="10"/>
      <c r="J165" s="10"/>
      <c r="K165" s="10"/>
      <c r="L165" s="10"/>
      <c r="M165" s="10"/>
      <c r="N165" s="10"/>
      <c r="O165" s="10"/>
    </row>
    <row r="166" spans="7:15" x14ac:dyDescent="0.25">
      <c r="G166" s="10"/>
      <c r="H166" s="10"/>
      <c r="I166" s="10"/>
      <c r="J166" s="10"/>
      <c r="K166" s="10"/>
      <c r="L166" s="10"/>
      <c r="M166" s="10"/>
      <c r="N166" s="10"/>
      <c r="O166" s="10"/>
    </row>
    <row r="167" spans="7:15" x14ac:dyDescent="0.25">
      <c r="G167" s="10"/>
      <c r="H167" s="10"/>
      <c r="I167" s="10"/>
      <c r="J167" s="10"/>
      <c r="K167" s="10"/>
      <c r="L167" s="10"/>
      <c r="M167" s="10"/>
      <c r="N167" s="10"/>
      <c r="O167" s="10"/>
    </row>
    <row r="168" spans="7:15" x14ac:dyDescent="0.25">
      <c r="G168" s="10"/>
      <c r="H168" s="10"/>
      <c r="I168" s="10"/>
      <c r="J168" s="10"/>
      <c r="K168" s="10"/>
      <c r="L168" s="10"/>
      <c r="M168" s="10"/>
      <c r="N168" s="10"/>
      <c r="O168" s="10"/>
    </row>
    <row r="169" spans="7:15" x14ac:dyDescent="0.25">
      <c r="G169" s="10"/>
      <c r="H169" s="10"/>
      <c r="I169" s="10"/>
      <c r="J169" s="10"/>
      <c r="K169" s="10"/>
      <c r="L169" s="10"/>
      <c r="M169" s="10"/>
      <c r="N169" s="10"/>
      <c r="O169" s="10"/>
    </row>
    <row r="170" spans="7:15" x14ac:dyDescent="0.25">
      <c r="G170" s="10"/>
      <c r="H170" s="10"/>
      <c r="I170" s="10"/>
      <c r="J170" s="10"/>
      <c r="K170" s="10"/>
      <c r="L170" s="10"/>
      <c r="M170" s="10"/>
      <c r="N170" s="10"/>
      <c r="O170" s="10"/>
    </row>
    <row r="171" spans="7:15" x14ac:dyDescent="0.25">
      <c r="G171" s="10"/>
      <c r="H171" s="10"/>
      <c r="I171" s="10"/>
      <c r="J171" s="10"/>
      <c r="K171" s="10"/>
      <c r="L171" s="10"/>
      <c r="M171" s="10"/>
      <c r="N171" s="10"/>
      <c r="O171" s="10"/>
    </row>
    <row r="172" spans="7:15" x14ac:dyDescent="0.25"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7:15" x14ac:dyDescent="0.25"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7:15" x14ac:dyDescent="0.25">
      <c r="G174" s="10"/>
      <c r="H174" s="10"/>
      <c r="I174" s="10"/>
      <c r="J174" s="10"/>
      <c r="K174" s="10"/>
      <c r="L174" s="10"/>
      <c r="M174" s="10"/>
      <c r="N174" s="10"/>
      <c r="O174" s="10"/>
    </row>
    <row r="175" spans="7:15" x14ac:dyDescent="0.25">
      <c r="G175" s="10"/>
      <c r="H175" s="10"/>
      <c r="I175" s="10"/>
      <c r="J175" s="10"/>
      <c r="K175" s="10"/>
      <c r="L175" s="10"/>
      <c r="M175" s="10"/>
      <c r="N175" s="10"/>
      <c r="O175" s="10"/>
    </row>
    <row r="176" spans="7:15" x14ac:dyDescent="0.25">
      <c r="G176" s="10"/>
      <c r="H176" s="10"/>
      <c r="I176" s="10"/>
      <c r="J176" s="10"/>
      <c r="K176" s="10"/>
      <c r="L176" s="10"/>
      <c r="M176" s="10"/>
      <c r="N176" s="10"/>
      <c r="O176" s="10"/>
    </row>
    <row r="177" spans="7:15" x14ac:dyDescent="0.25">
      <c r="G177" s="10"/>
      <c r="H177" s="10"/>
      <c r="I177" s="10"/>
      <c r="J177" s="10"/>
      <c r="K177" s="10"/>
      <c r="L177" s="10"/>
      <c r="M177" s="10"/>
      <c r="N177" s="10"/>
      <c r="O177" s="10"/>
    </row>
    <row r="178" spans="7:15" x14ac:dyDescent="0.25">
      <c r="G178" s="10"/>
      <c r="H178" s="10"/>
      <c r="I178" s="10"/>
      <c r="J178" s="10"/>
      <c r="K178" s="10"/>
      <c r="L178" s="10"/>
      <c r="M178" s="10"/>
      <c r="N178" s="10"/>
      <c r="O178" s="10"/>
    </row>
    <row r="179" spans="7:15" x14ac:dyDescent="0.25">
      <c r="G179" s="10"/>
      <c r="H179" s="10"/>
      <c r="I179" s="10"/>
      <c r="J179" s="10"/>
      <c r="K179" s="10"/>
      <c r="L179" s="10"/>
      <c r="M179" s="10"/>
      <c r="N179" s="10"/>
      <c r="O179" s="10"/>
    </row>
    <row r="180" spans="7:15" x14ac:dyDescent="0.25">
      <c r="G180" s="10"/>
      <c r="H180" s="10"/>
      <c r="I180" s="10"/>
      <c r="J180" s="10"/>
      <c r="K180" s="10"/>
      <c r="L180" s="10"/>
      <c r="M180" s="10"/>
      <c r="N180" s="10"/>
      <c r="O180" s="10"/>
    </row>
    <row r="181" spans="7:15" x14ac:dyDescent="0.25">
      <c r="G181" s="10"/>
      <c r="H181" s="10"/>
      <c r="I181" s="10"/>
      <c r="J181" s="10"/>
      <c r="K181" s="10"/>
      <c r="L181" s="10"/>
      <c r="M181" s="10"/>
      <c r="N181" s="10"/>
      <c r="O181" s="10"/>
    </row>
    <row r="182" spans="7:15" x14ac:dyDescent="0.25">
      <c r="G182" s="10"/>
      <c r="H182" s="10"/>
      <c r="I182" s="10"/>
      <c r="J182" s="10"/>
      <c r="K182" s="10"/>
      <c r="L182" s="10"/>
      <c r="M182" s="10"/>
      <c r="N182" s="10"/>
      <c r="O182" s="10"/>
    </row>
    <row r="183" spans="7:15" x14ac:dyDescent="0.25">
      <c r="G183" s="10"/>
      <c r="H183" s="10"/>
      <c r="I183" s="10"/>
      <c r="J183" s="10"/>
      <c r="K183" s="10"/>
      <c r="L183" s="10"/>
      <c r="M183" s="10"/>
      <c r="N183" s="10"/>
      <c r="O183" s="10"/>
    </row>
    <row r="184" spans="7:15" x14ac:dyDescent="0.25">
      <c r="G184" s="10"/>
      <c r="H184" s="10"/>
      <c r="I184" s="10"/>
      <c r="J184" s="10"/>
      <c r="K184" s="10"/>
      <c r="L184" s="10"/>
      <c r="M184" s="10"/>
      <c r="N184" s="10"/>
      <c r="O184" s="10"/>
    </row>
    <row r="185" spans="7:15" x14ac:dyDescent="0.25">
      <c r="G185" s="10"/>
      <c r="H185" s="10"/>
      <c r="I185" s="10"/>
      <c r="J185" s="10"/>
      <c r="K185" s="10"/>
      <c r="L185" s="10"/>
      <c r="M185" s="10"/>
      <c r="N185" s="10"/>
      <c r="O185" s="10"/>
    </row>
    <row r="186" spans="7:15" x14ac:dyDescent="0.25">
      <c r="G186" s="10"/>
      <c r="H186" s="10"/>
      <c r="I186" s="10"/>
      <c r="J186" s="10"/>
      <c r="K186" s="10"/>
      <c r="L186" s="10"/>
      <c r="M186" s="10"/>
      <c r="N186" s="10"/>
      <c r="O186" s="10"/>
    </row>
    <row r="187" spans="7:15" x14ac:dyDescent="0.25">
      <c r="G187" s="10"/>
      <c r="H187" s="10"/>
      <c r="I187" s="10"/>
      <c r="J187" s="10"/>
      <c r="K187" s="10"/>
      <c r="L187" s="10"/>
      <c r="M187" s="10"/>
      <c r="N187" s="10"/>
      <c r="O187" s="10"/>
    </row>
    <row r="188" spans="7:15" x14ac:dyDescent="0.25">
      <c r="G188" s="10"/>
      <c r="H188" s="10"/>
      <c r="I188" s="10"/>
      <c r="J188" s="10"/>
      <c r="K188" s="10"/>
      <c r="L188" s="10"/>
      <c r="M188" s="10"/>
      <c r="N188" s="10"/>
      <c r="O188" s="10"/>
    </row>
    <row r="189" spans="7:15" x14ac:dyDescent="0.25"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7:15" x14ac:dyDescent="0.25"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7:15" x14ac:dyDescent="0.25">
      <c r="G191" s="10"/>
      <c r="H191" s="10"/>
      <c r="I191" s="10"/>
      <c r="J191" s="10"/>
      <c r="K191" s="10"/>
      <c r="L191" s="10"/>
      <c r="M191" s="10"/>
      <c r="N191" s="10"/>
      <c r="O191" s="10"/>
    </row>
    <row r="192" spans="7:15" x14ac:dyDescent="0.25">
      <c r="G192" s="10"/>
      <c r="H192" s="10"/>
      <c r="I192" s="10"/>
      <c r="J192" s="10"/>
      <c r="K192" s="10"/>
      <c r="L192" s="10"/>
      <c r="M192" s="10"/>
      <c r="N192" s="10"/>
      <c r="O192" s="10"/>
    </row>
    <row r="193" spans="7:28" x14ac:dyDescent="0.25">
      <c r="G193" s="10"/>
      <c r="H193" s="10"/>
      <c r="I193" s="10"/>
      <c r="J193" s="10"/>
      <c r="K193" s="10"/>
      <c r="L193" s="10"/>
      <c r="M193" s="10"/>
      <c r="N193" s="10"/>
      <c r="O193" s="10"/>
    </row>
    <row r="194" spans="7:28" x14ac:dyDescent="0.25">
      <c r="G194" s="10"/>
      <c r="H194" s="10"/>
      <c r="I194" s="10"/>
      <c r="J194" s="10"/>
      <c r="K194" s="10"/>
      <c r="L194" s="10"/>
      <c r="M194" s="10"/>
      <c r="N194" s="10"/>
      <c r="O194" s="10"/>
    </row>
    <row r="195" spans="7:28" x14ac:dyDescent="0.25">
      <c r="G195" s="10"/>
      <c r="H195" s="10"/>
      <c r="I195" s="10"/>
      <c r="J195" s="10"/>
      <c r="K195" s="10"/>
      <c r="L195" s="10"/>
      <c r="M195" s="10"/>
      <c r="N195" s="10"/>
      <c r="O195" s="10"/>
    </row>
    <row r="196" spans="7:28" x14ac:dyDescent="0.25">
      <c r="G196" s="10"/>
      <c r="H196" s="10"/>
      <c r="I196" s="10"/>
      <c r="J196" s="10"/>
      <c r="K196" s="10"/>
      <c r="L196" s="10"/>
      <c r="M196" s="10"/>
      <c r="N196" s="10"/>
      <c r="O196" s="10"/>
    </row>
    <row r="197" spans="7:28" x14ac:dyDescent="0.25">
      <c r="G197" s="10"/>
      <c r="H197" s="10"/>
      <c r="I197" s="10"/>
      <c r="J197" s="10"/>
      <c r="K197" s="10"/>
      <c r="L197" s="10"/>
      <c r="M197" s="10"/>
      <c r="N197" s="10"/>
      <c r="O197" s="10"/>
    </row>
    <row r="198" spans="7:28" x14ac:dyDescent="0.25">
      <c r="G198" s="10"/>
      <c r="H198" s="10"/>
      <c r="I198" s="10"/>
      <c r="J198" s="10"/>
      <c r="K198" s="10"/>
      <c r="L198" s="10"/>
      <c r="M198" s="10"/>
      <c r="N198" s="10"/>
      <c r="O198" s="10"/>
    </row>
    <row r="199" spans="7:28" x14ac:dyDescent="0.25">
      <c r="G199" s="10"/>
      <c r="H199" s="10"/>
      <c r="I199" s="10"/>
      <c r="J199" s="10"/>
      <c r="K199" s="10"/>
      <c r="L199" s="10"/>
      <c r="M199" s="10"/>
      <c r="N199" s="10"/>
      <c r="O199" s="10"/>
    </row>
    <row r="200" spans="7:28" x14ac:dyDescent="0.25">
      <c r="G200" s="10"/>
      <c r="H200" s="10"/>
      <c r="I200" s="10"/>
      <c r="J200" s="10"/>
      <c r="K200" s="10"/>
      <c r="L200" s="10"/>
      <c r="M200" s="10"/>
      <c r="N200" s="10"/>
      <c r="O200" s="10"/>
    </row>
    <row r="201" spans="7:28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T201" s="10"/>
      <c r="U201" s="10"/>
      <c r="V201" s="10"/>
      <c r="W201" s="10"/>
      <c r="X201" s="10"/>
      <c r="Y201" s="10"/>
      <c r="Z201" s="10"/>
      <c r="AA201" s="10"/>
      <c r="AB201" s="10">
        <v>0</v>
      </c>
    </row>
    <row r="202" spans="7:28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T202" s="10"/>
      <c r="U202" s="10"/>
      <c r="V202" s="10"/>
      <c r="W202" s="10"/>
      <c r="X202" s="10"/>
      <c r="Y202" s="10"/>
      <c r="Z202" s="10"/>
      <c r="AA202" s="10"/>
      <c r="AB202" s="10">
        <v>0</v>
      </c>
    </row>
    <row r="203" spans="7:28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T203" s="10"/>
      <c r="U203" s="10"/>
      <c r="V203" s="10"/>
      <c r="W203" s="10"/>
      <c r="X203" s="10"/>
      <c r="Y203" s="10"/>
      <c r="Z203" s="10"/>
      <c r="AA203" s="10"/>
      <c r="AB203" s="10">
        <v>0</v>
      </c>
    </row>
    <row r="204" spans="7:28" x14ac:dyDescent="0.25">
      <c r="G204" s="10">
        <v>0</v>
      </c>
      <c r="H204" s="10"/>
      <c r="I204" s="10"/>
      <c r="J204" s="10"/>
      <c r="K204" s="10"/>
      <c r="L204" s="10"/>
      <c r="M204" s="10"/>
      <c r="N204" s="10"/>
      <c r="O204" s="10">
        <v>0</v>
      </c>
      <c r="T204" s="10"/>
      <c r="U204" s="10"/>
      <c r="V204" s="10"/>
      <c r="W204" s="10"/>
      <c r="X204" s="10"/>
      <c r="Y204" s="10"/>
      <c r="Z204" s="10"/>
      <c r="AA204" s="10"/>
      <c r="AB204" s="10">
        <v>0</v>
      </c>
    </row>
    <row r="205" spans="7:28" x14ac:dyDescent="0.25">
      <c r="G205" s="10">
        <v>0</v>
      </c>
      <c r="H205" s="10"/>
      <c r="I205" s="10"/>
      <c r="J205" s="10"/>
      <c r="K205" s="10"/>
      <c r="L205" s="10"/>
      <c r="M205" s="10"/>
      <c r="N205" s="10"/>
      <c r="O205" s="10">
        <v>0</v>
      </c>
      <c r="T205" s="10"/>
      <c r="U205" s="10"/>
      <c r="V205" s="10"/>
      <c r="W205" s="10"/>
      <c r="X205" s="10"/>
      <c r="Y205" s="10"/>
      <c r="Z205" s="10"/>
      <c r="AA205" s="10"/>
      <c r="AB205" s="10">
        <v>0</v>
      </c>
    </row>
    <row r="206" spans="7:28" x14ac:dyDescent="0.25">
      <c r="G206" s="10"/>
      <c r="H206" s="10"/>
      <c r="I206" s="10"/>
      <c r="J206" s="10"/>
      <c r="K206" s="10"/>
      <c r="L206" s="10"/>
      <c r="M206" s="10"/>
      <c r="N206" s="10"/>
      <c r="O206" s="10"/>
      <c r="T206" s="10"/>
      <c r="U206" s="10"/>
      <c r="V206" s="10"/>
      <c r="W206" s="10"/>
      <c r="X206" s="10"/>
      <c r="Y206" s="10"/>
      <c r="Z206" s="10"/>
      <c r="AA206" s="10"/>
      <c r="AB206" s="10">
        <v>0</v>
      </c>
    </row>
    <row r="207" spans="7:28" x14ac:dyDescent="0.25">
      <c r="G207" s="10"/>
      <c r="H207" s="10"/>
      <c r="I207" s="10"/>
      <c r="J207" s="10"/>
      <c r="K207" s="10"/>
      <c r="L207" s="10"/>
      <c r="M207" s="10"/>
      <c r="N207" s="10"/>
      <c r="O207" s="10"/>
      <c r="T207" s="10"/>
      <c r="U207" s="10"/>
      <c r="V207" s="10"/>
      <c r="W207" s="10"/>
      <c r="X207" s="10"/>
      <c r="Y207" s="10"/>
      <c r="Z207" s="10"/>
      <c r="AA207" s="10"/>
      <c r="AB207" s="10">
        <v>0</v>
      </c>
    </row>
    <row r="208" spans="7:28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T208" s="10"/>
      <c r="U208" s="10"/>
      <c r="V208" s="10"/>
      <c r="W208" s="10"/>
      <c r="X208" s="10"/>
      <c r="Y208" s="10"/>
      <c r="Z208" s="10"/>
      <c r="AA208" s="10"/>
      <c r="AB208" s="10">
        <v>0</v>
      </c>
    </row>
    <row r="209" spans="7:28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T209" s="10"/>
      <c r="U209" s="10"/>
      <c r="V209" s="10"/>
      <c r="W209" s="10"/>
      <c r="X209" s="10"/>
      <c r="Y209" s="10"/>
      <c r="Z209" s="10"/>
      <c r="AA209" s="10"/>
      <c r="AB209" s="10">
        <v>0</v>
      </c>
    </row>
    <row r="210" spans="7:28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T210" s="10"/>
      <c r="U210" s="10"/>
      <c r="V210" s="10"/>
      <c r="W210" s="10"/>
      <c r="X210" s="10"/>
      <c r="Y210" s="10"/>
      <c r="Z210" s="10"/>
      <c r="AA210" s="10"/>
      <c r="AB210" s="10"/>
    </row>
    <row r="211" spans="7:28" x14ac:dyDescent="0.25">
      <c r="G211" s="10"/>
      <c r="H211" s="10"/>
      <c r="I211" s="10"/>
      <c r="J211" s="10"/>
      <c r="K211" s="10"/>
      <c r="L211" s="10"/>
      <c r="M211" s="10"/>
      <c r="N211" s="10"/>
      <c r="O211" s="10"/>
    </row>
    <row r="212" spans="7:28" x14ac:dyDescent="0.25">
      <c r="G212" s="10"/>
      <c r="H212" s="10"/>
      <c r="I212" s="10"/>
      <c r="J212" s="10"/>
      <c r="K212" s="10"/>
      <c r="L212" s="10"/>
      <c r="M212" s="10"/>
      <c r="N212" s="10"/>
      <c r="O212" s="10"/>
    </row>
    <row r="213" spans="7:28" x14ac:dyDescent="0.25">
      <c r="G213" s="10"/>
      <c r="H213" s="10"/>
      <c r="I213" s="10"/>
      <c r="J213" s="10"/>
      <c r="K213" s="10"/>
      <c r="L213" s="10"/>
      <c r="M213" s="10"/>
      <c r="N213" s="10"/>
      <c r="O213" s="10"/>
    </row>
    <row r="214" spans="7:28" x14ac:dyDescent="0.25">
      <c r="G214" s="10"/>
      <c r="H214" s="10"/>
      <c r="I214" s="10"/>
      <c r="J214" s="10"/>
      <c r="K214" s="10"/>
      <c r="L214" s="10"/>
      <c r="M214" s="10"/>
      <c r="N214" s="10"/>
      <c r="O214" s="10"/>
    </row>
    <row r="215" spans="7:28" x14ac:dyDescent="0.25">
      <c r="G215" s="10"/>
      <c r="H215" s="10"/>
      <c r="I215" s="10"/>
      <c r="J215" s="10"/>
      <c r="K215" s="10"/>
      <c r="L215" s="10"/>
      <c r="M215" s="10"/>
      <c r="N215" s="10"/>
      <c r="O215" s="10"/>
    </row>
    <row r="216" spans="7:28" x14ac:dyDescent="0.25">
      <c r="G216" s="10"/>
      <c r="H216" s="10"/>
      <c r="I216" s="10"/>
      <c r="J216" s="10"/>
      <c r="K216" s="10"/>
      <c r="L216" s="10"/>
      <c r="M216" s="10"/>
      <c r="N216" s="10"/>
      <c r="O216" s="10"/>
    </row>
    <row r="217" spans="7:28" x14ac:dyDescent="0.25">
      <c r="G217" s="10"/>
      <c r="H217" s="10"/>
      <c r="I217" s="10"/>
      <c r="J217" s="10"/>
      <c r="K217" s="10"/>
      <c r="L217" s="10"/>
      <c r="M217" s="10"/>
      <c r="N217" s="10"/>
      <c r="O217" s="10"/>
    </row>
    <row r="218" spans="7:28" x14ac:dyDescent="0.25">
      <c r="G218" s="10"/>
      <c r="H218" s="10"/>
      <c r="I218" s="10"/>
      <c r="J218" s="10"/>
      <c r="K218" s="10"/>
      <c r="L218" s="10"/>
      <c r="M218" s="10"/>
      <c r="N218" s="10"/>
      <c r="O218" s="10"/>
    </row>
    <row r="219" spans="7:28" x14ac:dyDescent="0.25">
      <c r="G219" s="10"/>
      <c r="H219" s="10"/>
      <c r="I219" s="10"/>
      <c r="J219" s="10"/>
      <c r="K219" s="10"/>
      <c r="L219" s="10"/>
      <c r="M219" s="10"/>
      <c r="N219" s="10"/>
      <c r="O219" s="10"/>
    </row>
    <row r="220" spans="7:28" x14ac:dyDescent="0.25"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7:28" x14ac:dyDescent="0.25"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7:28" x14ac:dyDescent="0.25"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7:28" x14ac:dyDescent="0.25"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7:28" x14ac:dyDescent="0.25"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7:15" x14ac:dyDescent="0.25"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7:15" x14ac:dyDescent="0.25"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7:15" x14ac:dyDescent="0.25"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7:15" x14ac:dyDescent="0.25"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7:15" x14ac:dyDescent="0.25"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7:15" x14ac:dyDescent="0.25"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7:15" x14ac:dyDescent="0.25"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7:15" x14ac:dyDescent="0.25"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7:15" x14ac:dyDescent="0.25"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7:15" x14ac:dyDescent="0.25"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7:15" x14ac:dyDescent="0.25"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7:15" x14ac:dyDescent="0.25">
      <c r="G236" s="10"/>
      <c r="H236" s="10"/>
      <c r="I236" s="10"/>
      <c r="J236" s="10"/>
      <c r="K236" s="10"/>
      <c r="L236" s="10"/>
      <c r="M236" s="10"/>
      <c r="N236" s="10"/>
      <c r="O236" s="10"/>
    </row>
    <row r="237" spans="7:15" x14ac:dyDescent="0.25">
      <c r="G237" s="10"/>
      <c r="H237" s="10"/>
      <c r="I237" s="10"/>
      <c r="J237" s="10"/>
      <c r="K237" s="10"/>
      <c r="L237" s="10"/>
      <c r="M237" s="10"/>
      <c r="N237" s="10"/>
      <c r="O237" s="10"/>
    </row>
    <row r="238" spans="7:15" x14ac:dyDescent="0.25"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7:15" x14ac:dyDescent="0.25">
      <c r="G239" s="10"/>
      <c r="H239" s="10"/>
      <c r="I239" s="10"/>
      <c r="J239" s="10"/>
      <c r="K239" s="10"/>
      <c r="L239" s="10"/>
      <c r="M239" s="10"/>
      <c r="N239" s="10"/>
      <c r="O239" s="10"/>
    </row>
    <row r="240" spans="7:15" x14ac:dyDescent="0.25"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7:15" x14ac:dyDescent="0.25"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7:15" x14ac:dyDescent="0.25">
      <c r="G242" s="10"/>
      <c r="H242" s="10"/>
      <c r="I242" s="10"/>
      <c r="J242" s="10"/>
      <c r="K242" s="10"/>
      <c r="L242" s="10"/>
      <c r="M242" s="10"/>
      <c r="N242" s="10"/>
      <c r="O242" s="10"/>
    </row>
    <row r="243" spans="7:15" x14ac:dyDescent="0.25">
      <c r="G243" s="10"/>
      <c r="H243" s="10"/>
      <c r="I243" s="10"/>
      <c r="J243" s="10"/>
      <c r="K243" s="10"/>
      <c r="L243" s="10"/>
      <c r="M243" s="10"/>
      <c r="N243" s="10"/>
      <c r="O243" s="10"/>
    </row>
    <row r="244" spans="7:15" x14ac:dyDescent="0.25">
      <c r="G244" s="10"/>
      <c r="H244" s="10"/>
      <c r="I244" s="10"/>
      <c r="J244" s="10"/>
      <c r="K244" s="10"/>
      <c r="L244" s="10"/>
      <c r="M244" s="10"/>
      <c r="N244" s="10"/>
      <c r="O244" s="10"/>
    </row>
    <row r="245" spans="7:15" x14ac:dyDescent="0.25">
      <c r="G245" s="10"/>
      <c r="H245" s="10"/>
      <c r="I245" s="10"/>
      <c r="J245" s="10"/>
      <c r="K245" s="10"/>
      <c r="L245" s="10"/>
      <c r="M245" s="10"/>
      <c r="N245" s="10"/>
      <c r="O245" s="10"/>
    </row>
    <row r="246" spans="7:15" x14ac:dyDescent="0.25">
      <c r="G246" s="10"/>
      <c r="H246" s="10"/>
      <c r="I246" s="10"/>
      <c r="J246" s="10"/>
      <c r="K246" s="10"/>
      <c r="L246" s="10"/>
      <c r="M246" s="10"/>
      <c r="N246" s="10"/>
      <c r="O246" s="10"/>
    </row>
    <row r="247" spans="7:15" x14ac:dyDescent="0.25">
      <c r="G247" s="10"/>
      <c r="H247" s="10"/>
      <c r="I247" s="10"/>
      <c r="J247" s="10"/>
      <c r="K247" s="10"/>
      <c r="L247" s="10"/>
      <c r="M247" s="10"/>
      <c r="N247" s="10"/>
      <c r="O247" s="10"/>
    </row>
    <row r="248" spans="7:15" x14ac:dyDescent="0.25">
      <c r="G248" s="10"/>
      <c r="H248" s="10"/>
      <c r="I248" s="10"/>
      <c r="J248" s="10"/>
      <c r="K248" s="10"/>
      <c r="L248" s="10"/>
      <c r="M248" s="10"/>
      <c r="N248" s="10"/>
      <c r="O248" s="10"/>
    </row>
    <row r="249" spans="7:15" x14ac:dyDescent="0.25">
      <c r="G249" s="10"/>
      <c r="H249" s="10"/>
      <c r="I249" s="10"/>
      <c r="J249" s="10"/>
      <c r="K249" s="10"/>
      <c r="L249" s="10"/>
      <c r="M249" s="10"/>
      <c r="N249" s="10"/>
      <c r="O249" s="10"/>
    </row>
    <row r="250" spans="7:15" x14ac:dyDescent="0.25">
      <c r="G250" s="10"/>
      <c r="H250" s="10"/>
      <c r="I250" s="10"/>
      <c r="J250" s="10"/>
      <c r="K250" s="10"/>
      <c r="L250" s="10"/>
      <c r="M250" s="10"/>
      <c r="N250" s="10"/>
      <c r="O250" s="10"/>
    </row>
    <row r="251" spans="7:15" x14ac:dyDescent="0.25">
      <c r="G251" s="10"/>
      <c r="H251" s="10"/>
      <c r="I251" s="10"/>
      <c r="J251" s="10"/>
      <c r="K251" s="10"/>
      <c r="L251" s="10"/>
      <c r="M251" s="10"/>
      <c r="N251" s="10"/>
      <c r="O251" s="10"/>
    </row>
    <row r="252" spans="7:15" x14ac:dyDescent="0.25">
      <c r="G252" s="10"/>
      <c r="H252" s="10"/>
      <c r="I252" s="10"/>
      <c r="J252" s="10"/>
      <c r="K252" s="10"/>
      <c r="L252" s="10"/>
      <c r="M252" s="10"/>
      <c r="N252" s="10"/>
      <c r="O252" s="10"/>
    </row>
    <row r="253" spans="7:15" x14ac:dyDescent="0.25">
      <c r="G253" s="10"/>
      <c r="H253" s="10"/>
      <c r="I253" s="10"/>
      <c r="J253" s="10"/>
      <c r="K253" s="10"/>
      <c r="L253" s="10"/>
      <c r="M253" s="10"/>
      <c r="N253" s="10"/>
      <c r="O253" s="10"/>
    </row>
    <row r="254" spans="7:15" x14ac:dyDescent="0.25">
      <c r="G254" s="10"/>
      <c r="H254" s="10"/>
      <c r="I254" s="10"/>
      <c r="J254" s="10"/>
      <c r="K254" s="10"/>
      <c r="L254" s="10"/>
      <c r="M254" s="10"/>
      <c r="N254" s="10"/>
      <c r="O254" s="10"/>
    </row>
    <row r="255" spans="7:15" x14ac:dyDescent="0.25">
      <c r="G255" s="10"/>
      <c r="H255" s="10"/>
      <c r="I255" s="10"/>
      <c r="J255" s="10"/>
      <c r="K255" s="10"/>
      <c r="L255" s="10"/>
      <c r="M255" s="10"/>
      <c r="N255" s="10"/>
      <c r="O255" s="10"/>
    </row>
    <row r="256" spans="7:15" x14ac:dyDescent="0.25">
      <c r="G256" s="10"/>
      <c r="H256" s="10"/>
      <c r="I256" s="10"/>
      <c r="J256" s="10"/>
      <c r="K256" s="10"/>
      <c r="L256" s="10"/>
      <c r="M256" s="10"/>
      <c r="N256" s="10"/>
      <c r="O256" s="10"/>
    </row>
    <row r="257" spans="7:15" x14ac:dyDescent="0.25"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7:15" x14ac:dyDescent="0.25"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7:15" x14ac:dyDescent="0.25">
      <c r="G259" s="10"/>
      <c r="H259" s="10"/>
      <c r="I259" s="10"/>
      <c r="J259" s="10"/>
      <c r="K259" s="10"/>
      <c r="L259" s="10"/>
      <c r="M259" s="10"/>
      <c r="N259" s="10"/>
      <c r="O259" s="10"/>
    </row>
    <row r="260" spans="7:15" x14ac:dyDescent="0.25">
      <c r="G260" s="10"/>
      <c r="H260" s="10"/>
      <c r="I260" s="10"/>
      <c r="J260" s="10"/>
      <c r="K260" s="10"/>
      <c r="L260" s="10"/>
      <c r="M260" s="10"/>
      <c r="N260" s="10"/>
      <c r="O260" s="10"/>
    </row>
    <row r="261" spans="7:15" x14ac:dyDescent="0.25">
      <c r="G261" s="10"/>
      <c r="H261" s="10"/>
      <c r="I261" s="10"/>
      <c r="J261" s="10"/>
      <c r="K261" s="10"/>
      <c r="L261" s="10"/>
      <c r="M261" s="10"/>
      <c r="N261" s="10"/>
      <c r="O261" s="10"/>
    </row>
    <row r="262" spans="7:15" x14ac:dyDescent="0.25">
      <c r="G262" s="10"/>
      <c r="H262" s="10"/>
      <c r="I262" s="10"/>
      <c r="J262" s="10"/>
      <c r="K262" s="10"/>
      <c r="L262" s="10"/>
      <c r="M262" s="10"/>
      <c r="N262" s="10"/>
      <c r="O262" s="10"/>
    </row>
    <row r="263" spans="7:15" x14ac:dyDescent="0.25">
      <c r="G263" s="10"/>
      <c r="H263" s="10"/>
      <c r="I263" s="10"/>
      <c r="J263" s="10"/>
      <c r="K263" s="10"/>
      <c r="L263" s="10"/>
      <c r="M263" s="10"/>
      <c r="N263" s="10"/>
      <c r="O263" s="10"/>
    </row>
    <row r="264" spans="7:15" x14ac:dyDescent="0.25">
      <c r="G264" s="10"/>
      <c r="H264" s="10"/>
      <c r="I264" s="10"/>
      <c r="J264" s="10"/>
      <c r="K264" s="10"/>
      <c r="L264" s="10"/>
      <c r="M264" s="10"/>
      <c r="N264" s="10"/>
      <c r="O264" s="10"/>
    </row>
    <row r="265" spans="7:15" x14ac:dyDescent="0.25">
      <c r="G265" s="10"/>
      <c r="H265" s="10"/>
      <c r="I265" s="10"/>
      <c r="J265" s="10"/>
      <c r="K265" s="10"/>
      <c r="L265" s="10"/>
      <c r="M265" s="10"/>
      <c r="N265" s="10"/>
      <c r="O265" s="10"/>
    </row>
    <row r="266" spans="7:15" x14ac:dyDescent="0.25">
      <c r="G266" s="10"/>
      <c r="H266" s="10"/>
      <c r="I266" s="10"/>
      <c r="J266" s="10"/>
      <c r="K266" s="10"/>
      <c r="L266" s="10"/>
      <c r="M266" s="10"/>
      <c r="N266" s="10"/>
      <c r="O266" s="10"/>
    </row>
    <row r="267" spans="7:15" x14ac:dyDescent="0.25">
      <c r="G267" s="10"/>
      <c r="H267" s="10"/>
      <c r="I267" s="10"/>
      <c r="J267" s="10"/>
      <c r="K267" s="10"/>
      <c r="L267" s="10"/>
      <c r="M267" s="10"/>
      <c r="N267" s="10"/>
      <c r="O267" s="10"/>
    </row>
    <row r="268" spans="7:15" x14ac:dyDescent="0.25">
      <c r="G268" s="10"/>
      <c r="H268" s="10"/>
      <c r="I268" s="10"/>
      <c r="J268" s="10"/>
      <c r="K268" s="10"/>
      <c r="L268" s="10"/>
      <c r="M268" s="10"/>
      <c r="N268" s="10"/>
      <c r="O268" s="10"/>
    </row>
    <row r="269" spans="7:15" x14ac:dyDescent="0.25">
      <c r="G269" s="10"/>
      <c r="H269" s="10"/>
      <c r="I269" s="10"/>
      <c r="J269" s="10"/>
      <c r="K269" s="10"/>
      <c r="L269" s="10"/>
      <c r="M269" s="10"/>
      <c r="N269" s="10"/>
      <c r="O269" s="10"/>
    </row>
    <row r="270" spans="7:15" x14ac:dyDescent="0.25">
      <c r="G270" s="10"/>
      <c r="H270" s="10"/>
      <c r="I270" s="10"/>
      <c r="J270" s="10"/>
      <c r="K270" s="10"/>
      <c r="L270" s="10"/>
      <c r="M270" s="10"/>
      <c r="N270" s="10"/>
      <c r="O270" s="10"/>
    </row>
    <row r="271" spans="7:15" x14ac:dyDescent="0.25">
      <c r="G271" s="10"/>
      <c r="H271" s="10"/>
      <c r="I271" s="10"/>
      <c r="J271" s="10"/>
      <c r="K271" s="10"/>
      <c r="L271" s="10"/>
      <c r="M271" s="10"/>
      <c r="N271" s="10"/>
      <c r="O271" s="10"/>
    </row>
    <row r="272" spans="7:15" x14ac:dyDescent="0.25">
      <c r="G272" s="10"/>
      <c r="H272" s="10"/>
      <c r="I272" s="10"/>
      <c r="J272" s="10"/>
      <c r="K272" s="10"/>
      <c r="L272" s="10"/>
      <c r="M272" s="10"/>
      <c r="N272" s="10"/>
      <c r="O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  <c r="O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  <c r="O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  <c r="O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  <c r="O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  <c r="O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  <c r="O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  <c r="O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  <c r="O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  <c r="O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  <c r="O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  <c r="O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  <c r="O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  <c r="O287" s="10"/>
    </row>
    <row r="288" spans="7:15" x14ac:dyDescent="0.25">
      <c r="G288" s="10"/>
      <c r="H288" s="10"/>
      <c r="I288" s="10"/>
      <c r="J288" s="10"/>
      <c r="K288" s="10"/>
      <c r="L288" s="10"/>
      <c r="M288" s="10"/>
      <c r="N288" s="10"/>
      <c r="O288" s="10"/>
    </row>
    <row r="289" spans="7:15" x14ac:dyDescent="0.25">
      <c r="G289" s="10"/>
      <c r="H289" s="10"/>
      <c r="I289" s="10"/>
      <c r="J289" s="10"/>
      <c r="K289" s="10"/>
      <c r="L289" s="10"/>
      <c r="M289" s="10"/>
      <c r="N289" s="10"/>
      <c r="O289" s="10"/>
    </row>
    <row r="290" spans="7:15" x14ac:dyDescent="0.25">
      <c r="G290" s="10"/>
      <c r="H290" s="10"/>
      <c r="I290" s="10"/>
      <c r="J290" s="10"/>
      <c r="K290" s="10"/>
      <c r="L290" s="10"/>
      <c r="M290" s="10"/>
      <c r="N290" s="10"/>
      <c r="O290" s="10"/>
    </row>
    <row r="291" spans="7:15" x14ac:dyDescent="0.25"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7:15" x14ac:dyDescent="0.25"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7:15" x14ac:dyDescent="0.25">
      <c r="G293" s="10"/>
      <c r="H293" s="10"/>
      <c r="I293" s="10"/>
      <c r="J293" s="10"/>
      <c r="K293" s="10"/>
      <c r="L293" s="10"/>
      <c r="M293" s="10"/>
      <c r="N293" s="10"/>
      <c r="O293" s="10"/>
    </row>
    <row r="294" spans="7:15" x14ac:dyDescent="0.25">
      <c r="G294" s="10"/>
      <c r="H294" s="10"/>
      <c r="I294" s="10"/>
      <c r="J294" s="10"/>
      <c r="K294" s="10"/>
      <c r="L294" s="10"/>
      <c r="M294" s="10"/>
      <c r="N294" s="10"/>
      <c r="O294" s="10"/>
    </row>
    <row r="295" spans="7:15" x14ac:dyDescent="0.25">
      <c r="G295" s="10"/>
      <c r="H295" s="10"/>
      <c r="I295" s="10"/>
      <c r="J295" s="10"/>
      <c r="K295" s="10"/>
      <c r="L295" s="10"/>
      <c r="M295" s="10"/>
      <c r="N295" s="10"/>
      <c r="O295" s="10"/>
    </row>
    <row r="296" spans="7:15" x14ac:dyDescent="0.25">
      <c r="G296" s="10"/>
      <c r="H296" s="10"/>
      <c r="I296" s="10"/>
      <c r="J296" s="10"/>
      <c r="K296" s="10"/>
      <c r="L296" s="10"/>
      <c r="M296" s="10"/>
      <c r="N296" s="10"/>
      <c r="O296" s="10"/>
    </row>
    <row r="297" spans="7:15" x14ac:dyDescent="0.25">
      <c r="G297" s="10"/>
      <c r="H297" s="10"/>
      <c r="I297" s="10"/>
      <c r="J297" s="10"/>
      <c r="K297" s="10"/>
      <c r="L297" s="10"/>
      <c r="M297" s="10"/>
      <c r="N297" s="10"/>
      <c r="O297" s="10"/>
    </row>
    <row r="298" spans="7:15" x14ac:dyDescent="0.25">
      <c r="G298" s="10"/>
      <c r="H298" s="10"/>
      <c r="I298" s="10"/>
      <c r="J298" s="10"/>
      <c r="K298" s="10"/>
      <c r="L298" s="10"/>
      <c r="M298" s="10"/>
      <c r="N298" s="10"/>
      <c r="O298" s="10"/>
    </row>
    <row r="299" spans="7:15" x14ac:dyDescent="0.25">
      <c r="G299" s="10"/>
      <c r="H299" s="10"/>
      <c r="I299" s="10"/>
      <c r="J299" s="10"/>
      <c r="K299" s="10"/>
      <c r="L299" s="10"/>
      <c r="M299" s="10"/>
      <c r="N299" s="10"/>
      <c r="O299" s="10"/>
    </row>
    <row r="300" spans="7:15" x14ac:dyDescent="0.25">
      <c r="G300" s="10"/>
      <c r="H300" s="10"/>
      <c r="I300" s="10"/>
      <c r="J300" s="10"/>
      <c r="K300" s="10"/>
      <c r="L300" s="10"/>
      <c r="M300" s="10"/>
      <c r="N300" s="10"/>
      <c r="O300" s="10"/>
    </row>
    <row r="301" spans="7:15" x14ac:dyDescent="0.25">
      <c r="G301" s="10"/>
      <c r="H301" s="10"/>
      <c r="I301" s="10"/>
      <c r="J301" s="10"/>
      <c r="K301" s="10"/>
      <c r="L301" s="10"/>
      <c r="M301" s="10"/>
      <c r="N301" s="10"/>
      <c r="O301" s="10"/>
    </row>
    <row r="302" spans="7:15" x14ac:dyDescent="0.25">
      <c r="G302" s="10"/>
      <c r="H302" s="10"/>
      <c r="I302" s="10"/>
      <c r="J302" s="10"/>
      <c r="K302" s="10"/>
      <c r="L302" s="10"/>
      <c r="M302" s="10"/>
      <c r="N302" s="10"/>
      <c r="O302" s="10"/>
    </row>
    <row r="303" spans="7:15" x14ac:dyDescent="0.25">
      <c r="G303" s="10"/>
      <c r="H303" s="10"/>
      <c r="I303" s="10"/>
      <c r="J303" s="10"/>
      <c r="K303" s="10"/>
      <c r="L303" s="10"/>
      <c r="M303" s="10"/>
      <c r="N303" s="10"/>
      <c r="O303" s="10"/>
    </row>
    <row r="304" spans="7:15" x14ac:dyDescent="0.25">
      <c r="G304" s="10">
        <v>0.8</v>
      </c>
      <c r="H304" s="10"/>
      <c r="I304" s="10"/>
      <c r="J304" s="10"/>
      <c r="K304" s="10"/>
      <c r="L304" s="10"/>
      <c r="M304" s="10"/>
      <c r="N304" s="10"/>
      <c r="O304" s="10">
        <v>0.8</v>
      </c>
    </row>
    <row r="305" spans="7:15" x14ac:dyDescent="0.25">
      <c r="G305" s="10">
        <v>0.8</v>
      </c>
      <c r="H305" s="10"/>
      <c r="I305" s="10"/>
      <c r="J305" s="10"/>
      <c r="K305" s="10"/>
      <c r="L305" s="10"/>
      <c r="M305" s="10"/>
      <c r="N305" s="10"/>
      <c r="O305" s="10">
        <v>0.79999999999999993</v>
      </c>
    </row>
    <row r="306" spans="7:15" x14ac:dyDescent="0.25">
      <c r="G306" s="10"/>
      <c r="H306" s="10"/>
      <c r="I306" s="10"/>
      <c r="J306" s="10"/>
      <c r="K306" s="10"/>
      <c r="L306" s="10"/>
      <c r="M306" s="10"/>
      <c r="N306" s="10"/>
      <c r="O306" s="10"/>
    </row>
    <row r="307" spans="7:15" x14ac:dyDescent="0.25">
      <c r="G307" s="10"/>
      <c r="H307" s="10"/>
      <c r="I307" s="10"/>
      <c r="J307" s="10"/>
      <c r="K307" s="10"/>
      <c r="L307" s="10"/>
      <c r="M307" s="10"/>
      <c r="N307" s="10"/>
      <c r="O307" s="10"/>
    </row>
    <row r="308" spans="7:15" x14ac:dyDescent="0.25"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7:15" x14ac:dyDescent="0.25"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7:15" x14ac:dyDescent="0.25">
      <c r="G310" s="10"/>
      <c r="H310" s="10"/>
      <c r="I310" s="10"/>
      <c r="J310" s="10"/>
      <c r="K310" s="10"/>
      <c r="L310" s="10"/>
      <c r="M310" s="10"/>
      <c r="N310" s="10"/>
      <c r="O310" s="10"/>
    </row>
    <row r="311" spans="7:15" x14ac:dyDescent="0.25">
      <c r="G311" s="10"/>
      <c r="H311" s="10"/>
      <c r="I311" s="10"/>
      <c r="J311" s="10"/>
      <c r="K311" s="10"/>
      <c r="L311" s="10"/>
      <c r="M311" s="10"/>
      <c r="N311" s="10"/>
      <c r="O311" s="10"/>
    </row>
    <row r="312" spans="7:15" x14ac:dyDescent="0.25">
      <c r="G312" s="10"/>
      <c r="H312" s="10"/>
      <c r="I312" s="10"/>
      <c r="J312" s="10"/>
      <c r="K312" s="10"/>
      <c r="L312" s="10"/>
      <c r="M312" s="10"/>
      <c r="N312" s="10"/>
      <c r="O312" s="10"/>
    </row>
    <row r="313" spans="7:15" x14ac:dyDescent="0.25">
      <c r="G313" s="10"/>
      <c r="H313" s="10"/>
      <c r="I313" s="10"/>
      <c r="J313" s="10"/>
      <c r="K313" s="10"/>
      <c r="L313" s="10"/>
      <c r="M313" s="10"/>
      <c r="N313" s="10"/>
      <c r="O313" s="10"/>
    </row>
    <row r="314" spans="7:15" x14ac:dyDescent="0.25">
      <c r="G314" s="10"/>
      <c r="H314" s="10"/>
      <c r="I314" s="10"/>
      <c r="J314" s="10"/>
      <c r="K314" s="10"/>
      <c r="L314" s="10"/>
      <c r="M314" s="10"/>
      <c r="N314" s="10"/>
      <c r="O314" s="10"/>
    </row>
    <row r="315" spans="7:15" x14ac:dyDescent="0.25">
      <c r="G315" s="10"/>
      <c r="H315" s="10"/>
      <c r="I315" s="10"/>
      <c r="J315" s="10"/>
      <c r="K315" s="10"/>
      <c r="L315" s="10"/>
      <c r="M315" s="10"/>
      <c r="N315" s="10"/>
      <c r="O315" s="10"/>
    </row>
    <row r="316" spans="7:15" x14ac:dyDescent="0.25"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7:15" x14ac:dyDescent="0.25"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7:15" x14ac:dyDescent="0.25">
      <c r="G318" s="10"/>
      <c r="H318" s="10"/>
      <c r="I318" s="10"/>
      <c r="J318" s="10"/>
      <c r="K318" s="10"/>
      <c r="L318" s="10"/>
      <c r="M318" s="10"/>
      <c r="N318" s="10"/>
      <c r="O318" s="10"/>
    </row>
    <row r="319" spans="7:15" x14ac:dyDescent="0.25">
      <c r="G319" s="10"/>
      <c r="H319" s="10"/>
      <c r="I319" s="10"/>
      <c r="J319" s="10"/>
      <c r="K319" s="10"/>
      <c r="L319" s="10"/>
      <c r="M319" s="10"/>
      <c r="N319" s="10"/>
      <c r="O319" s="10"/>
    </row>
    <row r="320" spans="7:15" x14ac:dyDescent="0.25">
      <c r="G320" s="10"/>
      <c r="H320" s="10"/>
      <c r="I320" s="10"/>
      <c r="J320" s="10"/>
      <c r="K320" s="10"/>
      <c r="L320" s="10"/>
      <c r="M320" s="10"/>
      <c r="N320" s="10"/>
      <c r="O320" s="10"/>
    </row>
    <row r="321" spans="7:15" x14ac:dyDescent="0.25">
      <c r="G321" s="10"/>
      <c r="H321" s="10"/>
      <c r="I321" s="10"/>
      <c r="J321" s="10"/>
      <c r="K321" s="10"/>
      <c r="L321" s="10"/>
      <c r="M321" s="10"/>
      <c r="N321" s="10"/>
      <c r="O321" s="10"/>
    </row>
    <row r="322" spans="7:15" x14ac:dyDescent="0.25">
      <c r="G322" s="10"/>
      <c r="H322" s="10"/>
      <c r="I322" s="10"/>
      <c r="J322" s="10"/>
      <c r="K322" s="10"/>
      <c r="L322" s="10"/>
      <c r="M322" s="10"/>
      <c r="N322" s="10"/>
      <c r="O322" s="10"/>
    </row>
    <row r="323" spans="7:15" x14ac:dyDescent="0.25">
      <c r="G323" s="10"/>
      <c r="H323" s="10"/>
      <c r="I323" s="10"/>
      <c r="J323" s="10"/>
      <c r="K323" s="10"/>
      <c r="L323" s="10"/>
      <c r="M323" s="10"/>
      <c r="N323" s="10"/>
      <c r="O323" s="10"/>
    </row>
    <row r="324" spans="7:15" x14ac:dyDescent="0.25">
      <c r="G324" s="10"/>
      <c r="H324" s="10"/>
      <c r="I324" s="10"/>
      <c r="J324" s="10"/>
      <c r="K324" s="10"/>
      <c r="L324" s="10"/>
      <c r="M324" s="10"/>
      <c r="N324" s="10"/>
      <c r="O324" s="10"/>
    </row>
    <row r="325" spans="7:15" x14ac:dyDescent="0.25"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7:15" x14ac:dyDescent="0.25"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7:15" x14ac:dyDescent="0.25">
      <c r="G327" s="10"/>
      <c r="H327" s="10"/>
      <c r="I327" s="10"/>
      <c r="J327" s="10"/>
      <c r="K327" s="10"/>
      <c r="L327" s="10"/>
      <c r="M327" s="10"/>
      <c r="N327" s="10"/>
      <c r="O327" s="10"/>
    </row>
    <row r="328" spans="7:15" x14ac:dyDescent="0.25">
      <c r="G328" s="10"/>
      <c r="H328" s="10"/>
      <c r="I328" s="10"/>
      <c r="J328" s="10"/>
      <c r="K328" s="10"/>
      <c r="L328" s="10"/>
      <c r="M328" s="10"/>
      <c r="N328" s="10"/>
      <c r="O328" s="10"/>
    </row>
    <row r="329" spans="7:15" x14ac:dyDescent="0.25">
      <c r="G329" s="10"/>
      <c r="H329" s="10"/>
      <c r="I329" s="10"/>
      <c r="J329" s="10"/>
      <c r="K329" s="10"/>
      <c r="L329" s="10"/>
      <c r="M329" s="10"/>
      <c r="N329" s="10"/>
      <c r="O329" s="10"/>
    </row>
    <row r="330" spans="7:15" x14ac:dyDescent="0.25">
      <c r="G330" s="10"/>
      <c r="H330" s="10"/>
      <c r="I330" s="10"/>
      <c r="J330" s="10"/>
      <c r="K330" s="10"/>
      <c r="L330" s="10"/>
      <c r="M330" s="10"/>
      <c r="N330" s="10"/>
      <c r="O330" s="10"/>
    </row>
    <row r="331" spans="7:15" x14ac:dyDescent="0.25">
      <c r="G331" s="10"/>
      <c r="H331" s="10"/>
      <c r="I331" s="10"/>
      <c r="J331" s="10"/>
      <c r="K331" s="10"/>
      <c r="L331" s="10"/>
      <c r="M331" s="10"/>
      <c r="N331" s="10"/>
      <c r="O331" s="10"/>
    </row>
    <row r="332" spans="7:15" x14ac:dyDescent="0.25">
      <c r="G332" s="10"/>
      <c r="H332" s="10"/>
      <c r="I332" s="10"/>
      <c r="J332" s="10"/>
      <c r="K332" s="10"/>
      <c r="L332" s="10"/>
      <c r="M332" s="10"/>
      <c r="N332" s="10"/>
      <c r="O332" s="10"/>
    </row>
    <row r="333" spans="7:15" x14ac:dyDescent="0.25">
      <c r="G333" s="10"/>
      <c r="H333" s="10"/>
      <c r="I333" s="10"/>
      <c r="J333" s="10"/>
      <c r="K333" s="10"/>
      <c r="L333" s="10"/>
      <c r="M333" s="10"/>
      <c r="N333" s="10"/>
      <c r="O333" s="10"/>
    </row>
    <row r="334" spans="7:15" x14ac:dyDescent="0.25">
      <c r="G334" s="10"/>
      <c r="H334" s="10"/>
      <c r="I334" s="10"/>
      <c r="J334" s="10"/>
      <c r="K334" s="10"/>
      <c r="L334" s="10"/>
      <c r="M334" s="10"/>
      <c r="N334" s="10"/>
      <c r="O334" s="10"/>
    </row>
    <row r="335" spans="7:15" x14ac:dyDescent="0.25">
      <c r="G335" s="10"/>
      <c r="H335" s="10"/>
      <c r="I335" s="10"/>
      <c r="J335" s="10"/>
      <c r="K335" s="10"/>
      <c r="L335" s="10"/>
      <c r="M335" s="10"/>
      <c r="N335" s="10"/>
      <c r="O335" s="10"/>
    </row>
    <row r="336" spans="7:15" x14ac:dyDescent="0.25">
      <c r="G336" s="10"/>
      <c r="H336" s="10"/>
      <c r="I336" s="10"/>
      <c r="J336" s="10"/>
      <c r="K336" s="10"/>
      <c r="L336" s="10"/>
      <c r="M336" s="10"/>
      <c r="N336" s="10"/>
      <c r="O336" s="10"/>
    </row>
    <row r="337" spans="7:15" x14ac:dyDescent="0.25">
      <c r="G337" s="10"/>
      <c r="H337" s="10"/>
      <c r="I337" s="10"/>
      <c r="J337" s="10"/>
      <c r="K337" s="10"/>
      <c r="L337" s="10"/>
      <c r="M337" s="10"/>
      <c r="N337" s="10"/>
      <c r="O337" s="10"/>
    </row>
    <row r="338" spans="7:15" x14ac:dyDescent="0.25">
      <c r="G338" s="10"/>
      <c r="H338" s="10"/>
      <c r="I338" s="10"/>
      <c r="J338" s="10"/>
      <c r="K338" s="10"/>
      <c r="L338" s="10"/>
      <c r="M338" s="10"/>
      <c r="N338" s="10"/>
      <c r="O338" s="10"/>
    </row>
    <row r="339" spans="7:15" x14ac:dyDescent="0.25">
      <c r="G339" s="10"/>
      <c r="H339" s="10"/>
      <c r="I339" s="10"/>
      <c r="J339" s="10"/>
      <c r="K339" s="10"/>
      <c r="L339" s="10"/>
      <c r="M339" s="10"/>
      <c r="N339" s="10"/>
      <c r="O339" s="10"/>
    </row>
    <row r="340" spans="7:15" x14ac:dyDescent="0.25">
      <c r="G340" s="10"/>
      <c r="H340" s="10"/>
      <c r="I340" s="10"/>
      <c r="J340" s="10"/>
      <c r="K340" s="10"/>
      <c r="L340" s="10"/>
      <c r="M340" s="10"/>
      <c r="N340" s="10"/>
      <c r="O340" s="10"/>
    </row>
    <row r="341" spans="7:15" x14ac:dyDescent="0.25">
      <c r="G341" s="10"/>
      <c r="H341" s="10"/>
      <c r="I341" s="10"/>
      <c r="J341" s="10"/>
      <c r="K341" s="10"/>
      <c r="L341" s="10"/>
      <c r="M341" s="10"/>
      <c r="N341" s="10"/>
      <c r="O341" s="10"/>
    </row>
    <row r="342" spans="7:15" x14ac:dyDescent="0.25"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7:15" x14ac:dyDescent="0.25"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7:15" x14ac:dyDescent="0.25">
      <c r="G344" s="10"/>
      <c r="H344" s="10"/>
      <c r="I344" s="10"/>
      <c r="J344" s="10"/>
      <c r="K344" s="10"/>
      <c r="L344" s="10"/>
      <c r="M344" s="10"/>
      <c r="N344" s="10"/>
      <c r="O344" s="10"/>
    </row>
    <row r="345" spans="7:15" x14ac:dyDescent="0.25">
      <c r="G345" s="10"/>
      <c r="H345" s="10"/>
      <c r="I345" s="10"/>
      <c r="J345" s="10"/>
      <c r="K345" s="10"/>
      <c r="L345" s="10"/>
      <c r="M345" s="10"/>
      <c r="N345" s="10"/>
      <c r="O345" s="10"/>
    </row>
    <row r="346" spans="7:15" x14ac:dyDescent="0.25">
      <c r="G346" s="10"/>
      <c r="H346" s="10"/>
      <c r="I346" s="10"/>
      <c r="J346" s="10"/>
      <c r="K346" s="10"/>
      <c r="L346" s="10"/>
      <c r="M346" s="10"/>
      <c r="N346" s="10"/>
      <c r="O346" s="10"/>
    </row>
    <row r="347" spans="7:15" x14ac:dyDescent="0.25">
      <c r="G347" s="10"/>
      <c r="H347" s="10"/>
      <c r="I347" s="10"/>
      <c r="J347" s="10"/>
      <c r="K347" s="10"/>
      <c r="L347" s="10"/>
      <c r="M347" s="10"/>
      <c r="N347" s="10"/>
      <c r="O347" s="10"/>
    </row>
    <row r="348" spans="7:15" x14ac:dyDescent="0.25">
      <c r="G348" s="10"/>
      <c r="H348" s="10"/>
      <c r="I348" s="10"/>
      <c r="J348" s="10"/>
      <c r="K348" s="10"/>
      <c r="L348" s="10"/>
      <c r="M348" s="10"/>
      <c r="N348" s="10"/>
      <c r="O348" s="10"/>
    </row>
    <row r="349" spans="7:15" x14ac:dyDescent="0.25">
      <c r="G349" s="10"/>
      <c r="H349" s="10"/>
      <c r="I349" s="10"/>
      <c r="J349" s="10"/>
      <c r="K349" s="10"/>
      <c r="L349" s="10"/>
      <c r="M349" s="10"/>
      <c r="N349" s="10"/>
      <c r="O349" s="10"/>
    </row>
    <row r="350" spans="7:15" x14ac:dyDescent="0.25">
      <c r="G350" s="10"/>
      <c r="H350" s="10"/>
      <c r="I350" s="10"/>
      <c r="J350" s="10"/>
      <c r="K350" s="10"/>
      <c r="L350" s="10"/>
      <c r="M350" s="10"/>
      <c r="N350" s="10"/>
      <c r="O350" s="10"/>
    </row>
    <row r="351" spans="7:15" x14ac:dyDescent="0.25">
      <c r="G351" s="10"/>
      <c r="H351" s="10"/>
      <c r="I351" s="10"/>
      <c r="J351" s="10"/>
      <c r="K351" s="10"/>
      <c r="L351" s="10"/>
      <c r="M351" s="10"/>
      <c r="N351" s="10"/>
      <c r="O351" s="10"/>
    </row>
    <row r="352" spans="7:15" x14ac:dyDescent="0.25">
      <c r="G352" s="10"/>
      <c r="H352" s="10"/>
      <c r="I352" s="10"/>
      <c r="J352" s="10"/>
      <c r="K352" s="10"/>
      <c r="L352" s="10"/>
      <c r="M352" s="10"/>
      <c r="N352" s="10"/>
      <c r="O352" s="10"/>
    </row>
    <row r="353" spans="7:15" x14ac:dyDescent="0.25">
      <c r="G353" s="10"/>
      <c r="H353" s="10"/>
      <c r="I353" s="10"/>
      <c r="J353" s="10"/>
      <c r="K353" s="10"/>
      <c r="L353" s="10"/>
      <c r="M353" s="10"/>
      <c r="N353" s="10"/>
      <c r="O353" s="10"/>
    </row>
    <row r="354" spans="7:15" x14ac:dyDescent="0.25">
      <c r="G354" s="10"/>
      <c r="H354" s="10"/>
      <c r="I354" s="10"/>
      <c r="J354" s="10"/>
      <c r="K354" s="10"/>
      <c r="L354" s="10"/>
      <c r="M354" s="10"/>
      <c r="N354" s="10"/>
      <c r="O354" s="10"/>
    </row>
    <row r="355" spans="7:15" x14ac:dyDescent="0.25">
      <c r="G355" s="10"/>
      <c r="H355" s="10"/>
      <c r="I355" s="10"/>
      <c r="J355" s="10"/>
      <c r="K355" s="10"/>
      <c r="L355" s="10"/>
      <c r="M355" s="10"/>
      <c r="N355" s="10"/>
      <c r="O355" s="10"/>
    </row>
    <row r="356" spans="7:15" x14ac:dyDescent="0.25">
      <c r="G356" s="10"/>
      <c r="H356" s="10"/>
      <c r="I356" s="10"/>
      <c r="J356" s="10"/>
      <c r="K356" s="10"/>
      <c r="L356" s="10"/>
      <c r="M356" s="10"/>
      <c r="N356" s="10"/>
      <c r="O356" s="10"/>
    </row>
    <row r="357" spans="7:15" x14ac:dyDescent="0.25">
      <c r="G357" s="10"/>
      <c r="H357" s="10"/>
      <c r="I357" s="10"/>
      <c r="J357" s="10"/>
      <c r="K357" s="10"/>
      <c r="L357" s="10"/>
      <c r="M357" s="10"/>
      <c r="N357" s="10"/>
      <c r="O357" s="10"/>
    </row>
    <row r="358" spans="7:15" x14ac:dyDescent="0.25"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7:15" x14ac:dyDescent="0.25"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7:15" x14ac:dyDescent="0.25"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7:15" x14ac:dyDescent="0.25">
      <c r="G361" s="10"/>
      <c r="H361" s="10"/>
      <c r="I361" s="10"/>
      <c r="J361" s="10"/>
      <c r="K361" s="10"/>
      <c r="L361" s="10"/>
      <c r="M361" s="10"/>
      <c r="N361" s="10"/>
      <c r="O361" s="10"/>
    </row>
    <row r="362" spans="7:15" x14ac:dyDescent="0.25">
      <c r="G362" s="10"/>
      <c r="H362" s="10"/>
      <c r="I362" s="10"/>
      <c r="J362" s="10"/>
      <c r="K362" s="10"/>
      <c r="L362" s="10"/>
      <c r="M362" s="10"/>
      <c r="N362" s="10"/>
      <c r="O362" s="10"/>
    </row>
    <row r="363" spans="7:15" x14ac:dyDescent="0.25">
      <c r="G363" s="10"/>
      <c r="H363" s="10"/>
      <c r="I363" s="10"/>
      <c r="J363" s="10"/>
      <c r="K363" s="10"/>
      <c r="L363" s="10"/>
      <c r="M363" s="10"/>
      <c r="N363" s="10"/>
      <c r="O363" s="10"/>
    </row>
    <row r="364" spans="7:15" x14ac:dyDescent="0.25">
      <c r="G364" s="10"/>
      <c r="H364" s="10"/>
      <c r="I364" s="10"/>
      <c r="J364" s="10"/>
      <c r="K364" s="10"/>
      <c r="L364" s="10"/>
      <c r="M364" s="10"/>
      <c r="N364" s="10"/>
      <c r="O364" s="10"/>
    </row>
    <row r="365" spans="7:15" x14ac:dyDescent="0.25">
      <c r="G365" s="10"/>
      <c r="H365" s="10"/>
      <c r="I365" s="10"/>
      <c r="J365" s="10"/>
      <c r="K365" s="10"/>
      <c r="L365" s="10"/>
      <c r="M365" s="10"/>
      <c r="N365" s="10"/>
      <c r="O365" s="10"/>
    </row>
    <row r="366" spans="7:15" x14ac:dyDescent="0.25">
      <c r="G366" s="10"/>
      <c r="H366" s="10"/>
      <c r="I366" s="10"/>
      <c r="J366" s="10"/>
      <c r="K366" s="10"/>
      <c r="L366" s="10"/>
      <c r="M366" s="10"/>
      <c r="N366" s="10"/>
      <c r="O366" s="10"/>
    </row>
    <row r="367" spans="7:15" x14ac:dyDescent="0.25">
      <c r="G367" s="10"/>
      <c r="H367" s="10"/>
      <c r="I367" s="10"/>
      <c r="J367" s="10"/>
      <c r="K367" s="10"/>
      <c r="L367" s="10"/>
      <c r="M367" s="10"/>
      <c r="N367" s="10"/>
      <c r="O367" s="10"/>
    </row>
    <row r="368" spans="7:15" x14ac:dyDescent="0.25">
      <c r="G368" s="10"/>
      <c r="H368" s="10"/>
      <c r="I368" s="10"/>
      <c r="J368" s="10"/>
      <c r="K368" s="10"/>
      <c r="L368" s="10"/>
      <c r="M368" s="10"/>
      <c r="N368" s="10"/>
      <c r="O368" s="10"/>
    </row>
    <row r="369" spans="7:15" x14ac:dyDescent="0.25"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7:15" x14ac:dyDescent="0.25">
      <c r="G370" s="10"/>
      <c r="H370" s="10"/>
      <c r="I370" s="10"/>
      <c r="J370" s="10"/>
      <c r="K370" s="10"/>
      <c r="L370" s="10"/>
      <c r="M370" s="10"/>
      <c r="N370" s="10"/>
      <c r="O370" s="10"/>
    </row>
    <row r="371" spans="7:15" x14ac:dyDescent="0.25">
      <c r="G371" s="10"/>
      <c r="H371" s="10"/>
      <c r="I371" s="10"/>
      <c r="J371" s="10"/>
      <c r="K371" s="10"/>
      <c r="L371" s="10"/>
      <c r="M371" s="10"/>
      <c r="N371" s="10"/>
      <c r="O371" s="10"/>
    </row>
    <row r="372" spans="7:15" x14ac:dyDescent="0.25">
      <c r="G372" s="10"/>
      <c r="H372" s="10"/>
      <c r="I372" s="10"/>
      <c r="J372" s="10"/>
      <c r="K372" s="10"/>
      <c r="L372" s="10"/>
      <c r="M372" s="10"/>
      <c r="N372" s="10"/>
      <c r="O372" s="10"/>
    </row>
    <row r="373" spans="7:15" x14ac:dyDescent="0.25">
      <c r="G373" s="10"/>
      <c r="H373" s="10"/>
      <c r="I373" s="10"/>
      <c r="J373" s="10"/>
      <c r="K373" s="10"/>
      <c r="L373" s="10"/>
      <c r="M373" s="10"/>
      <c r="N373" s="10"/>
      <c r="O373" s="10"/>
    </row>
    <row r="374" spans="7:15" x14ac:dyDescent="0.25">
      <c r="G374" s="10"/>
      <c r="H374" s="10"/>
      <c r="I374" s="10"/>
      <c r="J374" s="10"/>
      <c r="K374" s="10"/>
      <c r="L374" s="10"/>
      <c r="M374" s="10"/>
      <c r="N374" s="10"/>
      <c r="O374" s="10"/>
    </row>
    <row r="375" spans="7:15" x14ac:dyDescent="0.25">
      <c r="G375" s="10"/>
      <c r="H375" s="10"/>
      <c r="I375" s="10"/>
      <c r="J375" s="10"/>
      <c r="K375" s="10"/>
      <c r="L375" s="10"/>
      <c r="M375" s="10"/>
      <c r="N375" s="10"/>
      <c r="O375" s="10"/>
    </row>
    <row r="376" spans="7:15" x14ac:dyDescent="0.25"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7:15" x14ac:dyDescent="0.25"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7:15" x14ac:dyDescent="0.25">
      <c r="G378" s="10"/>
      <c r="H378" s="10"/>
      <c r="I378" s="10"/>
      <c r="J378" s="10"/>
      <c r="K378" s="10"/>
      <c r="L378" s="10"/>
      <c r="M378" s="10"/>
      <c r="N378" s="10"/>
      <c r="O378" s="10"/>
    </row>
    <row r="379" spans="7:15" x14ac:dyDescent="0.25">
      <c r="G379" s="10"/>
      <c r="H379" s="10"/>
      <c r="I379" s="10"/>
      <c r="J379" s="10"/>
      <c r="K379" s="10"/>
      <c r="L379" s="10"/>
      <c r="M379" s="10"/>
      <c r="N379" s="10"/>
      <c r="O379" s="10"/>
    </row>
    <row r="380" spans="7:15" x14ac:dyDescent="0.25">
      <c r="G380" s="10"/>
      <c r="H380" s="10"/>
      <c r="I380" s="10"/>
      <c r="J380" s="10"/>
      <c r="K380" s="10"/>
      <c r="L380" s="10"/>
      <c r="M380" s="10"/>
      <c r="N380" s="10"/>
      <c r="O380" s="10"/>
    </row>
    <row r="381" spans="7:15" x14ac:dyDescent="0.25">
      <c r="G381" s="10"/>
      <c r="H381" s="10"/>
      <c r="I381" s="10"/>
      <c r="J381" s="10"/>
      <c r="K381" s="10"/>
      <c r="L381" s="10"/>
      <c r="M381" s="10"/>
      <c r="N381" s="10"/>
      <c r="O381" s="10"/>
    </row>
    <row r="382" spans="7:15" x14ac:dyDescent="0.25">
      <c r="G382" s="10"/>
      <c r="H382" s="10"/>
      <c r="I382" s="10"/>
      <c r="J382" s="10"/>
      <c r="K382" s="10"/>
      <c r="L382" s="10"/>
      <c r="M382" s="10"/>
      <c r="N382" s="10"/>
      <c r="O382" s="10"/>
    </row>
    <row r="383" spans="7:15" x14ac:dyDescent="0.25">
      <c r="G383" s="10"/>
      <c r="H383" s="10"/>
      <c r="I383" s="10"/>
      <c r="J383" s="10"/>
      <c r="K383" s="10"/>
      <c r="L383" s="10"/>
      <c r="M383" s="10"/>
      <c r="N383" s="10"/>
      <c r="O383" s="10"/>
    </row>
    <row r="384" spans="7:15" x14ac:dyDescent="0.25">
      <c r="G384" s="10"/>
      <c r="H384" s="10"/>
      <c r="I384" s="10"/>
      <c r="J384" s="10"/>
      <c r="K384" s="10"/>
      <c r="L384" s="10"/>
      <c r="M384" s="10"/>
      <c r="N384" s="10"/>
      <c r="O384" s="10"/>
    </row>
    <row r="385" spans="7:15" x14ac:dyDescent="0.25">
      <c r="G385" s="10"/>
      <c r="H385" s="10"/>
      <c r="I385" s="10"/>
      <c r="J385" s="10"/>
      <c r="K385" s="10"/>
      <c r="L385" s="10"/>
      <c r="M385" s="10"/>
      <c r="N385" s="10"/>
      <c r="O385" s="10"/>
    </row>
    <row r="386" spans="7:15" x14ac:dyDescent="0.25">
      <c r="G386" s="10"/>
      <c r="H386" s="10"/>
      <c r="I386" s="10"/>
      <c r="J386" s="10"/>
      <c r="K386" s="10"/>
      <c r="L386" s="10"/>
      <c r="M386" s="10"/>
      <c r="N386" s="10"/>
      <c r="O386" s="10"/>
    </row>
    <row r="387" spans="7:15" x14ac:dyDescent="0.25">
      <c r="G387" s="10"/>
      <c r="H387" s="10"/>
      <c r="I387" s="10"/>
      <c r="J387" s="10"/>
      <c r="K387" s="10"/>
      <c r="L387" s="10"/>
      <c r="M387" s="10"/>
      <c r="N387" s="10"/>
      <c r="O387" s="10"/>
    </row>
    <row r="388" spans="7:15" x14ac:dyDescent="0.25">
      <c r="G388" s="10"/>
      <c r="H388" s="10"/>
      <c r="I388" s="10"/>
      <c r="J388" s="10"/>
      <c r="K388" s="10"/>
      <c r="L388" s="10"/>
      <c r="M388" s="10"/>
      <c r="N388" s="10"/>
      <c r="O388" s="10"/>
    </row>
    <row r="389" spans="7:15" x14ac:dyDescent="0.25">
      <c r="G389" s="10"/>
      <c r="H389" s="10"/>
      <c r="I389" s="10"/>
      <c r="J389" s="10"/>
      <c r="K389" s="10"/>
      <c r="L389" s="10"/>
      <c r="M389" s="10"/>
      <c r="N389" s="10"/>
      <c r="O389" s="10"/>
    </row>
    <row r="390" spans="7:15" x14ac:dyDescent="0.25">
      <c r="G390" s="10"/>
      <c r="H390" s="10"/>
      <c r="I390" s="10"/>
      <c r="J390" s="10"/>
      <c r="K390" s="10"/>
      <c r="L390" s="10"/>
      <c r="M390" s="10"/>
      <c r="N390" s="10"/>
      <c r="O390" s="10"/>
    </row>
    <row r="391" spans="7:15" x14ac:dyDescent="0.25">
      <c r="G391" s="10"/>
      <c r="H391" s="10"/>
      <c r="I391" s="10"/>
      <c r="J391" s="10"/>
      <c r="K391" s="10"/>
      <c r="L391" s="10"/>
      <c r="M391" s="10"/>
      <c r="N391" s="10"/>
      <c r="O391" s="10"/>
    </row>
    <row r="392" spans="7:15" x14ac:dyDescent="0.25">
      <c r="G392" s="10"/>
      <c r="H392" s="10"/>
      <c r="I392" s="10"/>
      <c r="J392" s="10"/>
      <c r="K392" s="10"/>
      <c r="L392" s="10"/>
      <c r="M392" s="10"/>
      <c r="N392" s="10"/>
      <c r="O392" s="10"/>
    </row>
    <row r="393" spans="7:15" x14ac:dyDescent="0.25"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7:15" x14ac:dyDescent="0.25"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7:15" x14ac:dyDescent="0.25">
      <c r="G395" s="10"/>
      <c r="H395" s="10"/>
      <c r="I395" s="10"/>
      <c r="J395" s="10"/>
      <c r="K395" s="10"/>
      <c r="L395" s="10"/>
      <c r="M395" s="10"/>
      <c r="N395" s="10"/>
      <c r="O395" s="10"/>
    </row>
    <row r="396" spans="7:15" x14ac:dyDescent="0.25">
      <c r="G396" s="10"/>
      <c r="H396" s="10"/>
      <c r="I396" s="10"/>
      <c r="J396" s="10"/>
      <c r="K396" s="10"/>
      <c r="L396" s="10"/>
      <c r="M396" s="10"/>
      <c r="N396" s="10"/>
      <c r="O396" s="10"/>
    </row>
    <row r="397" spans="7:15" x14ac:dyDescent="0.25">
      <c r="G397" s="10"/>
      <c r="H397" s="10"/>
      <c r="I397" s="10"/>
      <c r="J397" s="10"/>
      <c r="K397" s="10"/>
      <c r="L397" s="10"/>
      <c r="M397" s="10"/>
      <c r="N397" s="10"/>
      <c r="O397" s="10"/>
    </row>
    <row r="398" spans="7:15" x14ac:dyDescent="0.25">
      <c r="G398" s="10"/>
      <c r="H398" s="10"/>
      <c r="I398" s="10"/>
      <c r="J398" s="10"/>
      <c r="K398" s="10"/>
      <c r="L398" s="10"/>
      <c r="M398" s="10"/>
      <c r="N398" s="10"/>
      <c r="O398" s="10"/>
    </row>
    <row r="399" spans="7:15" x14ac:dyDescent="0.25">
      <c r="G399" s="10"/>
      <c r="H399" s="10"/>
      <c r="I399" s="10"/>
      <c r="J399" s="10"/>
      <c r="K399" s="10"/>
      <c r="L399" s="10"/>
      <c r="M399" s="10"/>
      <c r="N399" s="10"/>
      <c r="O399" s="10"/>
    </row>
    <row r="400" spans="7:15" x14ac:dyDescent="0.25">
      <c r="G400" s="10"/>
      <c r="H400" s="10"/>
      <c r="I400" s="10"/>
      <c r="J400" s="10"/>
      <c r="K400" s="10"/>
      <c r="L400" s="10"/>
      <c r="M400" s="10"/>
      <c r="N400" s="10"/>
      <c r="O400" s="10"/>
    </row>
    <row r="401" spans="7:15" x14ac:dyDescent="0.25">
      <c r="G401" s="10"/>
      <c r="H401" s="10"/>
      <c r="I401" s="10"/>
      <c r="J401" s="10"/>
      <c r="K401" s="10"/>
      <c r="L401" s="10"/>
      <c r="M401" s="10"/>
      <c r="N401" s="10"/>
      <c r="O401" s="10"/>
    </row>
    <row r="402" spans="7:15" x14ac:dyDescent="0.25">
      <c r="G402" s="10"/>
      <c r="H402" s="10"/>
      <c r="I402" s="10"/>
      <c r="J402" s="10"/>
      <c r="K402" s="10"/>
      <c r="L402" s="10"/>
      <c r="M402" s="10"/>
      <c r="N402" s="10"/>
      <c r="O402" s="10"/>
    </row>
    <row r="403" spans="7:15" x14ac:dyDescent="0.25">
      <c r="G403" s="10"/>
      <c r="H403" s="10"/>
      <c r="I403" s="10"/>
      <c r="J403" s="10"/>
      <c r="K403" s="10"/>
      <c r="L403" s="10"/>
      <c r="M403" s="10"/>
      <c r="N403" s="10"/>
      <c r="O403" s="10"/>
    </row>
    <row r="404" spans="7:15" x14ac:dyDescent="0.25">
      <c r="G404" s="10"/>
      <c r="H404" s="10"/>
      <c r="I404" s="10"/>
      <c r="J404" s="10"/>
      <c r="K404" s="10"/>
      <c r="L404" s="10"/>
      <c r="M404" s="10"/>
      <c r="N404" s="10"/>
      <c r="O404" s="10"/>
    </row>
    <row r="405" spans="7:15" x14ac:dyDescent="0.25">
      <c r="G405" s="10"/>
      <c r="H405" s="10"/>
      <c r="I405" s="10"/>
      <c r="J405" s="10"/>
      <c r="K405" s="10"/>
      <c r="L405" s="10"/>
      <c r="M405" s="10"/>
      <c r="N405" s="10"/>
      <c r="O405" s="10"/>
    </row>
    <row r="406" spans="7:15" x14ac:dyDescent="0.25">
      <c r="G406" s="10"/>
      <c r="H406" s="10"/>
      <c r="I406" s="10"/>
      <c r="J406" s="10"/>
      <c r="K406" s="10"/>
      <c r="L406" s="10"/>
      <c r="M406" s="10"/>
      <c r="N406" s="10"/>
      <c r="O406" s="10"/>
    </row>
    <row r="407" spans="7:15" x14ac:dyDescent="0.25">
      <c r="G407" s="10"/>
      <c r="H407" s="10"/>
      <c r="I407" s="10"/>
      <c r="J407" s="10"/>
      <c r="K407" s="10"/>
      <c r="L407" s="10"/>
      <c r="M407" s="10"/>
      <c r="N407" s="10"/>
      <c r="O407" s="10"/>
    </row>
    <row r="408" spans="7:15" x14ac:dyDescent="0.25">
      <c r="G408" s="10"/>
      <c r="H408" s="10"/>
      <c r="I408" s="10"/>
      <c r="J408" s="10"/>
      <c r="K408" s="10"/>
      <c r="L408" s="10"/>
      <c r="M408" s="10"/>
      <c r="N408" s="10"/>
      <c r="O408" s="10"/>
    </row>
    <row r="409" spans="7:15" x14ac:dyDescent="0.25">
      <c r="G409" s="10"/>
      <c r="H409" s="10"/>
      <c r="I409" s="10"/>
      <c r="J409" s="10"/>
      <c r="K409" s="10"/>
      <c r="L409" s="10"/>
      <c r="M409" s="10"/>
      <c r="N409" s="10"/>
      <c r="O409" s="10"/>
    </row>
    <row r="410" spans="7:15" x14ac:dyDescent="0.25"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7:15" x14ac:dyDescent="0.25"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7:15" x14ac:dyDescent="0.25">
      <c r="G412" s="10"/>
      <c r="H412" s="10"/>
      <c r="I412" s="10"/>
      <c r="J412" s="10"/>
      <c r="K412" s="10"/>
      <c r="L412" s="10"/>
      <c r="M412" s="10"/>
      <c r="N412" s="10"/>
      <c r="O412" s="10"/>
    </row>
    <row r="413" spans="7:15" x14ac:dyDescent="0.25">
      <c r="G413" s="10"/>
      <c r="H413" s="10"/>
      <c r="I413" s="10"/>
      <c r="J413" s="10"/>
      <c r="K413" s="10"/>
      <c r="L413" s="10"/>
      <c r="M413" s="10"/>
      <c r="N413" s="10"/>
      <c r="O413" s="10"/>
    </row>
    <row r="414" spans="7:15" x14ac:dyDescent="0.25">
      <c r="G414" s="10"/>
      <c r="H414" s="10"/>
      <c r="I414" s="10"/>
      <c r="J414" s="10"/>
      <c r="K414" s="10"/>
      <c r="L414" s="10"/>
      <c r="M414" s="10"/>
      <c r="N414" s="10"/>
      <c r="O414" s="10"/>
    </row>
    <row r="415" spans="7:15" x14ac:dyDescent="0.25">
      <c r="G415" s="10"/>
      <c r="H415" s="10"/>
      <c r="I415" s="10"/>
      <c r="J415" s="10"/>
      <c r="K415" s="10"/>
      <c r="L415" s="10"/>
      <c r="M415" s="10"/>
      <c r="N415" s="10"/>
      <c r="O415" s="10"/>
    </row>
    <row r="416" spans="7:15" x14ac:dyDescent="0.25">
      <c r="G416" s="10"/>
      <c r="H416" s="10"/>
      <c r="I416" s="10"/>
      <c r="J416" s="10"/>
      <c r="K416" s="10"/>
      <c r="L416" s="10"/>
      <c r="M416" s="10"/>
      <c r="N416" s="10"/>
      <c r="O416" s="10"/>
    </row>
    <row r="417" spans="7:15" x14ac:dyDescent="0.25">
      <c r="G417" s="10"/>
      <c r="H417" s="10"/>
      <c r="I417" s="10"/>
      <c r="J417" s="10"/>
      <c r="K417" s="10"/>
      <c r="L417" s="10"/>
      <c r="M417" s="10"/>
      <c r="N417" s="10"/>
      <c r="O417" s="10"/>
    </row>
    <row r="418" spans="7:15" x14ac:dyDescent="0.25">
      <c r="G418" s="10"/>
      <c r="H418" s="10"/>
      <c r="I418" s="10"/>
      <c r="J418" s="10"/>
      <c r="K418" s="10"/>
      <c r="L418" s="10"/>
      <c r="M418" s="10"/>
      <c r="N418" s="10"/>
      <c r="O418" s="10"/>
    </row>
    <row r="419" spans="7:15" x14ac:dyDescent="0.25">
      <c r="G419" s="10"/>
      <c r="H419" s="10"/>
      <c r="I419" s="10"/>
      <c r="J419" s="10"/>
      <c r="K419" s="10"/>
      <c r="L419" s="10"/>
      <c r="M419" s="10"/>
      <c r="N419" s="10"/>
      <c r="O419" s="10"/>
    </row>
    <row r="420" spans="7:15" x14ac:dyDescent="0.25">
      <c r="G420" s="10"/>
      <c r="H420" s="10"/>
      <c r="I420" s="10"/>
      <c r="J420" s="10"/>
      <c r="K420" s="10"/>
      <c r="L420" s="10"/>
      <c r="M420" s="10"/>
      <c r="N420" s="10"/>
      <c r="O420" s="10"/>
    </row>
    <row r="421" spans="7:15" x14ac:dyDescent="0.25">
      <c r="G421" s="10"/>
      <c r="H421" s="10"/>
      <c r="I421" s="10"/>
      <c r="J421" s="10"/>
      <c r="K421" s="10"/>
      <c r="L421" s="10"/>
      <c r="M421" s="10"/>
      <c r="N421" s="10"/>
      <c r="O421" s="10"/>
    </row>
    <row r="422" spans="7:15" x14ac:dyDescent="0.25">
      <c r="G422" s="10"/>
      <c r="H422" s="10"/>
      <c r="I422" s="10"/>
      <c r="J422" s="10"/>
      <c r="K422" s="10"/>
      <c r="L422" s="10"/>
      <c r="M422" s="10"/>
      <c r="N422" s="10"/>
      <c r="O422" s="10"/>
    </row>
    <row r="423" spans="7:15" x14ac:dyDescent="0.25">
      <c r="G423" s="10"/>
      <c r="H423" s="10"/>
      <c r="I423" s="10"/>
      <c r="J423" s="10"/>
      <c r="K423" s="10"/>
      <c r="L423" s="10"/>
      <c r="M423" s="10"/>
      <c r="N423" s="10"/>
      <c r="O423" s="10"/>
    </row>
    <row r="424" spans="7:15" x14ac:dyDescent="0.25">
      <c r="G424" s="10"/>
      <c r="H424" s="10"/>
      <c r="I424" s="10"/>
      <c r="J424" s="10"/>
      <c r="K424" s="10"/>
      <c r="L424" s="10"/>
      <c r="M424" s="10"/>
      <c r="N424" s="10"/>
      <c r="O424" s="10"/>
    </row>
    <row r="425" spans="7:15" x14ac:dyDescent="0.25">
      <c r="G425" s="10"/>
      <c r="H425" s="10"/>
      <c r="I425" s="10"/>
      <c r="J425" s="10"/>
      <c r="K425" s="10"/>
      <c r="L425" s="10"/>
      <c r="M425" s="10"/>
      <c r="N425" s="10"/>
      <c r="O425" s="10"/>
    </row>
    <row r="426" spans="7:15" x14ac:dyDescent="0.25">
      <c r="G426" s="10"/>
      <c r="H426" s="10"/>
      <c r="I426" s="10"/>
      <c r="J426" s="10"/>
      <c r="K426" s="10"/>
      <c r="L426" s="10"/>
      <c r="M426" s="10"/>
      <c r="N426" s="10"/>
      <c r="O426" s="10"/>
    </row>
  </sheetData>
  <conditionalFormatting sqref="G4:O4">
    <cfRule type="cellIs" dxfId="147" priority="20" operator="equal">
      <formula>0</formula>
    </cfRule>
  </conditionalFormatting>
  <conditionalFormatting sqref="G2:O2 G4:O4 G7:O7">
    <cfRule type="cellIs" dxfId="146" priority="19" operator="equal">
      <formula>0</formula>
    </cfRule>
  </conditionalFormatting>
  <conditionalFormatting sqref="G6:O6">
    <cfRule type="cellIs" dxfId="145" priority="17" operator="equal">
      <formula>-1</formula>
    </cfRule>
    <cfRule type="cellIs" dxfId="144" priority="18" operator="equal">
      <formula>1</formula>
    </cfRule>
  </conditionalFormatting>
  <conditionalFormatting sqref="P25:P29 G25:O30">
    <cfRule type="cellIs" dxfId="143" priority="15" operator="equal">
      <formula>-1</formula>
    </cfRule>
    <cfRule type="cellIs" dxfId="142" priority="16" operator="equal">
      <formula>1</formula>
    </cfRule>
  </conditionalFormatting>
  <conditionalFormatting sqref="G16:O17">
    <cfRule type="cellIs" dxfId="141" priority="14" operator="between">
      <formula>-1</formula>
      <formula>1</formula>
    </cfRule>
  </conditionalFormatting>
  <conditionalFormatting sqref="T201:AB210 G101:N109 G110:O401">
    <cfRule type="cellIs" dxfId="140" priority="13" operator="between">
      <formula>-0.001</formula>
      <formula>0.001</formula>
    </cfRule>
  </conditionalFormatting>
  <conditionalFormatting sqref="C36">
    <cfRule type="cellIs" dxfId="139" priority="11" operator="lessThanOrEqual">
      <formula>$C$35</formula>
    </cfRule>
    <cfRule type="cellIs" dxfId="138" priority="12" operator="greaterThan">
      <formula>$C$35</formula>
    </cfRule>
  </conditionalFormatting>
  <conditionalFormatting sqref="G23:O23 G33:O33">
    <cfRule type="cellIs" dxfId="137" priority="10" operator="greaterThan">
      <formula>$E$23</formula>
    </cfRule>
  </conditionalFormatting>
  <conditionalFormatting sqref="G23:O23 G33:O33 O30">
    <cfRule type="cellIs" dxfId="136" priority="9" operator="equal">
      <formula>1000</formula>
    </cfRule>
  </conditionalFormatting>
  <conditionalFormatting sqref="B25:C29">
    <cfRule type="cellIs" dxfId="135" priority="21" operator="greaterThan">
      <formula>$B$30</formula>
    </cfRule>
  </conditionalFormatting>
  <conditionalFormatting sqref="G30:N30">
    <cfRule type="cellIs" dxfId="134" priority="7" operator="equal">
      <formula>-1</formula>
    </cfRule>
    <cfRule type="cellIs" dxfId="133" priority="8" operator="equal">
      <formula>1</formula>
    </cfRule>
  </conditionalFormatting>
  <conditionalFormatting sqref="G30:O30">
    <cfRule type="cellIs" dxfId="132" priority="6" operator="greaterThan">
      <formula>$P$30</formula>
    </cfRule>
  </conditionalFormatting>
  <conditionalFormatting sqref="G30:N30">
    <cfRule type="cellIs" dxfId="131" priority="5" operator="equal">
      <formula>1000</formula>
    </cfRule>
  </conditionalFormatting>
  <conditionalFormatting sqref="P25:P29">
    <cfRule type="cellIs" dxfId="130" priority="3" operator="equal">
      <formula>-1</formula>
    </cfRule>
    <cfRule type="cellIs" dxfId="129" priority="4" operator="equal">
      <formula>1</formula>
    </cfRule>
  </conditionalFormatting>
  <conditionalFormatting sqref="P25:P29">
    <cfRule type="cellIs" dxfId="128" priority="2" operator="greaterThan">
      <formula>$P$30</formula>
    </cfRule>
  </conditionalFormatting>
  <conditionalFormatting sqref="P25:P29">
    <cfRule type="cellIs" dxfId="127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133121" r:id="rId4">
          <objectPr defaultSize="0" autoPict="0" r:id="rId5">
            <anchor moveWithCells="1">
              <from>
                <xdr:col>7</xdr:col>
                <xdr:colOff>0</xdr:colOff>
                <xdr:row>33</xdr:row>
                <xdr:rowOff>0</xdr:rowOff>
              </from>
              <to>
                <xdr:col>10</xdr:col>
                <xdr:colOff>638175</xdr:colOff>
                <xdr:row>49</xdr:row>
                <xdr:rowOff>66675</xdr:rowOff>
              </to>
            </anchor>
          </objectPr>
        </oleObject>
      </mc:Choice>
      <mc:Fallback>
        <oleObject progId="Visio.Drawing.15" shapeId="13312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XFD424"/>
  <sheetViews>
    <sheetView zoomScale="85" zoomScaleNormal="85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O39" sqref="O39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2" style="11" bestFit="1" customWidth="1"/>
    <col min="8" max="14" width="12" style="11" customWidth="1"/>
    <col min="15" max="15" width="9" style="11" customWidth="1"/>
    <col min="16" max="28" width="10.5703125" style="11" customWidth="1"/>
    <col min="29" max="30" width="8.85546875" style="11"/>
    <col min="31" max="31" width="13" style="11" bestFit="1" customWidth="1"/>
    <col min="32" max="35" width="8.85546875" style="11"/>
    <col min="36" max="37" width="13" style="11" customWidth="1"/>
    <col min="38" max="38" width="15.5703125" style="11" customWidth="1"/>
    <col min="39" max="39" width="13.5703125" style="11" customWidth="1"/>
    <col min="40" max="41" width="8.85546875" style="11"/>
    <col min="42" max="42" width="10.7109375" style="11" customWidth="1"/>
    <col min="43" max="44" width="12.85546875" style="11" customWidth="1"/>
    <col min="45" max="16384" width="8.85546875" style="11"/>
  </cols>
  <sheetData>
    <row r="1" spans="1:19" customFormat="1" x14ac:dyDescent="0.25">
      <c r="A1" s="48"/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0</v>
      </c>
    </row>
    <row r="3" spans="1:19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</v>
      </c>
      <c r="M3" s="3">
        <v>5</v>
      </c>
      <c r="N3" s="3">
        <v>5</v>
      </c>
      <c r="O3" s="3">
        <v>5</v>
      </c>
    </row>
    <row r="4" spans="1:19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</row>
    <row r="5" spans="1:19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f>$B$15</f>
        <v>1</v>
      </c>
      <c r="O5" s="3">
        <f>$B$15</f>
        <v>1</v>
      </c>
    </row>
    <row r="6" spans="1:19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19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</row>
    <row r="8" spans="1:19" x14ac:dyDescent="0.25">
      <c r="D8" s="11" t="s">
        <v>13</v>
      </c>
      <c r="G8" s="81">
        <v>10.716600112116351</v>
      </c>
      <c r="H8" s="81">
        <v>4.9594195295313126</v>
      </c>
      <c r="I8" s="81">
        <v>2.86421719156453</v>
      </c>
      <c r="J8" s="81">
        <v>3.1222131811212601</v>
      </c>
      <c r="K8" s="81">
        <v>3.1088861306750948</v>
      </c>
      <c r="L8" s="81">
        <v>1.1144700755107995</v>
      </c>
      <c r="M8" s="81">
        <v>2.0208756486101502</v>
      </c>
      <c r="N8" s="81">
        <v>1.9286022877445617</v>
      </c>
      <c r="O8" s="81">
        <v>1.9286022877445617</v>
      </c>
      <c r="Q8" s="156">
        <f>G8-J8-K8-L8-M8</f>
        <v>1.3501550761990466</v>
      </c>
      <c r="R8" s="67"/>
    </row>
    <row r="9" spans="1:19" x14ac:dyDescent="0.25">
      <c r="D9" s="11" t="s">
        <v>14</v>
      </c>
      <c r="G9" s="81">
        <v>9.5062625598181221</v>
      </c>
      <c r="H9" s="81">
        <v>4.3257983934280793</v>
      </c>
      <c r="I9" s="81">
        <v>3.1662419602371061</v>
      </c>
      <c r="J9" s="81">
        <v>3.1171893947530966</v>
      </c>
      <c r="K9" s="81">
        <v>3.2107457592159081</v>
      </c>
      <c r="L9" s="81">
        <v>1.1595564331909722</v>
      </c>
      <c r="M9" s="81">
        <v>2.0187709726581433</v>
      </c>
      <c r="N9" s="81">
        <v>1.9697184071741338</v>
      </c>
      <c r="O9" s="81">
        <v>1.9286022877445617</v>
      </c>
      <c r="Q9" s="23">
        <f>H9-I9-L9</f>
        <v>0</v>
      </c>
    </row>
    <row r="10" spans="1:19" x14ac:dyDescent="0.25">
      <c r="D10" s="11" t="s">
        <v>16</v>
      </c>
      <c r="G10" s="82">
        <f>G3*G8/100</f>
        <v>0.53583000560581762</v>
      </c>
      <c r="H10" s="82">
        <f>H3*H8/100</f>
        <v>0.24797097647656563</v>
      </c>
      <c r="I10" s="82">
        <f t="shared" ref="I10:L10" si="0">I3*I8/100</f>
        <v>0.14321085957822649</v>
      </c>
      <c r="J10" s="82">
        <f t="shared" si="0"/>
        <v>0.156110659056063</v>
      </c>
      <c r="K10" s="82">
        <f t="shared" si="0"/>
        <v>0.15544430653375474</v>
      </c>
      <c r="L10" s="82">
        <f t="shared" si="0"/>
        <v>5.5723503775539973E-2</v>
      </c>
      <c r="M10" s="82">
        <f>M3*M8/100</f>
        <v>0.10104378243050752</v>
      </c>
      <c r="N10" s="82">
        <f>N3*N8/100</f>
        <v>9.6430114387228094E-2</v>
      </c>
      <c r="O10" s="82">
        <f>O3*O8/100</f>
        <v>9.6430114387228094E-2</v>
      </c>
    </row>
    <row r="11" spans="1:19" x14ac:dyDescent="0.25">
      <c r="A11" s="48">
        <f>1/50</f>
        <v>0.02</v>
      </c>
      <c r="B11" s="44" t="s">
        <v>9</v>
      </c>
      <c r="D11" s="11" t="s">
        <v>17</v>
      </c>
      <c r="G11" s="82">
        <v>0.18888357681919238</v>
      </c>
      <c r="H11" s="82">
        <v>0.11399844555785062</v>
      </c>
      <c r="I11" s="82">
        <v>0.10615959127239648</v>
      </c>
      <c r="J11" s="82">
        <v>0.11866502400927856</v>
      </c>
      <c r="K11" s="82">
        <v>0.14960652594796839</v>
      </c>
      <c r="L11" s="82">
        <v>5.4429841787252443E-2</v>
      </c>
      <c r="M11" s="82">
        <v>9.1673175606941007E-2</v>
      </c>
      <c r="N11" s="82">
        <v>8.8040144789739469E-2</v>
      </c>
      <c r="O11" s="82">
        <v>9.6430114387228094E-2</v>
      </c>
    </row>
    <row r="12" spans="1:19" x14ac:dyDescent="0.25">
      <c r="A12" s="48">
        <f ca="1">OFFSET(G11,0,B12-1)/OFFSET(G10,0,B12-1)/50</f>
        <v>7.0501306325926154E-3</v>
      </c>
      <c r="B12" s="45">
        <v>1</v>
      </c>
      <c r="D12" s="11" t="s">
        <v>18</v>
      </c>
      <c r="G12" s="84">
        <f t="shared" ref="G12:O13" si="1">G10/G8</f>
        <v>0.05</v>
      </c>
      <c r="H12" s="84">
        <f t="shared" si="1"/>
        <v>0.05</v>
      </c>
      <c r="I12" s="84">
        <f t="shared" si="1"/>
        <v>4.9999999999999996E-2</v>
      </c>
      <c r="J12" s="84">
        <f t="shared" si="1"/>
        <v>4.9999999999999996E-2</v>
      </c>
      <c r="K12" s="84">
        <f t="shared" si="1"/>
        <v>0.05</v>
      </c>
      <c r="L12" s="84">
        <f t="shared" si="1"/>
        <v>0.05</v>
      </c>
      <c r="M12" s="84">
        <f t="shared" si="1"/>
        <v>0.05</v>
      </c>
      <c r="N12" s="84">
        <f t="shared" ref="N12" si="2">N10/N8</f>
        <v>0.05</v>
      </c>
      <c r="O12" s="84">
        <f t="shared" si="1"/>
        <v>0.05</v>
      </c>
    </row>
    <row r="13" spans="1:19" x14ac:dyDescent="0.25">
      <c r="B13" s="42"/>
      <c r="D13" s="11" t="s">
        <v>19</v>
      </c>
      <c r="G13" s="84">
        <f t="shared" si="1"/>
        <v>1.986938353855084E-2</v>
      </c>
      <c r="H13" s="84">
        <f t="shared" si="1"/>
        <v>2.6353157311039155E-2</v>
      </c>
      <c r="I13" s="84">
        <f t="shared" si="1"/>
        <v>3.3528578234256819E-2</v>
      </c>
      <c r="J13" s="84">
        <f t="shared" si="1"/>
        <v>3.806795448778872E-2</v>
      </c>
      <c r="K13" s="84">
        <f t="shared" si="1"/>
        <v>4.6595569119276391E-2</v>
      </c>
      <c r="L13" s="84">
        <f t="shared" si="1"/>
        <v>4.6940226649829782E-2</v>
      </c>
      <c r="M13" s="84">
        <f t="shared" si="1"/>
        <v>4.5410389216283251E-2</v>
      </c>
      <c r="N13" s="84">
        <f t="shared" ref="N13" si="3">N11/N9</f>
        <v>4.4696817813692821E-2</v>
      </c>
      <c r="O13" s="84">
        <f t="shared" si="1"/>
        <v>0.05</v>
      </c>
    </row>
    <row r="14" spans="1:19" x14ac:dyDescent="0.25">
      <c r="A14" s="61"/>
      <c r="B14" s="46" t="s">
        <v>26</v>
      </c>
      <c r="D14" s="11" t="s">
        <v>57</v>
      </c>
      <c r="G14" s="43">
        <f t="shared" ref="G14:O14" si="4">IF(G2=0,1,(1-G11/G10))</f>
        <v>0.64749346837036925</v>
      </c>
      <c r="H14" s="43">
        <f t="shared" si="4"/>
        <v>0.54027504679111515</v>
      </c>
      <c r="I14" s="43">
        <f t="shared" si="4"/>
        <v>0.25871828725105439</v>
      </c>
      <c r="J14" s="43">
        <f t="shared" si="4"/>
        <v>0.23986597246595975</v>
      </c>
      <c r="K14" s="43">
        <f t="shared" si="4"/>
        <v>3.7555448095608956E-2</v>
      </c>
      <c r="L14" s="43">
        <f t="shared" si="4"/>
        <v>2.3215733050429344E-2</v>
      </c>
      <c r="M14" s="43">
        <f t="shared" si="4"/>
        <v>9.2738084404264121E-2</v>
      </c>
      <c r="N14" s="43">
        <f t="shared" ref="N14" si="5">IF(N2=0,1,(1-N11/N10))</f>
        <v>8.7005699939311176E-2</v>
      </c>
      <c r="O14" s="43">
        <f t="shared" si="4"/>
        <v>1</v>
      </c>
    </row>
    <row r="15" spans="1:19" ht="17.25" customHeight="1" x14ac:dyDescent="0.25">
      <c r="B15" s="42">
        <v>1</v>
      </c>
      <c r="D15" s="11" t="s">
        <v>73</v>
      </c>
      <c r="G15" s="11">
        <f>G2*((G8-G9)/G10)^2</f>
        <v>5.1022173663758243</v>
      </c>
      <c r="H15" s="11">
        <f>H2*((H8-H9)/H10)^2</f>
        <v>6.5291644494355809</v>
      </c>
      <c r="I15" s="11">
        <f t="shared" ref="I15:L15" si="6">I2*((I8-I9)/I10)^2</f>
        <v>4.4476767694916788</v>
      </c>
      <c r="J15" s="11">
        <f t="shared" si="6"/>
        <v>1.0356123285675395E-3</v>
      </c>
      <c r="K15" s="11">
        <f t="shared" si="6"/>
        <v>0.42939258117430396</v>
      </c>
      <c r="L15" s="11">
        <f t="shared" si="6"/>
        <v>0.65465648129938125</v>
      </c>
      <c r="M15" s="11">
        <f>M2*((M8-M9)/M10)^2</f>
        <v>4.3386167400555494E-4</v>
      </c>
      <c r="N15" s="11">
        <f>N2*((N8-N9)/N10)^2</f>
        <v>0.18180209097458852</v>
      </c>
      <c r="O15" s="11">
        <f>O2*((O8-O9)/O10)^2</f>
        <v>0</v>
      </c>
      <c r="P15" s="11">
        <f>SUM(G15:O15)</f>
        <v>17.346379212753931</v>
      </c>
      <c r="Q15" s="11">
        <f>P15*1.96^2</f>
        <v>66.637850383715488</v>
      </c>
    </row>
    <row r="16" spans="1:19" x14ac:dyDescent="0.25">
      <c r="C16" s="11" t="s">
        <v>15</v>
      </c>
      <c r="G16" s="47">
        <f>(G9-G8)/G10</f>
        <v>-2.2588088379444207</v>
      </c>
      <c r="H16" s="47">
        <f>(H9-H8)/H10</f>
        <v>-2.5552229745044914</v>
      </c>
      <c r="I16" s="47">
        <f t="shared" ref="I16:L16" si="7">(I9-I8)/I10</f>
        <v>2.1089515806418313</v>
      </c>
      <c r="J16" s="47">
        <f t="shared" si="7"/>
        <v>-3.2180931132699368E-2</v>
      </c>
      <c r="K16" s="47">
        <f t="shared" si="7"/>
        <v>0.65528053623948268</v>
      </c>
      <c r="L16" s="47">
        <f t="shared" si="7"/>
        <v>0.80910844841676277</v>
      </c>
      <c r="M16" s="47">
        <f>(M9-M8)/M10</f>
        <v>-2.0829346461316421E-2</v>
      </c>
      <c r="N16" s="47">
        <f>(N9-N8)/N10</f>
        <v>0.42638256410715075</v>
      </c>
      <c r="O16" s="47">
        <f>(O9-O8)/O10</f>
        <v>0</v>
      </c>
    </row>
    <row r="17" spans="1:16384" x14ac:dyDescent="0.25">
      <c r="C17" s="11" t="s">
        <v>20</v>
      </c>
      <c r="G17" s="47">
        <f>(G9-G8)/G11</f>
        <v>-6.4078496006924803</v>
      </c>
      <c r="H17" s="47">
        <f>(H9-H8)/H11</f>
        <v>-5.5581559292551104</v>
      </c>
      <c r="I17" s="47">
        <f t="shared" ref="I17:L17" si="8">(I9-I8)/I11</f>
        <v>2.8450068905936745</v>
      </c>
      <c r="J17" s="47">
        <f t="shared" si="8"/>
        <v>-4.2335864422617553E-2</v>
      </c>
      <c r="K17" s="47">
        <f t="shared" si="8"/>
        <v>0.68085016943872523</v>
      </c>
      <c r="L17" s="47">
        <f t="shared" si="8"/>
        <v>0.82833894422107379</v>
      </c>
      <c r="M17" s="47">
        <f>(M9-M8)/M11</f>
        <v>-2.2958471091161406E-2</v>
      </c>
      <c r="N17" s="47">
        <f>(N9-N8)/N11</f>
        <v>0.46701558167319129</v>
      </c>
      <c r="O17" s="47">
        <f>(O9-O8)/O11</f>
        <v>0</v>
      </c>
    </row>
    <row r="19" spans="1:16384" x14ac:dyDescent="0.25">
      <c r="G19" s="155">
        <v>10.220780694705827</v>
      </c>
      <c r="H19" s="155">
        <v>5.092678144159521</v>
      </c>
      <c r="I19" s="155">
        <v>3.9795751362018024</v>
      </c>
      <c r="J19" s="155">
        <v>3.9722340577644495</v>
      </c>
      <c r="K19" s="155">
        <v>3.1506133179253455</v>
      </c>
      <c r="L19" s="155">
        <v>1.1131030079577195</v>
      </c>
      <c r="M19" s="155">
        <v>1.9848303110583114</v>
      </c>
      <c r="N19" s="155">
        <v>1.9774892326209579</v>
      </c>
      <c r="O19" s="155">
        <v>1.9774892326209579</v>
      </c>
      <c r="R19" s="127"/>
      <c r="S19" s="49"/>
      <c r="T19" s="49"/>
    </row>
    <row r="20" spans="1:16384" x14ac:dyDescent="0.25">
      <c r="D20" s="11" t="s">
        <v>14</v>
      </c>
      <c r="G20" s="81">
        <v>10</v>
      </c>
      <c r="H20" s="81">
        <v>5</v>
      </c>
      <c r="I20" s="81">
        <v>4</v>
      </c>
      <c r="J20" s="81">
        <v>4</v>
      </c>
      <c r="K20" s="81">
        <v>3</v>
      </c>
      <c r="L20" s="81">
        <v>1</v>
      </c>
      <c r="M20" s="81">
        <v>2</v>
      </c>
      <c r="N20" s="81">
        <v>2</v>
      </c>
      <c r="O20" s="81">
        <v>2</v>
      </c>
      <c r="Q20" s="11">
        <v>1</v>
      </c>
      <c r="R20" s="127"/>
      <c r="S20" s="49"/>
      <c r="T20" s="49"/>
    </row>
    <row r="21" spans="1:16384" x14ac:dyDescent="0.25">
      <c r="D21" s="11" t="s">
        <v>17</v>
      </c>
      <c r="G21" s="30">
        <f ca="1">NORMINV(RAND(),G20,G20*G3/100)</f>
        <v>10.48302503044178</v>
      </c>
      <c r="H21" s="30">
        <f t="shared" ref="H21:O21" ca="1" si="9">NORMINV(RAND(),H20,H20*H3/100)</f>
        <v>5.4687026941706582</v>
      </c>
      <c r="I21" s="30">
        <f t="shared" ca="1" si="9"/>
        <v>3.7191830883114925</v>
      </c>
      <c r="J21" s="30">
        <f t="shared" ca="1" si="9"/>
        <v>3.8623473674315849</v>
      </c>
      <c r="K21" s="30">
        <f t="shared" ca="1" si="9"/>
        <v>2.9865197992439763</v>
      </c>
      <c r="L21" s="30">
        <f t="shared" ca="1" si="9"/>
        <v>0.94953952487092641</v>
      </c>
      <c r="M21" s="30">
        <f t="shared" ca="1" si="9"/>
        <v>1.9956087104298763</v>
      </c>
      <c r="N21" s="30">
        <f t="shared" ref="N21" ca="1" si="10">NORMINV(RAND(),N20,N20*N3/100)</f>
        <v>2.0946925959808338</v>
      </c>
      <c r="O21" s="30">
        <f t="shared" ca="1" si="9"/>
        <v>2.132064523033534</v>
      </c>
      <c r="R21" s="127"/>
      <c r="S21" s="49"/>
      <c r="T21" s="49"/>
    </row>
    <row r="22" spans="1:16384" ht="15.75" thickBot="1" x14ac:dyDescent="0.3">
      <c r="R22" s="127"/>
      <c r="S22" s="49"/>
      <c r="T22" s="49"/>
    </row>
    <row r="23" spans="1:16384" ht="15.75" thickBot="1" x14ac:dyDescent="0.3">
      <c r="E23" s="79">
        <f>NORMSINV(1-(1-(1-A31)^(1/B37))/2)</f>
        <v>2.7270078967199667</v>
      </c>
      <c r="F23" s="117" t="s">
        <v>78</v>
      </c>
      <c r="G23" s="114">
        <v>2.4137489443850009</v>
      </c>
      <c r="H23" s="114">
        <v>2.8773045519103477</v>
      </c>
      <c r="I23" s="114">
        <v>3.1420893135523982</v>
      </c>
      <c r="J23" s="114">
        <v>4.9526930743155957E-2</v>
      </c>
      <c r="K23" s="114">
        <v>2.4137489443849871</v>
      </c>
      <c r="L23" s="114">
        <v>3.7769035747919522</v>
      </c>
      <c r="M23" s="114">
        <v>4.9526930743149247E-2</v>
      </c>
      <c r="N23" s="77">
        <v>1.0451262271274198</v>
      </c>
      <c r="O23" s="77">
        <v>0</v>
      </c>
      <c r="R23" s="127"/>
      <c r="S23" s="49"/>
      <c r="T23" s="49"/>
    </row>
    <row r="24" spans="1:1638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 t="s">
        <v>102</v>
      </c>
      <c r="P24" s="118" t="s">
        <v>85</v>
      </c>
      <c r="Q24" s="134" t="s">
        <v>84</v>
      </c>
      <c r="R24" s="135" t="s">
        <v>87</v>
      </c>
      <c r="S24" s="135" t="s">
        <v>90</v>
      </c>
      <c r="T24" s="135" t="s">
        <v>103</v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 s="11"/>
      <c r="XEU24"/>
      <c r="XEV24"/>
      <c r="XEW24"/>
      <c r="XEX24"/>
      <c r="XEY24"/>
      <c r="XEZ24"/>
      <c r="XFA24"/>
      <c r="XFB24"/>
      <c r="XFC24"/>
      <c r="XFD24"/>
    </row>
    <row r="25" spans="1:16384" ht="15.75" thickBot="1" x14ac:dyDescent="0.3">
      <c r="A25" s="129">
        <f t="array" ref="A25">SUM($G25:$O25*$G$8:$O$8)-F25</f>
        <v>0.7196921641653824</v>
      </c>
      <c r="B25" s="73" t="s">
        <v>99</v>
      </c>
      <c r="C25" s="125">
        <v>2.413748944384901</v>
      </c>
      <c r="D25" s="151"/>
      <c r="E25" s="130">
        <v>1</v>
      </c>
      <c r="F25" s="122">
        <v>0</v>
      </c>
      <c r="G25" s="142">
        <v>1</v>
      </c>
      <c r="H25" s="85">
        <v>-1</v>
      </c>
      <c r="I25" s="85">
        <v>0</v>
      </c>
      <c r="J25" s="85">
        <v>0</v>
      </c>
      <c r="K25" s="85">
        <v>-1</v>
      </c>
      <c r="L25" s="85">
        <v>0</v>
      </c>
      <c r="M25" s="85">
        <v>0</v>
      </c>
      <c r="N25" s="56">
        <v>-1</v>
      </c>
      <c r="O25" s="56">
        <v>0</v>
      </c>
      <c r="P25" s="77" t="s">
        <v>99</v>
      </c>
      <c r="Q25" s="18">
        <v>9.5062625598181221</v>
      </c>
      <c r="R25" s="25">
        <v>0.2210099036939274</v>
      </c>
      <c r="S25" s="18">
        <v>1.3820754262151802</v>
      </c>
      <c r="T25" s="18">
        <v>0.57258458027720704</v>
      </c>
    </row>
    <row r="26" spans="1:16384" ht="15.75" thickBot="1" x14ac:dyDescent="0.3">
      <c r="A26" s="129">
        <f t="array" ref="A26">SUM($G26:$O26*$G$8:$O$8)-F26</f>
        <v>0.98073226245598311</v>
      </c>
      <c r="B26" s="74" t="s">
        <v>99</v>
      </c>
      <c r="C26" s="126">
        <v>3.7769035747914752</v>
      </c>
      <c r="D26" s="150"/>
      <c r="E26" s="141">
        <v>2</v>
      </c>
      <c r="F26" s="123"/>
      <c r="G26" s="143">
        <v>0</v>
      </c>
      <c r="H26" s="8">
        <v>1</v>
      </c>
      <c r="I26" s="8">
        <v>-1</v>
      </c>
      <c r="J26" s="8">
        <v>0</v>
      </c>
      <c r="K26" s="8">
        <v>0</v>
      </c>
      <c r="L26" s="8">
        <v>-1</v>
      </c>
      <c r="M26" s="8">
        <v>0</v>
      </c>
      <c r="N26" s="58">
        <v>0</v>
      </c>
      <c r="O26" s="58">
        <v>0</v>
      </c>
      <c r="P26" s="77" t="s">
        <v>99</v>
      </c>
      <c r="Q26" s="18">
        <v>4.3257983934280793</v>
      </c>
      <c r="R26" s="25">
        <v>0.22063946448502905</v>
      </c>
      <c r="S26" s="18">
        <v>0.9824342053124091</v>
      </c>
      <c r="T26" s="18">
        <v>0.26011630581981426</v>
      </c>
    </row>
    <row r="27" spans="1:16384" ht="15.75" thickBot="1" x14ac:dyDescent="0.3">
      <c r="A27" s="129">
        <f t="array" ref="A27">SUM($G27:$O27*$G$8:$O$8)-F27</f>
        <v>-0.35026935042231866</v>
      </c>
      <c r="B27" s="75" t="s">
        <v>99</v>
      </c>
      <c r="C27" s="153">
        <v>4.9526930740924291E-2</v>
      </c>
      <c r="D27" s="152"/>
      <c r="E27" s="131">
        <v>3</v>
      </c>
      <c r="F27" s="124"/>
      <c r="G27" s="144">
        <v>0</v>
      </c>
      <c r="H27" s="86">
        <v>0</v>
      </c>
      <c r="I27" s="86">
        <v>1</v>
      </c>
      <c r="J27" s="86">
        <v>-1</v>
      </c>
      <c r="K27" s="86">
        <v>0</v>
      </c>
      <c r="L27" s="86">
        <v>0</v>
      </c>
      <c r="M27" s="86">
        <v>-1</v>
      </c>
      <c r="N27" s="60">
        <v>1</v>
      </c>
      <c r="O27" s="60">
        <v>0</v>
      </c>
      <c r="P27" s="77" t="s">
        <v>99</v>
      </c>
      <c r="Q27" s="18">
        <v>5.13596036741124</v>
      </c>
      <c r="R27" s="25">
        <v>0.1716467539040675</v>
      </c>
      <c r="S27" s="18">
        <v>-1.1899173066424606E-2</v>
      </c>
      <c r="T27" s="18">
        <v>0.24025662176946236</v>
      </c>
    </row>
    <row r="28" spans="1:16384" ht="15.75" thickBot="1" x14ac:dyDescent="0.3">
      <c r="A28" s="70">
        <f>SUM(A25:A25)</f>
        <v>0.7196921641653824</v>
      </c>
      <c r="B28" s="83">
        <f>NORMSINV(1-(1-(1-A31)^(1/B40))/2)</f>
        <v>2.3877378870708172</v>
      </c>
      <c r="C28" s="51"/>
      <c r="E28" s="52"/>
      <c r="F28" s="120" t="s">
        <v>77</v>
      </c>
      <c r="G28" s="128" t="s">
        <v>99</v>
      </c>
      <c r="H28" s="128" t="s">
        <v>99</v>
      </c>
      <c r="I28" s="128" t="s">
        <v>99</v>
      </c>
      <c r="J28" s="128" t="s">
        <v>99</v>
      </c>
      <c r="K28" s="128" t="s">
        <v>99</v>
      </c>
      <c r="L28" s="128" t="s">
        <v>99</v>
      </c>
      <c r="M28" s="128" t="s">
        <v>99</v>
      </c>
      <c r="N28" s="128" t="s">
        <v>99</v>
      </c>
      <c r="O28" s="128" t="s">
        <v>99</v>
      </c>
      <c r="P28" s="79">
        <f>CHIINV(1-(1-A31)^(1/(B37+B40)),1)</f>
        <v>8.009922939062136</v>
      </c>
      <c r="Q28" s="13"/>
      <c r="R28" s="13"/>
      <c r="S28" s="10"/>
    </row>
    <row r="29" spans="1:16384" ht="15.75" thickBot="1" x14ac:dyDescent="0.3">
      <c r="D29" s="50"/>
      <c r="E29" s="50"/>
      <c r="F29" s="136" t="s">
        <v>86</v>
      </c>
      <c r="G29" s="121">
        <v>9.5062625598181221</v>
      </c>
      <c r="H29" s="121">
        <v>4.3257983934280793</v>
      </c>
      <c r="I29" s="121">
        <v>3.1662419602371061</v>
      </c>
      <c r="J29" s="121">
        <v>3.1171893947530966</v>
      </c>
      <c r="K29" s="121">
        <v>3.2107457592159081</v>
      </c>
      <c r="L29" s="121">
        <v>1.1595564331909722</v>
      </c>
      <c r="M29" s="121">
        <v>2.0187709726581433</v>
      </c>
      <c r="N29" s="121">
        <v>1.9697184071741338</v>
      </c>
      <c r="O29" s="50">
        <v>1.9286022877445617</v>
      </c>
      <c r="R29" s="10"/>
      <c r="S29" s="10"/>
    </row>
    <row r="30" spans="1:16384" ht="15.75" thickBot="1" x14ac:dyDescent="0.3">
      <c r="A30" s="72" t="s">
        <v>31</v>
      </c>
      <c r="D30" s="50"/>
      <c r="E30" s="50"/>
      <c r="F30" s="137" t="s">
        <v>88</v>
      </c>
      <c r="G30" s="140">
        <v>4.5928101916235722E-3</v>
      </c>
      <c r="H30" s="140">
        <v>1.6660848977205777E-2</v>
      </c>
      <c r="I30" s="140">
        <v>0.27234210417204163</v>
      </c>
      <c r="J30" s="140">
        <v>0.37961505274386859</v>
      </c>
      <c r="K30" s="140">
        <v>10</v>
      </c>
      <c r="L30" s="140">
        <v>10</v>
      </c>
      <c r="M30" s="140">
        <v>4.3869074884288359</v>
      </c>
      <c r="N30" s="140">
        <v>4.96935663501527</v>
      </c>
      <c r="O30" s="140">
        <v>10</v>
      </c>
    </row>
    <row r="31" spans="1:16384" ht="15.75" thickBot="1" x14ac:dyDescent="0.3">
      <c r="A31" s="71">
        <v>0.05</v>
      </c>
      <c r="B31" s="66" t="s">
        <v>34</v>
      </c>
      <c r="C31" s="42">
        <v>9</v>
      </c>
      <c r="D31" s="50"/>
      <c r="E31" s="50"/>
      <c r="F31" s="137"/>
      <c r="G31" s="27"/>
      <c r="H31" s="27"/>
      <c r="I31" s="27"/>
      <c r="J31" s="27"/>
      <c r="K31" s="27"/>
      <c r="L31" s="27"/>
      <c r="M31" s="27"/>
      <c r="N31" s="27"/>
      <c r="O31" s="27"/>
      <c r="S31" s="11">
        <v>0.98243420531268066</v>
      </c>
    </row>
    <row r="32" spans="1:16384" ht="15.75" thickBot="1" x14ac:dyDescent="0.3">
      <c r="A32" s="138" t="s">
        <v>89</v>
      </c>
      <c r="B32" s="80" t="s">
        <v>33</v>
      </c>
      <c r="C32" s="50">
        <v>3</v>
      </c>
      <c r="D32" s="50"/>
      <c r="E32" s="50"/>
      <c r="F32" s="50"/>
      <c r="G32" s="49"/>
      <c r="H32" s="49"/>
      <c r="I32" s="49"/>
      <c r="J32" s="49"/>
      <c r="K32" s="49"/>
      <c r="L32" s="49"/>
      <c r="M32" s="49"/>
      <c r="N32" s="49"/>
      <c r="O32" s="49"/>
    </row>
    <row r="33" spans="1:52" ht="16.5" thickBot="1" x14ac:dyDescent="0.3">
      <c r="A33" s="139">
        <v>0.9</v>
      </c>
      <c r="B33" s="68" t="s">
        <v>32</v>
      </c>
      <c r="C33" s="79">
        <f>CHIINV(A31,B40)</f>
        <v>7.8147279032511792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1:52" ht="15.75" thickBot="1" x14ac:dyDescent="0.3">
      <c r="B34" s="66" t="s">
        <v>25</v>
      </c>
      <c r="C34" s="119">
        <v>17.346379212753934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1:52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</row>
    <row r="36" spans="1:52" x14ac:dyDescent="0.25">
      <c r="A36" s="146" t="s">
        <v>95</v>
      </c>
      <c r="B36" s="56">
        <v>9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</row>
    <row r="37" spans="1:52" x14ac:dyDescent="0.25">
      <c r="A37" s="147" t="s">
        <v>96</v>
      </c>
      <c r="B37" s="58">
        <v>8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  <c r="O37" s="53"/>
    </row>
    <row r="38" spans="1:52" x14ac:dyDescent="0.25">
      <c r="A38" s="148" t="s">
        <v>97</v>
      </c>
      <c r="B38" s="58">
        <v>1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  <c r="O38" s="52"/>
    </row>
    <row r="39" spans="1:52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O39" s="53"/>
    </row>
    <row r="40" spans="1:52" ht="15" customHeight="1" thickBot="1" x14ac:dyDescent="0.3">
      <c r="A40" s="149" t="s">
        <v>98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  <c r="O40" s="54"/>
    </row>
    <row r="41" spans="1:52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</row>
    <row r="42" spans="1:52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T42" s="31"/>
      <c r="U42" s="18"/>
      <c r="V42" s="25"/>
      <c r="W42" s="18"/>
      <c r="X42" s="22"/>
      <c r="Y42" s="25"/>
      <c r="AA42" s="26"/>
      <c r="AB42" s="27"/>
      <c r="AC42" s="28"/>
    </row>
    <row r="43" spans="1:52" x14ac:dyDescent="0.25">
      <c r="T43" s="31"/>
      <c r="U43" s="18"/>
      <c r="V43" s="25"/>
      <c r="W43" s="18"/>
      <c r="X43" s="22"/>
      <c r="Y43" s="25"/>
      <c r="AA43" s="26"/>
      <c r="AB43" s="27"/>
      <c r="AC43" s="28"/>
    </row>
    <row r="44" spans="1:52" x14ac:dyDescent="0.25">
      <c r="G44" s="10"/>
      <c r="H44" s="10"/>
      <c r="I44" s="10"/>
      <c r="J44" s="10"/>
      <c r="K44" s="10"/>
      <c r="L44" s="10"/>
      <c r="M44" s="10"/>
      <c r="N44" s="10"/>
      <c r="O44" s="10"/>
      <c r="T44" s="31"/>
      <c r="U44" s="18"/>
      <c r="V44" s="25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5">
      <c r="G45" s="10"/>
      <c r="H45" s="10"/>
      <c r="I45" s="10"/>
      <c r="J45" s="10"/>
      <c r="K45" s="10"/>
      <c r="L45" s="10"/>
      <c r="M45" s="10"/>
      <c r="N45" s="10"/>
      <c r="O45" s="10"/>
      <c r="T45" s="31"/>
      <c r="U45" s="18"/>
      <c r="V45" s="2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5">
      <c r="G46" s="12"/>
      <c r="H46" s="12"/>
      <c r="I46" s="12"/>
      <c r="J46" s="12"/>
      <c r="K46" s="12"/>
      <c r="L46" s="12"/>
      <c r="M46" s="12"/>
      <c r="N46" s="12"/>
      <c r="T46" s="31"/>
      <c r="U46" s="18"/>
      <c r="V46" s="25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5">
      <c r="G47" s="12"/>
      <c r="H47" s="12"/>
      <c r="I47" s="12"/>
      <c r="J47" s="12"/>
      <c r="K47" s="12"/>
      <c r="L47" s="12"/>
      <c r="M47" s="12"/>
      <c r="N47" s="12"/>
      <c r="T47" s="31"/>
      <c r="U47" s="18"/>
      <c r="V47" s="25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5">
      <c r="G48" s="12"/>
      <c r="H48" s="12"/>
      <c r="I48" s="12"/>
      <c r="J48" s="12"/>
      <c r="K48" s="12"/>
      <c r="L48" s="12"/>
      <c r="M48" s="12"/>
      <c r="N48" s="12"/>
      <c r="O48" s="12"/>
      <c r="T48" s="31"/>
      <c r="U48" s="18"/>
      <c r="V48" s="25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3:52" x14ac:dyDescent="0.25">
      <c r="G49" s="12"/>
      <c r="H49" s="12"/>
      <c r="I49" s="12"/>
      <c r="J49" s="12"/>
      <c r="K49" s="12"/>
      <c r="L49" s="12"/>
      <c r="M49" s="12"/>
      <c r="N49" s="12"/>
      <c r="O49" s="12"/>
      <c r="T49" s="31"/>
      <c r="U49" s="18"/>
      <c r="V49" s="25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3:52" ht="14.45" customHeight="1" x14ac:dyDescent="0.25">
      <c r="G50" s="19"/>
      <c r="H50" s="19"/>
      <c r="I50" s="19"/>
      <c r="J50" s="19"/>
      <c r="K50" s="19"/>
      <c r="L50" s="19"/>
      <c r="M50" s="19"/>
      <c r="N50" s="19"/>
      <c r="O50" s="19"/>
      <c r="T50" s="31"/>
      <c r="U50" s="18"/>
      <c r="V50" s="25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3:52" x14ac:dyDescent="0.25">
      <c r="G51" s="20"/>
      <c r="H51" s="20"/>
      <c r="I51" s="20"/>
      <c r="J51" s="20"/>
      <c r="K51" s="20"/>
      <c r="L51" s="20"/>
      <c r="M51" s="20"/>
      <c r="N51" s="20"/>
      <c r="O51" s="20"/>
      <c r="T51" s="31"/>
      <c r="U51" s="18"/>
      <c r="V51" s="25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3:52" x14ac:dyDescent="0.25">
      <c r="G52" s="12"/>
      <c r="H52" s="12"/>
      <c r="I52" s="12"/>
      <c r="J52" s="12"/>
      <c r="K52" s="12"/>
      <c r="L52" s="12"/>
      <c r="M52" s="12"/>
      <c r="N52" s="1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3:52" x14ac:dyDescent="0.25">
      <c r="G53" s="21"/>
      <c r="H53" s="21"/>
      <c r="I53" s="21"/>
      <c r="J53" s="21"/>
      <c r="K53" s="21"/>
      <c r="L53" s="21"/>
      <c r="M53" s="21"/>
      <c r="N53" s="21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3:52" x14ac:dyDescent="0.25"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3:52" ht="13.9" customHeight="1" x14ac:dyDescent="0.3">
      <c r="C55" s="6"/>
      <c r="D55" s="6"/>
      <c r="E55" s="6"/>
      <c r="F55" s="6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3:52" x14ac:dyDescent="0.25"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3:52" x14ac:dyDescent="0.25"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3:52" x14ac:dyDescent="0.25"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3:52" x14ac:dyDescent="0.25">
      <c r="T59" s="12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3:52" x14ac:dyDescent="0.25">
      <c r="T60" s="12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3:52" x14ac:dyDescent="0.25"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3:52" x14ac:dyDescent="0.25"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3:52" x14ac:dyDescent="0.25"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3:52" x14ac:dyDescent="0.25"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7:52" x14ac:dyDescent="0.25"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7:52" x14ac:dyDescent="0.25"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7:52" x14ac:dyDescent="0.25"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7:52" x14ac:dyDescent="0.25"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7:52" x14ac:dyDescent="0.25"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7:52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7:52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7:52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7:52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7:5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7:5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7:5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7:5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7:5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7:52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7:52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O90"/>
      <c r="P90"/>
      <c r="Q90"/>
      <c r="R90"/>
      <c r="S90"/>
      <c r="T90"/>
      <c r="U90"/>
      <c r="V90" s="23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O91"/>
      <c r="P91"/>
      <c r="Q91"/>
      <c r="R91"/>
      <c r="S91"/>
      <c r="T91"/>
      <c r="U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O92"/>
      <c r="P92"/>
      <c r="Q92"/>
      <c r="R92"/>
      <c r="S92"/>
      <c r="T92"/>
      <c r="U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O93"/>
      <c r="P93"/>
      <c r="Q93"/>
      <c r="R93"/>
      <c r="S93"/>
      <c r="T93"/>
      <c r="U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O94"/>
      <c r="P94"/>
      <c r="Q94"/>
      <c r="R94"/>
      <c r="S94"/>
      <c r="T94"/>
      <c r="U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O95"/>
      <c r="P95"/>
      <c r="Q95"/>
      <c r="R95"/>
      <c r="S95"/>
      <c r="T95"/>
      <c r="U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O96"/>
      <c r="P96"/>
      <c r="Q96"/>
      <c r="R96"/>
      <c r="S96"/>
      <c r="T96"/>
      <c r="U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O97"/>
      <c r="P97"/>
      <c r="Q97"/>
      <c r="R97"/>
      <c r="S97"/>
      <c r="T97"/>
      <c r="U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O98"/>
      <c r="P98"/>
      <c r="Q98"/>
      <c r="R98"/>
      <c r="S98"/>
      <c r="T98"/>
      <c r="U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O99"/>
      <c r="P99"/>
      <c r="Q99"/>
      <c r="R99"/>
      <c r="S99"/>
      <c r="T99"/>
      <c r="U99"/>
      <c r="V99" s="10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O100"/>
      <c r="P100"/>
      <c r="Q100"/>
      <c r="R100"/>
      <c r="S100"/>
      <c r="T100"/>
      <c r="U100"/>
      <c r="V100" s="1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O101"/>
      <c r="P101"/>
      <c r="Q101"/>
      <c r="R101"/>
      <c r="S101"/>
      <c r="T101"/>
      <c r="U101"/>
      <c r="V101" s="10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O102"/>
      <c r="P102"/>
      <c r="Q102"/>
      <c r="R102"/>
      <c r="S102"/>
      <c r="T102"/>
      <c r="U102"/>
      <c r="V102" s="10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O103"/>
      <c r="P103"/>
      <c r="Q103"/>
      <c r="R103"/>
      <c r="S103"/>
      <c r="T103"/>
      <c r="U103"/>
      <c r="V103" s="10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O104"/>
      <c r="P104"/>
      <c r="Q104"/>
      <c r="R104"/>
      <c r="S104"/>
      <c r="T104"/>
      <c r="U104"/>
      <c r="V104" s="10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O105"/>
      <c r="P105"/>
      <c r="Q105"/>
      <c r="R105"/>
      <c r="S105"/>
      <c r="T105"/>
      <c r="U105"/>
      <c r="V105" s="10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O106"/>
      <c r="P106"/>
      <c r="Q106"/>
      <c r="R106"/>
      <c r="S106"/>
      <c r="T106"/>
      <c r="U106"/>
      <c r="V106" s="10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O107"/>
      <c r="P107"/>
      <c r="Q107"/>
      <c r="R107"/>
      <c r="S107"/>
      <c r="T107"/>
      <c r="U107"/>
      <c r="V107" s="10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O108"/>
      <c r="P108"/>
      <c r="Q108"/>
      <c r="R108"/>
      <c r="S108"/>
      <c r="T108"/>
      <c r="U108"/>
      <c r="V108" s="10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O109"/>
      <c r="P109"/>
      <c r="Q109"/>
      <c r="R109"/>
      <c r="S109"/>
      <c r="T109"/>
      <c r="U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O110"/>
      <c r="P110"/>
      <c r="Q110"/>
      <c r="R110"/>
      <c r="S110"/>
      <c r="T110"/>
      <c r="U110"/>
      <c r="V110" s="23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O111"/>
      <c r="P111"/>
      <c r="Q111"/>
      <c r="R111"/>
      <c r="S111"/>
      <c r="T111"/>
      <c r="U111"/>
      <c r="V111" s="23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O112"/>
      <c r="P112"/>
      <c r="Q112"/>
      <c r="R112"/>
      <c r="S112"/>
      <c r="T112"/>
      <c r="U112"/>
      <c r="V112" s="23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O113"/>
      <c r="P113"/>
      <c r="Q113"/>
      <c r="R113"/>
      <c r="S113"/>
      <c r="T113"/>
      <c r="U113"/>
      <c r="V113" s="2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O114"/>
      <c r="P114"/>
      <c r="Q114"/>
      <c r="R114"/>
      <c r="S114"/>
      <c r="T114"/>
      <c r="U114"/>
      <c r="V114" s="23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O115"/>
      <c r="P115"/>
      <c r="Q115"/>
      <c r="R115"/>
      <c r="S115"/>
      <c r="T115"/>
      <c r="U115"/>
      <c r="V115" s="23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O116"/>
      <c r="P116"/>
      <c r="Q116"/>
      <c r="R116"/>
      <c r="S116"/>
      <c r="T116"/>
      <c r="U116"/>
      <c r="V116" s="23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O117"/>
      <c r="P117"/>
      <c r="Q117"/>
      <c r="R117"/>
      <c r="S117"/>
      <c r="T117"/>
      <c r="U117"/>
      <c r="V117" s="23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O118"/>
      <c r="P118"/>
      <c r="Q118"/>
      <c r="R118"/>
      <c r="S118"/>
      <c r="T118"/>
      <c r="U118"/>
      <c r="V118" s="23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O119"/>
      <c r="P119"/>
      <c r="Q119"/>
      <c r="R119"/>
      <c r="S119"/>
      <c r="T119"/>
      <c r="U119"/>
      <c r="V119" s="23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O120"/>
      <c r="P120"/>
      <c r="Q120"/>
      <c r="R120"/>
      <c r="S120"/>
      <c r="T120"/>
      <c r="U120"/>
      <c r="V120" s="23"/>
      <c r="W120" s="23"/>
      <c r="X120" s="23"/>
      <c r="Y120" s="23"/>
      <c r="Z120" s="23"/>
      <c r="AA120" s="23"/>
      <c r="AB120" s="23"/>
    </row>
    <row r="121" spans="1:5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O121"/>
      <c r="P121"/>
      <c r="Q121"/>
      <c r="R121"/>
      <c r="S121"/>
      <c r="T121"/>
      <c r="U121"/>
      <c r="V121" s="23"/>
      <c r="W121" s="23"/>
      <c r="X121" s="23"/>
      <c r="Y121" s="23"/>
      <c r="Z121" s="23"/>
      <c r="AA121" s="23"/>
      <c r="AB121" s="23"/>
    </row>
    <row r="122" spans="1:5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O122"/>
      <c r="P122"/>
      <c r="Q122"/>
      <c r="R122"/>
      <c r="S122"/>
      <c r="T122"/>
      <c r="U122"/>
      <c r="V122" s="23"/>
      <c r="W122" s="23"/>
      <c r="X122" s="23"/>
      <c r="Y122" s="23"/>
      <c r="Z122" s="23"/>
      <c r="AA122" s="23"/>
      <c r="AB122" s="23"/>
    </row>
    <row r="123" spans="1:5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O123"/>
      <c r="P123"/>
      <c r="Q123"/>
      <c r="R123"/>
      <c r="S123"/>
      <c r="T123"/>
      <c r="U123"/>
      <c r="V123" s="23"/>
      <c r="W123" s="23"/>
      <c r="X123" s="23"/>
      <c r="Y123" s="23"/>
      <c r="Z123" s="23"/>
      <c r="AA123" s="23"/>
      <c r="AB123" s="23"/>
    </row>
    <row r="124" spans="1:5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O124"/>
      <c r="P124"/>
      <c r="Q124"/>
      <c r="R124"/>
      <c r="S124"/>
      <c r="T124"/>
      <c r="U124"/>
      <c r="V124" s="23"/>
      <c r="W124" s="23"/>
      <c r="X124" s="23"/>
      <c r="Y124" s="23"/>
      <c r="Z124" s="23"/>
      <c r="AA124" s="23"/>
      <c r="AB124" s="23"/>
    </row>
    <row r="125" spans="1:5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O125"/>
      <c r="P125"/>
      <c r="Q125"/>
      <c r="R125"/>
      <c r="S125"/>
      <c r="T125"/>
      <c r="U125"/>
      <c r="V125" s="23"/>
      <c r="W125" s="23"/>
      <c r="X125" s="23"/>
      <c r="Y125" s="23"/>
      <c r="Z125" s="23"/>
      <c r="AA125" s="23"/>
      <c r="AB125" s="23"/>
    </row>
    <row r="126" spans="1:5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O126"/>
      <c r="P126"/>
      <c r="Q126"/>
      <c r="R126"/>
      <c r="S126"/>
      <c r="T126"/>
      <c r="U126"/>
      <c r="V126" s="23"/>
      <c r="W126" s="23"/>
      <c r="X126" s="23"/>
      <c r="Y126" s="23"/>
      <c r="Z126" s="23"/>
      <c r="AA126" s="23"/>
      <c r="AB126" s="23"/>
    </row>
    <row r="127" spans="1:5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O127"/>
      <c r="P127"/>
      <c r="Q127"/>
      <c r="R127"/>
      <c r="S127"/>
      <c r="T127"/>
      <c r="U127"/>
      <c r="V127" s="23"/>
      <c r="W127" s="23"/>
      <c r="X127" s="23"/>
      <c r="Y127" s="23"/>
      <c r="Z127" s="23"/>
      <c r="AA127" s="23"/>
      <c r="AB127" s="23"/>
    </row>
    <row r="128" spans="1:5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O128"/>
      <c r="P128"/>
      <c r="Q128"/>
      <c r="R128"/>
      <c r="S128"/>
      <c r="T128"/>
      <c r="U128"/>
      <c r="V128" s="23"/>
      <c r="W128" s="23"/>
      <c r="X128" s="23"/>
      <c r="Y128" s="23"/>
      <c r="Z128" s="23"/>
      <c r="AA128" s="23"/>
      <c r="AB128" s="23"/>
    </row>
    <row r="129" spans="1:3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O129"/>
      <c r="P129"/>
      <c r="Q129"/>
      <c r="R129"/>
      <c r="S129"/>
      <c r="T129"/>
      <c r="U129"/>
      <c r="V129" s="23"/>
      <c r="W129" s="23"/>
      <c r="X129" s="23"/>
      <c r="Y129" s="23"/>
      <c r="Z129" s="23"/>
      <c r="AA129" s="23"/>
      <c r="AB129" s="23"/>
    </row>
    <row r="130" spans="1:38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38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G132" s="10"/>
      <c r="H132" s="10"/>
      <c r="I132" s="10"/>
      <c r="J132" s="10"/>
      <c r="K132" s="10"/>
      <c r="L132" s="10"/>
      <c r="M132" s="10"/>
      <c r="N132" s="10"/>
      <c r="O132" s="10"/>
    </row>
    <row r="133" spans="1:38" x14ac:dyDescent="0.25">
      <c r="G133" s="10"/>
      <c r="H133" s="10"/>
      <c r="I133" s="10"/>
      <c r="J133" s="10"/>
      <c r="K133" s="10"/>
      <c r="L133" s="10"/>
      <c r="M133" s="10"/>
      <c r="N133" s="10"/>
      <c r="O133" s="10"/>
    </row>
    <row r="134" spans="1:38" x14ac:dyDescent="0.25">
      <c r="G134" s="10"/>
      <c r="H134" s="10"/>
      <c r="I134" s="10"/>
      <c r="J134" s="10"/>
      <c r="K134" s="10"/>
      <c r="L134" s="10"/>
      <c r="M134" s="10"/>
      <c r="N134" s="10"/>
      <c r="O134" s="10"/>
    </row>
    <row r="135" spans="1:38" x14ac:dyDescent="0.25">
      <c r="G135" s="10"/>
      <c r="H135" s="10"/>
      <c r="I135" s="10"/>
      <c r="J135" s="10"/>
      <c r="K135" s="10"/>
      <c r="L135" s="10"/>
      <c r="M135" s="10"/>
      <c r="N135" s="10"/>
      <c r="O135" s="10"/>
    </row>
    <row r="136" spans="1:38" x14ac:dyDescent="0.25">
      <c r="G136" s="10"/>
      <c r="H136" s="10"/>
      <c r="I136" s="10"/>
      <c r="J136" s="10"/>
      <c r="K136" s="10"/>
      <c r="L136" s="10"/>
      <c r="M136" s="10"/>
      <c r="N136" s="10"/>
      <c r="O136" s="10"/>
    </row>
    <row r="137" spans="1:38" x14ac:dyDescent="0.25">
      <c r="G137" s="10"/>
      <c r="H137" s="10"/>
      <c r="I137" s="10"/>
      <c r="J137" s="10"/>
      <c r="K137" s="10"/>
      <c r="L137" s="10"/>
      <c r="M137" s="10"/>
      <c r="N137" s="10"/>
      <c r="O137" s="10"/>
    </row>
    <row r="138" spans="1:38" x14ac:dyDescent="0.25"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1:38" x14ac:dyDescent="0.25"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1:38" x14ac:dyDescent="0.25">
      <c r="G140" s="10"/>
      <c r="H140" s="10"/>
      <c r="I140" s="10"/>
      <c r="J140" s="10"/>
      <c r="K140" s="10"/>
      <c r="L140" s="10"/>
      <c r="M140" s="10"/>
      <c r="N140" s="10"/>
      <c r="O140" s="10"/>
    </row>
    <row r="141" spans="1:38" x14ac:dyDescent="0.25">
      <c r="G141" s="10"/>
      <c r="H141" s="10"/>
      <c r="I141" s="10"/>
      <c r="J141" s="10"/>
      <c r="K141" s="10"/>
      <c r="L141" s="10"/>
      <c r="M141" s="10"/>
      <c r="N141" s="10"/>
      <c r="O141" s="10"/>
    </row>
    <row r="142" spans="1:38" x14ac:dyDescent="0.25">
      <c r="G142" s="10"/>
      <c r="H142" s="10"/>
      <c r="I142" s="10"/>
      <c r="J142" s="10"/>
      <c r="K142" s="10"/>
      <c r="L142" s="10"/>
      <c r="M142" s="10"/>
      <c r="N142" s="10"/>
      <c r="O142" s="10"/>
    </row>
    <row r="143" spans="1:38" x14ac:dyDescent="0.25">
      <c r="G143" s="10"/>
      <c r="H143" s="10"/>
      <c r="I143" s="10"/>
      <c r="J143" s="10"/>
      <c r="K143" s="10"/>
      <c r="L143" s="10"/>
      <c r="M143" s="10"/>
      <c r="N143" s="10"/>
      <c r="O143" s="10"/>
    </row>
    <row r="144" spans="1:38" x14ac:dyDescent="0.25">
      <c r="G144" s="10"/>
      <c r="H144" s="10"/>
      <c r="I144" s="10"/>
      <c r="J144" s="10"/>
      <c r="K144" s="10"/>
      <c r="L144" s="10"/>
      <c r="M144" s="10"/>
      <c r="N144" s="10"/>
      <c r="O144" s="10"/>
    </row>
    <row r="145" spans="7:15" x14ac:dyDescent="0.25">
      <c r="G145" s="10"/>
      <c r="H145" s="10"/>
      <c r="I145" s="10"/>
      <c r="J145" s="10"/>
      <c r="K145" s="10"/>
      <c r="L145" s="10"/>
      <c r="M145" s="10"/>
      <c r="N145" s="10"/>
      <c r="O145" s="10"/>
    </row>
    <row r="146" spans="7:15" x14ac:dyDescent="0.25">
      <c r="G146" s="10"/>
      <c r="H146" s="10"/>
      <c r="I146" s="10"/>
      <c r="J146" s="10"/>
      <c r="K146" s="10"/>
      <c r="L146" s="10"/>
      <c r="M146" s="10"/>
      <c r="N146" s="10"/>
      <c r="O146" s="10"/>
    </row>
    <row r="147" spans="7:15" x14ac:dyDescent="0.25">
      <c r="G147" s="10"/>
      <c r="H147" s="10"/>
      <c r="I147" s="10"/>
      <c r="J147" s="10"/>
      <c r="K147" s="10"/>
      <c r="L147" s="10"/>
      <c r="M147" s="10"/>
      <c r="N147" s="10"/>
      <c r="O147" s="10"/>
    </row>
    <row r="148" spans="7:15" x14ac:dyDescent="0.25">
      <c r="G148" s="10"/>
      <c r="H148" s="10"/>
      <c r="I148" s="10"/>
      <c r="J148" s="10"/>
      <c r="K148" s="10"/>
      <c r="L148" s="10"/>
      <c r="M148" s="10"/>
      <c r="N148" s="10"/>
      <c r="O148" s="10"/>
    </row>
    <row r="149" spans="7:15" x14ac:dyDescent="0.25">
      <c r="G149" s="10"/>
      <c r="H149" s="10"/>
      <c r="I149" s="10"/>
      <c r="J149" s="10"/>
      <c r="K149" s="10"/>
      <c r="L149" s="10"/>
      <c r="M149" s="10"/>
      <c r="N149" s="10"/>
      <c r="O149" s="10"/>
    </row>
    <row r="150" spans="7:15" x14ac:dyDescent="0.25">
      <c r="G150" s="10"/>
      <c r="H150" s="10"/>
      <c r="I150" s="10"/>
      <c r="J150" s="10"/>
      <c r="K150" s="10"/>
      <c r="L150" s="10"/>
      <c r="M150" s="10"/>
      <c r="N150" s="10"/>
      <c r="O150" s="10"/>
    </row>
    <row r="151" spans="7:15" x14ac:dyDescent="0.25">
      <c r="G151" s="10"/>
      <c r="H151" s="10"/>
      <c r="I151" s="10"/>
      <c r="J151" s="10"/>
      <c r="K151" s="10"/>
      <c r="L151" s="10"/>
      <c r="M151" s="10"/>
      <c r="N151" s="10"/>
      <c r="O151" s="10"/>
    </row>
    <row r="152" spans="7:15" x14ac:dyDescent="0.25">
      <c r="G152" s="10"/>
      <c r="H152" s="10"/>
      <c r="I152" s="10"/>
      <c r="J152" s="10"/>
      <c r="K152" s="10"/>
      <c r="L152" s="10"/>
      <c r="M152" s="10"/>
      <c r="N152" s="10"/>
      <c r="O152" s="10"/>
    </row>
    <row r="153" spans="7:15" x14ac:dyDescent="0.25">
      <c r="G153" s="10"/>
      <c r="H153" s="10"/>
      <c r="I153" s="10"/>
      <c r="J153" s="10"/>
      <c r="K153" s="10"/>
      <c r="L153" s="10"/>
      <c r="M153" s="10"/>
      <c r="N153" s="10"/>
      <c r="O153" s="10"/>
    </row>
    <row r="154" spans="7:15" x14ac:dyDescent="0.25">
      <c r="G154" s="10"/>
      <c r="H154" s="10"/>
      <c r="I154" s="10"/>
      <c r="J154" s="10"/>
      <c r="K154" s="10"/>
      <c r="L154" s="10"/>
      <c r="M154" s="10"/>
      <c r="N154" s="10"/>
      <c r="O154" s="10"/>
    </row>
    <row r="155" spans="7:15" x14ac:dyDescent="0.25"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7:15" x14ac:dyDescent="0.25"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7:15" x14ac:dyDescent="0.25">
      <c r="G157" s="10"/>
      <c r="H157" s="10"/>
      <c r="I157" s="10"/>
      <c r="J157" s="10"/>
      <c r="K157" s="10"/>
      <c r="L157" s="10"/>
      <c r="M157" s="10"/>
      <c r="N157" s="10"/>
      <c r="O157" s="10"/>
    </row>
    <row r="158" spans="7:15" x14ac:dyDescent="0.25"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7:15" x14ac:dyDescent="0.25">
      <c r="G159" s="10"/>
      <c r="H159" s="10"/>
      <c r="I159" s="10"/>
      <c r="J159" s="10"/>
      <c r="K159" s="10"/>
      <c r="L159" s="10"/>
      <c r="M159" s="10"/>
      <c r="N159" s="10"/>
      <c r="O159" s="10"/>
    </row>
    <row r="160" spans="7:15" x14ac:dyDescent="0.25">
      <c r="G160" s="10"/>
      <c r="H160" s="10"/>
      <c r="I160" s="10"/>
      <c r="J160" s="10"/>
      <c r="K160" s="10"/>
      <c r="L160" s="10"/>
      <c r="M160" s="10"/>
      <c r="N160" s="10"/>
      <c r="O160" s="10"/>
    </row>
    <row r="161" spans="7:15" x14ac:dyDescent="0.25">
      <c r="G161" s="10"/>
      <c r="H161" s="10"/>
      <c r="I161" s="10"/>
      <c r="J161" s="10"/>
      <c r="K161" s="10"/>
      <c r="L161" s="10"/>
      <c r="M161" s="10"/>
      <c r="N161" s="10"/>
      <c r="O161" s="10"/>
    </row>
    <row r="162" spans="7:15" x14ac:dyDescent="0.25">
      <c r="G162" s="10"/>
      <c r="H162" s="10"/>
      <c r="I162" s="10"/>
      <c r="J162" s="10"/>
      <c r="K162" s="10"/>
      <c r="L162" s="10"/>
      <c r="M162" s="10"/>
      <c r="N162" s="10"/>
      <c r="O162" s="10"/>
    </row>
    <row r="163" spans="7:15" x14ac:dyDescent="0.25">
      <c r="G163" s="10"/>
      <c r="H163" s="10"/>
      <c r="I163" s="10"/>
      <c r="J163" s="10"/>
      <c r="K163" s="10"/>
      <c r="L163" s="10"/>
      <c r="M163" s="10"/>
      <c r="N163" s="10"/>
      <c r="O163" s="10"/>
    </row>
    <row r="164" spans="7:15" x14ac:dyDescent="0.25">
      <c r="G164" s="10"/>
      <c r="H164" s="10"/>
      <c r="I164" s="10"/>
      <c r="J164" s="10"/>
      <c r="K164" s="10"/>
      <c r="L164" s="10"/>
      <c r="M164" s="10"/>
      <c r="N164" s="10"/>
      <c r="O164" s="10"/>
    </row>
    <row r="165" spans="7:15" x14ac:dyDescent="0.25">
      <c r="G165" s="10"/>
      <c r="H165" s="10"/>
      <c r="I165" s="10"/>
      <c r="J165" s="10"/>
      <c r="K165" s="10"/>
      <c r="L165" s="10"/>
      <c r="M165" s="10"/>
      <c r="N165" s="10"/>
      <c r="O165" s="10"/>
    </row>
    <row r="166" spans="7:15" x14ac:dyDescent="0.25">
      <c r="G166" s="10"/>
      <c r="H166" s="10"/>
      <c r="I166" s="10"/>
      <c r="J166" s="10"/>
      <c r="K166" s="10"/>
      <c r="L166" s="10"/>
      <c r="M166" s="10"/>
      <c r="N166" s="10"/>
      <c r="O166" s="10"/>
    </row>
    <row r="167" spans="7:15" x14ac:dyDescent="0.25">
      <c r="G167" s="10"/>
      <c r="H167" s="10"/>
      <c r="I167" s="10"/>
      <c r="J167" s="10"/>
      <c r="K167" s="10"/>
      <c r="L167" s="10"/>
      <c r="M167" s="10"/>
      <c r="N167" s="10"/>
      <c r="O167" s="10"/>
    </row>
    <row r="168" spans="7:15" x14ac:dyDescent="0.25">
      <c r="G168" s="10"/>
      <c r="H168" s="10"/>
      <c r="I168" s="10"/>
      <c r="J168" s="10"/>
      <c r="K168" s="10"/>
      <c r="L168" s="10"/>
      <c r="M168" s="10"/>
      <c r="N168" s="10"/>
      <c r="O168" s="10"/>
    </row>
    <row r="169" spans="7:15" x14ac:dyDescent="0.25">
      <c r="G169" s="10"/>
      <c r="H169" s="10"/>
      <c r="I169" s="10"/>
      <c r="J169" s="10"/>
      <c r="K169" s="10"/>
      <c r="L169" s="10"/>
      <c r="M169" s="10"/>
      <c r="N169" s="10"/>
      <c r="O169" s="10"/>
    </row>
    <row r="170" spans="7:15" x14ac:dyDescent="0.25">
      <c r="G170" s="10"/>
      <c r="H170" s="10"/>
      <c r="I170" s="10"/>
      <c r="J170" s="10"/>
      <c r="K170" s="10"/>
      <c r="L170" s="10"/>
      <c r="M170" s="10"/>
      <c r="N170" s="10"/>
      <c r="O170" s="10"/>
    </row>
    <row r="171" spans="7:15" x14ac:dyDescent="0.25">
      <c r="G171" s="10"/>
      <c r="H171" s="10"/>
      <c r="I171" s="10"/>
      <c r="J171" s="10"/>
      <c r="K171" s="10"/>
      <c r="L171" s="10"/>
      <c r="M171" s="10"/>
      <c r="N171" s="10"/>
      <c r="O171" s="10"/>
    </row>
    <row r="172" spans="7:15" x14ac:dyDescent="0.25"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7:15" x14ac:dyDescent="0.25"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7:15" x14ac:dyDescent="0.25">
      <c r="G174" s="10"/>
      <c r="H174" s="10"/>
      <c r="I174" s="10"/>
      <c r="J174" s="10"/>
      <c r="K174" s="10"/>
      <c r="L174" s="10"/>
      <c r="M174" s="10"/>
      <c r="N174" s="10"/>
      <c r="O174" s="10"/>
    </row>
    <row r="175" spans="7:15" x14ac:dyDescent="0.25">
      <c r="G175" s="10"/>
      <c r="H175" s="10"/>
      <c r="I175" s="10"/>
      <c r="J175" s="10"/>
      <c r="K175" s="10"/>
      <c r="L175" s="10"/>
      <c r="M175" s="10"/>
      <c r="N175" s="10"/>
      <c r="O175" s="10"/>
    </row>
    <row r="176" spans="7:15" x14ac:dyDescent="0.25">
      <c r="G176" s="10"/>
      <c r="H176" s="10"/>
      <c r="I176" s="10"/>
      <c r="J176" s="10"/>
      <c r="K176" s="10"/>
      <c r="L176" s="10"/>
      <c r="M176" s="10"/>
      <c r="N176" s="10"/>
      <c r="O176" s="10"/>
    </row>
    <row r="177" spans="7:15" x14ac:dyDescent="0.25">
      <c r="G177" s="10"/>
      <c r="H177" s="10"/>
      <c r="I177" s="10"/>
      <c r="J177" s="10"/>
      <c r="K177" s="10"/>
      <c r="L177" s="10"/>
      <c r="M177" s="10"/>
      <c r="N177" s="10"/>
      <c r="O177" s="10"/>
    </row>
    <row r="178" spans="7:15" x14ac:dyDescent="0.25">
      <c r="G178" s="10"/>
      <c r="H178" s="10"/>
      <c r="I178" s="10"/>
      <c r="J178" s="10"/>
      <c r="K178" s="10"/>
      <c r="L178" s="10"/>
      <c r="M178" s="10"/>
      <c r="N178" s="10"/>
      <c r="O178" s="10"/>
    </row>
    <row r="179" spans="7:15" x14ac:dyDescent="0.25">
      <c r="G179" s="10"/>
      <c r="H179" s="10"/>
      <c r="I179" s="10"/>
      <c r="J179" s="10"/>
      <c r="K179" s="10"/>
      <c r="L179" s="10"/>
      <c r="M179" s="10"/>
      <c r="N179" s="10"/>
      <c r="O179" s="10"/>
    </row>
    <row r="180" spans="7:15" x14ac:dyDescent="0.25">
      <c r="G180" s="10"/>
      <c r="H180" s="10"/>
      <c r="I180" s="10"/>
      <c r="J180" s="10"/>
      <c r="K180" s="10"/>
      <c r="L180" s="10"/>
      <c r="M180" s="10"/>
      <c r="N180" s="10"/>
      <c r="O180" s="10"/>
    </row>
    <row r="181" spans="7:15" x14ac:dyDescent="0.25">
      <c r="G181" s="10"/>
      <c r="H181" s="10"/>
      <c r="I181" s="10"/>
      <c r="J181" s="10"/>
      <c r="K181" s="10"/>
      <c r="L181" s="10"/>
      <c r="M181" s="10"/>
      <c r="N181" s="10"/>
      <c r="O181" s="10"/>
    </row>
    <row r="182" spans="7:15" x14ac:dyDescent="0.25">
      <c r="G182" s="10"/>
      <c r="H182" s="10"/>
      <c r="I182" s="10"/>
      <c r="J182" s="10"/>
      <c r="K182" s="10"/>
      <c r="L182" s="10"/>
      <c r="M182" s="10"/>
      <c r="N182" s="10"/>
      <c r="O182" s="10"/>
    </row>
    <row r="183" spans="7:15" x14ac:dyDescent="0.25">
      <c r="G183" s="10"/>
      <c r="H183" s="10"/>
      <c r="I183" s="10"/>
      <c r="J183" s="10"/>
      <c r="K183" s="10"/>
      <c r="L183" s="10"/>
      <c r="M183" s="10"/>
      <c r="N183" s="10"/>
      <c r="O183" s="10"/>
    </row>
    <row r="184" spans="7:15" x14ac:dyDescent="0.25">
      <c r="G184" s="10"/>
      <c r="H184" s="10"/>
      <c r="I184" s="10"/>
      <c r="J184" s="10"/>
      <c r="K184" s="10"/>
      <c r="L184" s="10"/>
      <c r="M184" s="10"/>
      <c r="N184" s="10"/>
      <c r="O184" s="10"/>
    </row>
    <row r="185" spans="7:15" x14ac:dyDescent="0.25">
      <c r="G185" s="10"/>
      <c r="H185" s="10"/>
      <c r="I185" s="10"/>
      <c r="J185" s="10"/>
      <c r="K185" s="10"/>
      <c r="L185" s="10"/>
      <c r="M185" s="10"/>
      <c r="N185" s="10"/>
      <c r="O185" s="10"/>
    </row>
    <row r="186" spans="7:15" x14ac:dyDescent="0.25">
      <c r="G186" s="10"/>
      <c r="H186" s="10"/>
      <c r="I186" s="10"/>
      <c r="J186" s="10"/>
      <c r="K186" s="10"/>
      <c r="L186" s="10"/>
      <c r="M186" s="10"/>
      <c r="N186" s="10"/>
      <c r="O186" s="10"/>
    </row>
    <row r="187" spans="7:15" x14ac:dyDescent="0.25">
      <c r="G187" s="10"/>
      <c r="H187" s="10"/>
      <c r="I187" s="10"/>
      <c r="J187" s="10"/>
      <c r="K187" s="10"/>
      <c r="L187" s="10"/>
      <c r="M187" s="10"/>
      <c r="N187" s="10"/>
      <c r="O187" s="10"/>
    </row>
    <row r="188" spans="7:15" x14ac:dyDescent="0.25">
      <c r="G188" s="10"/>
      <c r="H188" s="10"/>
      <c r="I188" s="10"/>
      <c r="J188" s="10"/>
      <c r="K188" s="10"/>
      <c r="L188" s="10"/>
      <c r="M188" s="10"/>
      <c r="N188" s="10"/>
      <c r="O188" s="10"/>
    </row>
    <row r="189" spans="7:15" x14ac:dyDescent="0.25"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7:15" x14ac:dyDescent="0.25"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7:15" x14ac:dyDescent="0.25">
      <c r="G191" s="10"/>
      <c r="H191" s="10"/>
      <c r="I191" s="10"/>
      <c r="J191" s="10"/>
      <c r="K191" s="10"/>
      <c r="L191" s="10"/>
      <c r="M191" s="10"/>
      <c r="N191" s="10"/>
      <c r="O191" s="10"/>
    </row>
    <row r="192" spans="7:15" x14ac:dyDescent="0.25">
      <c r="G192" s="10"/>
      <c r="H192" s="10"/>
      <c r="I192" s="10"/>
      <c r="J192" s="10"/>
      <c r="K192" s="10"/>
      <c r="L192" s="10"/>
      <c r="M192" s="10"/>
      <c r="N192" s="10"/>
      <c r="O192" s="10"/>
    </row>
    <row r="193" spans="7:28" x14ac:dyDescent="0.25">
      <c r="G193" s="10"/>
      <c r="H193" s="10"/>
      <c r="I193" s="10"/>
      <c r="J193" s="10"/>
      <c r="K193" s="10"/>
      <c r="L193" s="10"/>
      <c r="M193" s="10"/>
      <c r="N193" s="10"/>
      <c r="O193" s="10"/>
    </row>
    <row r="194" spans="7:28" x14ac:dyDescent="0.25">
      <c r="G194" s="10"/>
      <c r="H194" s="10"/>
      <c r="I194" s="10"/>
      <c r="J194" s="10"/>
      <c r="K194" s="10"/>
      <c r="L194" s="10"/>
      <c r="M194" s="10"/>
      <c r="N194" s="10"/>
      <c r="O194" s="10"/>
    </row>
    <row r="195" spans="7:28" x14ac:dyDescent="0.25">
      <c r="G195" s="10"/>
      <c r="H195" s="10"/>
      <c r="I195" s="10"/>
      <c r="J195" s="10"/>
      <c r="K195" s="10"/>
      <c r="L195" s="10"/>
      <c r="M195" s="10"/>
      <c r="N195" s="10"/>
      <c r="O195" s="10"/>
    </row>
    <row r="196" spans="7:28" x14ac:dyDescent="0.25">
      <c r="G196" s="10"/>
      <c r="H196" s="10"/>
      <c r="I196" s="10"/>
      <c r="J196" s="10"/>
      <c r="K196" s="10"/>
      <c r="L196" s="10"/>
      <c r="M196" s="10"/>
      <c r="N196" s="10"/>
      <c r="O196" s="10"/>
    </row>
    <row r="197" spans="7:28" x14ac:dyDescent="0.25">
      <c r="G197" s="10"/>
      <c r="H197" s="10"/>
      <c r="I197" s="10"/>
      <c r="J197" s="10"/>
      <c r="K197" s="10"/>
      <c r="L197" s="10"/>
      <c r="M197" s="10"/>
      <c r="N197" s="10"/>
      <c r="O197" s="10"/>
    </row>
    <row r="198" spans="7:28" x14ac:dyDescent="0.25">
      <c r="G198" s="10"/>
      <c r="H198" s="10"/>
      <c r="I198" s="10"/>
      <c r="J198" s="10"/>
      <c r="K198" s="10"/>
      <c r="L198" s="10"/>
      <c r="M198" s="10"/>
      <c r="N198" s="10"/>
      <c r="O198" s="10"/>
    </row>
    <row r="199" spans="7:28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T199" s="10"/>
      <c r="U199" s="10"/>
      <c r="V199" s="10"/>
      <c r="W199" s="10"/>
      <c r="X199" s="10"/>
      <c r="Y199" s="10"/>
      <c r="Z199" s="10"/>
      <c r="AA199" s="10"/>
      <c r="AB199" s="10">
        <v>0</v>
      </c>
    </row>
    <row r="200" spans="7:28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T200" s="10"/>
      <c r="U200" s="10"/>
      <c r="V200" s="10"/>
      <c r="W200" s="10"/>
      <c r="X200" s="10"/>
      <c r="Y200" s="10"/>
      <c r="Z200" s="10"/>
      <c r="AA200" s="10"/>
      <c r="AB200" s="10">
        <v>0</v>
      </c>
    </row>
    <row r="201" spans="7:28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T201" s="10"/>
      <c r="U201" s="10"/>
      <c r="V201" s="10"/>
      <c r="W201" s="10"/>
      <c r="X201" s="10"/>
      <c r="Y201" s="10"/>
      <c r="Z201" s="10"/>
      <c r="AA201" s="10"/>
      <c r="AB201" s="10">
        <v>0</v>
      </c>
    </row>
    <row r="202" spans="7:28" x14ac:dyDescent="0.25">
      <c r="G202" s="10">
        <v>0</v>
      </c>
      <c r="H202" s="10"/>
      <c r="I202" s="10"/>
      <c r="J202" s="10"/>
      <c r="K202" s="10"/>
      <c r="L202" s="10"/>
      <c r="M202" s="10"/>
      <c r="N202" s="10"/>
      <c r="O202" s="10">
        <v>0</v>
      </c>
      <c r="T202" s="10"/>
      <c r="U202" s="10"/>
      <c r="V202" s="10"/>
      <c r="W202" s="10"/>
      <c r="X202" s="10"/>
      <c r="Y202" s="10"/>
      <c r="Z202" s="10"/>
      <c r="AA202" s="10"/>
      <c r="AB202" s="10">
        <v>0</v>
      </c>
    </row>
    <row r="203" spans="7:28" x14ac:dyDescent="0.25">
      <c r="G203" s="10">
        <v>0</v>
      </c>
      <c r="H203" s="10"/>
      <c r="I203" s="10"/>
      <c r="J203" s="10"/>
      <c r="K203" s="10"/>
      <c r="L203" s="10"/>
      <c r="M203" s="10"/>
      <c r="N203" s="10"/>
      <c r="O203" s="10">
        <v>0</v>
      </c>
      <c r="T203" s="10"/>
      <c r="U203" s="10"/>
      <c r="V203" s="10"/>
      <c r="W203" s="10"/>
      <c r="X203" s="10"/>
      <c r="Y203" s="10"/>
      <c r="Z203" s="10"/>
      <c r="AA203" s="10"/>
      <c r="AB203" s="10">
        <v>0</v>
      </c>
    </row>
    <row r="204" spans="7:28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T204" s="10"/>
      <c r="U204" s="10"/>
      <c r="V204" s="10"/>
      <c r="W204" s="10"/>
      <c r="X204" s="10"/>
      <c r="Y204" s="10"/>
      <c r="Z204" s="10"/>
      <c r="AA204" s="10"/>
      <c r="AB204" s="10">
        <v>0</v>
      </c>
    </row>
    <row r="205" spans="7:28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T205" s="10"/>
      <c r="U205" s="10"/>
      <c r="V205" s="10"/>
      <c r="W205" s="10"/>
      <c r="X205" s="10"/>
      <c r="Y205" s="10"/>
      <c r="Z205" s="10"/>
      <c r="AA205" s="10"/>
      <c r="AB205" s="10">
        <v>0</v>
      </c>
    </row>
    <row r="206" spans="7:28" x14ac:dyDescent="0.25">
      <c r="G206" s="10"/>
      <c r="H206" s="10"/>
      <c r="I206" s="10"/>
      <c r="J206" s="10"/>
      <c r="K206" s="10"/>
      <c r="L206" s="10"/>
      <c r="M206" s="10"/>
      <c r="N206" s="10"/>
      <c r="O206" s="10"/>
      <c r="T206" s="10"/>
      <c r="U206" s="10"/>
      <c r="V206" s="10"/>
      <c r="W206" s="10"/>
      <c r="X206" s="10"/>
      <c r="Y206" s="10"/>
      <c r="Z206" s="10"/>
      <c r="AA206" s="10"/>
      <c r="AB206" s="10">
        <v>0</v>
      </c>
    </row>
    <row r="207" spans="7:28" x14ac:dyDescent="0.25">
      <c r="G207" s="10"/>
      <c r="H207" s="10"/>
      <c r="I207" s="10"/>
      <c r="J207" s="10"/>
      <c r="K207" s="10"/>
      <c r="L207" s="10"/>
      <c r="M207" s="10"/>
      <c r="N207" s="10"/>
      <c r="O207" s="10"/>
      <c r="T207" s="10"/>
      <c r="U207" s="10"/>
      <c r="V207" s="10"/>
      <c r="W207" s="10"/>
      <c r="X207" s="10"/>
      <c r="Y207" s="10"/>
      <c r="Z207" s="10"/>
      <c r="AA207" s="10"/>
      <c r="AB207" s="10">
        <v>0</v>
      </c>
    </row>
    <row r="208" spans="7:28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T208" s="10"/>
      <c r="U208" s="10"/>
      <c r="V208" s="10"/>
      <c r="W208" s="10"/>
      <c r="X208" s="10"/>
      <c r="Y208" s="10"/>
      <c r="Z208" s="10"/>
      <c r="AA208" s="10"/>
      <c r="AB208" s="10"/>
    </row>
    <row r="209" spans="7:15" x14ac:dyDescent="0.25">
      <c r="G209" s="10"/>
      <c r="H209" s="10"/>
      <c r="I209" s="10"/>
      <c r="J209" s="10"/>
      <c r="K209" s="10"/>
      <c r="L209" s="10"/>
      <c r="M209" s="10"/>
      <c r="N209" s="10"/>
      <c r="O209" s="10"/>
    </row>
    <row r="210" spans="7:15" x14ac:dyDescent="0.25">
      <c r="G210" s="10"/>
      <c r="H210" s="10"/>
      <c r="I210" s="10"/>
      <c r="J210" s="10"/>
      <c r="K210" s="10"/>
      <c r="L210" s="10"/>
      <c r="M210" s="10"/>
      <c r="N210" s="10"/>
      <c r="O210" s="10"/>
    </row>
    <row r="211" spans="7:15" x14ac:dyDescent="0.25">
      <c r="G211" s="10"/>
      <c r="H211" s="10"/>
      <c r="I211" s="10"/>
      <c r="J211" s="10"/>
      <c r="K211" s="10"/>
      <c r="L211" s="10"/>
      <c r="M211" s="10"/>
      <c r="N211" s="10"/>
      <c r="O211" s="10"/>
    </row>
    <row r="212" spans="7:15" x14ac:dyDescent="0.25">
      <c r="G212" s="10"/>
      <c r="H212" s="10"/>
      <c r="I212" s="10"/>
      <c r="J212" s="10"/>
      <c r="K212" s="10"/>
      <c r="L212" s="10"/>
      <c r="M212" s="10"/>
      <c r="N212" s="10"/>
      <c r="O212" s="10"/>
    </row>
    <row r="213" spans="7:15" x14ac:dyDescent="0.25">
      <c r="G213" s="10"/>
      <c r="H213" s="10"/>
      <c r="I213" s="10"/>
      <c r="J213" s="10"/>
      <c r="K213" s="10"/>
      <c r="L213" s="10"/>
      <c r="M213" s="10"/>
      <c r="N213" s="10"/>
      <c r="O213" s="10"/>
    </row>
    <row r="214" spans="7:15" x14ac:dyDescent="0.25">
      <c r="G214" s="10"/>
      <c r="H214" s="10"/>
      <c r="I214" s="10"/>
      <c r="J214" s="10"/>
      <c r="K214" s="10"/>
      <c r="L214" s="10"/>
      <c r="M214" s="10"/>
      <c r="N214" s="10"/>
      <c r="O214" s="10"/>
    </row>
    <row r="215" spans="7:15" x14ac:dyDescent="0.25">
      <c r="G215" s="10"/>
      <c r="H215" s="10"/>
      <c r="I215" s="10"/>
      <c r="J215" s="10"/>
      <c r="K215" s="10"/>
      <c r="L215" s="10"/>
      <c r="M215" s="10"/>
      <c r="N215" s="10"/>
      <c r="O215" s="10"/>
    </row>
    <row r="216" spans="7:15" x14ac:dyDescent="0.25">
      <c r="G216" s="10"/>
      <c r="H216" s="10"/>
      <c r="I216" s="10"/>
      <c r="J216" s="10"/>
      <c r="K216" s="10"/>
      <c r="L216" s="10"/>
      <c r="M216" s="10"/>
      <c r="N216" s="10"/>
      <c r="O216" s="10"/>
    </row>
    <row r="217" spans="7:15" x14ac:dyDescent="0.25">
      <c r="G217" s="10"/>
      <c r="H217" s="10"/>
      <c r="I217" s="10"/>
      <c r="J217" s="10"/>
      <c r="K217" s="10"/>
      <c r="L217" s="10"/>
      <c r="M217" s="10"/>
      <c r="N217" s="10"/>
      <c r="O217" s="10"/>
    </row>
    <row r="218" spans="7:15" x14ac:dyDescent="0.25">
      <c r="G218" s="10"/>
      <c r="H218" s="10"/>
      <c r="I218" s="10"/>
      <c r="J218" s="10"/>
      <c r="K218" s="10"/>
      <c r="L218" s="10"/>
      <c r="M218" s="10"/>
      <c r="N218" s="10"/>
      <c r="O218" s="10"/>
    </row>
    <row r="219" spans="7:15" x14ac:dyDescent="0.25">
      <c r="G219" s="10"/>
      <c r="H219" s="10"/>
      <c r="I219" s="10"/>
      <c r="J219" s="10"/>
      <c r="K219" s="10"/>
      <c r="L219" s="10"/>
      <c r="M219" s="10"/>
      <c r="N219" s="10"/>
      <c r="O219" s="10"/>
    </row>
    <row r="220" spans="7:15" x14ac:dyDescent="0.25"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7:15" x14ac:dyDescent="0.25"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7:15" x14ac:dyDescent="0.25"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7:15" x14ac:dyDescent="0.25"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7:15" x14ac:dyDescent="0.25"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7:15" x14ac:dyDescent="0.25"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7:15" x14ac:dyDescent="0.25"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7:15" x14ac:dyDescent="0.25"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7:15" x14ac:dyDescent="0.25"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7:15" x14ac:dyDescent="0.25"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7:15" x14ac:dyDescent="0.25"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7:15" x14ac:dyDescent="0.25"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7:15" x14ac:dyDescent="0.25"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7:15" x14ac:dyDescent="0.25"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7:15" x14ac:dyDescent="0.25"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7:15" x14ac:dyDescent="0.25"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7:15" x14ac:dyDescent="0.25">
      <c r="G236" s="10"/>
      <c r="H236" s="10"/>
      <c r="I236" s="10"/>
      <c r="J236" s="10"/>
      <c r="K236" s="10"/>
      <c r="L236" s="10"/>
      <c r="M236" s="10"/>
      <c r="N236" s="10"/>
      <c r="O236" s="10"/>
    </row>
    <row r="237" spans="7:15" x14ac:dyDescent="0.25">
      <c r="G237" s="10"/>
      <c r="H237" s="10"/>
      <c r="I237" s="10"/>
      <c r="J237" s="10"/>
      <c r="K237" s="10"/>
      <c r="L237" s="10"/>
      <c r="M237" s="10"/>
      <c r="N237" s="10"/>
      <c r="O237" s="10"/>
    </row>
    <row r="238" spans="7:15" x14ac:dyDescent="0.25"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7:15" x14ac:dyDescent="0.25">
      <c r="G239" s="10"/>
      <c r="H239" s="10"/>
      <c r="I239" s="10"/>
      <c r="J239" s="10"/>
      <c r="K239" s="10"/>
      <c r="L239" s="10"/>
      <c r="M239" s="10"/>
      <c r="N239" s="10"/>
      <c r="O239" s="10"/>
    </row>
    <row r="240" spans="7:15" x14ac:dyDescent="0.25"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7:15" x14ac:dyDescent="0.25"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7:15" x14ac:dyDescent="0.25">
      <c r="G242" s="10"/>
      <c r="H242" s="10"/>
      <c r="I242" s="10"/>
      <c r="J242" s="10"/>
      <c r="K242" s="10"/>
      <c r="L242" s="10"/>
      <c r="M242" s="10"/>
      <c r="N242" s="10"/>
      <c r="O242" s="10"/>
    </row>
    <row r="243" spans="7:15" x14ac:dyDescent="0.25">
      <c r="G243" s="10"/>
      <c r="H243" s="10"/>
      <c r="I243" s="10"/>
      <c r="J243" s="10"/>
      <c r="K243" s="10"/>
      <c r="L243" s="10"/>
      <c r="M243" s="10"/>
      <c r="N243" s="10"/>
      <c r="O243" s="10"/>
    </row>
    <row r="244" spans="7:15" x14ac:dyDescent="0.25">
      <c r="G244" s="10"/>
      <c r="H244" s="10"/>
      <c r="I244" s="10"/>
      <c r="J244" s="10"/>
      <c r="K244" s="10"/>
      <c r="L244" s="10"/>
      <c r="M244" s="10"/>
      <c r="N244" s="10"/>
      <c r="O244" s="10"/>
    </row>
    <row r="245" spans="7:15" x14ac:dyDescent="0.25">
      <c r="G245" s="10"/>
      <c r="H245" s="10"/>
      <c r="I245" s="10"/>
      <c r="J245" s="10"/>
      <c r="K245" s="10"/>
      <c r="L245" s="10"/>
      <c r="M245" s="10"/>
      <c r="N245" s="10"/>
      <c r="O245" s="10"/>
    </row>
    <row r="246" spans="7:15" x14ac:dyDescent="0.25">
      <c r="G246" s="10"/>
      <c r="H246" s="10"/>
      <c r="I246" s="10"/>
      <c r="J246" s="10"/>
      <c r="K246" s="10"/>
      <c r="L246" s="10"/>
      <c r="M246" s="10"/>
      <c r="N246" s="10"/>
      <c r="O246" s="10"/>
    </row>
    <row r="247" spans="7:15" x14ac:dyDescent="0.25">
      <c r="G247" s="10"/>
      <c r="H247" s="10"/>
      <c r="I247" s="10"/>
      <c r="J247" s="10"/>
      <c r="K247" s="10"/>
      <c r="L247" s="10"/>
      <c r="M247" s="10"/>
      <c r="N247" s="10"/>
      <c r="O247" s="10"/>
    </row>
    <row r="248" spans="7:15" x14ac:dyDescent="0.25">
      <c r="G248" s="10"/>
      <c r="H248" s="10"/>
      <c r="I248" s="10"/>
      <c r="J248" s="10"/>
      <c r="K248" s="10"/>
      <c r="L248" s="10"/>
      <c r="M248" s="10"/>
      <c r="N248" s="10"/>
      <c r="O248" s="10"/>
    </row>
    <row r="249" spans="7:15" x14ac:dyDescent="0.25">
      <c r="G249" s="10"/>
      <c r="H249" s="10"/>
      <c r="I249" s="10"/>
      <c r="J249" s="10"/>
      <c r="K249" s="10"/>
      <c r="L249" s="10"/>
      <c r="M249" s="10"/>
      <c r="N249" s="10"/>
      <c r="O249" s="10"/>
    </row>
    <row r="250" spans="7:15" x14ac:dyDescent="0.25">
      <c r="G250" s="10"/>
      <c r="H250" s="10"/>
      <c r="I250" s="10"/>
      <c r="J250" s="10"/>
      <c r="K250" s="10"/>
      <c r="L250" s="10"/>
      <c r="M250" s="10"/>
      <c r="N250" s="10"/>
      <c r="O250" s="10"/>
    </row>
    <row r="251" spans="7:15" x14ac:dyDescent="0.25">
      <c r="G251" s="10"/>
      <c r="H251" s="10"/>
      <c r="I251" s="10"/>
      <c r="J251" s="10"/>
      <c r="K251" s="10"/>
      <c r="L251" s="10"/>
      <c r="M251" s="10"/>
      <c r="N251" s="10"/>
      <c r="O251" s="10"/>
    </row>
    <row r="252" spans="7:15" x14ac:dyDescent="0.25">
      <c r="G252" s="10"/>
      <c r="H252" s="10"/>
      <c r="I252" s="10"/>
      <c r="J252" s="10"/>
      <c r="K252" s="10"/>
      <c r="L252" s="10"/>
      <c r="M252" s="10"/>
      <c r="N252" s="10"/>
      <c r="O252" s="10"/>
    </row>
    <row r="253" spans="7:15" x14ac:dyDescent="0.25">
      <c r="G253" s="10"/>
      <c r="H253" s="10"/>
      <c r="I253" s="10"/>
      <c r="J253" s="10"/>
      <c r="K253" s="10"/>
      <c r="L253" s="10"/>
      <c r="M253" s="10"/>
      <c r="N253" s="10"/>
      <c r="O253" s="10"/>
    </row>
    <row r="254" spans="7:15" x14ac:dyDescent="0.25">
      <c r="G254" s="10"/>
      <c r="H254" s="10"/>
      <c r="I254" s="10"/>
      <c r="J254" s="10"/>
      <c r="K254" s="10"/>
      <c r="L254" s="10"/>
      <c r="M254" s="10"/>
      <c r="N254" s="10"/>
      <c r="O254" s="10"/>
    </row>
    <row r="255" spans="7:15" x14ac:dyDescent="0.25">
      <c r="G255" s="10"/>
      <c r="H255" s="10"/>
      <c r="I255" s="10"/>
      <c r="J255" s="10"/>
      <c r="K255" s="10"/>
      <c r="L255" s="10"/>
      <c r="M255" s="10"/>
      <c r="N255" s="10"/>
      <c r="O255" s="10"/>
    </row>
    <row r="256" spans="7:15" x14ac:dyDescent="0.25">
      <c r="G256" s="10"/>
      <c r="H256" s="10"/>
      <c r="I256" s="10"/>
      <c r="J256" s="10"/>
      <c r="K256" s="10"/>
      <c r="L256" s="10"/>
      <c r="M256" s="10"/>
      <c r="N256" s="10"/>
      <c r="O256" s="10"/>
    </row>
    <row r="257" spans="7:15" x14ac:dyDescent="0.25"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7:15" x14ac:dyDescent="0.25"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7:15" x14ac:dyDescent="0.25">
      <c r="G259" s="10"/>
      <c r="H259" s="10"/>
      <c r="I259" s="10"/>
      <c r="J259" s="10"/>
      <c r="K259" s="10"/>
      <c r="L259" s="10"/>
      <c r="M259" s="10"/>
      <c r="N259" s="10"/>
      <c r="O259" s="10"/>
    </row>
    <row r="260" spans="7:15" x14ac:dyDescent="0.25">
      <c r="G260" s="10"/>
      <c r="H260" s="10"/>
      <c r="I260" s="10"/>
      <c r="J260" s="10"/>
      <c r="K260" s="10"/>
      <c r="L260" s="10"/>
      <c r="M260" s="10"/>
      <c r="N260" s="10"/>
      <c r="O260" s="10"/>
    </row>
    <row r="261" spans="7:15" x14ac:dyDescent="0.25">
      <c r="G261" s="10"/>
      <c r="H261" s="10"/>
      <c r="I261" s="10"/>
      <c r="J261" s="10"/>
      <c r="K261" s="10"/>
      <c r="L261" s="10"/>
      <c r="M261" s="10"/>
      <c r="N261" s="10"/>
      <c r="O261" s="10"/>
    </row>
    <row r="262" spans="7:15" x14ac:dyDescent="0.25">
      <c r="G262" s="10"/>
      <c r="H262" s="10"/>
      <c r="I262" s="10"/>
      <c r="J262" s="10"/>
      <c r="K262" s="10"/>
      <c r="L262" s="10"/>
      <c r="M262" s="10"/>
      <c r="N262" s="10"/>
      <c r="O262" s="10"/>
    </row>
    <row r="263" spans="7:15" x14ac:dyDescent="0.25">
      <c r="G263" s="10"/>
      <c r="H263" s="10"/>
      <c r="I263" s="10"/>
      <c r="J263" s="10"/>
      <c r="K263" s="10"/>
      <c r="L263" s="10"/>
      <c r="M263" s="10"/>
      <c r="N263" s="10"/>
      <c r="O263" s="10"/>
    </row>
    <row r="264" spans="7:15" x14ac:dyDescent="0.25">
      <c r="G264" s="10"/>
      <c r="H264" s="10"/>
      <c r="I264" s="10"/>
      <c r="J264" s="10"/>
      <c r="K264" s="10"/>
      <c r="L264" s="10"/>
      <c r="M264" s="10"/>
      <c r="N264" s="10"/>
      <c r="O264" s="10"/>
    </row>
    <row r="265" spans="7:15" x14ac:dyDescent="0.25">
      <c r="G265" s="10"/>
      <c r="H265" s="10"/>
      <c r="I265" s="10"/>
      <c r="J265" s="10"/>
      <c r="K265" s="10"/>
      <c r="L265" s="10"/>
      <c r="M265" s="10"/>
      <c r="N265" s="10"/>
      <c r="O265" s="10"/>
    </row>
    <row r="266" spans="7:15" x14ac:dyDescent="0.25">
      <c r="G266" s="10"/>
      <c r="H266" s="10"/>
      <c r="I266" s="10"/>
      <c r="J266" s="10"/>
      <c r="K266" s="10"/>
      <c r="L266" s="10"/>
      <c r="M266" s="10"/>
      <c r="N266" s="10"/>
      <c r="O266" s="10"/>
    </row>
    <row r="267" spans="7:15" x14ac:dyDescent="0.25">
      <c r="G267" s="10"/>
      <c r="H267" s="10"/>
      <c r="I267" s="10"/>
      <c r="J267" s="10"/>
      <c r="K267" s="10"/>
      <c r="L267" s="10"/>
      <c r="M267" s="10"/>
      <c r="N267" s="10"/>
      <c r="O267" s="10"/>
    </row>
    <row r="268" spans="7:15" x14ac:dyDescent="0.25">
      <c r="G268" s="10"/>
      <c r="H268" s="10"/>
      <c r="I268" s="10"/>
      <c r="J268" s="10"/>
      <c r="K268" s="10"/>
      <c r="L268" s="10"/>
      <c r="M268" s="10"/>
      <c r="N268" s="10"/>
      <c r="O268" s="10"/>
    </row>
    <row r="269" spans="7:15" x14ac:dyDescent="0.25">
      <c r="G269" s="10"/>
      <c r="H269" s="10"/>
      <c r="I269" s="10"/>
      <c r="J269" s="10"/>
      <c r="K269" s="10"/>
      <c r="L269" s="10"/>
      <c r="M269" s="10"/>
      <c r="N269" s="10"/>
      <c r="O269" s="10"/>
    </row>
    <row r="270" spans="7:15" x14ac:dyDescent="0.25">
      <c r="G270" s="10"/>
      <c r="H270" s="10"/>
      <c r="I270" s="10"/>
      <c r="J270" s="10"/>
      <c r="K270" s="10"/>
      <c r="L270" s="10"/>
      <c r="M270" s="10"/>
      <c r="N270" s="10"/>
      <c r="O270" s="10"/>
    </row>
    <row r="271" spans="7:15" x14ac:dyDescent="0.25">
      <c r="G271" s="10"/>
      <c r="H271" s="10"/>
      <c r="I271" s="10"/>
      <c r="J271" s="10"/>
      <c r="K271" s="10"/>
      <c r="L271" s="10"/>
      <c r="M271" s="10"/>
      <c r="N271" s="10"/>
      <c r="O271" s="10"/>
    </row>
    <row r="272" spans="7:15" x14ac:dyDescent="0.25">
      <c r="G272" s="10"/>
      <c r="H272" s="10"/>
      <c r="I272" s="10"/>
      <c r="J272" s="10"/>
      <c r="K272" s="10"/>
      <c r="L272" s="10"/>
      <c r="M272" s="10"/>
      <c r="N272" s="10"/>
      <c r="O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  <c r="O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  <c r="O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  <c r="O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  <c r="O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  <c r="O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  <c r="O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  <c r="O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  <c r="O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  <c r="O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  <c r="O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  <c r="O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  <c r="O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  <c r="O287" s="10"/>
    </row>
    <row r="288" spans="7:15" x14ac:dyDescent="0.25">
      <c r="G288" s="10"/>
      <c r="H288" s="10"/>
      <c r="I288" s="10"/>
      <c r="J288" s="10"/>
      <c r="K288" s="10"/>
      <c r="L288" s="10"/>
      <c r="M288" s="10"/>
      <c r="N288" s="10"/>
      <c r="O288" s="10"/>
    </row>
    <row r="289" spans="7:15" x14ac:dyDescent="0.25">
      <c r="G289" s="10"/>
      <c r="H289" s="10"/>
      <c r="I289" s="10"/>
      <c r="J289" s="10"/>
      <c r="K289" s="10"/>
      <c r="L289" s="10"/>
      <c r="M289" s="10"/>
      <c r="N289" s="10"/>
      <c r="O289" s="10"/>
    </row>
    <row r="290" spans="7:15" x14ac:dyDescent="0.25">
      <c r="G290" s="10"/>
      <c r="H290" s="10"/>
      <c r="I290" s="10"/>
      <c r="J290" s="10"/>
      <c r="K290" s="10"/>
      <c r="L290" s="10"/>
      <c r="M290" s="10"/>
      <c r="N290" s="10"/>
      <c r="O290" s="10"/>
    </row>
    <row r="291" spans="7:15" x14ac:dyDescent="0.25"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7:15" x14ac:dyDescent="0.25"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7:15" x14ac:dyDescent="0.25">
      <c r="G293" s="10"/>
      <c r="H293" s="10"/>
      <c r="I293" s="10"/>
      <c r="J293" s="10"/>
      <c r="K293" s="10"/>
      <c r="L293" s="10"/>
      <c r="M293" s="10"/>
      <c r="N293" s="10"/>
      <c r="O293" s="10"/>
    </row>
    <row r="294" spans="7:15" x14ac:dyDescent="0.25">
      <c r="G294" s="10"/>
      <c r="H294" s="10"/>
      <c r="I294" s="10"/>
      <c r="J294" s="10"/>
      <c r="K294" s="10"/>
      <c r="L294" s="10"/>
      <c r="M294" s="10"/>
      <c r="N294" s="10"/>
      <c r="O294" s="10"/>
    </row>
    <row r="295" spans="7:15" x14ac:dyDescent="0.25">
      <c r="G295" s="10"/>
      <c r="H295" s="10"/>
      <c r="I295" s="10"/>
      <c r="J295" s="10"/>
      <c r="K295" s="10"/>
      <c r="L295" s="10"/>
      <c r="M295" s="10"/>
      <c r="N295" s="10"/>
      <c r="O295" s="10"/>
    </row>
    <row r="296" spans="7:15" x14ac:dyDescent="0.25">
      <c r="G296" s="10"/>
      <c r="H296" s="10"/>
      <c r="I296" s="10"/>
      <c r="J296" s="10"/>
      <c r="K296" s="10"/>
      <c r="L296" s="10"/>
      <c r="M296" s="10"/>
      <c r="N296" s="10"/>
      <c r="O296" s="10"/>
    </row>
    <row r="297" spans="7:15" x14ac:dyDescent="0.25">
      <c r="G297" s="10"/>
      <c r="H297" s="10"/>
      <c r="I297" s="10"/>
      <c r="J297" s="10"/>
      <c r="K297" s="10"/>
      <c r="L297" s="10"/>
      <c r="M297" s="10"/>
      <c r="N297" s="10"/>
      <c r="O297" s="10"/>
    </row>
    <row r="298" spans="7:15" x14ac:dyDescent="0.25">
      <c r="G298" s="10"/>
      <c r="H298" s="10"/>
      <c r="I298" s="10"/>
      <c r="J298" s="10"/>
      <c r="K298" s="10"/>
      <c r="L298" s="10"/>
      <c r="M298" s="10"/>
      <c r="N298" s="10"/>
      <c r="O298" s="10"/>
    </row>
    <row r="299" spans="7:15" x14ac:dyDescent="0.25">
      <c r="G299" s="10"/>
      <c r="H299" s="10"/>
      <c r="I299" s="10"/>
      <c r="J299" s="10"/>
      <c r="K299" s="10"/>
      <c r="L299" s="10"/>
      <c r="M299" s="10"/>
      <c r="N299" s="10"/>
      <c r="O299" s="10"/>
    </row>
    <row r="300" spans="7:15" x14ac:dyDescent="0.25">
      <c r="G300" s="10"/>
      <c r="H300" s="10"/>
      <c r="I300" s="10"/>
      <c r="J300" s="10"/>
      <c r="K300" s="10"/>
      <c r="L300" s="10"/>
      <c r="M300" s="10"/>
      <c r="N300" s="10"/>
      <c r="O300" s="10"/>
    </row>
    <row r="301" spans="7:15" x14ac:dyDescent="0.25">
      <c r="G301" s="10"/>
      <c r="H301" s="10"/>
      <c r="I301" s="10"/>
      <c r="J301" s="10"/>
      <c r="K301" s="10"/>
      <c r="L301" s="10"/>
      <c r="M301" s="10"/>
      <c r="N301" s="10"/>
      <c r="O301" s="10"/>
    </row>
    <row r="302" spans="7:15" x14ac:dyDescent="0.25">
      <c r="G302" s="10">
        <v>0.8</v>
      </c>
      <c r="H302" s="10"/>
      <c r="I302" s="10"/>
      <c r="J302" s="10"/>
      <c r="K302" s="10"/>
      <c r="L302" s="10"/>
      <c r="M302" s="10"/>
      <c r="N302" s="10"/>
      <c r="O302" s="10">
        <v>0.8</v>
      </c>
    </row>
    <row r="303" spans="7:15" x14ac:dyDescent="0.25">
      <c r="G303" s="10">
        <v>0.8</v>
      </c>
      <c r="H303" s="10"/>
      <c r="I303" s="10"/>
      <c r="J303" s="10"/>
      <c r="K303" s="10"/>
      <c r="L303" s="10"/>
      <c r="M303" s="10"/>
      <c r="N303" s="10"/>
      <c r="O303" s="10">
        <v>0.79999999999999993</v>
      </c>
    </row>
    <row r="304" spans="7:15" x14ac:dyDescent="0.25">
      <c r="G304" s="10"/>
      <c r="H304" s="10"/>
      <c r="I304" s="10"/>
      <c r="J304" s="10"/>
      <c r="K304" s="10"/>
      <c r="L304" s="10"/>
      <c r="M304" s="10"/>
      <c r="N304" s="10"/>
      <c r="O304" s="10"/>
    </row>
    <row r="305" spans="7:15" x14ac:dyDescent="0.25">
      <c r="G305" s="10"/>
      <c r="H305" s="10"/>
      <c r="I305" s="10"/>
      <c r="J305" s="10"/>
      <c r="K305" s="10"/>
      <c r="L305" s="10"/>
      <c r="M305" s="10"/>
      <c r="N305" s="10"/>
      <c r="O305" s="10"/>
    </row>
    <row r="306" spans="7:15" x14ac:dyDescent="0.25">
      <c r="G306" s="10"/>
      <c r="H306" s="10"/>
      <c r="I306" s="10"/>
      <c r="J306" s="10"/>
      <c r="K306" s="10"/>
      <c r="L306" s="10"/>
      <c r="M306" s="10"/>
      <c r="N306" s="10"/>
      <c r="O306" s="10"/>
    </row>
    <row r="307" spans="7:15" x14ac:dyDescent="0.25">
      <c r="G307" s="10"/>
      <c r="H307" s="10"/>
      <c r="I307" s="10"/>
      <c r="J307" s="10"/>
      <c r="K307" s="10"/>
      <c r="L307" s="10"/>
      <c r="M307" s="10"/>
      <c r="N307" s="10"/>
      <c r="O307" s="10"/>
    </row>
    <row r="308" spans="7:15" x14ac:dyDescent="0.25"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7:15" x14ac:dyDescent="0.25"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7:15" x14ac:dyDescent="0.25">
      <c r="G310" s="10"/>
      <c r="H310" s="10"/>
      <c r="I310" s="10"/>
      <c r="J310" s="10"/>
      <c r="K310" s="10"/>
      <c r="L310" s="10"/>
      <c r="M310" s="10"/>
      <c r="N310" s="10"/>
      <c r="O310" s="10"/>
    </row>
    <row r="311" spans="7:15" x14ac:dyDescent="0.25">
      <c r="G311" s="10"/>
      <c r="H311" s="10"/>
      <c r="I311" s="10"/>
      <c r="J311" s="10"/>
      <c r="K311" s="10"/>
      <c r="L311" s="10"/>
      <c r="M311" s="10"/>
      <c r="N311" s="10"/>
      <c r="O311" s="10"/>
    </row>
    <row r="312" spans="7:15" x14ac:dyDescent="0.25">
      <c r="G312" s="10"/>
      <c r="H312" s="10"/>
      <c r="I312" s="10"/>
      <c r="J312" s="10"/>
      <c r="K312" s="10"/>
      <c r="L312" s="10"/>
      <c r="M312" s="10"/>
      <c r="N312" s="10"/>
      <c r="O312" s="10"/>
    </row>
    <row r="313" spans="7:15" x14ac:dyDescent="0.25">
      <c r="G313" s="10"/>
      <c r="H313" s="10"/>
      <c r="I313" s="10"/>
      <c r="J313" s="10"/>
      <c r="K313" s="10"/>
      <c r="L313" s="10"/>
      <c r="M313" s="10"/>
      <c r="N313" s="10"/>
      <c r="O313" s="10"/>
    </row>
    <row r="314" spans="7:15" x14ac:dyDescent="0.25">
      <c r="G314" s="10"/>
      <c r="H314" s="10"/>
      <c r="I314" s="10"/>
      <c r="J314" s="10"/>
      <c r="K314" s="10"/>
      <c r="L314" s="10"/>
      <c r="M314" s="10"/>
      <c r="N314" s="10"/>
      <c r="O314" s="10"/>
    </row>
    <row r="315" spans="7:15" x14ac:dyDescent="0.25">
      <c r="G315" s="10"/>
      <c r="H315" s="10"/>
      <c r="I315" s="10"/>
      <c r="J315" s="10"/>
      <c r="K315" s="10"/>
      <c r="L315" s="10"/>
      <c r="M315" s="10"/>
      <c r="N315" s="10"/>
      <c r="O315" s="10"/>
    </row>
    <row r="316" spans="7:15" x14ac:dyDescent="0.25"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7:15" x14ac:dyDescent="0.25"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7:15" x14ac:dyDescent="0.25">
      <c r="G318" s="10"/>
      <c r="H318" s="10"/>
      <c r="I318" s="10"/>
      <c r="J318" s="10"/>
      <c r="K318" s="10"/>
      <c r="L318" s="10"/>
      <c r="M318" s="10"/>
      <c r="N318" s="10"/>
      <c r="O318" s="10"/>
    </row>
    <row r="319" spans="7:15" x14ac:dyDescent="0.25">
      <c r="G319" s="10"/>
      <c r="H319" s="10"/>
      <c r="I319" s="10"/>
      <c r="J319" s="10"/>
      <c r="K319" s="10"/>
      <c r="L319" s="10"/>
      <c r="M319" s="10"/>
      <c r="N319" s="10"/>
      <c r="O319" s="10"/>
    </row>
    <row r="320" spans="7:15" x14ac:dyDescent="0.25">
      <c r="G320" s="10"/>
      <c r="H320" s="10"/>
      <c r="I320" s="10"/>
      <c r="J320" s="10"/>
      <c r="K320" s="10"/>
      <c r="L320" s="10"/>
      <c r="M320" s="10"/>
      <c r="N320" s="10"/>
      <c r="O320" s="10"/>
    </row>
    <row r="321" spans="7:15" x14ac:dyDescent="0.25">
      <c r="G321" s="10"/>
      <c r="H321" s="10"/>
      <c r="I321" s="10"/>
      <c r="J321" s="10"/>
      <c r="K321" s="10"/>
      <c r="L321" s="10"/>
      <c r="M321" s="10"/>
      <c r="N321" s="10"/>
      <c r="O321" s="10"/>
    </row>
    <row r="322" spans="7:15" x14ac:dyDescent="0.25">
      <c r="G322" s="10"/>
      <c r="H322" s="10"/>
      <c r="I322" s="10"/>
      <c r="J322" s="10"/>
      <c r="K322" s="10"/>
      <c r="L322" s="10"/>
      <c r="M322" s="10"/>
      <c r="N322" s="10"/>
      <c r="O322" s="10"/>
    </row>
    <row r="323" spans="7:15" x14ac:dyDescent="0.25">
      <c r="G323" s="10"/>
      <c r="H323" s="10"/>
      <c r="I323" s="10"/>
      <c r="J323" s="10"/>
      <c r="K323" s="10"/>
      <c r="L323" s="10"/>
      <c r="M323" s="10"/>
      <c r="N323" s="10"/>
      <c r="O323" s="10"/>
    </row>
    <row r="324" spans="7:15" x14ac:dyDescent="0.25">
      <c r="G324" s="10"/>
      <c r="H324" s="10"/>
      <c r="I324" s="10"/>
      <c r="J324" s="10"/>
      <c r="K324" s="10"/>
      <c r="L324" s="10"/>
      <c r="M324" s="10"/>
      <c r="N324" s="10"/>
      <c r="O324" s="10"/>
    </row>
    <row r="325" spans="7:15" x14ac:dyDescent="0.25"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7:15" x14ac:dyDescent="0.25"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7:15" x14ac:dyDescent="0.25">
      <c r="G327" s="10"/>
      <c r="H327" s="10"/>
      <c r="I327" s="10"/>
      <c r="J327" s="10"/>
      <c r="K327" s="10"/>
      <c r="L327" s="10"/>
      <c r="M327" s="10"/>
      <c r="N327" s="10"/>
      <c r="O327" s="10"/>
    </row>
    <row r="328" spans="7:15" x14ac:dyDescent="0.25">
      <c r="G328" s="10"/>
      <c r="H328" s="10"/>
      <c r="I328" s="10"/>
      <c r="J328" s="10"/>
      <c r="K328" s="10"/>
      <c r="L328" s="10"/>
      <c r="M328" s="10"/>
      <c r="N328" s="10"/>
      <c r="O328" s="10"/>
    </row>
    <row r="329" spans="7:15" x14ac:dyDescent="0.25">
      <c r="G329" s="10"/>
      <c r="H329" s="10"/>
      <c r="I329" s="10"/>
      <c r="J329" s="10"/>
      <c r="K329" s="10"/>
      <c r="L329" s="10"/>
      <c r="M329" s="10"/>
      <c r="N329" s="10"/>
      <c r="O329" s="10"/>
    </row>
    <row r="330" spans="7:15" x14ac:dyDescent="0.25">
      <c r="G330" s="10"/>
      <c r="H330" s="10"/>
      <c r="I330" s="10"/>
      <c r="J330" s="10"/>
      <c r="K330" s="10"/>
      <c r="L330" s="10"/>
      <c r="M330" s="10"/>
      <c r="N330" s="10"/>
      <c r="O330" s="10"/>
    </row>
    <row r="331" spans="7:15" x14ac:dyDescent="0.25">
      <c r="G331" s="10"/>
      <c r="H331" s="10"/>
      <c r="I331" s="10"/>
      <c r="J331" s="10"/>
      <c r="K331" s="10"/>
      <c r="L331" s="10"/>
      <c r="M331" s="10"/>
      <c r="N331" s="10"/>
      <c r="O331" s="10"/>
    </row>
    <row r="332" spans="7:15" x14ac:dyDescent="0.25">
      <c r="G332" s="10"/>
      <c r="H332" s="10"/>
      <c r="I332" s="10"/>
      <c r="J332" s="10"/>
      <c r="K332" s="10"/>
      <c r="L332" s="10"/>
      <c r="M332" s="10"/>
      <c r="N332" s="10"/>
      <c r="O332" s="10"/>
    </row>
    <row r="333" spans="7:15" x14ac:dyDescent="0.25">
      <c r="G333" s="10"/>
      <c r="H333" s="10"/>
      <c r="I333" s="10"/>
      <c r="J333" s="10"/>
      <c r="K333" s="10"/>
      <c r="L333" s="10"/>
      <c r="M333" s="10"/>
      <c r="N333" s="10"/>
      <c r="O333" s="10"/>
    </row>
    <row r="334" spans="7:15" x14ac:dyDescent="0.25">
      <c r="G334" s="10"/>
      <c r="H334" s="10"/>
      <c r="I334" s="10"/>
      <c r="J334" s="10"/>
      <c r="K334" s="10"/>
      <c r="L334" s="10"/>
      <c r="M334" s="10"/>
      <c r="N334" s="10"/>
      <c r="O334" s="10"/>
    </row>
    <row r="335" spans="7:15" x14ac:dyDescent="0.25">
      <c r="G335" s="10"/>
      <c r="H335" s="10"/>
      <c r="I335" s="10"/>
      <c r="J335" s="10"/>
      <c r="K335" s="10"/>
      <c r="L335" s="10"/>
      <c r="M335" s="10"/>
      <c r="N335" s="10"/>
      <c r="O335" s="10"/>
    </row>
    <row r="336" spans="7:15" x14ac:dyDescent="0.25">
      <c r="G336" s="10"/>
      <c r="H336" s="10"/>
      <c r="I336" s="10"/>
      <c r="J336" s="10"/>
      <c r="K336" s="10"/>
      <c r="L336" s="10"/>
      <c r="M336" s="10"/>
      <c r="N336" s="10"/>
      <c r="O336" s="10"/>
    </row>
    <row r="337" spans="7:15" x14ac:dyDescent="0.25">
      <c r="G337" s="10"/>
      <c r="H337" s="10"/>
      <c r="I337" s="10"/>
      <c r="J337" s="10"/>
      <c r="K337" s="10"/>
      <c r="L337" s="10"/>
      <c r="M337" s="10"/>
      <c r="N337" s="10"/>
      <c r="O337" s="10"/>
    </row>
    <row r="338" spans="7:15" x14ac:dyDescent="0.25">
      <c r="G338" s="10"/>
      <c r="H338" s="10"/>
      <c r="I338" s="10"/>
      <c r="J338" s="10"/>
      <c r="K338" s="10"/>
      <c r="L338" s="10"/>
      <c r="M338" s="10"/>
      <c r="N338" s="10"/>
      <c r="O338" s="10"/>
    </row>
    <row r="339" spans="7:15" x14ac:dyDescent="0.25">
      <c r="G339" s="10"/>
      <c r="H339" s="10"/>
      <c r="I339" s="10"/>
      <c r="J339" s="10"/>
      <c r="K339" s="10"/>
      <c r="L339" s="10"/>
      <c r="M339" s="10"/>
      <c r="N339" s="10"/>
      <c r="O339" s="10"/>
    </row>
    <row r="340" spans="7:15" x14ac:dyDescent="0.25">
      <c r="G340" s="10"/>
      <c r="H340" s="10"/>
      <c r="I340" s="10"/>
      <c r="J340" s="10"/>
      <c r="K340" s="10"/>
      <c r="L340" s="10"/>
      <c r="M340" s="10"/>
      <c r="N340" s="10"/>
      <c r="O340" s="10"/>
    </row>
    <row r="341" spans="7:15" x14ac:dyDescent="0.25">
      <c r="G341" s="10"/>
      <c r="H341" s="10"/>
      <c r="I341" s="10"/>
      <c r="J341" s="10"/>
      <c r="K341" s="10"/>
      <c r="L341" s="10"/>
      <c r="M341" s="10"/>
      <c r="N341" s="10"/>
      <c r="O341" s="10"/>
    </row>
    <row r="342" spans="7:15" x14ac:dyDescent="0.25"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7:15" x14ac:dyDescent="0.25"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7:15" x14ac:dyDescent="0.25">
      <c r="G344" s="10"/>
      <c r="H344" s="10"/>
      <c r="I344" s="10"/>
      <c r="J344" s="10"/>
      <c r="K344" s="10"/>
      <c r="L344" s="10"/>
      <c r="M344" s="10"/>
      <c r="N344" s="10"/>
      <c r="O344" s="10"/>
    </row>
    <row r="345" spans="7:15" x14ac:dyDescent="0.25">
      <c r="G345" s="10"/>
      <c r="H345" s="10"/>
      <c r="I345" s="10"/>
      <c r="J345" s="10"/>
      <c r="K345" s="10"/>
      <c r="L345" s="10"/>
      <c r="M345" s="10"/>
      <c r="N345" s="10"/>
      <c r="O345" s="10"/>
    </row>
    <row r="346" spans="7:15" x14ac:dyDescent="0.25">
      <c r="G346" s="10"/>
      <c r="H346" s="10"/>
      <c r="I346" s="10"/>
      <c r="J346" s="10"/>
      <c r="K346" s="10"/>
      <c r="L346" s="10"/>
      <c r="M346" s="10"/>
      <c r="N346" s="10"/>
      <c r="O346" s="10"/>
    </row>
    <row r="347" spans="7:15" x14ac:dyDescent="0.25">
      <c r="G347" s="10"/>
      <c r="H347" s="10"/>
      <c r="I347" s="10"/>
      <c r="J347" s="10"/>
      <c r="K347" s="10"/>
      <c r="L347" s="10"/>
      <c r="M347" s="10"/>
      <c r="N347" s="10"/>
      <c r="O347" s="10"/>
    </row>
    <row r="348" spans="7:15" x14ac:dyDescent="0.25">
      <c r="G348" s="10"/>
      <c r="H348" s="10"/>
      <c r="I348" s="10"/>
      <c r="J348" s="10"/>
      <c r="K348" s="10"/>
      <c r="L348" s="10"/>
      <c r="M348" s="10"/>
      <c r="N348" s="10"/>
      <c r="O348" s="10"/>
    </row>
    <row r="349" spans="7:15" x14ac:dyDescent="0.25">
      <c r="G349" s="10"/>
      <c r="H349" s="10"/>
      <c r="I349" s="10"/>
      <c r="J349" s="10"/>
      <c r="K349" s="10"/>
      <c r="L349" s="10"/>
      <c r="M349" s="10"/>
      <c r="N349" s="10"/>
      <c r="O349" s="10"/>
    </row>
    <row r="350" spans="7:15" x14ac:dyDescent="0.25">
      <c r="G350" s="10"/>
      <c r="H350" s="10"/>
      <c r="I350" s="10"/>
      <c r="J350" s="10"/>
      <c r="K350" s="10"/>
      <c r="L350" s="10"/>
      <c r="M350" s="10"/>
      <c r="N350" s="10"/>
      <c r="O350" s="10"/>
    </row>
    <row r="351" spans="7:15" x14ac:dyDescent="0.25">
      <c r="G351" s="10"/>
      <c r="H351" s="10"/>
      <c r="I351" s="10"/>
      <c r="J351" s="10"/>
      <c r="K351" s="10"/>
      <c r="L351" s="10"/>
      <c r="M351" s="10"/>
      <c r="N351" s="10"/>
      <c r="O351" s="10"/>
    </row>
    <row r="352" spans="7:15" x14ac:dyDescent="0.25">
      <c r="G352" s="10"/>
      <c r="H352" s="10"/>
      <c r="I352" s="10"/>
      <c r="J352" s="10"/>
      <c r="K352" s="10"/>
      <c r="L352" s="10"/>
      <c r="M352" s="10"/>
      <c r="N352" s="10"/>
      <c r="O352" s="10"/>
    </row>
    <row r="353" spans="7:15" x14ac:dyDescent="0.25">
      <c r="G353" s="10"/>
      <c r="H353" s="10"/>
      <c r="I353" s="10"/>
      <c r="J353" s="10"/>
      <c r="K353" s="10"/>
      <c r="L353" s="10"/>
      <c r="M353" s="10"/>
      <c r="N353" s="10"/>
      <c r="O353" s="10"/>
    </row>
    <row r="354" spans="7:15" x14ac:dyDescent="0.25">
      <c r="G354" s="10"/>
      <c r="H354" s="10"/>
      <c r="I354" s="10"/>
      <c r="J354" s="10"/>
      <c r="K354" s="10"/>
      <c r="L354" s="10"/>
      <c r="M354" s="10"/>
      <c r="N354" s="10"/>
      <c r="O354" s="10"/>
    </row>
    <row r="355" spans="7:15" x14ac:dyDescent="0.25">
      <c r="G355" s="10"/>
      <c r="H355" s="10"/>
      <c r="I355" s="10"/>
      <c r="J355" s="10"/>
      <c r="K355" s="10"/>
      <c r="L355" s="10"/>
      <c r="M355" s="10"/>
      <c r="N355" s="10"/>
      <c r="O355" s="10"/>
    </row>
    <row r="356" spans="7:15" x14ac:dyDescent="0.25">
      <c r="G356" s="10"/>
      <c r="H356" s="10"/>
      <c r="I356" s="10"/>
      <c r="J356" s="10"/>
      <c r="K356" s="10"/>
      <c r="L356" s="10"/>
      <c r="M356" s="10"/>
      <c r="N356" s="10"/>
      <c r="O356" s="10"/>
    </row>
    <row r="357" spans="7:15" x14ac:dyDescent="0.25">
      <c r="G357" s="10"/>
      <c r="H357" s="10"/>
      <c r="I357" s="10"/>
      <c r="J357" s="10"/>
      <c r="K357" s="10"/>
      <c r="L357" s="10"/>
      <c r="M357" s="10"/>
      <c r="N357" s="10"/>
      <c r="O357" s="10"/>
    </row>
    <row r="358" spans="7:15" x14ac:dyDescent="0.25"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7:15" x14ac:dyDescent="0.25"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7:15" x14ac:dyDescent="0.25"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7:15" x14ac:dyDescent="0.25">
      <c r="G361" s="10"/>
      <c r="H361" s="10"/>
      <c r="I361" s="10"/>
      <c r="J361" s="10"/>
      <c r="K361" s="10"/>
      <c r="L361" s="10"/>
      <c r="M361" s="10"/>
      <c r="N361" s="10"/>
      <c r="O361" s="10"/>
    </row>
    <row r="362" spans="7:15" x14ac:dyDescent="0.25">
      <c r="G362" s="10"/>
      <c r="H362" s="10"/>
      <c r="I362" s="10"/>
      <c r="J362" s="10"/>
      <c r="K362" s="10"/>
      <c r="L362" s="10"/>
      <c r="M362" s="10"/>
      <c r="N362" s="10"/>
      <c r="O362" s="10"/>
    </row>
    <row r="363" spans="7:15" x14ac:dyDescent="0.25">
      <c r="G363" s="10"/>
      <c r="H363" s="10"/>
      <c r="I363" s="10"/>
      <c r="J363" s="10"/>
      <c r="K363" s="10"/>
      <c r="L363" s="10"/>
      <c r="M363" s="10"/>
      <c r="N363" s="10"/>
      <c r="O363" s="10"/>
    </row>
    <row r="364" spans="7:15" x14ac:dyDescent="0.25">
      <c r="G364" s="10"/>
      <c r="H364" s="10"/>
      <c r="I364" s="10"/>
      <c r="J364" s="10"/>
      <c r="K364" s="10"/>
      <c r="L364" s="10"/>
      <c r="M364" s="10"/>
      <c r="N364" s="10"/>
      <c r="O364" s="10"/>
    </row>
    <row r="365" spans="7:15" x14ac:dyDescent="0.25">
      <c r="G365" s="10"/>
      <c r="H365" s="10"/>
      <c r="I365" s="10"/>
      <c r="J365" s="10"/>
      <c r="K365" s="10"/>
      <c r="L365" s="10"/>
      <c r="M365" s="10"/>
      <c r="N365" s="10"/>
      <c r="O365" s="10"/>
    </row>
    <row r="366" spans="7:15" x14ac:dyDescent="0.25">
      <c r="G366" s="10"/>
      <c r="H366" s="10"/>
      <c r="I366" s="10"/>
      <c r="J366" s="10"/>
      <c r="K366" s="10"/>
      <c r="L366" s="10"/>
      <c r="M366" s="10"/>
      <c r="N366" s="10"/>
      <c r="O366" s="10"/>
    </row>
    <row r="367" spans="7:15" x14ac:dyDescent="0.25">
      <c r="G367" s="10"/>
      <c r="H367" s="10"/>
      <c r="I367" s="10"/>
      <c r="J367" s="10"/>
      <c r="K367" s="10"/>
      <c r="L367" s="10"/>
      <c r="M367" s="10"/>
      <c r="N367" s="10"/>
      <c r="O367" s="10"/>
    </row>
    <row r="368" spans="7:15" x14ac:dyDescent="0.25">
      <c r="G368" s="10"/>
      <c r="H368" s="10"/>
      <c r="I368" s="10"/>
      <c r="J368" s="10"/>
      <c r="K368" s="10"/>
      <c r="L368" s="10"/>
      <c r="M368" s="10"/>
      <c r="N368" s="10"/>
      <c r="O368" s="10"/>
    </row>
    <row r="369" spans="7:15" x14ac:dyDescent="0.25"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7:15" x14ac:dyDescent="0.25">
      <c r="G370" s="10"/>
      <c r="H370" s="10"/>
      <c r="I370" s="10"/>
      <c r="J370" s="10"/>
      <c r="K370" s="10"/>
      <c r="L370" s="10"/>
      <c r="M370" s="10"/>
      <c r="N370" s="10"/>
      <c r="O370" s="10"/>
    </row>
    <row r="371" spans="7:15" x14ac:dyDescent="0.25">
      <c r="G371" s="10"/>
      <c r="H371" s="10"/>
      <c r="I371" s="10"/>
      <c r="J371" s="10"/>
      <c r="K371" s="10"/>
      <c r="L371" s="10"/>
      <c r="M371" s="10"/>
      <c r="N371" s="10"/>
      <c r="O371" s="10"/>
    </row>
    <row r="372" spans="7:15" x14ac:dyDescent="0.25">
      <c r="G372" s="10"/>
      <c r="H372" s="10"/>
      <c r="I372" s="10"/>
      <c r="J372" s="10"/>
      <c r="K372" s="10"/>
      <c r="L372" s="10"/>
      <c r="M372" s="10"/>
      <c r="N372" s="10"/>
      <c r="O372" s="10"/>
    </row>
    <row r="373" spans="7:15" x14ac:dyDescent="0.25">
      <c r="G373" s="10"/>
      <c r="H373" s="10"/>
      <c r="I373" s="10"/>
      <c r="J373" s="10"/>
      <c r="K373" s="10"/>
      <c r="L373" s="10"/>
      <c r="M373" s="10"/>
      <c r="N373" s="10"/>
      <c r="O373" s="10"/>
    </row>
    <row r="374" spans="7:15" x14ac:dyDescent="0.25">
      <c r="G374" s="10"/>
      <c r="H374" s="10"/>
      <c r="I374" s="10"/>
      <c r="J374" s="10"/>
      <c r="K374" s="10"/>
      <c r="L374" s="10"/>
      <c r="M374" s="10"/>
      <c r="N374" s="10"/>
      <c r="O374" s="10"/>
    </row>
    <row r="375" spans="7:15" x14ac:dyDescent="0.25">
      <c r="G375" s="10"/>
      <c r="H375" s="10"/>
      <c r="I375" s="10"/>
      <c r="J375" s="10"/>
      <c r="K375" s="10"/>
      <c r="L375" s="10"/>
      <c r="M375" s="10"/>
      <c r="N375" s="10"/>
      <c r="O375" s="10"/>
    </row>
    <row r="376" spans="7:15" x14ac:dyDescent="0.25"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7:15" x14ac:dyDescent="0.25"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7:15" x14ac:dyDescent="0.25">
      <c r="G378" s="10"/>
      <c r="H378" s="10"/>
      <c r="I378" s="10"/>
      <c r="J378" s="10"/>
      <c r="K378" s="10"/>
      <c r="L378" s="10"/>
      <c r="M378" s="10"/>
      <c r="N378" s="10"/>
      <c r="O378" s="10"/>
    </row>
    <row r="379" spans="7:15" x14ac:dyDescent="0.25">
      <c r="G379" s="10"/>
      <c r="H379" s="10"/>
      <c r="I379" s="10"/>
      <c r="J379" s="10"/>
      <c r="K379" s="10"/>
      <c r="L379" s="10"/>
      <c r="M379" s="10"/>
      <c r="N379" s="10"/>
      <c r="O379" s="10"/>
    </row>
    <row r="380" spans="7:15" x14ac:dyDescent="0.25">
      <c r="G380" s="10"/>
      <c r="H380" s="10"/>
      <c r="I380" s="10"/>
      <c r="J380" s="10"/>
      <c r="K380" s="10"/>
      <c r="L380" s="10"/>
      <c r="M380" s="10"/>
      <c r="N380" s="10"/>
      <c r="O380" s="10"/>
    </row>
    <row r="381" spans="7:15" x14ac:dyDescent="0.25">
      <c r="G381" s="10"/>
      <c r="H381" s="10"/>
      <c r="I381" s="10"/>
      <c r="J381" s="10"/>
      <c r="K381" s="10"/>
      <c r="L381" s="10"/>
      <c r="M381" s="10"/>
      <c r="N381" s="10"/>
      <c r="O381" s="10"/>
    </row>
    <row r="382" spans="7:15" x14ac:dyDescent="0.25">
      <c r="G382" s="10"/>
      <c r="H382" s="10"/>
      <c r="I382" s="10"/>
      <c r="J382" s="10"/>
      <c r="K382" s="10"/>
      <c r="L382" s="10"/>
      <c r="M382" s="10"/>
      <c r="N382" s="10"/>
      <c r="O382" s="10"/>
    </row>
    <row r="383" spans="7:15" x14ac:dyDescent="0.25">
      <c r="G383" s="10"/>
      <c r="H383" s="10"/>
      <c r="I383" s="10"/>
      <c r="J383" s="10"/>
      <c r="K383" s="10"/>
      <c r="L383" s="10"/>
      <c r="M383" s="10"/>
      <c r="N383" s="10"/>
      <c r="O383" s="10"/>
    </row>
    <row r="384" spans="7:15" x14ac:dyDescent="0.25">
      <c r="G384" s="10"/>
      <c r="H384" s="10"/>
      <c r="I384" s="10"/>
      <c r="J384" s="10"/>
      <c r="K384" s="10"/>
      <c r="L384" s="10"/>
      <c r="M384" s="10"/>
      <c r="N384" s="10"/>
      <c r="O384" s="10"/>
    </row>
    <row r="385" spans="7:15" x14ac:dyDescent="0.25">
      <c r="G385" s="10"/>
      <c r="H385" s="10"/>
      <c r="I385" s="10"/>
      <c r="J385" s="10"/>
      <c r="K385" s="10"/>
      <c r="L385" s="10"/>
      <c r="M385" s="10"/>
      <c r="N385" s="10"/>
      <c r="O385" s="10"/>
    </row>
    <row r="386" spans="7:15" x14ac:dyDescent="0.25">
      <c r="G386" s="10"/>
      <c r="H386" s="10"/>
      <c r="I386" s="10"/>
      <c r="J386" s="10"/>
      <c r="K386" s="10"/>
      <c r="L386" s="10"/>
      <c r="M386" s="10"/>
      <c r="N386" s="10"/>
      <c r="O386" s="10"/>
    </row>
    <row r="387" spans="7:15" x14ac:dyDescent="0.25">
      <c r="G387" s="10"/>
      <c r="H387" s="10"/>
      <c r="I387" s="10"/>
      <c r="J387" s="10"/>
      <c r="K387" s="10"/>
      <c r="L387" s="10"/>
      <c r="M387" s="10"/>
      <c r="N387" s="10"/>
      <c r="O387" s="10"/>
    </row>
    <row r="388" spans="7:15" x14ac:dyDescent="0.25">
      <c r="G388" s="10"/>
      <c r="H388" s="10"/>
      <c r="I388" s="10"/>
      <c r="J388" s="10"/>
      <c r="K388" s="10"/>
      <c r="L388" s="10"/>
      <c r="M388" s="10"/>
      <c r="N388" s="10"/>
      <c r="O388" s="10"/>
    </row>
    <row r="389" spans="7:15" x14ac:dyDescent="0.25">
      <c r="G389" s="10"/>
      <c r="H389" s="10"/>
      <c r="I389" s="10"/>
      <c r="J389" s="10"/>
      <c r="K389" s="10"/>
      <c r="L389" s="10"/>
      <c r="M389" s="10"/>
      <c r="N389" s="10"/>
      <c r="O389" s="10"/>
    </row>
    <row r="390" spans="7:15" x14ac:dyDescent="0.25">
      <c r="G390" s="10"/>
      <c r="H390" s="10"/>
      <c r="I390" s="10"/>
      <c r="J390" s="10"/>
      <c r="K390" s="10"/>
      <c r="L390" s="10"/>
      <c r="M390" s="10"/>
      <c r="N390" s="10"/>
      <c r="O390" s="10"/>
    </row>
    <row r="391" spans="7:15" x14ac:dyDescent="0.25">
      <c r="G391" s="10"/>
      <c r="H391" s="10"/>
      <c r="I391" s="10"/>
      <c r="J391" s="10"/>
      <c r="K391" s="10"/>
      <c r="L391" s="10"/>
      <c r="M391" s="10"/>
      <c r="N391" s="10"/>
      <c r="O391" s="10"/>
    </row>
    <row r="392" spans="7:15" x14ac:dyDescent="0.25">
      <c r="G392" s="10"/>
      <c r="H392" s="10"/>
      <c r="I392" s="10"/>
      <c r="J392" s="10"/>
      <c r="K392" s="10"/>
      <c r="L392" s="10"/>
      <c r="M392" s="10"/>
      <c r="N392" s="10"/>
      <c r="O392" s="10"/>
    </row>
    <row r="393" spans="7:15" x14ac:dyDescent="0.25"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7:15" x14ac:dyDescent="0.25"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7:15" x14ac:dyDescent="0.25">
      <c r="G395" s="10"/>
      <c r="H395" s="10"/>
      <c r="I395" s="10"/>
      <c r="J395" s="10"/>
      <c r="K395" s="10"/>
      <c r="L395" s="10"/>
      <c r="M395" s="10"/>
      <c r="N395" s="10"/>
      <c r="O395" s="10"/>
    </row>
    <row r="396" spans="7:15" x14ac:dyDescent="0.25">
      <c r="G396" s="10"/>
      <c r="H396" s="10"/>
      <c r="I396" s="10"/>
      <c r="J396" s="10"/>
      <c r="K396" s="10"/>
      <c r="L396" s="10"/>
      <c r="M396" s="10"/>
      <c r="N396" s="10"/>
      <c r="O396" s="10"/>
    </row>
    <row r="397" spans="7:15" x14ac:dyDescent="0.25">
      <c r="G397" s="10"/>
      <c r="H397" s="10"/>
      <c r="I397" s="10"/>
      <c r="J397" s="10"/>
      <c r="K397" s="10"/>
      <c r="L397" s="10"/>
      <c r="M397" s="10"/>
      <c r="N397" s="10"/>
      <c r="O397" s="10"/>
    </row>
    <row r="398" spans="7:15" x14ac:dyDescent="0.25">
      <c r="G398" s="10"/>
      <c r="H398" s="10"/>
      <c r="I398" s="10"/>
      <c r="J398" s="10"/>
      <c r="K398" s="10"/>
      <c r="L398" s="10"/>
      <c r="M398" s="10"/>
      <c r="N398" s="10"/>
      <c r="O398" s="10"/>
    </row>
    <row r="399" spans="7:15" x14ac:dyDescent="0.25">
      <c r="G399" s="10"/>
      <c r="H399" s="10"/>
      <c r="I399" s="10"/>
      <c r="J399" s="10"/>
      <c r="K399" s="10"/>
      <c r="L399" s="10"/>
      <c r="M399" s="10"/>
      <c r="N399" s="10"/>
      <c r="O399" s="10"/>
    </row>
    <row r="400" spans="7:15" x14ac:dyDescent="0.25">
      <c r="G400" s="10"/>
      <c r="H400" s="10"/>
      <c r="I400" s="10"/>
      <c r="J400" s="10"/>
      <c r="K400" s="10"/>
      <c r="L400" s="10"/>
      <c r="M400" s="10"/>
      <c r="N400" s="10"/>
      <c r="O400" s="10"/>
    </row>
    <row r="401" spans="7:15" x14ac:dyDescent="0.25">
      <c r="G401" s="10"/>
      <c r="H401" s="10"/>
      <c r="I401" s="10"/>
      <c r="J401" s="10"/>
      <c r="K401" s="10"/>
      <c r="L401" s="10"/>
      <c r="M401" s="10"/>
      <c r="N401" s="10"/>
      <c r="O401" s="10"/>
    </row>
    <row r="402" spans="7:15" x14ac:dyDescent="0.25">
      <c r="G402" s="10"/>
      <c r="H402" s="10"/>
      <c r="I402" s="10"/>
      <c r="J402" s="10"/>
      <c r="K402" s="10"/>
      <c r="L402" s="10"/>
      <c r="M402" s="10"/>
      <c r="N402" s="10"/>
      <c r="O402" s="10"/>
    </row>
    <row r="403" spans="7:15" x14ac:dyDescent="0.25">
      <c r="G403" s="10"/>
      <c r="H403" s="10"/>
      <c r="I403" s="10"/>
      <c r="J403" s="10"/>
      <c r="K403" s="10"/>
      <c r="L403" s="10"/>
      <c r="M403" s="10"/>
      <c r="N403" s="10"/>
      <c r="O403" s="10"/>
    </row>
    <row r="404" spans="7:15" x14ac:dyDescent="0.25">
      <c r="G404" s="10"/>
      <c r="H404" s="10"/>
      <c r="I404" s="10"/>
      <c r="J404" s="10"/>
      <c r="K404" s="10"/>
      <c r="L404" s="10"/>
      <c r="M404" s="10"/>
      <c r="N404" s="10"/>
      <c r="O404" s="10"/>
    </row>
    <row r="405" spans="7:15" x14ac:dyDescent="0.25">
      <c r="G405" s="10"/>
      <c r="H405" s="10"/>
      <c r="I405" s="10"/>
      <c r="J405" s="10"/>
      <c r="K405" s="10"/>
      <c r="L405" s="10"/>
      <c r="M405" s="10"/>
      <c r="N405" s="10"/>
      <c r="O405" s="10"/>
    </row>
    <row r="406" spans="7:15" x14ac:dyDescent="0.25">
      <c r="G406" s="10"/>
      <c r="H406" s="10"/>
      <c r="I406" s="10"/>
      <c r="J406" s="10"/>
      <c r="K406" s="10"/>
      <c r="L406" s="10"/>
      <c r="M406" s="10"/>
      <c r="N406" s="10"/>
      <c r="O406" s="10"/>
    </row>
    <row r="407" spans="7:15" x14ac:dyDescent="0.25">
      <c r="G407" s="10"/>
      <c r="H407" s="10"/>
      <c r="I407" s="10"/>
      <c r="J407" s="10"/>
      <c r="K407" s="10"/>
      <c r="L407" s="10"/>
      <c r="M407" s="10"/>
      <c r="N407" s="10"/>
      <c r="O407" s="10"/>
    </row>
    <row r="408" spans="7:15" x14ac:dyDescent="0.25">
      <c r="G408" s="10"/>
      <c r="H408" s="10"/>
      <c r="I408" s="10"/>
      <c r="J408" s="10"/>
      <c r="K408" s="10"/>
      <c r="L408" s="10"/>
      <c r="M408" s="10"/>
      <c r="N408" s="10"/>
      <c r="O408" s="10"/>
    </row>
    <row r="409" spans="7:15" x14ac:dyDescent="0.25">
      <c r="G409" s="10"/>
      <c r="H409" s="10"/>
      <c r="I409" s="10"/>
      <c r="J409" s="10"/>
      <c r="K409" s="10"/>
      <c r="L409" s="10"/>
      <c r="M409" s="10"/>
      <c r="N409" s="10"/>
      <c r="O409" s="10"/>
    </row>
    <row r="410" spans="7:15" x14ac:dyDescent="0.25"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7:15" x14ac:dyDescent="0.25"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7:15" x14ac:dyDescent="0.25">
      <c r="G412" s="10"/>
      <c r="H412" s="10"/>
      <c r="I412" s="10"/>
      <c r="J412" s="10"/>
      <c r="K412" s="10"/>
      <c r="L412" s="10"/>
      <c r="M412" s="10"/>
      <c r="N412" s="10"/>
      <c r="O412" s="10"/>
    </row>
    <row r="413" spans="7:15" x14ac:dyDescent="0.25">
      <c r="G413" s="10"/>
      <c r="H413" s="10"/>
      <c r="I413" s="10"/>
      <c r="J413" s="10"/>
      <c r="K413" s="10"/>
      <c r="L413" s="10"/>
      <c r="M413" s="10"/>
      <c r="N413" s="10"/>
      <c r="O413" s="10"/>
    </row>
    <row r="414" spans="7:15" x14ac:dyDescent="0.25">
      <c r="G414" s="10"/>
      <c r="H414" s="10"/>
      <c r="I414" s="10"/>
      <c r="J414" s="10"/>
      <c r="K414" s="10"/>
      <c r="L414" s="10"/>
      <c r="M414" s="10"/>
      <c r="N414" s="10"/>
      <c r="O414" s="10"/>
    </row>
    <row r="415" spans="7:15" x14ac:dyDescent="0.25">
      <c r="G415" s="10"/>
      <c r="H415" s="10"/>
      <c r="I415" s="10"/>
      <c r="J415" s="10"/>
      <c r="K415" s="10"/>
      <c r="L415" s="10"/>
      <c r="M415" s="10"/>
      <c r="N415" s="10"/>
      <c r="O415" s="10"/>
    </row>
    <row r="416" spans="7:15" x14ac:dyDescent="0.25">
      <c r="G416" s="10"/>
      <c r="H416" s="10"/>
      <c r="I416" s="10"/>
      <c r="J416" s="10"/>
      <c r="K416" s="10"/>
      <c r="L416" s="10"/>
      <c r="M416" s="10"/>
      <c r="N416" s="10"/>
      <c r="O416" s="10"/>
    </row>
    <row r="417" spans="7:15" x14ac:dyDescent="0.25">
      <c r="G417" s="10"/>
      <c r="H417" s="10"/>
      <c r="I417" s="10"/>
      <c r="J417" s="10"/>
      <c r="K417" s="10"/>
      <c r="L417" s="10"/>
      <c r="M417" s="10"/>
      <c r="N417" s="10"/>
      <c r="O417" s="10"/>
    </row>
    <row r="418" spans="7:15" x14ac:dyDescent="0.25">
      <c r="G418" s="10"/>
      <c r="H418" s="10"/>
      <c r="I418" s="10"/>
      <c r="J418" s="10"/>
      <c r="K418" s="10"/>
      <c r="L418" s="10"/>
      <c r="M418" s="10"/>
      <c r="N418" s="10"/>
      <c r="O418" s="10"/>
    </row>
    <row r="419" spans="7:15" x14ac:dyDescent="0.25">
      <c r="G419" s="10"/>
      <c r="H419" s="10"/>
      <c r="I419" s="10"/>
      <c r="J419" s="10"/>
      <c r="K419" s="10"/>
      <c r="L419" s="10"/>
      <c r="M419" s="10"/>
      <c r="N419" s="10"/>
      <c r="O419" s="10"/>
    </row>
    <row r="420" spans="7:15" x14ac:dyDescent="0.25">
      <c r="G420" s="10"/>
      <c r="H420" s="10"/>
      <c r="I420" s="10"/>
      <c r="J420" s="10"/>
      <c r="K420" s="10"/>
      <c r="L420" s="10"/>
      <c r="M420" s="10"/>
      <c r="N420" s="10"/>
      <c r="O420" s="10"/>
    </row>
    <row r="421" spans="7:15" x14ac:dyDescent="0.25">
      <c r="G421" s="10"/>
      <c r="H421" s="10"/>
      <c r="I421" s="10"/>
      <c r="J421" s="10"/>
      <c r="K421" s="10"/>
      <c r="L421" s="10"/>
      <c r="M421" s="10"/>
      <c r="N421" s="10"/>
      <c r="O421" s="10"/>
    </row>
    <row r="422" spans="7:15" x14ac:dyDescent="0.25">
      <c r="G422" s="10"/>
      <c r="H422" s="10"/>
      <c r="I422" s="10"/>
      <c r="J422" s="10"/>
      <c r="K422" s="10"/>
      <c r="L422" s="10"/>
      <c r="M422" s="10"/>
      <c r="N422" s="10"/>
      <c r="O422" s="10"/>
    </row>
    <row r="423" spans="7:15" x14ac:dyDescent="0.25">
      <c r="G423" s="10"/>
      <c r="H423" s="10"/>
      <c r="I423" s="10"/>
      <c r="J423" s="10"/>
      <c r="K423" s="10"/>
      <c r="L423" s="10"/>
      <c r="M423" s="10"/>
      <c r="N423" s="10"/>
      <c r="O423" s="10"/>
    </row>
    <row r="424" spans="7:15" x14ac:dyDescent="0.25">
      <c r="G424" s="10"/>
      <c r="H424" s="10"/>
      <c r="I424" s="10"/>
      <c r="J424" s="10"/>
      <c r="K424" s="10"/>
      <c r="L424" s="10"/>
      <c r="M424" s="10"/>
      <c r="N424" s="10"/>
      <c r="O424" s="10"/>
    </row>
  </sheetData>
  <conditionalFormatting sqref="G4:M4 O4">
    <cfRule type="cellIs" dxfId="126" priority="39" operator="equal">
      <formula>0</formula>
    </cfRule>
  </conditionalFormatting>
  <conditionalFormatting sqref="G2:M2 G4:M4 G7:M7 O7 O4 O2">
    <cfRule type="cellIs" dxfId="125" priority="38" operator="equal">
      <formula>0</formula>
    </cfRule>
  </conditionalFormatting>
  <conditionalFormatting sqref="G6:M6 O6">
    <cfRule type="cellIs" dxfId="124" priority="36" operator="equal">
      <formula>-1</formula>
    </cfRule>
    <cfRule type="cellIs" dxfId="123" priority="37" operator="equal">
      <formula>1</formula>
    </cfRule>
  </conditionalFormatting>
  <conditionalFormatting sqref="P25:P27 G25:M28 O25:O28">
    <cfRule type="cellIs" dxfId="122" priority="34" operator="equal">
      <formula>-1</formula>
    </cfRule>
    <cfRule type="cellIs" dxfId="121" priority="35" operator="equal">
      <formula>1</formula>
    </cfRule>
  </conditionalFormatting>
  <conditionalFormatting sqref="G16:M17 O16:O17">
    <cfRule type="cellIs" dxfId="120" priority="33" operator="between">
      <formula>-1</formula>
      <formula>1</formula>
    </cfRule>
  </conditionalFormatting>
  <conditionalFormatting sqref="V99:V108 T199:AB208 G130:O399">
    <cfRule type="cellIs" dxfId="119" priority="32" operator="between">
      <formula>-0.001</formula>
      <formula>0.001</formula>
    </cfRule>
  </conditionalFormatting>
  <conditionalFormatting sqref="C34">
    <cfRule type="cellIs" dxfId="118" priority="30" operator="lessThanOrEqual">
      <formula>$C$33</formula>
    </cfRule>
    <cfRule type="cellIs" dxfId="117" priority="31" operator="greaterThan">
      <formula>$C$33</formula>
    </cfRule>
  </conditionalFormatting>
  <conditionalFormatting sqref="G23:M23 O23">
    <cfRule type="cellIs" dxfId="116" priority="29" operator="greaterThan">
      <formula>$E$23</formula>
    </cfRule>
  </conditionalFormatting>
  <conditionalFormatting sqref="G23:M23 O23">
    <cfRule type="cellIs" dxfId="115" priority="28" operator="equal">
      <formula>1000</formula>
    </cfRule>
  </conditionalFormatting>
  <conditionalFormatting sqref="B25:C27">
    <cfRule type="cellIs" dxfId="114" priority="40" operator="greaterThan">
      <formula>$B$28</formula>
    </cfRule>
  </conditionalFormatting>
  <conditionalFormatting sqref="G28:L28">
    <cfRule type="cellIs" dxfId="113" priority="26" operator="equal">
      <formula>-1</formula>
    </cfRule>
    <cfRule type="cellIs" dxfId="112" priority="27" operator="equal">
      <formula>1</formula>
    </cfRule>
  </conditionalFormatting>
  <conditionalFormatting sqref="G28:L28">
    <cfRule type="cellIs" dxfId="111" priority="25" operator="greaterThan">
      <formula>$P$28</formula>
    </cfRule>
  </conditionalFormatting>
  <conditionalFormatting sqref="G28:L28">
    <cfRule type="cellIs" dxfId="110" priority="24" operator="equal">
      <formula>1000</formula>
    </cfRule>
  </conditionalFormatting>
  <conditionalFormatting sqref="M28 O28">
    <cfRule type="cellIs" dxfId="109" priority="22" operator="equal">
      <formula>-1</formula>
    </cfRule>
    <cfRule type="cellIs" dxfId="108" priority="23" operator="equal">
      <formula>1</formula>
    </cfRule>
  </conditionalFormatting>
  <conditionalFormatting sqref="M28 O28">
    <cfRule type="cellIs" dxfId="107" priority="21" operator="greaterThan">
      <formula>$P$28</formula>
    </cfRule>
  </conditionalFormatting>
  <conditionalFormatting sqref="M28 O28">
    <cfRule type="cellIs" dxfId="106" priority="20" operator="equal">
      <formula>1000</formula>
    </cfRule>
  </conditionalFormatting>
  <conditionalFormatting sqref="P25:P27">
    <cfRule type="cellIs" dxfId="105" priority="18" operator="equal">
      <formula>-1</formula>
    </cfRule>
    <cfRule type="cellIs" dxfId="104" priority="19" operator="equal">
      <formula>1</formula>
    </cfRule>
  </conditionalFormatting>
  <conditionalFormatting sqref="P25:P27">
    <cfRule type="cellIs" dxfId="103" priority="17" operator="greaterThan">
      <formula>$P$28</formula>
    </cfRule>
  </conditionalFormatting>
  <conditionalFormatting sqref="P25:P27">
    <cfRule type="cellIs" dxfId="102" priority="16" operator="equal">
      <formula>1000</formula>
    </cfRule>
  </conditionalFormatting>
  <conditionalFormatting sqref="G31:O31">
    <cfRule type="cellIs" dxfId="101" priority="15" operator="greaterThan">
      <formula>$E$23</formula>
    </cfRule>
  </conditionalFormatting>
  <conditionalFormatting sqref="G31:O31">
    <cfRule type="cellIs" dxfId="100" priority="14" operator="equal">
      <formula>1000</formula>
    </cfRule>
  </conditionalFormatting>
  <conditionalFormatting sqref="N25:N28">
    <cfRule type="cellIs" dxfId="99" priority="12" operator="equal">
      <formula>-1</formula>
    </cfRule>
    <cfRule type="cellIs" dxfId="98" priority="13" operator="equal">
      <formula>1</formula>
    </cfRule>
  </conditionalFormatting>
  <conditionalFormatting sqref="N23">
    <cfRule type="cellIs" dxfId="97" priority="11" operator="greaterThan">
      <formula>$E$23</formula>
    </cfRule>
  </conditionalFormatting>
  <conditionalFormatting sqref="N23">
    <cfRule type="cellIs" dxfId="96" priority="10" operator="equal">
      <formula>1000</formula>
    </cfRule>
  </conditionalFormatting>
  <conditionalFormatting sqref="N28">
    <cfRule type="cellIs" dxfId="95" priority="8" operator="equal">
      <formula>-1</formula>
    </cfRule>
    <cfRule type="cellIs" dxfId="94" priority="9" operator="equal">
      <formula>1</formula>
    </cfRule>
  </conditionalFormatting>
  <conditionalFormatting sqref="N28">
    <cfRule type="cellIs" dxfId="93" priority="7" operator="greaterThan">
      <formula>$P$28</formula>
    </cfRule>
  </conditionalFormatting>
  <conditionalFormatting sqref="N28">
    <cfRule type="cellIs" dxfId="92" priority="6" operator="equal">
      <formula>1000</formula>
    </cfRule>
  </conditionalFormatting>
  <conditionalFormatting sqref="N4">
    <cfRule type="cellIs" dxfId="91" priority="5" operator="equal">
      <formula>0</formula>
    </cfRule>
  </conditionalFormatting>
  <conditionalFormatting sqref="N7 N4 N2">
    <cfRule type="cellIs" dxfId="90" priority="4" operator="equal">
      <formula>0</formula>
    </cfRule>
  </conditionalFormatting>
  <conditionalFormatting sqref="N6">
    <cfRule type="cellIs" dxfId="89" priority="2" operator="equal">
      <formula>-1</formula>
    </cfRule>
    <cfRule type="cellIs" dxfId="88" priority="3" operator="equal">
      <formula>1</formula>
    </cfRule>
  </conditionalFormatting>
  <conditionalFormatting sqref="N16:N17">
    <cfRule type="cellIs" dxfId="87" priority="1" operator="between">
      <formula>-1</formula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XFD424"/>
  <sheetViews>
    <sheetView zoomScaleNormal="100" workbookViewId="0">
      <pane xSplit="6" ySplit="17" topLeftCell="G24" activePane="bottomRight" state="frozen"/>
      <selection pane="topRight" activeCell="G1" sqref="G1"/>
      <selection pane="bottomLeft" activeCell="A18" sqref="A18"/>
      <selection pane="bottomRight" activeCell="P24" sqref="P24:S24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1.85546875" style="11" customWidth="1"/>
    <col min="8" max="13" width="12" style="11" customWidth="1"/>
    <col min="14" max="14" width="9" style="11" customWidth="1"/>
    <col min="15" max="27" width="10.5703125" style="11" customWidth="1"/>
    <col min="28" max="29" width="8.85546875" style="11"/>
    <col min="30" max="30" width="13" style="11" bestFit="1" customWidth="1"/>
    <col min="31" max="34" width="8.85546875" style="11"/>
    <col min="35" max="36" width="13" style="11" customWidth="1"/>
    <col min="37" max="37" width="15.5703125" style="11" customWidth="1"/>
    <col min="38" max="38" width="13.5703125" style="11" customWidth="1"/>
    <col min="39" max="40" width="8.85546875" style="11"/>
    <col min="41" max="41" width="10.7109375" style="11" customWidth="1"/>
    <col min="42" max="43" width="12.85546875" style="11" customWidth="1"/>
    <col min="44" max="16384" width="8.85546875" style="11"/>
  </cols>
  <sheetData>
    <row r="1" spans="1:26" customFormat="1" x14ac:dyDescent="0.25">
      <c r="A1" s="48"/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 t="s">
        <v>125</v>
      </c>
      <c r="S1" s="81">
        <v>10.079885258704273</v>
      </c>
      <c r="T1" s="81">
        <v>5.2107755875775004</v>
      </c>
      <c r="U1" s="81">
        <v>4.4073917698378802</v>
      </c>
      <c r="V1" s="81">
        <v>4.2154025953093157</v>
      </c>
      <c r="W1" s="81">
        <v>3.195726068027418</v>
      </c>
      <c r="X1" s="81">
        <v>0.93289513422787607</v>
      </c>
      <c r="Y1" s="81">
        <v>2.0248730279760716</v>
      </c>
      <c r="Z1" s="81">
        <v>1.9856141226758919</v>
      </c>
    </row>
    <row r="2" spans="1:26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0</v>
      </c>
      <c r="L2" s="2">
        <v>0</v>
      </c>
      <c r="M2" s="2">
        <v>0</v>
      </c>
      <c r="N2" s="2">
        <v>0</v>
      </c>
      <c r="R2" s="11" t="s">
        <v>128</v>
      </c>
      <c r="S2" s="81">
        <v>10.377236696806241</v>
      </c>
      <c r="T2" s="81">
        <v>5.244673942832919</v>
      </c>
      <c r="U2" s="81">
        <v>4.3143257837528477</v>
      </c>
      <c r="V2" s="81">
        <v>4.2485330839429318</v>
      </c>
      <c r="W2" s="81">
        <v>3.1658379921666913</v>
      </c>
      <c r="X2" s="81">
        <v>0.93034815907997948</v>
      </c>
      <c r="Y2" s="81">
        <v>2.0325174616166803</v>
      </c>
      <c r="Z2" s="81">
        <v>1.9667247618067656</v>
      </c>
    </row>
    <row r="3" spans="1:26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5000</v>
      </c>
      <c r="M3" s="3">
        <v>5000</v>
      </c>
      <c r="N3" s="3">
        <v>5000</v>
      </c>
      <c r="R3" s="11" t="s">
        <v>126</v>
      </c>
      <c r="S3" s="81">
        <v>10.079885258704273</v>
      </c>
      <c r="T3" s="212">
        <v>10.210775587577499</v>
      </c>
      <c r="U3" s="81">
        <v>4.4073917698378802</v>
      </c>
      <c r="V3" s="81">
        <v>4.2154025953093157</v>
      </c>
      <c r="W3" s="81">
        <v>3.195726068027418</v>
      </c>
      <c r="X3" s="81">
        <v>0.93289513422787607</v>
      </c>
      <c r="Y3" s="81">
        <v>2.0248730279760716</v>
      </c>
      <c r="Z3" s="81">
        <v>1.9856141226758919</v>
      </c>
    </row>
    <row r="4" spans="1:26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R4" s="11" t="s">
        <v>127</v>
      </c>
      <c r="S4" s="81">
        <v>10.377237107841379</v>
      </c>
      <c r="T4" s="81">
        <v>5.2446744856475096</v>
      </c>
      <c r="U4" s="81">
        <v>4.3143262875480124</v>
      </c>
      <c r="V4" s="81">
        <v>4.2485334197825653</v>
      </c>
      <c r="W4" s="81">
        <v>3.1658379508517518</v>
      </c>
      <c r="X4" s="81">
        <v>0.93034819809950919</v>
      </c>
      <c r="Y4" s="81">
        <v>2.0325175391073511</v>
      </c>
      <c r="Z4" s="81">
        <v>1.9667246713419038</v>
      </c>
    </row>
    <row r="5" spans="1:26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f>$B$15</f>
        <v>1</v>
      </c>
      <c r="R5" s="11" t="s">
        <v>129</v>
      </c>
      <c r="S5" s="81">
        <v>10.377286278508333</v>
      </c>
      <c r="T5" s="81">
        <v>5.2447394206624569</v>
      </c>
      <c r="U5" s="81">
        <v>4.3143865547936295</v>
      </c>
      <c r="V5" s="81">
        <v>4.2485735950992458</v>
      </c>
      <c r="W5" s="81">
        <v>3.1658330084959077</v>
      </c>
      <c r="X5" s="81">
        <v>0.93035286586882715</v>
      </c>
      <c r="Y5" s="81">
        <v>2.0325268090443496</v>
      </c>
      <c r="Z5" s="81">
        <v>1.9667138493499667</v>
      </c>
    </row>
    <row r="6" spans="1:26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26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</row>
    <row r="8" spans="1:26" x14ac:dyDescent="0.25">
      <c r="D8" s="11" t="s">
        <v>13</v>
      </c>
      <c r="G8" s="30">
        <v>10</v>
      </c>
      <c r="H8" s="81">
        <v>7</v>
      </c>
      <c r="I8" s="30">
        <v>8</v>
      </c>
      <c r="J8" s="30">
        <v>10</v>
      </c>
      <c r="K8" s="81">
        <v>3.195726068027418</v>
      </c>
      <c r="L8" s="81">
        <v>1.1647792084070172</v>
      </c>
      <c r="M8" s="81">
        <v>2.0248730279760716</v>
      </c>
      <c r="N8" s="81">
        <v>1.9856141226758919</v>
      </c>
      <c r="P8" s="156">
        <f>ABS(L9/L8-1)</f>
        <v>0</v>
      </c>
      <c r="Q8" s="67"/>
    </row>
    <row r="9" spans="1:26" x14ac:dyDescent="0.25">
      <c r="D9" s="11" t="s">
        <v>14</v>
      </c>
      <c r="G9" s="81">
        <v>9.9999999849000005</v>
      </c>
      <c r="H9" s="81">
        <v>9.9999999848999988</v>
      </c>
      <c r="I9" s="81">
        <v>9.9999999849000005</v>
      </c>
      <c r="J9" s="81">
        <v>9.9999999849000005</v>
      </c>
      <c r="K9" s="81">
        <v>3.195726068027418</v>
      </c>
      <c r="L9" s="81">
        <v>1.1647792084070172</v>
      </c>
      <c r="M9" s="81">
        <v>2.0248730279760716</v>
      </c>
      <c r="N9" s="81">
        <v>1.9856141226758919</v>
      </c>
      <c r="P9" s="23"/>
    </row>
    <row r="10" spans="1:26" x14ac:dyDescent="0.25">
      <c r="D10" s="11" t="s">
        <v>16</v>
      </c>
      <c r="G10" s="82">
        <v>0.5</v>
      </c>
      <c r="H10" s="82">
        <v>5000</v>
      </c>
      <c r="I10" s="82">
        <v>50000</v>
      </c>
      <c r="J10" s="82">
        <v>0.5</v>
      </c>
      <c r="K10" s="82">
        <v>50000</v>
      </c>
      <c r="L10" s="82">
        <f t="shared" ref="L10" si="0">L3*L8/100</f>
        <v>58.238960420350857</v>
      </c>
      <c r="M10" s="82">
        <f>M3*M8/100</f>
        <v>101.24365139880358</v>
      </c>
      <c r="N10" s="82">
        <f>N3*N8/100</f>
        <v>99.280706133794595</v>
      </c>
    </row>
    <row r="11" spans="1:26" x14ac:dyDescent="0.25">
      <c r="A11" s="48">
        <f>1/50</f>
        <v>0.02</v>
      </c>
      <c r="B11" s="44" t="s">
        <v>9</v>
      </c>
      <c r="D11" s="11" t="s">
        <v>17</v>
      </c>
      <c r="G11" s="82">
        <v>0.35355338970055145</v>
      </c>
      <c r="H11" s="82">
        <v>0.35355338970055145</v>
      </c>
      <c r="I11" s="82">
        <v>0.3535533897005515</v>
      </c>
      <c r="J11" s="82">
        <v>0.3535533897005515</v>
      </c>
      <c r="K11" s="82">
        <v>50000</v>
      </c>
      <c r="L11" s="82">
        <v>58.238960420350857</v>
      </c>
      <c r="M11" s="82">
        <v>101.24365139880358</v>
      </c>
      <c r="N11" s="82">
        <v>99.280706133794595</v>
      </c>
    </row>
    <row r="12" spans="1:26" x14ac:dyDescent="0.25">
      <c r="A12" s="48">
        <f ca="1">OFFSET(G11,0,B12-1)/OFFSET(G10,0,B12-1)/50</f>
        <v>1.414213558802206E-7</v>
      </c>
      <c r="B12" s="45">
        <v>3</v>
      </c>
      <c r="D12" s="11" t="s">
        <v>18</v>
      </c>
      <c r="G12" s="84">
        <f t="shared" ref="G12:N13" si="1">G10/G8</f>
        <v>0.05</v>
      </c>
      <c r="H12" s="84">
        <f t="shared" si="1"/>
        <v>714.28571428571433</v>
      </c>
      <c r="I12" s="84">
        <f t="shared" ref="I12:L12" si="2">I10/I8</f>
        <v>6250</v>
      </c>
      <c r="J12" s="84">
        <f t="shared" si="2"/>
        <v>0.05</v>
      </c>
      <c r="K12" s="84">
        <f t="shared" si="2"/>
        <v>15645.896718194877</v>
      </c>
      <c r="L12" s="84">
        <f t="shared" si="2"/>
        <v>50</v>
      </c>
      <c r="M12" s="84">
        <f t="shared" si="1"/>
        <v>50</v>
      </c>
      <c r="N12" s="84">
        <f t="shared" si="1"/>
        <v>50</v>
      </c>
      <c r="Q12" s="23"/>
    </row>
    <row r="13" spans="1:26" x14ac:dyDescent="0.25">
      <c r="B13" s="42"/>
      <c r="D13" s="11" t="s">
        <v>19</v>
      </c>
      <c r="G13" s="84">
        <f t="shared" si="1"/>
        <v>3.5355339023441706E-2</v>
      </c>
      <c r="H13" s="84">
        <f t="shared" si="1"/>
        <v>3.5355339023441713E-2</v>
      </c>
      <c r="I13" s="84">
        <f t="shared" ref="I13:L13" si="3">I11/I9</f>
        <v>3.5355339023441713E-2</v>
      </c>
      <c r="J13" s="84">
        <f t="shared" si="3"/>
        <v>3.5355339023441713E-2</v>
      </c>
      <c r="K13" s="84">
        <f t="shared" si="3"/>
        <v>15645.896718194877</v>
      </c>
      <c r="L13" s="84">
        <f t="shared" si="3"/>
        <v>50</v>
      </c>
      <c r="M13" s="84">
        <f t="shared" si="1"/>
        <v>50</v>
      </c>
      <c r="N13" s="84">
        <f t="shared" si="1"/>
        <v>50</v>
      </c>
    </row>
    <row r="14" spans="1:26" x14ac:dyDescent="0.25">
      <c r="A14" s="61"/>
      <c r="B14" s="46" t="s">
        <v>26</v>
      </c>
      <c r="D14" s="11" t="s">
        <v>57</v>
      </c>
      <c r="G14" s="43">
        <f t="shared" ref="G14:N14" si="4">IF(G2=0,1,(1-G11/G10))</f>
        <v>0.29289322059889711</v>
      </c>
      <c r="H14" s="43">
        <f t="shared" si="4"/>
        <v>0.99992928932205993</v>
      </c>
      <c r="I14" s="43">
        <f t="shared" si="4"/>
        <v>0.99999292893220604</v>
      </c>
      <c r="J14" s="43">
        <f t="shared" si="4"/>
        <v>0.292893220598897</v>
      </c>
      <c r="K14" s="43">
        <f t="shared" si="4"/>
        <v>1</v>
      </c>
      <c r="L14" s="43">
        <f t="shared" si="4"/>
        <v>1</v>
      </c>
      <c r="M14" s="43">
        <f t="shared" si="4"/>
        <v>1</v>
      </c>
      <c r="N14" s="43">
        <f t="shared" si="4"/>
        <v>1</v>
      </c>
    </row>
    <row r="15" spans="1:26" ht="17.25" customHeight="1" x14ac:dyDescent="0.25">
      <c r="B15" s="42">
        <v>1</v>
      </c>
      <c r="D15" s="11" t="s">
        <v>73</v>
      </c>
      <c r="G15" s="11">
        <f>G2*((G8-G9)/G10)^2</f>
        <v>9.1203993634115084E-16</v>
      </c>
      <c r="H15" s="11">
        <f>H2*((H8-H9)/H10)^2</f>
        <v>3.5999999637599976E-7</v>
      </c>
      <c r="I15" s="11">
        <f t="shared" ref="I15:L15" si="5">I2*((I8-I9)/I10)^2</f>
        <v>1.5999999758400007E-9</v>
      </c>
      <c r="J15" s="11">
        <f t="shared" si="5"/>
        <v>9.1203993634115084E-16</v>
      </c>
      <c r="K15" s="11">
        <f t="shared" si="5"/>
        <v>0</v>
      </c>
      <c r="L15" s="11">
        <f t="shared" si="5"/>
        <v>0</v>
      </c>
      <c r="M15" s="11">
        <f>M2*((M8-M9)/M10)^2</f>
        <v>0</v>
      </c>
      <c r="N15" s="11">
        <f>N2*((N8-N9)/N10)^2</f>
        <v>0</v>
      </c>
      <c r="O15" s="11">
        <f>SUM(G15:N15)</f>
        <v>3.6159999817591959E-7</v>
      </c>
      <c r="P15" s="11">
        <f>O15*1.96^2</f>
        <v>1.3891225529926125E-6</v>
      </c>
    </row>
    <row r="16" spans="1:26" x14ac:dyDescent="0.25">
      <c r="C16" s="11" t="s">
        <v>15</v>
      </c>
      <c r="G16" s="47">
        <f>(G9-G8)/G10</f>
        <v>-3.0199998946045525E-8</v>
      </c>
      <c r="H16" s="47">
        <f>(H9-H8)/H10</f>
        <v>5.9999999697999979E-4</v>
      </c>
      <c r="I16" s="47">
        <f t="shared" ref="I16:L16" si="6">(I9-I8)/I10</f>
        <v>3.9999999698000008E-5</v>
      </c>
      <c r="J16" s="47">
        <f t="shared" si="6"/>
        <v>-3.0199998946045525E-8</v>
      </c>
      <c r="K16" s="47">
        <f t="shared" si="6"/>
        <v>0</v>
      </c>
      <c r="L16" s="47">
        <f t="shared" si="6"/>
        <v>0</v>
      </c>
      <c r="M16" s="47">
        <f>(M9-M8)/M10</f>
        <v>0</v>
      </c>
      <c r="N16" s="47">
        <f>(N9-N8)/N10</f>
        <v>0</v>
      </c>
    </row>
    <row r="17" spans="1:16384" x14ac:dyDescent="0.25">
      <c r="C17" s="11" t="s">
        <v>20</v>
      </c>
      <c r="G17" s="47">
        <f>(G9-G8)/G11</f>
        <v>-4.2709248200991609E-8</v>
      </c>
      <c r="H17" s="47">
        <f>(H9-H8)/H11</f>
        <v>8.4852813529546527</v>
      </c>
      <c r="I17" s="47">
        <f t="shared" ref="I17:L17" si="7">(I9-I8)/I11</f>
        <v>5.6568542210666886</v>
      </c>
      <c r="J17" s="47">
        <f t="shared" si="7"/>
        <v>-4.2709248200991603E-8</v>
      </c>
      <c r="K17" s="47">
        <f t="shared" si="7"/>
        <v>0</v>
      </c>
      <c r="L17" s="47">
        <f t="shared" si="7"/>
        <v>0</v>
      </c>
      <c r="M17" s="47">
        <f>(M9-M8)/M11</f>
        <v>0</v>
      </c>
      <c r="N17" s="47">
        <f>(N9-N8)/N11</f>
        <v>0</v>
      </c>
    </row>
    <row r="19" spans="1:16384" x14ac:dyDescent="0.25">
      <c r="G19" s="81">
        <v>10.099332958874101</v>
      </c>
      <c r="H19" s="155">
        <v>5.093757305226613</v>
      </c>
      <c r="I19" s="155">
        <v>3.8433628988997133</v>
      </c>
      <c r="J19" s="155">
        <v>3.8926809159330342</v>
      </c>
      <c r="K19" s="155">
        <v>3.0337915064719394</v>
      </c>
      <c r="L19" s="155">
        <v>1.0198308662437456</v>
      </c>
      <c r="M19" s="155">
        <v>1.8750738832576892</v>
      </c>
      <c r="N19" s="155">
        <v>1.9992478971806025</v>
      </c>
      <c r="Q19" s="127"/>
      <c r="R19" s="49"/>
      <c r="S19" s="49"/>
    </row>
    <row r="20" spans="1:16384" x14ac:dyDescent="0.25">
      <c r="D20" s="11" t="s">
        <v>14</v>
      </c>
      <c r="G20" s="81">
        <v>10</v>
      </c>
      <c r="H20" s="81">
        <v>10</v>
      </c>
      <c r="I20" s="81">
        <v>10</v>
      </c>
      <c r="J20" s="81">
        <v>10</v>
      </c>
      <c r="K20" s="81">
        <v>3</v>
      </c>
      <c r="L20" s="81">
        <v>1</v>
      </c>
      <c r="M20" s="81">
        <v>2</v>
      </c>
      <c r="N20" s="81">
        <v>2</v>
      </c>
      <c r="P20" s="11">
        <v>1</v>
      </c>
      <c r="Q20" s="127"/>
      <c r="R20" s="49"/>
      <c r="S20" s="49"/>
    </row>
    <row r="21" spans="1:16384" x14ac:dyDescent="0.25">
      <c r="D21" s="11" t="s">
        <v>17</v>
      </c>
      <c r="G21" s="30">
        <f ca="1">NORMINV(RAND(),G20,G20*G3/100)</f>
        <v>9.5168121002029427</v>
      </c>
      <c r="H21" s="30">
        <f t="shared" ref="H21:N21" ca="1" si="8">NORMINV(RAND(),H20,H20*H3/100)</f>
        <v>9.1278886674360926</v>
      </c>
      <c r="I21" s="30">
        <f t="shared" ca="1" si="8"/>
        <v>9.606625341041644</v>
      </c>
      <c r="J21" s="30">
        <f t="shared" ca="1" si="8"/>
        <v>9.25303265422877</v>
      </c>
      <c r="K21" s="30">
        <f t="shared" ca="1" si="8"/>
        <v>3.2381459031277688</v>
      </c>
      <c r="L21" s="30">
        <f t="shared" ca="1" si="8"/>
        <v>16.395086086392993</v>
      </c>
      <c r="M21" s="30">
        <f t="shared" ca="1" si="8"/>
        <v>230.6195898402199</v>
      </c>
      <c r="N21" s="30">
        <f t="shared" ca="1" si="8"/>
        <v>220.68623609043877</v>
      </c>
      <c r="Q21" s="127"/>
      <c r="R21" s="49"/>
      <c r="S21" s="49"/>
    </row>
    <row r="22" spans="1:16384" ht="15.75" thickBot="1" x14ac:dyDescent="0.3">
      <c r="G22" s="11">
        <v>2.632053674527282</v>
      </c>
      <c r="H22" s="11">
        <v>3.1438002121102863E-2</v>
      </c>
      <c r="I22" s="11">
        <v>3.1438002121095238E-2</v>
      </c>
      <c r="J22" s="11">
        <v>2.6320536745273051</v>
      </c>
      <c r="K22" s="11">
        <v>2.6320536745272682</v>
      </c>
      <c r="L22" s="11">
        <v>1.1576684648179969</v>
      </c>
      <c r="M22" s="11">
        <v>2.6320536745273313</v>
      </c>
      <c r="N22" s="11">
        <v>0</v>
      </c>
      <c r="Q22" s="127"/>
      <c r="R22" s="49"/>
      <c r="S22" s="49"/>
      <c r="AE22" s="11">
        <v>0</v>
      </c>
    </row>
    <row r="23" spans="1:16384" ht="15.75" thickBot="1" x14ac:dyDescent="0.3">
      <c r="E23" s="79">
        <f>NORMSINV(1-(1-(1-A31)^(1/B37))/2)</f>
        <v>2.4909151310191397</v>
      </c>
      <c r="F23" s="117" t="s">
        <v>78</v>
      </c>
      <c r="G23" s="114">
        <v>4.2709247985309909E-8</v>
      </c>
      <c r="H23" s="114">
        <v>5.9999999847999968E-4</v>
      </c>
      <c r="I23" s="114">
        <v>3.9999999699000015E-5</v>
      </c>
      <c r="J23" s="114">
        <v>4.2709247985309916E-8</v>
      </c>
      <c r="K23" s="114">
        <v>0</v>
      </c>
      <c r="L23" s="114">
        <v>0</v>
      </c>
      <c r="M23" s="114">
        <v>0</v>
      </c>
      <c r="N23" s="77">
        <v>0</v>
      </c>
      <c r="Q23" s="127"/>
      <c r="R23" s="49"/>
      <c r="S23" s="49"/>
      <c r="AE23" s="11">
        <v>1.5625E-2</v>
      </c>
    </row>
    <row r="24" spans="1:1638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118" t="s">
        <v>85</v>
      </c>
      <c r="P24" s="134" t="s">
        <v>84</v>
      </c>
      <c r="Q24" s="135" t="s">
        <v>87</v>
      </c>
      <c r="R24" s="135" t="s">
        <v>90</v>
      </c>
      <c r="S24" s="135" t="s">
        <v>103</v>
      </c>
      <c r="T24" s="11"/>
      <c r="U24" s="11"/>
      <c r="V24" s="11"/>
      <c r="W24" s="11"/>
      <c r="X24" s="203">
        <v>1.9599639845400536</v>
      </c>
      <c r="Y24" s="200">
        <v>1</v>
      </c>
      <c r="Z24" s="200">
        <v>2</v>
      </c>
      <c r="AA24" s="200">
        <v>3</v>
      </c>
      <c r="AB24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/>
      <c r="XEU24"/>
      <c r="XEV24"/>
      <c r="XEW24"/>
      <c r="XEX24"/>
      <c r="XEY24"/>
      <c r="XEZ24"/>
      <c r="XFA24"/>
      <c r="XFB24"/>
      <c r="XFC24"/>
      <c r="XFD24"/>
    </row>
    <row r="25" spans="1:16384" ht="15.75" thickBot="1" x14ac:dyDescent="0.3">
      <c r="A25" s="129">
        <f t="array" ref="A25">SUM($G25:$N25*$G$8:$N$8)-F25</f>
        <v>3</v>
      </c>
      <c r="B25" s="73" t="s">
        <v>104</v>
      </c>
      <c r="C25" s="125">
        <v>4.2709249555573276E-8</v>
      </c>
      <c r="D25" s="151"/>
      <c r="E25" s="130">
        <v>1</v>
      </c>
      <c r="F25" s="122">
        <v>0</v>
      </c>
      <c r="G25" s="142">
        <v>1</v>
      </c>
      <c r="H25" s="85">
        <v>-1</v>
      </c>
      <c r="I25" s="85">
        <v>0</v>
      </c>
      <c r="J25" s="85">
        <v>0</v>
      </c>
      <c r="K25" s="85">
        <v>0</v>
      </c>
      <c r="L25" s="85">
        <v>0</v>
      </c>
      <c r="M25" s="85">
        <v>0</v>
      </c>
      <c r="N25" s="56">
        <v>0</v>
      </c>
      <c r="O25" s="77" t="s">
        <v>104</v>
      </c>
      <c r="P25" s="18">
        <v>9.9999999849000005</v>
      </c>
      <c r="Q25" s="25">
        <v>0.25945789719224893</v>
      </c>
      <c r="R25" s="162">
        <v>3.0199999904000249E-8</v>
      </c>
      <c r="S25" s="18">
        <v>0.70710677940393241</v>
      </c>
      <c r="U25"/>
      <c r="V25"/>
      <c r="W25"/>
      <c r="X25" s="200">
        <v>1</v>
      </c>
      <c r="Y25" s="215">
        <v>4.2709249555573276E-8</v>
      </c>
      <c r="Z25" s="214">
        <v>6.0000000039720479E-4</v>
      </c>
      <c r="AA25" s="213">
        <v>6.0100246226544901E-4</v>
      </c>
      <c r="AB25"/>
    </row>
    <row r="26" spans="1:16384" ht="15.75" thickBot="1" x14ac:dyDescent="0.3">
      <c r="A26" s="129">
        <f t="array" ref="A26">SUM($G26:$N26*$G$8:$N$8)-F26</f>
        <v>-1</v>
      </c>
      <c r="B26" s="74" t="s">
        <v>104</v>
      </c>
      <c r="C26" s="126">
        <v>4.2143564713282081E-8</v>
      </c>
      <c r="D26" s="150"/>
      <c r="E26" s="141">
        <v>2</v>
      </c>
      <c r="F26" s="123">
        <v>0</v>
      </c>
      <c r="G26" s="143">
        <v>0</v>
      </c>
      <c r="H26" s="8">
        <v>1</v>
      </c>
      <c r="I26" s="8">
        <v>-1</v>
      </c>
      <c r="J26" s="8">
        <v>0</v>
      </c>
      <c r="K26" s="8">
        <v>0</v>
      </c>
      <c r="L26" s="8">
        <v>0</v>
      </c>
      <c r="M26" s="8">
        <v>0</v>
      </c>
      <c r="N26" s="58">
        <v>0</v>
      </c>
      <c r="O26" s="77" t="s">
        <v>104</v>
      </c>
      <c r="P26" s="18">
        <v>9.9999999849000005</v>
      </c>
      <c r="Q26" s="25">
        <v>0.25945789719224893</v>
      </c>
      <c r="R26" s="162">
        <v>-2.9800000317010103E-8</v>
      </c>
      <c r="S26" s="18">
        <v>0.70710677940393241</v>
      </c>
      <c r="U26"/>
      <c r="V26"/>
      <c r="W26"/>
      <c r="X26" s="200">
        <v>2</v>
      </c>
      <c r="Y26" s="205"/>
      <c r="Z26" s="215">
        <v>4.2143564713282081E-8</v>
      </c>
      <c r="AA26" s="214">
        <v>3.9999957245888236E-5</v>
      </c>
      <c r="AB26"/>
    </row>
    <row r="27" spans="1:16384" ht="15.75" thickBot="1" x14ac:dyDescent="0.3">
      <c r="A27" s="129">
        <f t="array" ref="A27">SUM($G27:$N27*$G$8:$N$8)-F27</f>
        <v>-2</v>
      </c>
      <c r="B27" s="75" t="s">
        <v>104</v>
      </c>
      <c r="C27" s="153">
        <v>4.2709249555573276E-8</v>
      </c>
      <c r="D27" s="152"/>
      <c r="E27" s="131">
        <v>3</v>
      </c>
      <c r="F27" s="124">
        <v>0</v>
      </c>
      <c r="G27" s="144">
        <v>0</v>
      </c>
      <c r="H27" s="86">
        <v>0</v>
      </c>
      <c r="I27" s="86">
        <v>1</v>
      </c>
      <c r="J27" s="86">
        <v>-1</v>
      </c>
      <c r="K27" s="86">
        <v>0</v>
      </c>
      <c r="L27" s="86">
        <v>0</v>
      </c>
      <c r="M27" s="86">
        <v>0</v>
      </c>
      <c r="N27" s="60">
        <v>0</v>
      </c>
      <c r="O27" s="77" t="s">
        <v>104</v>
      </c>
      <c r="P27" s="18">
        <v>9.9999999849000005</v>
      </c>
      <c r="Q27" s="25">
        <v>0.25945789719224893</v>
      </c>
      <c r="R27" s="162">
        <v>-3.0199999904000249E-8</v>
      </c>
      <c r="S27" s="18">
        <v>0.70710677940393241</v>
      </c>
      <c r="U27"/>
      <c r="V27"/>
      <c r="W27"/>
      <c r="X27" s="200">
        <v>3</v>
      </c>
      <c r="Y27" s="205"/>
      <c r="Z27" s="205"/>
      <c r="AA27" s="215">
        <v>4.2709249555573276E-8</v>
      </c>
      <c r="AB27"/>
    </row>
    <row r="28" spans="1:16384" ht="15.75" thickBot="1" x14ac:dyDescent="0.3">
      <c r="A28" s="70">
        <f>SUM(A25:A25)</f>
        <v>3</v>
      </c>
      <c r="B28" s="83">
        <f>NORMSINV(1-(1-(1-A31)^(1/B40))/2)</f>
        <v>2.3877378870708172</v>
      </c>
      <c r="C28" s="51">
        <f>NORMSINV(1-(1-(1-A31))/2)</f>
        <v>1.9599639845400536</v>
      </c>
      <c r="D28" s="83">
        <f>NORMSINV(1-(1-(1-A31)^(1/9))/2)</f>
        <v>2.765529584339756</v>
      </c>
      <c r="E28" s="52"/>
      <c r="F28" s="120" t="s">
        <v>77</v>
      </c>
      <c r="G28" s="128" t="s">
        <v>104</v>
      </c>
      <c r="H28" s="128" t="s">
        <v>104</v>
      </c>
      <c r="I28" s="128" t="s">
        <v>104</v>
      </c>
      <c r="J28" s="128" t="s">
        <v>104</v>
      </c>
      <c r="K28" s="128" t="s">
        <v>104</v>
      </c>
      <c r="L28" s="128" t="s">
        <v>104</v>
      </c>
      <c r="M28" s="128" t="s">
        <v>104</v>
      </c>
      <c r="N28" s="128" t="s">
        <v>104</v>
      </c>
      <c r="O28" s="79">
        <f>CHIINV(1-(1-A31)^(1/(B37+B40)),1)</f>
        <v>7.1974236456050926</v>
      </c>
      <c r="P28" s="13"/>
      <c r="Q28" s="13"/>
      <c r="R28" s="10"/>
      <c r="X28"/>
      <c r="Y28"/>
      <c r="Z28"/>
      <c r="AA28"/>
      <c r="AB28"/>
    </row>
    <row r="29" spans="1:16384" ht="15.75" thickBot="1" x14ac:dyDescent="0.3">
      <c r="D29" s="50"/>
      <c r="E29" s="50"/>
      <c r="F29" s="136" t="s">
        <v>86</v>
      </c>
      <c r="G29" s="121">
        <v>9.9999999849000005</v>
      </c>
      <c r="H29" s="121">
        <v>9.9999999848999988</v>
      </c>
      <c r="I29" s="121">
        <v>9.9999999849000005</v>
      </c>
      <c r="J29" s="121">
        <v>9.9999999849000005</v>
      </c>
      <c r="K29" s="121">
        <v>3.195726068027418</v>
      </c>
      <c r="L29" s="121">
        <v>1.1647792084070172</v>
      </c>
      <c r="M29" s="121">
        <v>2.0248730279760716</v>
      </c>
      <c r="N29" s="50">
        <v>1.9856141226758919</v>
      </c>
      <c r="P29" s="18"/>
      <c r="Q29" s="25"/>
      <c r="R29" s="18"/>
      <c r="S29" s="18"/>
      <c r="X29" s="204"/>
      <c r="Y29" s="210">
        <v>1</v>
      </c>
      <c r="Z29" s="210">
        <v>2</v>
      </c>
      <c r="AA29" s="210">
        <v>3</v>
      </c>
      <c r="AB29"/>
    </row>
    <row r="30" spans="1:16384" ht="15.75" thickBot="1" x14ac:dyDescent="0.3">
      <c r="A30" s="72" t="s">
        <v>31</v>
      </c>
      <c r="D30" s="50"/>
      <c r="E30" s="50"/>
      <c r="F30" s="137" t="s">
        <v>88</v>
      </c>
      <c r="G30" s="140">
        <v>0.26675366004574397</v>
      </c>
      <c r="H30" s="140">
        <v>10</v>
      </c>
      <c r="I30" s="140">
        <v>10</v>
      </c>
      <c r="J30" s="140">
        <v>0.26675366004574402</v>
      </c>
      <c r="K30" s="140">
        <v>10</v>
      </c>
      <c r="L30" s="140">
        <v>10</v>
      </c>
      <c r="M30" s="140">
        <v>10</v>
      </c>
      <c r="N30" s="140">
        <v>10</v>
      </c>
      <c r="P30" s="18"/>
      <c r="Q30" s="25"/>
      <c r="R30" s="18"/>
      <c r="S30" s="18"/>
      <c r="X30" s="201"/>
      <c r="Y30" s="206">
        <v>3.0199999904000249E-8</v>
      </c>
      <c r="Z30" s="206">
        <v>2.99999997779554</v>
      </c>
      <c r="AA30" s="206">
        <v>2.99009899814684</v>
      </c>
      <c r="AB30"/>
    </row>
    <row r="31" spans="1:16384" ht="15.75" thickBot="1" x14ac:dyDescent="0.3">
      <c r="A31" s="71">
        <v>0.05</v>
      </c>
      <c r="B31" s="66" t="s">
        <v>34</v>
      </c>
      <c r="C31" s="42">
        <v>4</v>
      </c>
      <c r="D31" s="50"/>
      <c r="E31" s="50"/>
      <c r="F31" s="137"/>
      <c r="G31" s="27"/>
      <c r="H31" s="27"/>
      <c r="I31" s="27"/>
      <c r="J31" s="27"/>
      <c r="K31" s="27"/>
      <c r="L31" s="27"/>
      <c r="M31" s="27"/>
      <c r="N31" s="27"/>
      <c r="P31" s="18"/>
      <c r="Q31" s="25">
        <v>0.22997020643257374</v>
      </c>
      <c r="R31" s="18">
        <v>1.7000000000000062</v>
      </c>
      <c r="S31" s="18">
        <v>0.64588348499594672</v>
      </c>
      <c r="X31" s="211">
        <v>1</v>
      </c>
      <c r="Y31" s="207">
        <v>0.70710677940393241</v>
      </c>
      <c r="Z31" s="207">
        <v>4999.9999596825264</v>
      </c>
      <c r="AA31" s="207">
        <v>4975.1859366362823</v>
      </c>
      <c r="AB31"/>
    </row>
    <row r="32" spans="1:16384" ht="15.75" thickBot="1" x14ac:dyDescent="0.3">
      <c r="A32" s="138" t="s">
        <v>89</v>
      </c>
      <c r="B32" s="80" t="s">
        <v>33</v>
      </c>
      <c r="C32" s="50">
        <v>3</v>
      </c>
      <c r="D32" s="50"/>
      <c r="E32" s="50"/>
      <c r="F32" s="50"/>
      <c r="G32" s="140"/>
      <c r="H32" s="121"/>
      <c r="I32" s="140"/>
      <c r="J32" s="140"/>
      <c r="K32" s="140"/>
      <c r="L32" s="140"/>
      <c r="M32" s="140"/>
      <c r="N32" s="140"/>
      <c r="P32" s="18"/>
      <c r="Q32" s="25">
        <v>0.21330181719621163</v>
      </c>
      <c r="R32" s="18">
        <v>0.3368940016437954</v>
      </c>
      <c r="S32" s="18">
        <v>0.29101077889026461</v>
      </c>
      <c r="X32" s="201"/>
      <c r="Y32" s="208"/>
      <c r="Z32" s="206">
        <v>-2.9800000317010103E-8</v>
      </c>
      <c r="AA32" s="206">
        <v>1.9999977795541344</v>
      </c>
      <c r="AB32"/>
    </row>
    <row r="33" spans="1:64" ht="16.5" thickBot="1" x14ac:dyDescent="0.3">
      <c r="A33" s="139">
        <v>0.9</v>
      </c>
      <c r="B33" s="68" t="s">
        <v>32</v>
      </c>
      <c r="C33" s="79">
        <f>CHIINV(A31,B40)</f>
        <v>7.8147279032511792</v>
      </c>
      <c r="D33" s="50"/>
      <c r="E33" s="50"/>
      <c r="F33" s="50"/>
      <c r="G33" s="121"/>
      <c r="H33" s="121"/>
      <c r="I33" s="121">
        <f>I23^2</f>
        <v>1.5999999759200013E-9</v>
      </c>
      <c r="J33" s="121"/>
      <c r="K33" s="121"/>
      <c r="L33" s="121"/>
      <c r="M33" s="121"/>
      <c r="N33" s="121"/>
      <c r="O33" s="23"/>
      <c r="P33" s="18"/>
      <c r="Q33" s="25">
        <v>0.38201582920037402</v>
      </c>
      <c r="R33" s="18">
        <v>1.6999999999999806</v>
      </c>
      <c r="S33" s="18">
        <v>0.64588348499591541</v>
      </c>
      <c r="X33" s="211">
        <v>2</v>
      </c>
      <c r="Y33" s="209"/>
      <c r="Z33" s="207">
        <v>0.70710677940393241</v>
      </c>
      <c r="AA33" s="207">
        <v>49999.997931490856</v>
      </c>
      <c r="AB33"/>
    </row>
    <row r="34" spans="1:64" ht="15.75" thickBot="1" x14ac:dyDescent="0.3">
      <c r="B34" s="66" t="s">
        <v>25</v>
      </c>
      <c r="C34" s="119">
        <v>3.6159999817591953E-7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P34" s="18"/>
      <c r="Q34" s="25"/>
      <c r="R34" s="18"/>
      <c r="S34" s="18"/>
      <c r="X34" s="201"/>
      <c r="Y34" s="208"/>
      <c r="Z34" s="208"/>
      <c r="AA34" s="206">
        <v>-3.0199999904000249E-8</v>
      </c>
      <c r="AB34"/>
    </row>
    <row r="35" spans="1:64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P35" s="18"/>
      <c r="Q35" s="25"/>
      <c r="R35" s="18"/>
      <c r="S35" s="18"/>
      <c r="X35" s="211">
        <v>3</v>
      </c>
      <c r="Y35" s="209"/>
      <c r="Z35" s="209"/>
      <c r="AA35" s="207">
        <v>0.70710677940393241</v>
      </c>
      <c r="AB35"/>
    </row>
    <row r="36" spans="1:64" x14ac:dyDescent="0.25">
      <c r="A36" s="146" t="s">
        <v>95</v>
      </c>
      <c r="B36" s="56">
        <v>8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X36"/>
      <c r="Y36"/>
      <c r="Z36"/>
      <c r="AA36"/>
      <c r="AB36"/>
    </row>
    <row r="37" spans="1:64" x14ac:dyDescent="0.25">
      <c r="A37" s="147" t="s">
        <v>96</v>
      </c>
      <c r="B37" s="58">
        <v>4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  <c r="X37"/>
      <c r="Y37"/>
      <c r="Z37"/>
      <c r="AA37"/>
      <c r="AB37"/>
    </row>
    <row r="38" spans="1:64" x14ac:dyDescent="0.25">
      <c r="A38" s="148" t="s">
        <v>97</v>
      </c>
      <c r="B38" s="58">
        <v>4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  <c r="X38"/>
      <c r="Y38"/>
      <c r="Z38"/>
      <c r="AA38"/>
      <c r="AB38"/>
    </row>
    <row r="39" spans="1:64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X39"/>
      <c r="Y39"/>
      <c r="Z39"/>
      <c r="AA39"/>
      <c r="AB39"/>
    </row>
    <row r="40" spans="1:64" ht="15" customHeight="1" thickBot="1" x14ac:dyDescent="0.3">
      <c r="A40" s="149" t="s">
        <v>105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25"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25">
      <c r="G44" s="10"/>
      <c r="H44" s="10"/>
      <c r="I44" s="10"/>
      <c r="J44" s="10"/>
      <c r="K44" s="10"/>
      <c r="L44" s="10"/>
      <c r="M44" s="10"/>
      <c r="N44" s="10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  <row r="45" spans="1:64" x14ac:dyDescent="0.25">
      <c r="G45" s="10"/>
      <c r="H45" s="10"/>
      <c r="I45" s="10"/>
      <c r="J45" s="10"/>
      <c r="K45" s="10"/>
      <c r="L45" s="10"/>
      <c r="M45" s="10"/>
      <c r="N45" s="10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</row>
    <row r="46" spans="1:64" x14ac:dyDescent="0.25">
      <c r="G46" s="12"/>
      <c r="H46" s="12"/>
      <c r="I46" s="12"/>
      <c r="J46" s="12"/>
      <c r="K46" s="12"/>
      <c r="L46" s="12"/>
      <c r="M46" s="12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</row>
    <row r="47" spans="1:64" x14ac:dyDescent="0.25">
      <c r="G47" s="12"/>
      <c r="H47" s="12"/>
      <c r="I47" s="12"/>
      <c r="J47" s="12"/>
      <c r="K47" s="12"/>
      <c r="L47" s="12"/>
      <c r="M47" s="12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</row>
    <row r="48" spans="1:64" x14ac:dyDescent="0.25">
      <c r="G48" s="12"/>
      <c r="H48" s="12"/>
      <c r="I48" s="12"/>
      <c r="J48" s="12"/>
      <c r="K48" s="12"/>
      <c r="L48" s="12"/>
      <c r="M48" s="12"/>
      <c r="N48" s="12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</row>
    <row r="49" spans="3:64" x14ac:dyDescent="0.25">
      <c r="G49" s="12"/>
      <c r="H49" s="12"/>
      <c r="I49" s="12"/>
      <c r="J49" s="12"/>
      <c r="K49" s="12"/>
      <c r="L49" s="12"/>
      <c r="M49" s="12"/>
      <c r="N49" s="12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</row>
    <row r="50" spans="3:64" ht="14.45" customHeight="1" x14ac:dyDescent="0.25">
      <c r="G50" s="19"/>
      <c r="H50" s="19"/>
      <c r="I50" s="19"/>
      <c r="J50" s="19"/>
      <c r="K50" s="19"/>
      <c r="L50" s="19"/>
      <c r="M50" s="19"/>
      <c r="N50" s="1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  <row r="51" spans="3:64" x14ac:dyDescent="0.25">
      <c r="G51" s="20"/>
      <c r="H51" s="20"/>
      <c r="I51" s="20"/>
      <c r="J51" s="20"/>
      <c r="K51" s="20"/>
      <c r="L51" s="20"/>
      <c r="M51" s="20"/>
      <c r="N51" s="20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</row>
    <row r="52" spans="3:64" x14ac:dyDescent="0.25">
      <c r="G52" s="12"/>
      <c r="H52" s="12"/>
      <c r="I52" s="12"/>
      <c r="J52" s="12"/>
      <c r="K52" s="12"/>
      <c r="L52" s="12"/>
      <c r="M52" s="1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</row>
    <row r="53" spans="3:64" x14ac:dyDescent="0.25">
      <c r="G53" s="21"/>
      <c r="H53" s="21"/>
      <c r="I53" s="21"/>
      <c r="J53" s="21"/>
      <c r="K53" s="21"/>
      <c r="L53" s="21"/>
      <c r="M53" s="21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</row>
    <row r="54" spans="3:64" x14ac:dyDescent="0.25"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</row>
    <row r="55" spans="3:64" ht="13.9" customHeight="1" x14ac:dyDescent="0.3">
      <c r="C55" s="6"/>
      <c r="D55" s="6"/>
      <c r="E55" s="6"/>
      <c r="F55" s="6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</row>
    <row r="56" spans="3:64" x14ac:dyDescent="0.25"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</row>
    <row r="57" spans="3:64" x14ac:dyDescent="0.25"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</row>
    <row r="58" spans="3:64" x14ac:dyDescent="0.25"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</row>
    <row r="59" spans="3:64" x14ac:dyDescent="0.25"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</row>
    <row r="60" spans="3:64" x14ac:dyDescent="0.25"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</row>
    <row r="61" spans="3:64" x14ac:dyDescent="0.25"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</row>
    <row r="62" spans="3:64" x14ac:dyDescent="0.25"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3:64" x14ac:dyDescent="0.25"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3:64" x14ac:dyDescent="0.25"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7:64" x14ac:dyDescent="0.25"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7:64" x14ac:dyDescent="0.25"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7:64" x14ac:dyDescent="0.25"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7:64" x14ac:dyDescent="0.25"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7:64" x14ac:dyDescent="0.25"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0" spans="7:64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</row>
    <row r="71" spans="7:64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</row>
    <row r="72" spans="7:64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</row>
    <row r="73" spans="7:64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</row>
    <row r="74" spans="7:64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</row>
    <row r="75" spans="7:64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</row>
    <row r="76" spans="7:64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7:64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7:64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7:64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7:64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7:64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7:64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7:64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7:64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7:64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7:64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7:64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7:64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7:64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7:64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7:64" x14ac:dyDescent="0.25"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7:64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7:64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7:64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7:64" x14ac:dyDescent="0.25">
      <c r="G95" s="11">
        <f>G102^2*G$10^2</f>
        <v>0.16000000000000003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7:64" x14ac:dyDescent="0.25">
      <c r="G96" s="11">
        <f>G103^2*G$10^2</f>
        <v>0.15999999999999992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7:64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7:64" x14ac:dyDescent="0.25">
      <c r="G98" s="11" t="e">
        <f>G95/$P$95</f>
        <v>#DIV/0!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7:64" x14ac:dyDescent="0.25">
      <c r="G99" s="10"/>
      <c r="H99" s="10"/>
      <c r="I99" s="10"/>
      <c r="J99" s="10"/>
      <c r="K99" s="10"/>
      <c r="L99" s="10"/>
      <c r="M99" s="10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7:64" x14ac:dyDescent="0.25">
      <c r="G100" s="10"/>
      <c r="H100" s="10"/>
      <c r="I100" s="10"/>
      <c r="J100" s="10"/>
      <c r="K100" s="10"/>
      <c r="L100" s="10"/>
      <c r="M100" s="1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7:64" x14ac:dyDescent="0.25">
      <c r="G101" s="10"/>
      <c r="H101" s="10"/>
      <c r="I101" s="10"/>
      <c r="J101" s="10"/>
      <c r="K101" s="10"/>
      <c r="L101" s="10"/>
      <c r="M101" s="10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7:64" x14ac:dyDescent="0.25">
      <c r="G102" s="10">
        <v>0.8</v>
      </c>
      <c r="H102" s="10"/>
      <c r="I102" s="10"/>
      <c r="J102" s="10"/>
      <c r="K102" s="10"/>
      <c r="L102" s="10"/>
      <c r="M102" s="10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7:64" x14ac:dyDescent="0.25">
      <c r="G103" s="10">
        <v>0.79999999999999982</v>
      </c>
      <c r="H103" s="10"/>
      <c r="I103" s="10"/>
      <c r="J103" s="10"/>
      <c r="K103" s="10"/>
      <c r="L103" s="10"/>
      <c r="M103" s="10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7:64" x14ac:dyDescent="0.25">
      <c r="G104" s="10"/>
      <c r="H104" s="10"/>
      <c r="I104" s="10"/>
      <c r="J104" s="10"/>
      <c r="K104" s="10"/>
      <c r="L104" s="10"/>
      <c r="M104" s="10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7:64" x14ac:dyDescent="0.25">
      <c r="G105" s="10"/>
      <c r="H105" s="10"/>
      <c r="I105" s="10"/>
      <c r="J105" s="10"/>
      <c r="K105" s="10"/>
      <c r="L105" s="10"/>
      <c r="M105" s="10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7:64" x14ac:dyDescent="0.25">
      <c r="G106" s="10"/>
      <c r="H106" s="10"/>
      <c r="I106" s="10"/>
      <c r="J106" s="10"/>
      <c r="K106" s="10"/>
      <c r="L106" s="10"/>
      <c r="M106" s="10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7:64" x14ac:dyDescent="0.25">
      <c r="G107" s="10"/>
      <c r="H107" s="10"/>
      <c r="I107" s="10"/>
      <c r="J107" s="10"/>
      <c r="K107" s="10"/>
      <c r="L107" s="10"/>
      <c r="M107" s="10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7:64" x14ac:dyDescent="0.25">
      <c r="G108" s="10"/>
      <c r="H108" s="10"/>
      <c r="I108" s="10"/>
      <c r="J108" s="10"/>
      <c r="K108" s="10"/>
      <c r="L108" s="10"/>
      <c r="M108" s="10"/>
      <c r="N108" s="10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7:64" x14ac:dyDescent="0.25">
      <c r="G109" s="10"/>
      <c r="H109" s="10"/>
      <c r="I109" s="10"/>
      <c r="J109" s="10"/>
      <c r="K109" s="10"/>
      <c r="L109" s="10"/>
      <c r="M109" s="10"/>
      <c r="N109" s="10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7:64" x14ac:dyDescent="0.25">
      <c r="G110" s="10"/>
      <c r="H110" s="10"/>
      <c r="I110" s="10"/>
      <c r="J110" s="10"/>
      <c r="K110" s="10"/>
      <c r="L110" s="10"/>
      <c r="M110" s="10"/>
      <c r="N110" s="10"/>
      <c r="O110" s="23"/>
      <c r="P110" s="23"/>
      <c r="Q110" s="23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7:64" x14ac:dyDescent="0.25">
      <c r="G111" s="10"/>
      <c r="H111" s="10"/>
      <c r="I111" s="10"/>
      <c r="J111" s="10"/>
      <c r="K111" s="10"/>
      <c r="L111" s="10"/>
      <c r="M111" s="10"/>
      <c r="N111" s="10"/>
      <c r="O111" s="23"/>
      <c r="P111" s="23"/>
      <c r="Q111" s="23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7:64" x14ac:dyDescent="0.25">
      <c r="G112" s="10"/>
      <c r="H112" s="10"/>
      <c r="I112" s="10"/>
      <c r="J112" s="10"/>
      <c r="K112" s="10"/>
      <c r="L112" s="10"/>
      <c r="M112" s="10"/>
      <c r="N112" s="10"/>
      <c r="O112" s="23"/>
      <c r="P112" s="23"/>
      <c r="Q112" s="23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7:64" x14ac:dyDescent="0.25">
      <c r="G113" s="10"/>
      <c r="H113" s="10"/>
      <c r="I113" s="10"/>
      <c r="J113" s="10"/>
      <c r="K113" s="10"/>
      <c r="L113" s="10"/>
      <c r="M113" s="10"/>
      <c r="N113" s="10"/>
      <c r="O113" s="23"/>
      <c r="P113" s="23"/>
      <c r="Q113" s="2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7:64" x14ac:dyDescent="0.25">
      <c r="G114" s="10"/>
      <c r="H114" s="10"/>
      <c r="I114" s="10"/>
      <c r="J114" s="10"/>
      <c r="K114" s="10"/>
      <c r="L114" s="10"/>
      <c r="M114" s="10"/>
      <c r="N114" s="10"/>
      <c r="O114" s="23"/>
      <c r="P114" s="23"/>
      <c r="Q114" s="23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7:64" x14ac:dyDescent="0.25">
      <c r="G115" s="10"/>
      <c r="H115" s="10"/>
      <c r="I115" s="10"/>
      <c r="J115" s="10"/>
      <c r="K115" s="10"/>
      <c r="L115" s="10"/>
      <c r="M115" s="10"/>
      <c r="N115" s="10"/>
      <c r="O115" s="23"/>
      <c r="P115" s="23"/>
      <c r="Q115" s="23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7:64" x14ac:dyDescent="0.25">
      <c r="G116" s="10"/>
      <c r="H116" s="10"/>
      <c r="I116" s="10"/>
      <c r="J116" s="10"/>
      <c r="K116" s="10"/>
      <c r="L116" s="10"/>
      <c r="M116" s="10"/>
      <c r="N116" s="10"/>
      <c r="O116" s="23"/>
      <c r="P116" s="23"/>
      <c r="Q116" s="23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7:64" x14ac:dyDescent="0.25">
      <c r="G117" s="10"/>
      <c r="H117" s="10"/>
      <c r="I117" s="10"/>
      <c r="J117" s="10"/>
      <c r="K117" s="10"/>
      <c r="L117" s="10"/>
      <c r="M117" s="10"/>
      <c r="N117" s="10"/>
      <c r="O117" s="23"/>
      <c r="P117" s="23"/>
      <c r="Q117" s="23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7:64" x14ac:dyDescent="0.25">
      <c r="G118" s="10"/>
      <c r="H118" s="10"/>
      <c r="I118" s="10"/>
      <c r="J118" s="10"/>
      <c r="K118" s="10"/>
      <c r="L118" s="10"/>
      <c r="M118" s="10"/>
      <c r="N118" s="10"/>
      <c r="O118" s="23"/>
      <c r="P118" s="23"/>
      <c r="Q118" s="23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7:64" x14ac:dyDescent="0.25">
      <c r="G119" s="10"/>
      <c r="H119" s="10"/>
      <c r="I119" s="10"/>
      <c r="J119" s="10"/>
      <c r="K119" s="10"/>
      <c r="L119" s="10"/>
      <c r="M119" s="10"/>
      <c r="N119" s="10"/>
      <c r="O119" s="23"/>
      <c r="P119" s="23"/>
      <c r="Q119" s="23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7:64" x14ac:dyDescent="0.25">
      <c r="G120" s="10"/>
      <c r="H120" s="10"/>
      <c r="I120" s="10"/>
      <c r="J120" s="10"/>
      <c r="K120" s="10"/>
      <c r="L120" s="10"/>
      <c r="M120" s="10"/>
      <c r="N120" s="10"/>
      <c r="O120" s="23"/>
      <c r="P120" s="23"/>
      <c r="Q120" s="23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7:64" x14ac:dyDescent="0.25">
      <c r="G121" s="10"/>
      <c r="H121" s="10"/>
      <c r="I121" s="10"/>
      <c r="J121" s="10"/>
      <c r="K121" s="10"/>
      <c r="L121" s="10"/>
      <c r="M121" s="10"/>
      <c r="N121" s="10"/>
      <c r="O121" s="23"/>
      <c r="P121" s="23"/>
      <c r="Q121" s="23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7:64" x14ac:dyDescent="0.25">
      <c r="G122" s="10"/>
      <c r="H122" s="10"/>
      <c r="I122" s="10"/>
      <c r="J122" s="10"/>
      <c r="K122" s="10"/>
      <c r="L122" s="10"/>
      <c r="M122" s="10"/>
      <c r="N122" s="10"/>
      <c r="O122" s="23"/>
      <c r="P122" s="23"/>
      <c r="Q122" s="23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7:64" x14ac:dyDescent="0.25">
      <c r="G123" s="10"/>
      <c r="H123" s="10"/>
      <c r="I123" s="10"/>
      <c r="J123" s="10"/>
      <c r="K123" s="10"/>
      <c r="L123" s="10"/>
      <c r="M123" s="10"/>
      <c r="N123" s="10"/>
      <c r="O123" s="23"/>
      <c r="P123" s="23"/>
      <c r="Q123" s="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7:64" x14ac:dyDescent="0.25">
      <c r="G124" s="10"/>
      <c r="H124" s="10"/>
      <c r="I124" s="10"/>
      <c r="J124" s="10"/>
      <c r="K124" s="10"/>
      <c r="L124" s="10"/>
      <c r="M124" s="10"/>
      <c r="N124" s="10"/>
      <c r="O124" s="23"/>
      <c r="P124" s="23"/>
      <c r="Q124" s="23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7:64" x14ac:dyDescent="0.25">
      <c r="G125" s="10"/>
      <c r="H125" s="10"/>
      <c r="I125" s="10"/>
      <c r="J125" s="10"/>
      <c r="K125" s="10"/>
      <c r="L125" s="10"/>
      <c r="M125" s="10"/>
      <c r="N125" s="10"/>
      <c r="O125" s="23"/>
      <c r="P125" s="23"/>
      <c r="Q125" s="23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7:64" x14ac:dyDescent="0.25">
      <c r="G126" s="10"/>
      <c r="H126" s="10"/>
      <c r="I126" s="10"/>
      <c r="J126" s="10"/>
      <c r="K126" s="10"/>
      <c r="L126" s="10"/>
      <c r="M126" s="10"/>
      <c r="N126" s="10"/>
      <c r="O126" s="23"/>
      <c r="P126" s="23"/>
      <c r="Q126" s="23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7:64" x14ac:dyDescent="0.25">
      <c r="G127" s="10"/>
      <c r="H127" s="10"/>
      <c r="I127" s="10"/>
      <c r="J127" s="10"/>
      <c r="K127" s="10"/>
      <c r="L127" s="10"/>
      <c r="M127" s="10"/>
      <c r="N127" s="10"/>
      <c r="O127" s="23"/>
      <c r="P127" s="23"/>
      <c r="Q127" s="23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7:64" x14ac:dyDescent="0.25">
      <c r="G128" s="10"/>
      <c r="H128" s="10"/>
      <c r="I128" s="10"/>
      <c r="J128" s="10"/>
      <c r="K128" s="10"/>
      <c r="L128" s="10"/>
      <c r="M128" s="10"/>
      <c r="N128" s="10"/>
      <c r="O128" s="23"/>
      <c r="P128" s="23"/>
      <c r="Q128" s="23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7:64" x14ac:dyDescent="0.25">
      <c r="G129" s="10"/>
      <c r="H129" s="10"/>
      <c r="I129" s="10"/>
      <c r="J129" s="10"/>
      <c r="K129" s="10"/>
      <c r="L129" s="10"/>
      <c r="M129" s="10"/>
      <c r="N129" s="10"/>
      <c r="O129" s="23"/>
      <c r="P129" s="23"/>
      <c r="Q129" s="23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</row>
    <row r="130" spans="7:64" x14ac:dyDescent="0.25">
      <c r="G130" s="10"/>
      <c r="H130" s="10"/>
      <c r="I130" s="10"/>
      <c r="J130" s="10"/>
      <c r="K130" s="10"/>
      <c r="L130" s="10"/>
      <c r="M130" s="10"/>
      <c r="N130" s="10"/>
      <c r="O130" s="23"/>
      <c r="P130" s="23"/>
      <c r="Q130" s="23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</row>
    <row r="131" spans="7:64" x14ac:dyDescent="0.25">
      <c r="G131" s="10"/>
      <c r="H131" s="10"/>
      <c r="I131" s="10"/>
      <c r="J131" s="10"/>
      <c r="K131" s="10"/>
      <c r="L131" s="10"/>
      <c r="M131" s="10"/>
      <c r="N131" s="10"/>
      <c r="O131" s="23"/>
      <c r="P131" s="23"/>
      <c r="Q131" s="23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</row>
    <row r="132" spans="7:64" x14ac:dyDescent="0.25">
      <c r="G132" s="10"/>
      <c r="H132" s="10"/>
      <c r="I132" s="10"/>
      <c r="J132" s="10"/>
      <c r="K132" s="10"/>
      <c r="L132" s="10"/>
      <c r="M132" s="10"/>
      <c r="N132" s="10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</row>
    <row r="133" spans="7:64" x14ac:dyDescent="0.25">
      <c r="G133" s="10"/>
      <c r="H133" s="10"/>
      <c r="I133" s="10"/>
      <c r="J133" s="10"/>
      <c r="K133" s="10"/>
      <c r="L133" s="10"/>
      <c r="M133" s="10"/>
      <c r="N133" s="10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</row>
    <row r="134" spans="7:64" x14ac:dyDescent="0.25">
      <c r="G134" s="10"/>
      <c r="H134" s="10"/>
      <c r="I134" s="10"/>
      <c r="J134" s="10"/>
      <c r="K134" s="10"/>
      <c r="L134" s="10"/>
      <c r="M134" s="10"/>
      <c r="N134" s="10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</row>
    <row r="135" spans="7:64" x14ac:dyDescent="0.25">
      <c r="G135" s="10"/>
      <c r="H135" s="10"/>
      <c r="I135" s="10"/>
      <c r="J135" s="10"/>
      <c r="K135" s="10"/>
      <c r="L135" s="10"/>
      <c r="M135" s="10"/>
      <c r="N135" s="10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</row>
    <row r="136" spans="7:64" x14ac:dyDescent="0.25">
      <c r="G136" s="10"/>
      <c r="H136" s="10"/>
      <c r="I136" s="10"/>
      <c r="J136" s="10"/>
      <c r="K136" s="10"/>
      <c r="L136" s="10"/>
      <c r="M136" s="10"/>
      <c r="N136" s="10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</row>
    <row r="137" spans="7:64" x14ac:dyDescent="0.25">
      <c r="G137" s="10"/>
      <c r="H137" s="10"/>
      <c r="I137" s="10"/>
      <c r="J137" s="10"/>
      <c r="K137" s="10"/>
      <c r="L137" s="10"/>
      <c r="M137" s="10"/>
      <c r="N137" s="10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</row>
    <row r="138" spans="7:64" x14ac:dyDescent="0.25">
      <c r="G138" s="10"/>
      <c r="H138" s="10"/>
      <c r="I138" s="10"/>
      <c r="J138" s="10"/>
      <c r="K138" s="10"/>
      <c r="L138" s="10"/>
      <c r="M138" s="10"/>
      <c r="N138" s="10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</row>
    <row r="139" spans="7:64" x14ac:dyDescent="0.25">
      <c r="G139" s="10"/>
      <c r="H139" s="10"/>
      <c r="I139" s="10"/>
      <c r="J139" s="10"/>
      <c r="K139" s="10"/>
      <c r="L139" s="10"/>
      <c r="M139" s="10"/>
      <c r="N139" s="10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</row>
    <row r="140" spans="7:64" x14ac:dyDescent="0.25">
      <c r="G140" s="10"/>
      <c r="H140" s="10"/>
      <c r="I140" s="10"/>
      <c r="J140" s="10"/>
      <c r="K140" s="10"/>
      <c r="L140" s="10"/>
      <c r="M140" s="10"/>
      <c r="N140" s="1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</row>
    <row r="141" spans="7:64" x14ac:dyDescent="0.25">
      <c r="G141" s="10"/>
      <c r="H141" s="10"/>
      <c r="I141" s="10"/>
      <c r="J141" s="10"/>
      <c r="K141" s="10"/>
      <c r="L141" s="10"/>
      <c r="M141" s="10"/>
      <c r="N141" s="10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</row>
    <row r="142" spans="7:64" x14ac:dyDescent="0.25">
      <c r="G142" s="10"/>
      <c r="H142" s="10"/>
      <c r="I142" s="10"/>
      <c r="J142" s="10"/>
      <c r="K142" s="10"/>
      <c r="L142" s="10"/>
      <c r="M142" s="10"/>
      <c r="N142" s="10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</row>
    <row r="143" spans="7:64" x14ac:dyDescent="0.25">
      <c r="G143" s="10"/>
      <c r="H143" s="10"/>
      <c r="I143" s="10"/>
      <c r="J143" s="10"/>
      <c r="K143" s="10"/>
      <c r="L143" s="10"/>
      <c r="M143" s="10"/>
      <c r="N143" s="10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</row>
    <row r="144" spans="7:64" x14ac:dyDescent="0.25">
      <c r="G144" s="10"/>
      <c r="H144" s="10"/>
      <c r="I144" s="10"/>
      <c r="J144" s="10"/>
      <c r="K144" s="10"/>
      <c r="L144" s="10"/>
      <c r="M144" s="10"/>
      <c r="N144" s="10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</row>
    <row r="145" spans="7:64" x14ac:dyDescent="0.25">
      <c r="G145" s="10"/>
      <c r="H145" s="10"/>
      <c r="I145" s="10"/>
      <c r="J145" s="10"/>
      <c r="K145" s="10"/>
      <c r="L145" s="10"/>
      <c r="M145" s="10"/>
      <c r="N145" s="10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</row>
    <row r="146" spans="7:64" x14ac:dyDescent="0.25">
      <c r="G146" s="10"/>
      <c r="H146" s="10"/>
      <c r="I146" s="10"/>
      <c r="J146" s="10"/>
      <c r="K146" s="10"/>
      <c r="L146" s="10"/>
      <c r="M146" s="10"/>
      <c r="N146" s="10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</row>
    <row r="147" spans="7:64" x14ac:dyDescent="0.25">
      <c r="G147" s="10"/>
      <c r="H147" s="10"/>
      <c r="I147" s="10"/>
      <c r="J147" s="10"/>
      <c r="K147" s="10"/>
      <c r="L147" s="10"/>
      <c r="M147" s="10"/>
      <c r="N147" s="10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</row>
    <row r="148" spans="7:64" x14ac:dyDescent="0.25">
      <c r="G148" s="10"/>
      <c r="H148" s="10"/>
      <c r="I148" s="10"/>
      <c r="J148" s="10"/>
      <c r="K148" s="10"/>
      <c r="L148" s="10"/>
      <c r="M148" s="10"/>
      <c r="N148" s="10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</row>
    <row r="149" spans="7:64" x14ac:dyDescent="0.25">
      <c r="G149" s="10"/>
      <c r="H149" s="10"/>
      <c r="I149" s="10"/>
      <c r="J149" s="10"/>
      <c r="K149" s="10"/>
      <c r="L149" s="10"/>
      <c r="M149" s="10"/>
      <c r="N149" s="10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</row>
    <row r="150" spans="7:64" x14ac:dyDescent="0.25">
      <c r="G150" s="10"/>
      <c r="H150" s="10"/>
      <c r="I150" s="10"/>
      <c r="J150" s="10"/>
      <c r="K150" s="10"/>
      <c r="L150" s="10"/>
      <c r="M150" s="10"/>
      <c r="N150" s="1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</row>
    <row r="151" spans="7:64" x14ac:dyDescent="0.25">
      <c r="G151" s="10"/>
      <c r="H151" s="10"/>
      <c r="I151" s="10"/>
      <c r="J151" s="10"/>
      <c r="K151" s="10"/>
      <c r="L151" s="10"/>
      <c r="M151" s="10"/>
      <c r="N151" s="10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</row>
    <row r="152" spans="7:64" x14ac:dyDescent="0.25">
      <c r="G152" s="10"/>
      <c r="H152" s="10"/>
      <c r="I152" s="10"/>
      <c r="J152" s="10"/>
      <c r="K152" s="10"/>
      <c r="L152" s="10"/>
      <c r="M152" s="10"/>
      <c r="N152" s="10"/>
    </row>
    <row r="153" spans="7:64" x14ac:dyDescent="0.25">
      <c r="G153" s="10"/>
      <c r="H153" s="10"/>
      <c r="I153" s="10"/>
      <c r="J153" s="10"/>
      <c r="K153" s="10"/>
      <c r="L153" s="10"/>
      <c r="M153" s="10"/>
      <c r="N153" s="10"/>
    </row>
    <row r="154" spans="7:64" x14ac:dyDescent="0.25">
      <c r="G154" s="10"/>
      <c r="H154" s="10"/>
      <c r="I154" s="10"/>
      <c r="J154" s="10"/>
      <c r="K154" s="10"/>
      <c r="L154" s="10"/>
      <c r="M154" s="10"/>
      <c r="N154" s="10"/>
    </row>
    <row r="155" spans="7:64" x14ac:dyDescent="0.25">
      <c r="G155" s="10"/>
      <c r="H155" s="10"/>
      <c r="I155" s="10"/>
      <c r="J155" s="10"/>
      <c r="K155" s="10"/>
      <c r="L155" s="10"/>
      <c r="M155" s="10"/>
      <c r="N155" s="10"/>
    </row>
    <row r="156" spans="7:64" x14ac:dyDescent="0.25">
      <c r="G156" s="10"/>
      <c r="H156" s="10"/>
      <c r="I156" s="10"/>
      <c r="J156" s="10"/>
      <c r="K156" s="10"/>
      <c r="L156" s="10"/>
      <c r="M156" s="10"/>
      <c r="N156" s="10"/>
    </row>
    <row r="157" spans="7:64" x14ac:dyDescent="0.25">
      <c r="G157" s="10"/>
      <c r="H157" s="10"/>
      <c r="I157" s="10"/>
      <c r="J157" s="10"/>
      <c r="K157" s="10"/>
      <c r="L157" s="10"/>
      <c r="M157" s="10"/>
      <c r="N157" s="10"/>
    </row>
    <row r="158" spans="7:64" x14ac:dyDescent="0.25">
      <c r="G158" s="10"/>
      <c r="H158" s="10"/>
      <c r="I158" s="10"/>
      <c r="J158" s="10"/>
      <c r="K158" s="10"/>
      <c r="L158" s="10"/>
      <c r="M158" s="10"/>
      <c r="N158" s="10"/>
    </row>
    <row r="159" spans="7:64" x14ac:dyDescent="0.25">
      <c r="G159" s="10"/>
      <c r="H159" s="10"/>
      <c r="I159" s="10"/>
      <c r="J159" s="10"/>
      <c r="K159" s="10"/>
      <c r="L159" s="10"/>
      <c r="M159" s="10"/>
      <c r="N159" s="10"/>
    </row>
    <row r="160" spans="7:64" x14ac:dyDescent="0.25">
      <c r="G160" s="10"/>
      <c r="H160" s="10"/>
      <c r="I160" s="10"/>
      <c r="J160" s="10"/>
      <c r="K160" s="10"/>
      <c r="L160" s="10"/>
      <c r="M160" s="10"/>
      <c r="N160" s="10"/>
    </row>
    <row r="161" spans="7:14" x14ac:dyDescent="0.25">
      <c r="G161" s="10"/>
      <c r="H161" s="10"/>
      <c r="I161" s="10"/>
      <c r="J161" s="10"/>
      <c r="K161" s="10"/>
      <c r="L161" s="10"/>
      <c r="M161" s="10"/>
      <c r="N161" s="10"/>
    </row>
    <row r="162" spans="7:14" x14ac:dyDescent="0.25">
      <c r="G162" s="10"/>
      <c r="H162" s="10"/>
      <c r="I162" s="10"/>
      <c r="J162" s="10"/>
      <c r="K162" s="10"/>
      <c r="L162" s="10"/>
      <c r="M162" s="10"/>
      <c r="N162" s="10"/>
    </row>
    <row r="163" spans="7:14" x14ac:dyDescent="0.25">
      <c r="G163" s="10"/>
      <c r="H163" s="10"/>
      <c r="I163" s="10"/>
      <c r="J163" s="10"/>
      <c r="K163" s="10"/>
      <c r="L163" s="10"/>
      <c r="M163" s="10"/>
      <c r="N163" s="10"/>
    </row>
    <row r="164" spans="7:14" x14ac:dyDescent="0.25">
      <c r="G164" s="10"/>
      <c r="H164" s="10"/>
      <c r="I164" s="10"/>
      <c r="J164" s="10"/>
      <c r="K164" s="10"/>
      <c r="L164" s="10"/>
      <c r="M164" s="10"/>
      <c r="N164" s="10"/>
    </row>
    <row r="165" spans="7:14" x14ac:dyDescent="0.25">
      <c r="G165" s="10"/>
      <c r="H165" s="10"/>
      <c r="I165" s="10"/>
      <c r="J165" s="10"/>
      <c r="K165" s="10"/>
      <c r="L165" s="10"/>
      <c r="M165" s="10"/>
      <c r="N165" s="10"/>
    </row>
    <row r="166" spans="7:14" x14ac:dyDescent="0.25">
      <c r="G166" s="10"/>
      <c r="H166" s="10"/>
      <c r="I166" s="10"/>
      <c r="J166" s="10"/>
      <c r="K166" s="10"/>
      <c r="L166" s="10"/>
      <c r="M166" s="10"/>
      <c r="N166" s="10"/>
    </row>
    <row r="167" spans="7:14" x14ac:dyDescent="0.25">
      <c r="G167" s="10"/>
      <c r="H167" s="10"/>
      <c r="I167" s="10"/>
      <c r="J167" s="10"/>
      <c r="K167" s="10"/>
      <c r="L167" s="10"/>
      <c r="M167" s="10"/>
      <c r="N167" s="10"/>
    </row>
    <row r="168" spans="7:14" x14ac:dyDescent="0.25">
      <c r="G168" s="10"/>
      <c r="H168" s="10"/>
      <c r="I168" s="10"/>
      <c r="J168" s="10"/>
      <c r="K168" s="10"/>
      <c r="L168" s="10"/>
      <c r="M168" s="10"/>
      <c r="N168" s="10"/>
    </row>
    <row r="169" spans="7:14" x14ac:dyDescent="0.25">
      <c r="G169" s="10"/>
      <c r="H169" s="10"/>
      <c r="I169" s="10"/>
      <c r="J169" s="10"/>
      <c r="K169" s="10"/>
      <c r="L169" s="10"/>
      <c r="M169" s="10"/>
      <c r="N169" s="10"/>
    </row>
    <row r="170" spans="7:14" x14ac:dyDescent="0.25">
      <c r="G170" s="10"/>
      <c r="H170" s="10"/>
      <c r="I170" s="10"/>
      <c r="J170" s="10"/>
      <c r="K170" s="10"/>
      <c r="L170" s="10"/>
      <c r="M170" s="10"/>
      <c r="N170" s="10"/>
    </row>
    <row r="171" spans="7:14" x14ac:dyDescent="0.25">
      <c r="G171" s="10"/>
      <c r="H171" s="10"/>
      <c r="I171" s="10"/>
      <c r="J171" s="10"/>
      <c r="K171" s="10"/>
      <c r="L171" s="10"/>
      <c r="M171" s="10"/>
      <c r="N171" s="10"/>
    </row>
    <row r="172" spans="7:14" x14ac:dyDescent="0.25">
      <c r="G172" s="10"/>
      <c r="H172" s="10"/>
      <c r="I172" s="10"/>
      <c r="J172" s="10"/>
      <c r="K172" s="10"/>
      <c r="L172" s="10"/>
      <c r="M172" s="10"/>
      <c r="N172" s="10"/>
    </row>
    <row r="173" spans="7:14" x14ac:dyDescent="0.25">
      <c r="G173" s="10"/>
      <c r="H173" s="10"/>
      <c r="I173" s="10"/>
      <c r="J173" s="10"/>
      <c r="K173" s="10"/>
      <c r="L173" s="10"/>
      <c r="M173" s="10"/>
      <c r="N173" s="10"/>
    </row>
    <row r="174" spans="7:14" x14ac:dyDescent="0.25">
      <c r="G174" s="10"/>
      <c r="H174" s="10"/>
      <c r="I174" s="10"/>
      <c r="J174" s="10"/>
      <c r="K174" s="10"/>
      <c r="L174" s="10"/>
      <c r="M174" s="10"/>
      <c r="N174" s="10"/>
    </row>
    <row r="175" spans="7:14" x14ac:dyDescent="0.25">
      <c r="G175" s="10"/>
      <c r="H175" s="10"/>
      <c r="I175" s="10"/>
      <c r="J175" s="10"/>
      <c r="K175" s="10"/>
      <c r="L175" s="10"/>
      <c r="M175" s="10"/>
      <c r="N175" s="10"/>
    </row>
    <row r="176" spans="7:14" x14ac:dyDescent="0.25">
      <c r="G176" s="10"/>
      <c r="H176" s="10"/>
      <c r="I176" s="10"/>
      <c r="J176" s="10"/>
      <c r="K176" s="10"/>
      <c r="L176" s="10"/>
      <c r="M176" s="10"/>
      <c r="N176" s="10"/>
    </row>
    <row r="177" spans="7:14" x14ac:dyDescent="0.25">
      <c r="G177" s="10"/>
      <c r="H177" s="10"/>
      <c r="I177" s="10"/>
      <c r="J177" s="10"/>
      <c r="K177" s="10"/>
      <c r="L177" s="10"/>
      <c r="M177" s="10"/>
      <c r="N177" s="10"/>
    </row>
    <row r="178" spans="7:14" x14ac:dyDescent="0.25">
      <c r="G178" s="10"/>
      <c r="H178" s="10"/>
      <c r="I178" s="10"/>
      <c r="J178" s="10"/>
      <c r="K178" s="10"/>
      <c r="L178" s="10"/>
      <c r="M178" s="10"/>
      <c r="N178" s="10"/>
    </row>
    <row r="179" spans="7:14" x14ac:dyDescent="0.25">
      <c r="G179" s="10"/>
      <c r="H179" s="10"/>
      <c r="I179" s="10"/>
      <c r="J179" s="10"/>
      <c r="K179" s="10"/>
      <c r="L179" s="10"/>
      <c r="M179" s="10"/>
      <c r="N179" s="10"/>
    </row>
    <row r="180" spans="7:14" x14ac:dyDescent="0.25">
      <c r="G180" s="10"/>
      <c r="H180" s="10"/>
      <c r="I180" s="10"/>
      <c r="J180" s="10"/>
      <c r="K180" s="10"/>
      <c r="L180" s="10"/>
      <c r="M180" s="10"/>
      <c r="N180" s="10"/>
    </row>
    <row r="181" spans="7:14" x14ac:dyDescent="0.25">
      <c r="G181" s="10"/>
      <c r="H181" s="10"/>
      <c r="I181" s="10"/>
      <c r="J181" s="10"/>
      <c r="K181" s="10"/>
      <c r="L181" s="10"/>
      <c r="M181" s="10"/>
      <c r="N181" s="10"/>
    </row>
    <row r="182" spans="7:14" x14ac:dyDescent="0.25">
      <c r="G182" s="10"/>
      <c r="H182" s="10"/>
      <c r="I182" s="10"/>
      <c r="J182" s="10"/>
      <c r="K182" s="10"/>
      <c r="L182" s="10"/>
      <c r="M182" s="10"/>
      <c r="N182" s="10"/>
    </row>
    <row r="183" spans="7:14" x14ac:dyDescent="0.25">
      <c r="G183" s="10"/>
      <c r="H183" s="10"/>
      <c r="I183" s="10"/>
      <c r="J183" s="10"/>
      <c r="K183" s="10"/>
      <c r="L183" s="10"/>
      <c r="M183" s="10"/>
      <c r="N183" s="10"/>
    </row>
    <row r="184" spans="7:14" x14ac:dyDescent="0.25">
      <c r="G184" s="10"/>
      <c r="H184" s="10"/>
      <c r="I184" s="10"/>
      <c r="J184" s="10"/>
      <c r="K184" s="10"/>
      <c r="L184" s="10"/>
      <c r="M184" s="10"/>
      <c r="N184" s="10"/>
    </row>
    <row r="185" spans="7:14" x14ac:dyDescent="0.25">
      <c r="G185" s="10"/>
      <c r="H185" s="10"/>
      <c r="I185" s="10"/>
      <c r="J185" s="10"/>
      <c r="K185" s="10"/>
      <c r="L185" s="10"/>
      <c r="M185" s="10"/>
      <c r="N185" s="10"/>
    </row>
    <row r="186" spans="7:14" x14ac:dyDescent="0.25">
      <c r="G186" s="10"/>
      <c r="H186" s="10"/>
      <c r="I186" s="10"/>
      <c r="J186" s="10"/>
      <c r="K186" s="10"/>
      <c r="L186" s="10"/>
      <c r="M186" s="10"/>
      <c r="N186" s="10"/>
    </row>
    <row r="187" spans="7:14" x14ac:dyDescent="0.25">
      <c r="G187" s="10"/>
      <c r="H187" s="10"/>
      <c r="I187" s="10"/>
      <c r="J187" s="10"/>
      <c r="K187" s="10"/>
      <c r="L187" s="10"/>
      <c r="M187" s="10"/>
      <c r="N187" s="10"/>
    </row>
    <row r="188" spans="7:14" x14ac:dyDescent="0.25">
      <c r="G188" s="10"/>
      <c r="H188" s="10"/>
      <c r="I188" s="10"/>
      <c r="J188" s="10"/>
      <c r="K188" s="10"/>
      <c r="L188" s="10"/>
      <c r="M188" s="10"/>
      <c r="N188" s="10"/>
    </row>
    <row r="189" spans="7:14" x14ac:dyDescent="0.25">
      <c r="G189" s="10"/>
      <c r="H189" s="10"/>
      <c r="I189" s="10"/>
      <c r="J189" s="10"/>
      <c r="K189" s="10"/>
      <c r="L189" s="10"/>
      <c r="M189" s="10"/>
      <c r="N189" s="10"/>
    </row>
    <row r="190" spans="7:14" x14ac:dyDescent="0.25">
      <c r="G190" s="10"/>
      <c r="H190" s="10"/>
      <c r="I190" s="10"/>
      <c r="J190" s="10"/>
      <c r="K190" s="10"/>
      <c r="L190" s="10"/>
      <c r="M190" s="10"/>
      <c r="N190" s="10"/>
    </row>
    <row r="191" spans="7:14" x14ac:dyDescent="0.25">
      <c r="G191" s="10"/>
      <c r="H191" s="10"/>
      <c r="I191" s="10"/>
      <c r="J191" s="10"/>
      <c r="K191" s="10"/>
      <c r="L191" s="10"/>
      <c r="M191" s="10"/>
      <c r="N191" s="10"/>
    </row>
    <row r="192" spans="7:14" x14ac:dyDescent="0.25">
      <c r="G192" s="10"/>
      <c r="H192" s="10"/>
      <c r="I192" s="10"/>
      <c r="J192" s="10"/>
      <c r="K192" s="10"/>
      <c r="L192" s="10"/>
      <c r="M192" s="10"/>
      <c r="N192" s="10"/>
    </row>
    <row r="193" spans="7:27" x14ac:dyDescent="0.25">
      <c r="G193" s="10"/>
      <c r="H193" s="10"/>
      <c r="I193" s="10"/>
      <c r="J193" s="10"/>
      <c r="K193" s="10"/>
      <c r="L193" s="10"/>
      <c r="M193" s="10"/>
      <c r="N193" s="10"/>
    </row>
    <row r="194" spans="7:27" x14ac:dyDescent="0.25">
      <c r="G194" s="10"/>
      <c r="H194" s="10"/>
      <c r="I194" s="10"/>
      <c r="J194" s="10"/>
      <c r="K194" s="10"/>
      <c r="L194" s="10"/>
      <c r="M194" s="10"/>
      <c r="N194" s="10"/>
    </row>
    <row r="195" spans="7:27" x14ac:dyDescent="0.25">
      <c r="G195" s="10"/>
      <c r="H195" s="10"/>
      <c r="I195" s="10"/>
      <c r="J195" s="10"/>
      <c r="K195" s="10"/>
      <c r="L195" s="10"/>
      <c r="M195" s="10"/>
      <c r="N195" s="10"/>
    </row>
    <row r="196" spans="7:27" x14ac:dyDescent="0.25">
      <c r="G196" s="10"/>
      <c r="H196" s="10"/>
      <c r="I196" s="10"/>
      <c r="J196" s="10"/>
      <c r="K196" s="10"/>
      <c r="L196" s="10"/>
      <c r="M196" s="10"/>
      <c r="N196" s="10"/>
    </row>
    <row r="197" spans="7:27" x14ac:dyDescent="0.25">
      <c r="G197" s="10"/>
      <c r="H197" s="10"/>
      <c r="I197" s="10"/>
      <c r="J197" s="10"/>
      <c r="K197" s="10"/>
      <c r="L197" s="10"/>
      <c r="M197" s="10"/>
      <c r="N197" s="10"/>
    </row>
    <row r="198" spans="7:27" x14ac:dyDescent="0.25">
      <c r="G198" s="10"/>
      <c r="H198" s="10"/>
      <c r="I198" s="10"/>
      <c r="J198" s="10"/>
      <c r="K198" s="10"/>
      <c r="L198" s="10"/>
      <c r="M198" s="10"/>
      <c r="N198" s="10"/>
    </row>
    <row r="199" spans="7:27" x14ac:dyDescent="0.25">
      <c r="G199" s="10"/>
      <c r="H199" s="10"/>
      <c r="I199" s="10"/>
      <c r="J199" s="10"/>
      <c r="K199" s="10"/>
      <c r="L199" s="10"/>
      <c r="M199" s="10"/>
      <c r="N199" s="10"/>
      <c r="S199" s="10"/>
      <c r="T199" s="10"/>
      <c r="U199" s="10"/>
      <c r="V199" s="10"/>
      <c r="W199" s="10"/>
      <c r="X199" s="10"/>
      <c r="Y199" s="10"/>
      <c r="Z199" s="10"/>
      <c r="AA199" s="10">
        <v>0</v>
      </c>
    </row>
    <row r="200" spans="7:27" x14ac:dyDescent="0.25">
      <c r="G200" s="10"/>
      <c r="H200" s="10"/>
      <c r="I200" s="10"/>
      <c r="J200" s="10"/>
      <c r="K200" s="10"/>
      <c r="L200" s="10"/>
      <c r="M200" s="10"/>
      <c r="N200" s="10"/>
      <c r="S200" s="10"/>
      <c r="T200" s="10"/>
      <c r="U200" s="10"/>
      <c r="V200" s="10"/>
      <c r="W200" s="10"/>
      <c r="X200" s="10"/>
      <c r="Y200" s="10"/>
      <c r="Z200" s="10"/>
      <c r="AA200" s="10">
        <v>0</v>
      </c>
    </row>
    <row r="201" spans="7:27" x14ac:dyDescent="0.25">
      <c r="G201" s="10"/>
      <c r="H201" s="10"/>
      <c r="I201" s="10"/>
      <c r="J201" s="10"/>
      <c r="K201" s="10"/>
      <c r="L201" s="10"/>
      <c r="M201" s="10"/>
      <c r="N201" s="10"/>
      <c r="S201" s="10"/>
      <c r="T201" s="10"/>
      <c r="U201" s="10"/>
      <c r="V201" s="10"/>
      <c r="W201" s="10"/>
      <c r="X201" s="10"/>
      <c r="Y201" s="10"/>
      <c r="Z201" s="10"/>
      <c r="AA201" s="10">
        <v>0</v>
      </c>
    </row>
    <row r="202" spans="7:27" x14ac:dyDescent="0.25">
      <c r="G202" s="10">
        <v>0</v>
      </c>
      <c r="H202" s="10"/>
      <c r="I202" s="10"/>
      <c r="J202" s="10"/>
      <c r="K202" s="10"/>
      <c r="L202" s="10"/>
      <c r="M202" s="10"/>
      <c r="N202" s="10">
        <v>0</v>
      </c>
      <c r="S202" s="10"/>
      <c r="T202" s="10"/>
      <c r="U202" s="10"/>
      <c r="V202" s="10"/>
      <c r="W202" s="10"/>
      <c r="X202" s="10"/>
      <c r="Y202" s="10"/>
      <c r="Z202" s="10"/>
      <c r="AA202" s="10">
        <v>0</v>
      </c>
    </row>
    <row r="203" spans="7:27" x14ac:dyDescent="0.25">
      <c r="G203" s="10">
        <v>0</v>
      </c>
      <c r="H203" s="10"/>
      <c r="I203" s="10"/>
      <c r="J203" s="10"/>
      <c r="K203" s="10"/>
      <c r="L203" s="10"/>
      <c r="M203" s="10"/>
      <c r="N203" s="10">
        <v>0</v>
      </c>
      <c r="S203" s="10"/>
      <c r="T203" s="10"/>
      <c r="U203" s="10"/>
      <c r="V203" s="10"/>
      <c r="W203" s="10"/>
      <c r="X203" s="10"/>
      <c r="Y203" s="10"/>
      <c r="Z203" s="10"/>
      <c r="AA203" s="10">
        <v>0</v>
      </c>
    </row>
    <row r="204" spans="7:27" x14ac:dyDescent="0.25">
      <c r="G204" s="10"/>
      <c r="H204" s="10"/>
      <c r="I204" s="10"/>
      <c r="J204" s="10"/>
      <c r="K204" s="10"/>
      <c r="L204" s="10"/>
      <c r="M204" s="10"/>
      <c r="N204" s="10"/>
      <c r="S204" s="10"/>
      <c r="T204" s="10"/>
      <c r="U204" s="10"/>
      <c r="V204" s="10"/>
      <c r="W204" s="10"/>
      <c r="X204" s="10"/>
      <c r="Y204" s="10"/>
      <c r="Z204" s="10"/>
      <c r="AA204" s="10">
        <v>0</v>
      </c>
    </row>
    <row r="205" spans="7:27" x14ac:dyDescent="0.25">
      <c r="G205" s="10"/>
      <c r="H205" s="10"/>
      <c r="I205" s="10"/>
      <c r="J205" s="10"/>
      <c r="K205" s="10"/>
      <c r="L205" s="10"/>
      <c r="M205" s="10"/>
      <c r="N205" s="10"/>
      <c r="S205" s="10"/>
      <c r="T205" s="10"/>
      <c r="U205" s="10"/>
      <c r="V205" s="10"/>
      <c r="W205" s="10"/>
      <c r="X205" s="10"/>
      <c r="Y205" s="10"/>
      <c r="Z205" s="10"/>
      <c r="AA205" s="10">
        <v>0</v>
      </c>
    </row>
    <row r="206" spans="7:27" x14ac:dyDescent="0.25">
      <c r="G206" s="10"/>
      <c r="H206" s="10"/>
      <c r="I206" s="10"/>
      <c r="J206" s="10"/>
      <c r="K206" s="10"/>
      <c r="L206" s="10"/>
      <c r="M206" s="10"/>
      <c r="N206" s="10"/>
      <c r="S206" s="10"/>
      <c r="T206" s="10"/>
      <c r="U206" s="10"/>
      <c r="V206" s="10"/>
      <c r="W206" s="10"/>
      <c r="X206" s="10"/>
      <c r="Y206" s="10"/>
      <c r="Z206" s="10"/>
      <c r="AA206" s="10">
        <v>0</v>
      </c>
    </row>
    <row r="207" spans="7:27" x14ac:dyDescent="0.25">
      <c r="G207" s="10"/>
      <c r="H207" s="10"/>
      <c r="I207" s="10"/>
      <c r="J207" s="10"/>
      <c r="K207" s="10"/>
      <c r="L207" s="10"/>
      <c r="M207" s="10"/>
      <c r="N207" s="10"/>
      <c r="S207" s="10"/>
      <c r="T207" s="10"/>
      <c r="U207" s="10"/>
      <c r="V207" s="10"/>
      <c r="W207" s="10"/>
      <c r="X207" s="10"/>
      <c r="Y207" s="10"/>
      <c r="Z207" s="10"/>
      <c r="AA207" s="10">
        <v>0</v>
      </c>
    </row>
    <row r="208" spans="7:27" x14ac:dyDescent="0.25">
      <c r="G208" s="10"/>
      <c r="H208" s="10"/>
      <c r="I208" s="10"/>
      <c r="J208" s="10"/>
      <c r="K208" s="10"/>
      <c r="L208" s="10"/>
      <c r="M208" s="10"/>
      <c r="N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7:14" x14ac:dyDescent="0.25">
      <c r="G209" s="10"/>
      <c r="H209" s="10"/>
      <c r="I209" s="10"/>
      <c r="J209" s="10"/>
      <c r="K209" s="10"/>
      <c r="L209" s="10"/>
      <c r="M209" s="10"/>
      <c r="N209" s="10"/>
    </row>
    <row r="210" spans="7:14" x14ac:dyDescent="0.25">
      <c r="G210" s="10"/>
      <c r="H210" s="10"/>
      <c r="I210" s="10"/>
      <c r="J210" s="10"/>
      <c r="K210" s="10"/>
      <c r="L210" s="10"/>
      <c r="M210" s="10"/>
      <c r="N210" s="10"/>
    </row>
    <row r="211" spans="7:14" x14ac:dyDescent="0.25">
      <c r="G211" s="10"/>
      <c r="H211" s="10"/>
      <c r="I211" s="10"/>
      <c r="J211" s="10"/>
      <c r="K211" s="10"/>
      <c r="L211" s="10"/>
      <c r="M211" s="10"/>
      <c r="N211" s="10"/>
    </row>
    <row r="212" spans="7:14" x14ac:dyDescent="0.25">
      <c r="G212" s="10"/>
      <c r="H212" s="10"/>
      <c r="I212" s="10"/>
      <c r="J212" s="10"/>
      <c r="K212" s="10"/>
      <c r="L212" s="10"/>
      <c r="M212" s="10"/>
      <c r="N212" s="10"/>
    </row>
    <row r="213" spans="7:14" x14ac:dyDescent="0.25">
      <c r="G213" s="10"/>
      <c r="H213" s="10"/>
      <c r="I213" s="10"/>
      <c r="J213" s="10"/>
      <c r="K213" s="10"/>
      <c r="L213" s="10"/>
      <c r="M213" s="10"/>
      <c r="N213" s="10"/>
    </row>
    <row r="214" spans="7:14" x14ac:dyDescent="0.25">
      <c r="G214" s="10"/>
      <c r="H214" s="10"/>
      <c r="I214" s="10"/>
      <c r="J214" s="10"/>
      <c r="K214" s="10"/>
      <c r="L214" s="10"/>
      <c r="M214" s="10"/>
      <c r="N214" s="10"/>
    </row>
    <row r="215" spans="7:14" x14ac:dyDescent="0.25">
      <c r="G215" s="10"/>
      <c r="H215" s="10"/>
      <c r="I215" s="10"/>
      <c r="J215" s="10"/>
      <c r="K215" s="10"/>
      <c r="L215" s="10"/>
      <c r="M215" s="10"/>
      <c r="N215" s="10"/>
    </row>
    <row r="216" spans="7:14" x14ac:dyDescent="0.25">
      <c r="G216" s="10"/>
      <c r="H216" s="10"/>
      <c r="I216" s="10"/>
      <c r="J216" s="10"/>
      <c r="K216" s="10"/>
      <c r="L216" s="10"/>
      <c r="M216" s="10"/>
      <c r="N216" s="10"/>
    </row>
    <row r="217" spans="7:14" x14ac:dyDescent="0.25">
      <c r="G217" s="10"/>
      <c r="H217" s="10"/>
      <c r="I217" s="10"/>
      <c r="J217" s="10"/>
      <c r="K217" s="10"/>
      <c r="L217" s="10"/>
      <c r="M217" s="10"/>
      <c r="N217" s="10"/>
    </row>
    <row r="218" spans="7:14" x14ac:dyDescent="0.25">
      <c r="G218" s="10"/>
      <c r="H218" s="10"/>
      <c r="I218" s="10"/>
      <c r="J218" s="10"/>
      <c r="K218" s="10"/>
      <c r="L218" s="10"/>
      <c r="M218" s="10"/>
      <c r="N218" s="10"/>
    </row>
    <row r="219" spans="7:14" x14ac:dyDescent="0.25">
      <c r="G219" s="10"/>
      <c r="H219" s="10"/>
      <c r="I219" s="10"/>
      <c r="J219" s="10"/>
      <c r="K219" s="10"/>
      <c r="L219" s="10"/>
      <c r="M219" s="10"/>
      <c r="N219" s="10"/>
    </row>
    <row r="220" spans="7:14" x14ac:dyDescent="0.25">
      <c r="G220" s="10"/>
      <c r="H220" s="10"/>
      <c r="I220" s="10"/>
      <c r="J220" s="10"/>
      <c r="K220" s="10"/>
      <c r="L220" s="10"/>
      <c r="M220" s="10"/>
      <c r="N220" s="10"/>
    </row>
    <row r="221" spans="7:14" x14ac:dyDescent="0.25">
      <c r="G221" s="10"/>
      <c r="H221" s="10"/>
      <c r="I221" s="10"/>
      <c r="J221" s="10"/>
      <c r="K221" s="10"/>
      <c r="L221" s="10"/>
      <c r="M221" s="10"/>
      <c r="N221" s="10"/>
    </row>
    <row r="222" spans="7:14" x14ac:dyDescent="0.25">
      <c r="G222" s="10"/>
      <c r="H222" s="10"/>
      <c r="I222" s="10"/>
      <c r="J222" s="10"/>
      <c r="K222" s="10"/>
      <c r="L222" s="10"/>
      <c r="M222" s="10"/>
      <c r="N222" s="10"/>
    </row>
    <row r="223" spans="7:14" x14ac:dyDescent="0.25">
      <c r="G223" s="10"/>
      <c r="H223" s="10"/>
      <c r="I223" s="10"/>
      <c r="J223" s="10"/>
      <c r="K223" s="10"/>
      <c r="L223" s="10"/>
      <c r="M223" s="10"/>
      <c r="N223" s="10"/>
    </row>
    <row r="224" spans="7:14" x14ac:dyDescent="0.25">
      <c r="G224" s="10"/>
      <c r="H224" s="10"/>
      <c r="I224" s="10"/>
      <c r="J224" s="10"/>
      <c r="K224" s="10"/>
      <c r="L224" s="10"/>
      <c r="M224" s="10"/>
      <c r="N224" s="10"/>
    </row>
    <row r="225" spans="7:14" x14ac:dyDescent="0.25">
      <c r="G225" s="10"/>
      <c r="H225" s="10"/>
      <c r="I225" s="10"/>
      <c r="J225" s="10"/>
      <c r="K225" s="10"/>
      <c r="L225" s="10"/>
      <c r="M225" s="10"/>
      <c r="N225" s="10"/>
    </row>
    <row r="226" spans="7:14" x14ac:dyDescent="0.25">
      <c r="G226" s="10"/>
      <c r="H226" s="10"/>
      <c r="I226" s="10"/>
      <c r="J226" s="10"/>
      <c r="K226" s="10"/>
      <c r="L226" s="10"/>
      <c r="M226" s="10"/>
      <c r="N226" s="10"/>
    </row>
    <row r="227" spans="7:14" x14ac:dyDescent="0.25">
      <c r="G227" s="10"/>
      <c r="H227" s="10"/>
      <c r="I227" s="10"/>
      <c r="J227" s="10"/>
      <c r="K227" s="10"/>
      <c r="L227" s="10"/>
      <c r="M227" s="10"/>
      <c r="N227" s="10"/>
    </row>
    <row r="228" spans="7:14" x14ac:dyDescent="0.25">
      <c r="G228" s="10"/>
      <c r="H228" s="10"/>
      <c r="I228" s="10"/>
      <c r="J228" s="10"/>
      <c r="K228" s="10"/>
      <c r="L228" s="10"/>
      <c r="M228" s="10"/>
      <c r="N228" s="10"/>
    </row>
    <row r="229" spans="7:14" x14ac:dyDescent="0.25">
      <c r="G229" s="10"/>
      <c r="H229" s="10"/>
      <c r="I229" s="10"/>
      <c r="J229" s="10"/>
      <c r="K229" s="10"/>
      <c r="L229" s="10"/>
      <c r="M229" s="10"/>
      <c r="N229" s="10"/>
    </row>
    <row r="230" spans="7:14" x14ac:dyDescent="0.25">
      <c r="G230" s="10"/>
      <c r="H230" s="10"/>
      <c r="I230" s="10"/>
      <c r="J230" s="10"/>
      <c r="K230" s="10"/>
      <c r="L230" s="10"/>
      <c r="M230" s="10"/>
      <c r="N230" s="10"/>
    </row>
    <row r="231" spans="7:14" x14ac:dyDescent="0.25">
      <c r="G231" s="10"/>
      <c r="H231" s="10"/>
      <c r="I231" s="10"/>
      <c r="J231" s="10"/>
      <c r="K231" s="10"/>
      <c r="L231" s="10"/>
      <c r="M231" s="10"/>
      <c r="N231" s="10"/>
    </row>
    <row r="232" spans="7:14" x14ac:dyDescent="0.25">
      <c r="G232" s="10"/>
      <c r="H232" s="10"/>
      <c r="I232" s="10"/>
      <c r="J232" s="10"/>
      <c r="K232" s="10"/>
      <c r="L232" s="10"/>
      <c r="M232" s="10"/>
      <c r="N232" s="10"/>
    </row>
    <row r="233" spans="7:14" x14ac:dyDescent="0.25">
      <c r="G233" s="10"/>
      <c r="H233" s="10"/>
      <c r="I233" s="10"/>
      <c r="J233" s="10"/>
      <c r="K233" s="10"/>
      <c r="L233" s="10"/>
      <c r="M233" s="10"/>
      <c r="N233" s="10"/>
    </row>
    <row r="234" spans="7:14" x14ac:dyDescent="0.25">
      <c r="G234" s="10"/>
      <c r="H234" s="10"/>
      <c r="I234" s="10"/>
      <c r="J234" s="10"/>
      <c r="K234" s="10"/>
      <c r="L234" s="10"/>
      <c r="M234" s="10"/>
      <c r="N234" s="10"/>
    </row>
    <row r="235" spans="7:14" x14ac:dyDescent="0.25">
      <c r="G235" s="10"/>
      <c r="H235" s="10"/>
      <c r="I235" s="10"/>
      <c r="J235" s="10"/>
      <c r="K235" s="10"/>
      <c r="L235" s="10"/>
      <c r="M235" s="10"/>
      <c r="N235" s="10"/>
    </row>
    <row r="236" spans="7:14" x14ac:dyDescent="0.25">
      <c r="G236" s="10"/>
      <c r="H236" s="10"/>
      <c r="I236" s="10"/>
      <c r="J236" s="10"/>
      <c r="K236" s="10"/>
      <c r="L236" s="10"/>
      <c r="M236" s="10"/>
      <c r="N236" s="10"/>
    </row>
    <row r="237" spans="7:14" x14ac:dyDescent="0.25">
      <c r="G237" s="10"/>
      <c r="H237" s="10"/>
      <c r="I237" s="10"/>
      <c r="J237" s="10"/>
      <c r="K237" s="10"/>
      <c r="L237" s="10"/>
      <c r="M237" s="10"/>
      <c r="N237" s="10"/>
    </row>
    <row r="238" spans="7:14" x14ac:dyDescent="0.25">
      <c r="G238" s="10"/>
      <c r="H238" s="10"/>
      <c r="I238" s="10"/>
      <c r="J238" s="10"/>
      <c r="K238" s="10"/>
      <c r="L238" s="10"/>
      <c r="M238" s="10"/>
      <c r="N238" s="10"/>
    </row>
    <row r="239" spans="7:14" x14ac:dyDescent="0.25">
      <c r="G239" s="10"/>
      <c r="H239" s="10"/>
      <c r="I239" s="10"/>
      <c r="J239" s="10"/>
      <c r="K239" s="10"/>
      <c r="L239" s="10"/>
      <c r="M239" s="10"/>
      <c r="N239" s="10"/>
    </row>
    <row r="240" spans="7:14" x14ac:dyDescent="0.25">
      <c r="G240" s="10"/>
      <c r="H240" s="10"/>
      <c r="I240" s="10"/>
      <c r="J240" s="10"/>
      <c r="K240" s="10"/>
      <c r="L240" s="10"/>
      <c r="M240" s="10"/>
      <c r="N240" s="10"/>
    </row>
    <row r="241" spans="7:14" x14ac:dyDescent="0.25">
      <c r="G241" s="10"/>
      <c r="H241" s="10"/>
      <c r="I241" s="10"/>
      <c r="J241" s="10"/>
      <c r="K241" s="10"/>
      <c r="L241" s="10"/>
      <c r="M241" s="10"/>
      <c r="N241" s="10"/>
    </row>
    <row r="242" spans="7:14" x14ac:dyDescent="0.25">
      <c r="G242" s="10"/>
      <c r="H242" s="10"/>
      <c r="I242" s="10"/>
      <c r="J242" s="10"/>
      <c r="K242" s="10"/>
      <c r="L242" s="10"/>
      <c r="M242" s="10"/>
      <c r="N242" s="10"/>
    </row>
    <row r="243" spans="7:14" x14ac:dyDescent="0.25">
      <c r="G243" s="10"/>
      <c r="H243" s="10"/>
      <c r="I243" s="10"/>
      <c r="J243" s="10"/>
      <c r="K243" s="10"/>
      <c r="L243" s="10"/>
      <c r="M243" s="10"/>
      <c r="N243" s="10"/>
    </row>
    <row r="244" spans="7:14" x14ac:dyDescent="0.25">
      <c r="G244" s="10"/>
      <c r="H244" s="10"/>
      <c r="I244" s="10"/>
      <c r="J244" s="10"/>
      <c r="K244" s="10"/>
      <c r="L244" s="10"/>
      <c r="M244" s="10"/>
      <c r="N244" s="10"/>
    </row>
    <row r="245" spans="7:14" x14ac:dyDescent="0.25">
      <c r="G245" s="10"/>
      <c r="H245" s="10"/>
      <c r="I245" s="10"/>
      <c r="J245" s="10"/>
      <c r="K245" s="10"/>
      <c r="L245" s="10"/>
      <c r="M245" s="10"/>
      <c r="N245" s="10"/>
    </row>
    <row r="246" spans="7:14" x14ac:dyDescent="0.25">
      <c r="G246" s="10"/>
      <c r="H246" s="10"/>
      <c r="I246" s="10"/>
      <c r="J246" s="10"/>
      <c r="K246" s="10"/>
      <c r="L246" s="10"/>
      <c r="M246" s="10"/>
      <c r="N246" s="10"/>
    </row>
    <row r="247" spans="7:14" x14ac:dyDescent="0.25">
      <c r="G247" s="10"/>
      <c r="H247" s="10"/>
      <c r="I247" s="10"/>
      <c r="J247" s="10"/>
      <c r="K247" s="10"/>
      <c r="L247" s="10"/>
      <c r="M247" s="10"/>
      <c r="N247" s="10"/>
    </row>
    <row r="248" spans="7:14" x14ac:dyDescent="0.25">
      <c r="G248" s="10"/>
      <c r="H248" s="10"/>
      <c r="I248" s="10"/>
      <c r="J248" s="10"/>
      <c r="K248" s="10"/>
      <c r="L248" s="10"/>
      <c r="M248" s="10"/>
      <c r="N248" s="10"/>
    </row>
    <row r="249" spans="7:14" x14ac:dyDescent="0.25">
      <c r="G249" s="10"/>
      <c r="H249" s="10"/>
      <c r="I249" s="10"/>
      <c r="J249" s="10"/>
      <c r="K249" s="10"/>
      <c r="L249" s="10"/>
      <c r="M249" s="10"/>
      <c r="N249" s="10"/>
    </row>
    <row r="250" spans="7:14" x14ac:dyDescent="0.25">
      <c r="G250" s="10"/>
      <c r="H250" s="10"/>
      <c r="I250" s="10"/>
      <c r="J250" s="10"/>
      <c r="K250" s="10"/>
      <c r="L250" s="10"/>
      <c r="M250" s="10"/>
      <c r="N250" s="10"/>
    </row>
    <row r="251" spans="7:14" x14ac:dyDescent="0.25">
      <c r="G251" s="10"/>
      <c r="H251" s="10"/>
      <c r="I251" s="10"/>
      <c r="J251" s="10"/>
      <c r="K251" s="10"/>
      <c r="L251" s="10"/>
      <c r="M251" s="10"/>
      <c r="N251" s="10"/>
    </row>
    <row r="252" spans="7:14" x14ac:dyDescent="0.25">
      <c r="G252" s="10"/>
      <c r="H252" s="10"/>
      <c r="I252" s="10"/>
      <c r="J252" s="10"/>
      <c r="K252" s="10"/>
      <c r="L252" s="10"/>
      <c r="M252" s="10"/>
      <c r="N252" s="10"/>
    </row>
    <row r="253" spans="7:14" x14ac:dyDescent="0.25">
      <c r="G253" s="10"/>
      <c r="H253" s="10"/>
      <c r="I253" s="10"/>
      <c r="J253" s="10"/>
      <c r="K253" s="10"/>
      <c r="L253" s="10"/>
      <c r="M253" s="10"/>
      <c r="N253" s="10"/>
    </row>
    <row r="254" spans="7:14" x14ac:dyDescent="0.25">
      <c r="G254" s="10"/>
      <c r="H254" s="10"/>
      <c r="I254" s="10"/>
      <c r="J254" s="10"/>
      <c r="K254" s="10"/>
      <c r="L254" s="10"/>
      <c r="M254" s="10"/>
      <c r="N254" s="10"/>
    </row>
    <row r="255" spans="7:14" x14ac:dyDescent="0.25">
      <c r="G255" s="10"/>
      <c r="H255" s="10"/>
      <c r="I255" s="10"/>
      <c r="J255" s="10"/>
      <c r="K255" s="10"/>
      <c r="L255" s="10"/>
      <c r="M255" s="10"/>
      <c r="N255" s="10"/>
    </row>
    <row r="256" spans="7:14" x14ac:dyDescent="0.25">
      <c r="G256" s="10"/>
      <c r="H256" s="10"/>
      <c r="I256" s="10"/>
      <c r="J256" s="10"/>
      <c r="K256" s="10"/>
      <c r="L256" s="10"/>
      <c r="M256" s="10"/>
      <c r="N256" s="10"/>
    </row>
    <row r="257" spans="7:14" x14ac:dyDescent="0.25">
      <c r="G257" s="10"/>
      <c r="H257" s="10"/>
      <c r="I257" s="10"/>
      <c r="J257" s="10"/>
      <c r="K257" s="10"/>
      <c r="L257" s="10"/>
      <c r="M257" s="10"/>
      <c r="N257" s="10"/>
    </row>
    <row r="258" spans="7:14" x14ac:dyDescent="0.25">
      <c r="G258" s="10"/>
      <c r="H258" s="10"/>
      <c r="I258" s="10"/>
      <c r="J258" s="10"/>
      <c r="K258" s="10"/>
      <c r="L258" s="10"/>
      <c r="M258" s="10"/>
      <c r="N258" s="10"/>
    </row>
    <row r="259" spans="7:14" x14ac:dyDescent="0.25">
      <c r="G259" s="10"/>
      <c r="H259" s="10"/>
      <c r="I259" s="10"/>
      <c r="J259" s="10"/>
      <c r="K259" s="10"/>
      <c r="L259" s="10"/>
      <c r="M259" s="10"/>
      <c r="N259" s="10"/>
    </row>
    <row r="260" spans="7:14" x14ac:dyDescent="0.25">
      <c r="G260" s="10"/>
      <c r="H260" s="10"/>
      <c r="I260" s="10"/>
      <c r="J260" s="10"/>
      <c r="K260" s="10"/>
      <c r="L260" s="10"/>
      <c r="M260" s="10"/>
      <c r="N260" s="10"/>
    </row>
    <row r="261" spans="7:14" x14ac:dyDescent="0.25">
      <c r="G261" s="10"/>
      <c r="H261" s="10"/>
      <c r="I261" s="10"/>
      <c r="J261" s="10"/>
      <c r="K261" s="10"/>
      <c r="L261" s="10"/>
      <c r="M261" s="10"/>
      <c r="N261" s="10"/>
    </row>
    <row r="262" spans="7:14" x14ac:dyDescent="0.25">
      <c r="G262" s="10"/>
      <c r="H262" s="10"/>
      <c r="I262" s="10"/>
      <c r="J262" s="10"/>
      <c r="K262" s="10"/>
      <c r="L262" s="10"/>
      <c r="M262" s="10"/>
      <c r="N262" s="10"/>
    </row>
    <row r="263" spans="7:14" x14ac:dyDescent="0.25">
      <c r="G263" s="10"/>
      <c r="H263" s="10"/>
      <c r="I263" s="10"/>
      <c r="J263" s="10"/>
      <c r="K263" s="10"/>
      <c r="L263" s="10"/>
      <c r="M263" s="10"/>
      <c r="N263" s="10"/>
    </row>
    <row r="264" spans="7:14" x14ac:dyDescent="0.25">
      <c r="G264" s="10"/>
      <c r="H264" s="10"/>
      <c r="I264" s="10"/>
      <c r="J264" s="10"/>
      <c r="K264" s="10"/>
      <c r="L264" s="10"/>
      <c r="M264" s="10"/>
      <c r="N264" s="10"/>
    </row>
    <row r="265" spans="7:14" x14ac:dyDescent="0.25">
      <c r="G265" s="10"/>
      <c r="H265" s="10"/>
      <c r="I265" s="10"/>
      <c r="J265" s="10"/>
      <c r="K265" s="10"/>
      <c r="L265" s="10"/>
      <c r="M265" s="10"/>
      <c r="N265" s="10"/>
    </row>
    <row r="266" spans="7:14" x14ac:dyDescent="0.25">
      <c r="G266" s="10"/>
      <c r="H266" s="10"/>
      <c r="I266" s="10"/>
      <c r="J266" s="10"/>
      <c r="K266" s="10"/>
      <c r="L266" s="10"/>
      <c r="M266" s="10"/>
      <c r="N266" s="10"/>
    </row>
    <row r="267" spans="7:14" x14ac:dyDescent="0.25">
      <c r="G267" s="10"/>
      <c r="H267" s="10"/>
      <c r="I267" s="10"/>
      <c r="J267" s="10"/>
      <c r="K267" s="10"/>
      <c r="L267" s="10"/>
      <c r="M267" s="10"/>
      <c r="N267" s="10"/>
    </row>
    <row r="268" spans="7:14" x14ac:dyDescent="0.25">
      <c r="G268" s="10"/>
      <c r="H268" s="10"/>
      <c r="I268" s="10"/>
      <c r="J268" s="10"/>
      <c r="K268" s="10"/>
      <c r="L268" s="10"/>
      <c r="M268" s="10"/>
      <c r="N268" s="10"/>
    </row>
    <row r="269" spans="7:14" x14ac:dyDescent="0.25">
      <c r="G269" s="10"/>
      <c r="H269" s="10"/>
      <c r="I269" s="10"/>
      <c r="J269" s="10"/>
      <c r="K269" s="10"/>
      <c r="L269" s="10"/>
      <c r="M269" s="10"/>
      <c r="N269" s="10"/>
    </row>
    <row r="270" spans="7:14" x14ac:dyDescent="0.25">
      <c r="G270" s="10"/>
      <c r="H270" s="10"/>
      <c r="I270" s="10"/>
      <c r="J270" s="10"/>
      <c r="K270" s="10"/>
      <c r="L270" s="10"/>
      <c r="M270" s="10"/>
      <c r="N270" s="10"/>
    </row>
    <row r="271" spans="7:14" x14ac:dyDescent="0.25">
      <c r="G271" s="10"/>
      <c r="H271" s="10"/>
      <c r="I271" s="10"/>
      <c r="J271" s="10"/>
      <c r="K271" s="10"/>
      <c r="L271" s="10"/>
      <c r="M271" s="10"/>
      <c r="N271" s="10"/>
    </row>
    <row r="272" spans="7:14" x14ac:dyDescent="0.25">
      <c r="G272" s="10"/>
      <c r="H272" s="10"/>
      <c r="I272" s="10"/>
      <c r="J272" s="10"/>
      <c r="K272" s="10"/>
      <c r="L272" s="10"/>
      <c r="M272" s="10"/>
      <c r="N272" s="10"/>
    </row>
    <row r="273" spans="7:14" x14ac:dyDescent="0.25">
      <c r="G273" s="10"/>
      <c r="H273" s="10"/>
      <c r="I273" s="10"/>
      <c r="J273" s="10"/>
      <c r="K273" s="10"/>
      <c r="L273" s="10"/>
      <c r="M273" s="10"/>
      <c r="N273" s="10"/>
    </row>
    <row r="274" spans="7:14" x14ac:dyDescent="0.25">
      <c r="G274" s="10"/>
      <c r="H274" s="10"/>
      <c r="I274" s="10"/>
      <c r="J274" s="10"/>
      <c r="K274" s="10"/>
      <c r="L274" s="10"/>
      <c r="M274" s="10"/>
      <c r="N274" s="10"/>
    </row>
    <row r="275" spans="7:14" x14ac:dyDescent="0.25">
      <c r="G275" s="10"/>
      <c r="H275" s="10"/>
      <c r="I275" s="10"/>
      <c r="J275" s="10"/>
      <c r="K275" s="10"/>
      <c r="L275" s="10"/>
      <c r="M275" s="10"/>
      <c r="N275" s="10"/>
    </row>
    <row r="276" spans="7:14" x14ac:dyDescent="0.25">
      <c r="G276" s="10"/>
      <c r="H276" s="10"/>
      <c r="I276" s="10"/>
      <c r="J276" s="10"/>
      <c r="K276" s="10"/>
      <c r="L276" s="10"/>
      <c r="M276" s="10"/>
      <c r="N276" s="10"/>
    </row>
    <row r="277" spans="7:14" x14ac:dyDescent="0.25">
      <c r="G277" s="10"/>
      <c r="H277" s="10"/>
      <c r="I277" s="10"/>
      <c r="J277" s="10"/>
      <c r="K277" s="10"/>
      <c r="L277" s="10"/>
      <c r="M277" s="10"/>
      <c r="N277" s="10"/>
    </row>
    <row r="278" spans="7:14" x14ac:dyDescent="0.25">
      <c r="G278" s="10"/>
      <c r="H278" s="10"/>
      <c r="I278" s="10"/>
      <c r="J278" s="10"/>
      <c r="K278" s="10"/>
      <c r="L278" s="10"/>
      <c r="M278" s="10"/>
      <c r="N278" s="10"/>
    </row>
    <row r="279" spans="7:14" x14ac:dyDescent="0.25">
      <c r="G279" s="10"/>
      <c r="H279" s="10"/>
      <c r="I279" s="10"/>
      <c r="J279" s="10"/>
      <c r="K279" s="10"/>
      <c r="L279" s="10"/>
      <c r="M279" s="10"/>
      <c r="N279" s="10"/>
    </row>
    <row r="280" spans="7:14" x14ac:dyDescent="0.25">
      <c r="G280" s="10"/>
      <c r="H280" s="10"/>
      <c r="I280" s="10"/>
      <c r="J280" s="10"/>
      <c r="K280" s="10"/>
      <c r="L280" s="10"/>
      <c r="M280" s="10"/>
      <c r="N280" s="10"/>
    </row>
    <row r="281" spans="7:14" x14ac:dyDescent="0.25">
      <c r="G281" s="10"/>
      <c r="H281" s="10"/>
      <c r="I281" s="10"/>
      <c r="J281" s="10"/>
      <c r="K281" s="10"/>
      <c r="L281" s="10"/>
      <c r="M281" s="10"/>
      <c r="N281" s="10"/>
    </row>
    <row r="282" spans="7:14" x14ac:dyDescent="0.25">
      <c r="G282" s="10"/>
      <c r="H282" s="10"/>
      <c r="I282" s="10"/>
      <c r="J282" s="10"/>
      <c r="K282" s="10"/>
      <c r="L282" s="10"/>
      <c r="M282" s="10"/>
      <c r="N282" s="10"/>
    </row>
    <row r="283" spans="7:14" x14ac:dyDescent="0.25">
      <c r="G283" s="10"/>
      <c r="H283" s="10"/>
      <c r="I283" s="10"/>
      <c r="J283" s="10"/>
      <c r="K283" s="10"/>
      <c r="L283" s="10"/>
      <c r="M283" s="10"/>
      <c r="N283" s="10"/>
    </row>
    <row r="284" spans="7:14" x14ac:dyDescent="0.25">
      <c r="G284" s="10"/>
      <c r="H284" s="10"/>
      <c r="I284" s="10"/>
      <c r="J284" s="10"/>
      <c r="K284" s="10"/>
      <c r="L284" s="10"/>
      <c r="M284" s="10"/>
      <c r="N284" s="10"/>
    </row>
    <row r="285" spans="7:14" x14ac:dyDescent="0.25">
      <c r="G285" s="10"/>
      <c r="H285" s="10"/>
      <c r="I285" s="10"/>
      <c r="J285" s="10"/>
      <c r="K285" s="10"/>
      <c r="L285" s="10"/>
      <c r="M285" s="10"/>
      <c r="N285" s="10"/>
    </row>
    <row r="286" spans="7:14" x14ac:dyDescent="0.25">
      <c r="G286" s="10"/>
      <c r="H286" s="10"/>
      <c r="I286" s="10"/>
      <c r="J286" s="10"/>
      <c r="K286" s="10"/>
      <c r="L286" s="10"/>
      <c r="M286" s="10"/>
      <c r="N286" s="10"/>
    </row>
    <row r="287" spans="7:14" x14ac:dyDescent="0.25">
      <c r="G287" s="10"/>
      <c r="H287" s="10"/>
      <c r="I287" s="10"/>
      <c r="J287" s="10"/>
      <c r="K287" s="10"/>
      <c r="L287" s="10"/>
      <c r="M287" s="10"/>
      <c r="N287" s="10"/>
    </row>
    <row r="288" spans="7:14" x14ac:dyDescent="0.25">
      <c r="G288" s="10"/>
      <c r="H288" s="10"/>
      <c r="I288" s="10"/>
      <c r="J288" s="10"/>
      <c r="K288" s="10"/>
      <c r="L288" s="10"/>
      <c r="M288" s="10"/>
      <c r="N288" s="10"/>
    </row>
    <row r="289" spans="7:14" x14ac:dyDescent="0.25">
      <c r="G289" s="10"/>
      <c r="H289" s="10"/>
      <c r="I289" s="10"/>
      <c r="J289" s="10"/>
      <c r="K289" s="10"/>
      <c r="L289" s="10"/>
      <c r="M289" s="10"/>
      <c r="N289" s="10"/>
    </row>
    <row r="290" spans="7:14" x14ac:dyDescent="0.25">
      <c r="G290" s="10"/>
      <c r="H290" s="10"/>
      <c r="I290" s="10"/>
      <c r="J290" s="10"/>
      <c r="K290" s="10"/>
      <c r="L290" s="10"/>
      <c r="M290" s="10"/>
      <c r="N290" s="10"/>
    </row>
    <row r="291" spans="7:14" x14ac:dyDescent="0.25">
      <c r="G291" s="10"/>
      <c r="H291" s="10"/>
      <c r="I291" s="10"/>
      <c r="J291" s="10"/>
      <c r="K291" s="10"/>
      <c r="L291" s="10"/>
      <c r="M291" s="10"/>
      <c r="N291" s="10"/>
    </row>
    <row r="292" spans="7:14" x14ac:dyDescent="0.25">
      <c r="G292" s="10"/>
      <c r="H292" s="10"/>
      <c r="I292" s="10"/>
      <c r="J292" s="10"/>
      <c r="K292" s="10"/>
      <c r="L292" s="10"/>
      <c r="M292" s="10"/>
      <c r="N292" s="10"/>
    </row>
    <row r="293" spans="7:14" x14ac:dyDescent="0.25">
      <c r="G293" s="10"/>
      <c r="H293" s="10"/>
      <c r="I293" s="10"/>
      <c r="J293" s="10"/>
      <c r="K293" s="10"/>
      <c r="L293" s="10"/>
      <c r="M293" s="10"/>
      <c r="N293" s="10"/>
    </row>
    <row r="294" spans="7:14" x14ac:dyDescent="0.25">
      <c r="G294" s="10"/>
      <c r="H294" s="10"/>
      <c r="I294" s="10"/>
      <c r="J294" s="10"/>
      <c r="K294" s="10"/>
      <c r="L294" s="10"/>
      <c r="M294" s="10"/>
      <c r="N294" s="10"/>
    </row>
    <row r="295" spans="7:14" x14ac:dyDescent="0.25">
      <c r="G295" s="10"/>
      <c r="H295" s="10"/>
      <c r="I295" s="10"/>
      <c r="J295" s="10"/>
      <c r="K295" s="10"/>
      <c r="L295" s="10"/>
      <c r="M295" s="10"/>
      <c r="N295" s="10"/>
    </row>
    <row r="296" spans="7:14" x14ac:dyDescent="0.25">
      <c r="G296" s="10"/>
      <c r="H296" s="10"/>
      <c r="I296" s="10"/>
      <c r="J296" s="10"/>
      <c r="K296" s="10"/>
      <c r="L296" s="10"/>
      <c r="M296" s="10"/>
      <c r="N296" s="10"/>
    </row>
    <row r="297" spans="7:14" x14ac:dyDescent="0.25">
      <c r="G297" s="10"/>
      <c r="H297" s="10"/>
      <c r="I297" s="10"/>
      <c r="J297" s="10"/>
      <c r="K297" s="10"/>
      <c r="L297" s="10"/>
      <c r="M297" s="10"/>
      <c r="N297" s="10"/>
    </row>
    <row r="298" spans="7:14" x14ac:dyDescent="0.25">
      <c r="G298" s="10"/>
      <c r="H298" s="10"/>
      <c r="I298" s="10"/>
      <c r="J298" s="10"/>
      <c r="K298" s="10"/>
      <c r="L298" s="10"/>
      <c r="M298" s="10"/>
      <c r="N298" s="10"/>
    </row>
    <row r="299" spans="7:14" x14ac:dyDescent="0.25">
      <c r="G299" s="10"/>
      <c r="H299" s="10"/>
      <c r="I299" s="10"/>
      <c r="J299" s="10"/>
      <c r="K299" s="10"/>
      <c r="L299" s="10"/>
      <c r="M299" s="10"/>
      <c r="N299" s="10"/>
    </row>
    <row r="300" spans="7:14" x14ac:dyDescent="0.25">
      <c r="G300" s="10"/>
      <c r="H300" s="10"/>
      <c r="I300" s="10"/>
      <c r="J300" s="10"/>
      <c r="K300" s="10"/>
      <c r="L300" s="10"/>
      <c r="M300" s="10"/>
      <c r="N300" s="10"/>
    </row>
    <row r="301" spans="7:14" x14ac:dyDescent="0.25">
      <c r="G301" s="10"/>
      <c r="H301" s="10"/>
      <c r="I301" s="10"/>
      <c r="J301" s="10"/>
      <c r="K301" s="10"/>
      <c r="L301" s="10"/>
      <c r="M301" s="10"/>
      <c r="N301" s="10"/>
    </row>
    <row r="302" spans="7:14" x14ac:dyDescent="0.25">
      <c r="G302" s="10">
        <v>0.8</v>
      </c>
      <c r="H302" s="10"/>
      <c r="I302" s="10"/>
      <c r="J302" s="10"/>
      <c r="K302" s="10"/>
      <c r="L302" s="10"/>
      <c r="M302" s="10"/>
      <c r="N302" s="10">
        <v>0.8</v>
      </c>
    </row>
    <row r="303" spans="7:14" x14ac:dyDescent="0.25">
      <c r="G303" s="10">
        <v>0.8</v>
      </c>
      <c r="H303" s="10"/>
      <c r="I303" s="10"/>
      <c r="J303" s="10"/>
      <c r="K303" s="10"/>
      <c r="L303" s="10"/>
      <c r="M303" s="10"/>
      <c r="N303" s="10">
        <v>0.79999999999999993</v>
      </c>
    </row>
    <row r="304" spans="7:14" x14ac:dyDescent="0.25">
      <c r="G304" s="10"/>
      <c r="H304" s="10"/>
      <c r="I304" s="10"/>
      <c r="J304" s="10"/>
      <c r="K304" s="10"/>
      <c r="L304" s="10"/>
      <c r="M304" s="10"/>
      <c r="N304" s="10"/>
    </row>
    <row r="305" spans="7:14" x14ac:dyDescent="0.25">
      <c r="G305" s="10"/>
      <c r="H305" s="10"/>
      <c r="I305" s="10"/>
      <c r="J305" s="10"/>
      <c r="K305" s="10"/>
      <c r="L305" s="10"/>
      <c r="M305" s="10"/>
      <c r="N305" s="10"/>
    </row>
    <row r="306" spans="7:14" x14ac:dyDescent="0.25">
      <c r="G306" s="10"/>
      <c r="H306" s="10"/>
      <c r="I306" s="10"/>
      <c r="J306" s="10"/>
      <c r="K306" s="10"/>
      <c r="L306" s="10"/>
      <c r="M306" s="10"/>
      <c r="N306" s="10"/>
    </row>
    <row r="307" spans="7:14" x14ac:dyDescent="0.25">
      <c r="G307" s="10"/>
      <c r="H307" s="10"/>
      <c r="I307" s="10"/>
      <c r="J307" s="10"/>
      <c r="K307" s="10"/>
      <c r="L307" s="10"/>
      <c r="M307" s="10"/>
      <c r="N307" s="10"/>
    </row>
    <row r="308" spans="7:14" x14ac:dyDescent="0.25">
      <c r="G308" s="10"/>
      <c r="H308" s="10"/>
      <c r="I308" s="10"/>
      <c r="J308" s="10"/>
      <c r="K308" s="10"/>
      <c r="L308" s="10"/>
      <c r="M308" s="10"/>
      <c r="N308" s="10"/>
    </row>
    <row r="309" spans="7:14" x14ac:dyDescent="0.25">
      <c r="G309" s="10"/>
      <c r="H309" s="10"/>
      <c r="I309" s="10"/>
      <c r="J309" s="10"/>
      <c r="K309" s="10"/>
      <c r="L309" s="10"/>
      <c r="M309" s="10"/>
      <c r="N309" s="10"/>
    </row>
    <row r="310" spans="7:14" x14ac:dyDescent="0.25">
      <c r="G310" s="10"/>
      <c r="H310" s="10"/>
      <c r="I310" s="10"/>
      <c r="J310" s="10"/>
      <c r="K310" s="10"/>
      <c r="L310" s="10"/>
      <c r="M310" s="10"/>
      <c r="N310" s="10"/>
    </row>
    <row r="311" spans="7:14" x14ac:dyDescent="0.25">
      <c r="G311" s="10"/>
      <c r="H311" s="10"/>
      <c r="I311" s="10"/>
      <c r="J311" s="10"/>
      <c r="K311" s="10"/>
      <c r="L311" s="10"/>
      <c r="M311" s="10"/>
      <c r="N311" s="10"/>
    </row>
    <row r="312" spans="7:14" x14ac:dyDescent="0.25">
      <c r="G312" s="10"/>
      <c r="H312" s="10"/>
      <c r="I312" s="10"/>
      <c r="J312" s="10"/>
      <c r="K312" s="10"/>
      <c r="L312" s="10"/>
      <c r="M312" s="10"/>
      <c r="N312" s="10"/>
    </row>
    <row r="313" spans="7:14" x14ac:dyDescent="0.25">
      <c r="G313" s="10"/>
      <c r="H313" s="10"/>
      <c r="I313" s="10"/>
      <c r="J313" s="10"/>
      <c r="K313" s="10"/>
      <c r="L313" s="10"/>
      <c r="M313" s="10"/>
      <c r="N313" s="10"/>
    </row>
    <row r="314" spans="7:14" x14ac:dyDescent="0.25">
      <c r="G314" s="10"/>
      <c r="H314" s="10"/>
      <c r="I314" s="10"/>
      <c r="J314" s="10"/>
      <c r="K314" s="10"/>
      <c r="L314" s="10"/>
      <c r="M314" s="10"/>
      <c r="N314" s="10"/>
    </row>
    <row r="315" spans="7:14" x14ac:dyDescent="0.25">
      <c r="G315" s="10"/>
      <c r="H315" s="10"/>
      <c r="I315" s="10"/>
      <c r="J315" s="10"/>
      <c r="K315" s="10"/>
      <c r="L315" s="10"/>
      <c r="M315" s="10"/>
      <c r="N315" s="10"/>
    </row>
    <row r="316" spans="7:14" x14ac:dyDescent="0.25">
      <c r="G316" s="10"/>
      <c r="H316" s="10"/>
      <c r="I316" s="10"/>
      <c r="J316" s="10"/>
      <c r="K316" s="10"/>
      <c r="L316" s="10"/>
      <c r="M316" s="10"/>
      <c r="N316" s="10"/>
    </row>
    <row r="317" spans="7:14" x14ac:dyDescent="0.25">
      <c r="G317" s="10"/>
      <c r="H317" s="10"/>
      <c r="I317" s="10"/>
      <c r="J317" s="10"/>
      <c r="K317" s="10"/>
      <c r="L317" s="10"/>
      <c r="M317" s="10"/>
      <c r="N317" s="10"/>
    </row>
    <row r="318" spans="7:14" x14ac:dyDescent="0.25">
      <c r="G318" s="10"/>
      <c r="H318" s="10"/>
      <c r="I318" s="10"/>
      <c r="J318" s="10"/>
      <c r="K318" s="10"/>
      <c r="L318" s="10"/>
      <c r="M318" s="10"/>
      <c r="N318" s="10"/>
    </row>
    <row r="319" spans="7:14" x14ac:dyDescent="0.25">
      <c r="G319" s="10"/>
      <c r="H319" s="10"/>
      <c r="I319" s="10"/>
      <c r="J319" s="10"/>
      <c r="K319" s="10"/>
      <c r="L319" s="10"/>
      <c r="M319" s="10"/>
      <c r="N319" s="10"/>
    </row>
    <row r="320" spans="7:14" x14ac:dyDescent="0.25">
      <c r="G320" s="10"/>
      <c r="H320" s="10"/>
      <c r="I320" s="10"/>
      <c r="J320" s="10"/>
      <c r="K320" s="10"/>
      <c r="L320" s="10"/>
      <c r="M320" s="10"/>
      <c r="N320" s="10"/>
    </row>
    <row r="321" spans="7:14" x14ac:dyDescent="0.25">
      <c r="G321" s="10"/>
      <c r="H321" s="10"/>
      <c r="I321" s="10"/>
      <c r="J321" s="10"/>
      <c r="K321" s="10"/>
      <c r="L321" s="10"/>
      <c r="M321" s="10"/>
      <c r="N321" s="10"/>
    </row>
    <row r="322" spans="7:14" x14ac:dyDescent="0.25">
      <c r="G322" s="10"/>
      <c r="H322" s="10"/>
      <c r="I322" s="10"/>
      <c r="J322" s="10"/>
      <c r="K322" s="10"/>
      <c r="L322" s="10"/>
      <c r="M322" s="10"/>
      <c r="N322" s="10"/>
    </row>
    <row r="323" spans="7:14" x14ac:dyDescent="0.25">
      <c r="G323" s="10"/>
      <c r="H323" s="10"/>
      <c r="I323" s="10"/>
      <c r="J323" s="10"/>
      <c r="K323" s="10"/>
      <c r="L323" s="10"/>
      <c r="M323" s="10"/>
      <c r="N323" s="10"/>
    </row>
    <row r="324" spans="7:14" x14ac:dyDescent="0.25">
      <c r="G324" s="10"/>
      <c r="H324" s="10"/>
      <c r="I324" s="10"/>
      <c r="J324" s="10"/>
      <c r="K324" s="10"/>
      <c r="L324" s="10"/>
      <c r="M324" s="10"/>
      <c r="N324" s="10"/>
    </row>
    <row r="325" spans="7:14" x14ac:dyDescent="0.25">
      <c r="G325" s="10"/>
      <c r="H325" s="10"/>
      <c r="I325" s="10"/>
      <c r="J325" s="10"/>
      <c r="K325" s="10"/>
      <c r="L325" s="10"/>
      <c r="M325" s="10"/>
      <c r="N325" s="10"/>
    </row>
    <row r="326" spans="7:14" x14ac:dyDescent="0.25">
      <c r="G326" s="10"/>
      <c r="H326" s="10"/>
      <c r="I326" s="10"/>
      <c r="J326" s="10"/>
      <c r="K326" s="10"/>
      <c r="L326" s="10"/>
      <c r="M326" s="10"/>
      <c r="N326" s="10"/>
    </row>
    <row r="327" spans="7:14" x14ac:dyDescent="0.25">
      <c r="G327" s="10"/>
      <c r="H327" s="10"/>
      <c r="I327" s="10"/>
      <c r="J327" s="10"/>
      <c r="K327" s="10"/>
      <c r="L327" s="10"/>
      <c r="M327" s="10"/>
      <c r="N327" s="10"/>
    </row>
    <row r="328" spans="7:14" x14ac:dyDescent="0.25">
      <c r="G328" s="10"/>
      <c r="H328" s="10"/>
      <c r="I328" s="10"/>
      <c r="J328" s="10"/>
      <c r="K328" s="10"/>
      <c r="L328" s="10"/>
      <c r="M328" s="10"/>
      <c r="N328" s="10"/>
    </row>
    <row r="329" spans="7:14" x14ac:dyDescent="0.25">
      <c r="G329" s="10"/>
      <c r="H329" s="10"/>
      <c r="I329" s="10"/>
      <c r="J329" s="10"/>
      <c r="K329" s="10"/>
      <c r="L329" s="10"/>
      <c r="M329" s="10"/>
      <c r="N329" s="10"/>
    </row>
    <row r="330" spans="7:14" x14ac:dyDescent="0.25">
      <c r="G330" s="10"/>
      <c r="H330" s="10"/>
      <c r="I330" s="10"/>
      <c r="J330" s="10"/>
      <c r="K330" s="10"/>
      <c r="L330" s="10"/>
      <c r="M330" s="10"/>
      <c r="N330" s="10"/>
    </row>
    <row r="331" spans="7:14" x14ac:dyDescent="0.25">
      <c r="G331" s="10"/>
      <c r="H331" s="10"/>
      <c r="I331" s="10"/>
      <c r="J331" s="10"/>
      <c r="K331" s="10"/>
      <c r="L331" s="10"/>
      <c r="M331" s="10"/>
      <c r="N331" s="10"/>
    </row>
    <row r="332" spans="7:14" x14ac:dyDescent="0.25">
      <c r="G332" s="10"/>
      <c r="H332" s="10"/>
      <c r="I332" s="10"/>
      <c r="J332" s="10"/>
      <c r="K332" s="10"/>
      <c r="L332" s="10"/>
      <c r="M332" s="10"/>
      <c r="N332" s="10"/>
    </row>
    <row r="333" spans="7:14" x14ac:dyDescent="0.25">
      <c r="G333" s="10"/>
      <c r="H333" s="10"/>
      <c r="I333" s="10"/>
      <c r="J333" s="10"/>
      <c r="K333" s="10"/>
      <c r="L333" s="10"/>
      <c r="M333" s="10"/>
      <c r="N333" s="10"/>
    </row>
    <row r="334" spans="7:14" x14ac:dyDescent="0.25">
      <c r="G334" s="10"/>
      <c r="H334" s="10"/>
      <c r="I334" s="10"/>
      <c r="J334" s="10"/>
      <c r="K334" s="10"/>
      <c r="L334" s="10"/>
      <c r="M334" s="10"/>
      <c r="N334" s="10"/>
    </row>
    <row r="335" spans="7:14" x14ac:dyDescent="0.25">
      <c r="G335" s="10"/>
      <c r="H335" s="10"/>
      <c r="I335" s="10"/>
      <c r="J335" s="10"/>
      <c r="K335" s="10"/>
      <c r="L335" s="10"/>
      <c r="M335" s="10"/>
      <c r="N335" s="10"/>
    </row>
    <row r="336" spans="7:14" x14ac:dyDescent="0.25">
      <c r="G336" s="10"/>
      <c r="H336" s="10"/>
      <c r="I336" s="10"/>
      <c r="J336" s="10"/>
      <c r="K336" s="10"/>
      <c r="L336" s="10"/>
      <c r="M336" s="10"/>
      <c r="N336" s="10"/>
    </row>
    <row r="337" spans="7:14" x14ac:dyDescent="0.25">
      <c r="G337" s="10"/>
      <c r="H337" s="10"/>
      <c r="I337" s="10"/>
      <c r="J337" s="10"/>
      <c r="K337" s="10"/>
      <c r="L337" s="10"/>
      <c r="M337" s="10"/>
      <c r="N337" s="10"/>
    </row>
    <row r="338" spans="7:14" x14ac:dyDescent="0.25">
      <c r="G338" s="10"/>
      <c r="H338" s="10"/>
      <c r="I338" s="10"/>
      <c r="J338" s="10"/>
      <c r="K338" s="10"/>
      <c r="L338" s="10"/>
      <c r="M338" s="10"/>
      <c r="N338" s="10"/>
    </row>
    <row r="339" spans="7:14" x14ac:dyDescent="0.25">
      <c r="G339" s="10"/>
      <c r="H339" s="10"/>
      <c r="I339" s="10"/>
      <c r="J339" s="10"/>
      <c r="K339" s="10"/>
      <c r="L339" s="10"/>
      <c r="M339" s="10"/>
      <c r="N339" s="10"/>
    </row>
    <row r="340" spans="7:14" x14ac:dyDescent="0.25">
      <c r="G340" s="10"/>
      <c r="H340" s="10"/>
      <c r="I340" s="10"/>
      <c r="J340" s="10"/>
      <c r="K340" s="10"/>
      <c r="L340" s="10"/>
      <c r="M340" s="10"/>
      <c r="N340" s="10"/>
    </row>
    <row r="341" spans="7:14" x14ac:dyDescent="0.25">
      <c r="G341" s="10"/>
      <c r="H341" s="10"/>
      <c r="I341" s="10"/>
      <c r="J341" s="10"/>
      <c r="K341" s="10"/>
      <c r="L341" s="10"/>
      <c r="M341" s="10"/>
      <c r="N341" s="10"/>
    </row>
    <row r="342" spans="7:14" x14ac:dyDescent="0.25">
      <c r="G342" s="10"/>
      <c r="H342" s="10"/>
      <c r="I342" s="10"/>
      <c r="J342" s="10"/>
      <c r="K342" s="10"/>
      <c r="L342" s="10"/>
      <c r="M342" s="10"/>
      <c r="N342" s="10"/>
    </row>
    <row r="343" spans="7:14" x14ac:dyDescent="0.25">
      <c r="G343" s="10"/>
      <c r="H343" s="10"/>
      <c r="I343" s="10"/>
      <c r="J343" s="10"/>
      <c r="K343" s="10"/>
      <c r="L343" s="10"/>
      <c r="M343" s="10"/>
      <c r="N343" s="10"/>
    </row>
    <row r="344" spans="7:14" x14ac:dyDescent="0.25">
      <c r="G344" s="10"/>
      <c r="H344" s="10"/>
      <c r="I344" s="10"/>
      <c r="J344" s="10"/>
      <c r="K344" s="10"/>
      <c r="L344" s="10"/>
      <c r="M344" s="10"/>
      <c r="N344" s="10"/>
    </row>
    <row r="345" spans="7:14" x14ac:dyDescent="0.25">
      <c r="G345" s="10"/>
      <c r="H345" s="10"/>
      <c r="I345" s="10"/>
      <c r="J345" s="10"/>
      <c r="K345" s="10"/>
      <c r="L345" s="10"/>
      <c r="M345" s="10"/>
      <c r="N345" s="10"/>
    </row>
    <row r="346" spans="7:14" x14ac:dyDescent="0.25">
      <c r="G346" s="10"/>
      <c r="H346" s="10"/>
      <c r="I346" s="10"/>
      <c r="J346" s="10"/>
      <c r="K346" s="10"/>
      <c r="L346" s="10"/>
      <c r="M346" s="10"/>
      <c r="N346" s="10"/>
    </row>
    <row r="347" spans="7:14" x14ac:dyDescent="0.25">
      <c r="G347" s="10"/>
      <c r="H347" s="10"/>
      <c r="I347" s="10"/>
      <c r="J347" s="10"/>
      <c r="K347" s="10"/>
      <c r="L347" s="10"/>
      <c r="M347" s="10"/>
      <c r="N347" s="10"/>
    </row>
    <row r="348" spans="7:14" x14ac:dyDescent="0.25">
      <c r="G348" s="10"/>
      <c r="H348" s="10"/>
      <c r="I348" s="10"/>
      <c r="J348" s="10"/>
      <c r="K348" s="10"/>
      <c r="L348" s="10"/>
      <c r="M348" s="10"/>
      <c r="N348" s="10"/>
    </row>
    <row r="349" spans="7:14" x14ac:dyDescent="0.25">
      <c r="G349" s="10"/>
      <c r="H349" s="10"/>
      <c r="I349" s="10"/>
      <c r="J349" s="10"/>
      <c r="K349" s="10"/>
      <c r="L349" s="10"/>
      <c r="M349" s="10"/>
      <c r="N349" s="10"/>
    </row>
    <row r="350" spans="7:14" x14ac:dyDescent="0.25">
      <c r="G350" s="10"/>
      <c r="H350" s="10"/>
      <c r="I350" s="10"/>
      <c r="J350" s="10"/>
      <c r="K350" s="10"/>
      <c r="L350" s="10"/>
      <c r="M350" s="10"/>
      <c r="N350" s="10"/>
    </row>
    <row r="351" spans="7:14" x14ac:dyDescent="0.25">
      <c r="G351" s="10"/>
      <c r="H351" s="10"/>
      <c r="I351" s="10"/>
      <c r="J351" s="10"/>
      <c r="K351" s="10"/>
      <c r="L351" s="10"/>
      <c r="M351" s="10"/>
      <c r="N351" s="10"/>
    </row>
    <row r="352" spans="7:14" x14ac:dyDescent="0.25">
      <c r="G352" s="10"/>
      <c r="H352" s="10"/>
      <c r="I352" s="10"/>
      <c r="J352" s="10"/>
      <c r="K352" s="10"/>
      <c r="L352" s="10"/>
      <c r="M352" s="10"/>
      <c r="N352" s="10"/>
    </row>
    <row r="353" spans="7:14" x14ac:dyDescent="0.25">
      <c r="G353" s="10"/>
      <c r="H353" s="10"/>
      <c r="I353" s="10"/>
      <c r="J353" s="10"/>
      <c r="K353" s="10"/>
      <c r="L353" s="10"/>
      <c r="M353" s="10"/>
      <c r="N353" s="10"/>
    </row>
    <row r="354" spans="7:14" x14ac:dyDescent="0.25">
      <c r="G354" s="10"/>
      <c r="H354" s="10"/>
      <c r="I354" s="10"/>
      <c r="J354" s="10"/>
      <c r="K354" s="10"/>
      <c r="L354" s="10"/>
      <c r="M354" s="10"/>
      <c r="N354" s="10"/>
    </row>
    <row r="355" spans="7:14" x14ac:dyDescent="0.25">
      <c r="G355" s="10"/>
      <c r="H355" s="10"/>
      <c r="I355" s="10"/>
      <c r="J355" s="10"/>
      <c r="K355" s="10"/>
      <c r="L355" s="10"/>
      <c r="M355" s="10"/>
      <c r="N355" s="10"/>
    </row>
    <row r="356" spans="7:14" x14ac:dyDescent="0.25">
      <c r="G356" s="10"/>
      <c r="H356" s="10"/>
      <c r="I356" s="10"/>
      <c r="J356" s="10"/>
      <c r="K356" s="10"/>
      <c r="L356" s="10"/>
      <c r="M356" s="10"/>
      <c r="N356" s="10"/>
    </row>
    <row r="357" spans="7:14" x14ac:dyDescent="0.25">
      <c r="G357" s="10"/>
      <c r="H357" s="10"/>
      <c r="I357" s="10"/>
      <c r="J357" s="10"/>
      <c r="K357" s="10"/>
      <c r="L357" s="10"/>
      <c r="M357" s="10"/>
      <c r="N357" s="10"/>
    </row>
    <row r="358" spans="7:14" x14ac:dyDescent="0.25">
      <c r="G358" s="10"/>
      <c r="H358" s="10"/>
      <c r="I358" s="10"/>
      <c r="J358" s="10"/>
      <c r="K358" s="10"/>
      <c r="L358" s="10"/>
      <c r="M358" s="10"/>
      <c r="N358" s="10"/>
    </row>
    <row r="359" spans="7:14" x14ac:dyDescent="0.25">
      <c r="G359" s="10"/>
      <c r="H359" s="10"/>
      <c r="I359" s="10"/>
      <c r="J359" s="10"/>
      <c r="K359" s="10"/>
      <c r="L359" s="10"/>
      <c r="M359" s="10"/>
      <c r="N359" s="10"/>
    </row>
    <row r="360" spans="7:14" x14ac:dyDescent="0.25">
      <c r="G360" s="10"/>
      <c r="H360" s="10"/>
      <c r="I360" s="10"/>
      <c r="J360" s="10"/>
      <c r="K360" s="10"/>
      <c r="L360" s="10"/>
      <c r="M360" s="10"/>
      <c r="N360" s="10"/>
    </row>
    <row r="361" spans="7:14" x14ac:dyDescent="0.25">
      <c r="G361" s="10"/>
      <c r="H361" s="10"/>
      <c r="I361" s="10"/>
      <c r="J361" s="10"/>
      <c r="K361" s="10"/>
      <c r="L361" s="10"/>
      <c r="M361" s="10"/>
      <c r="N361" s="10"/>
    </row>
    <row r="362" spans="7:14" x14ac:dyDescent="0.25">
      <c r="G362" s="10"/>
      <c r="H362" s="10"/>
      <c r="I362" s="10"/>
      <c r="J362" s="10"/>
      <c r="K362" s="10"/>
      <c r="L362" s="10"/>
      <c r="M362" s="10"/>
      <c r="N362" s="10"/>
    </row>
    <row r="363" spans="7:14" x14ac:dyDescent="0.25">
      <c r="G363" s="10"/>
      <c r="H363" s="10"/>
      <c r="I363" s="10"/>
      <c r="J363" s="10"/>
      <c r="K363" s="10"/>
      <c r="L363" s="10"/>
      <c r="M363" s="10"/>
      <c r="N363" s="10"/>
    </row>
    <row r="364" spans="7:14" x14ac:dyDescent="0.25">
      <c r="G364" s="10"/>
      <c r="H364" s="10"/>
      <c r="I364" s="10"/>
      <c r="J364" s="10"/>
      <c r="K364" s="10"/>
      <c r="L364" s="10"/>
      <c r="M364" s="10"/>
      <c r="N364" s="10"/>
    </row>
    <row r="365" spans="7:14" x14ac:dyDescent="0.25">
      <c r="G365" s="10"/>
      <c r="H365" s="10"/>
      <c r="I365" s="10"/>
      <c r="J365" s="10"/>
      <c r="K365" s="10"/>
      <c r="L365" s="10"/>
      <c r="M365" s="10"/>
      <c r="N365" s="10"/>
    </row>
    <row r="366" spans="7:14" x14ac:dyDescent="0.25">
      <c r="G366" s="10"/>
      <c r="H366" s="10"/>
      <c r="I366" s="10"/>
      <c r="J366" s="10"/>
      <c r="K366" s="10"/>
      <c r="L366" s="10"/>
      <c r="M366" s="10"/>
      <c r="N366" s="10"/>
    </row>
    <row r="367" spans="7:14" x14ac:dyDescent="0.25">
      <c r="G367" s="10"/>
      <c r="H367" s="10"/>
      <c r="I367" s="10"/>
      <c r="J367" s="10"/>
      <c r="K367" s="10"/>
      <c r="L367" s="10"/>
      <c r="M367" s="10"/>
      <c r="N367" s="10"/>
    </row>
    <row r="368" spans="7:14" x14ac:dyDescent="0.25">
      <c r="G368" s="10"/>
      <c r="H368" s="10"/>
      <c r="I368" s="10"/>
      <c r="J368" s="10"/>
      <c r="K368" s="10"/>
      <c r="L368" s="10"/>
      <c r="M368" s="10"/>
      <c r="N368" s="10"/>
    </row>
    <row r="369" spans="7:14" x14ac:dyDescent="0.25">
      <c r="G369" s="10"/>
      <c r="H369" s="10"/>
      <c r="I369" s="10"/>
      <c r="J369" s="10"/>
      <c r="K369" s="10"/>
      <c r="L369" s="10"/>
      <c r="M369" s="10"/>
      <c r="N369" s="10"/>
    </row>
    <row r="370" spans="7:14" x14ac:dyDescent="0.25">
      <c r="G370" s="10"/>
      <c r="H370" s="10"/>
      <c r="I370" s="10"/>
      <c r="J370" s="10"/>
      <c r="K370" s="10"/>
      <c r="L370" s="10"/>
      <c r="M370" s="10"/>
      <c r="N370" s="10"/>
    </row>
    <row r="371" spans="7:14" x14ac:dyDescent="0.25">
      <c r="G371" s="10"/>
      <c r="H371" s="10"/>
      <c r="I371" s="10"/>
      <c r="J371" s="10"/>
      <c r="K371" s="10"/>
      <c r="L371" s="10"/>
      <c r="M371" s="10"/>
      <c r="N371" s="10"/>
    </row>
    <row r="372" spans="7:14" x14ac:dyDescent="0.25">
      <c r="G372" s="10"/>
      <c r="H372" s="10"/>
      <c r="I372" s="10"/>
      <c r="J372" s="10"/>
      <c r="K372" s="10"/>
      <c r="L372" s="10"/>
      <c r="M372" s="10"/>
      <c r="N372" s="10"/>
    </row>
    <row r="373" spans="7:14" x14ac:dyDescent="0.25">
      <c r="G373" s="10"/>
      <c r="H373" s="10"/>
      <c r="I373" s="10"/>
      <c r="J373" s="10"/>
      <c r="K373" s="10"/>
      <c r="L373" s="10"/>
      <c r="M373" s="10"/>
      <c r="N373" s="10"/>
    </row>
    <row r="374" spans="7:14" x14ac:dyDescent="0.25">
      <c r="G374" s="10"/>
      <c r="H374" s="10"/>
      <c r="I374" s="10"/>
      <c r="J374" s="10"/>
      <c r="K374" s="10"/>
      <c r="L374" s="10"/>
      <c r="M374" s="10"/>
      <c r="N374" s="10"/>
    </row>
    <row r="375" spans="7:14" x14ac:dyDescent="0.25">
      <c r="G375" s="10"/>
      <c r="H375" s="10"/>
      <c r="I375" s="10"/>
      <c r="J375" s="10"/>
      <c r="K375" s="10"/>
      <c r="L375" s="10"/>
      <c r="M375" s="10"/>
      <c r="N375" s="10"/>
    </row>
    <row r="376" spans="7:14" x14ac:dyDescent="0.25">
      <c r="G376" s="10"/>
      <c r="H376" s="10"/>
      <c r="I376" s="10"/>
      <c r="J376" s="10"/>
      <c r="K376" s="10"/>
      <c r="L376" s="10"/>
      <c r="M376" s="10"/>
      <c r="N376" s="10"/>
    </row>
    <row r="377" spans="7:14" x14ac:dyDescent="0.25">
      <c r="G377" s="10"/>
      <c r="H377" s="10"/>
      <c r="I377" s="10"/>
      <c r="J377" s="10"/>
      <c r="K377" s="10"/>
      <c r="L377" s="10"/>
      <c r="M377" s="10"/>
      <c r="N377" s="10"/>
    </row>
    <row r="378" spans="7:14" x14ac:dyDescent="0.25">
      <c r="G378" s="10"/>
      <c r="H378" s="10"/>
      <c r="I378" s="10"/>
      <c r="J378" s="10"/>
      <c r="K378" s="10"/>
      <c r="L378" s="10"/>
      <c r="M378" s="10"/>
      <c r="N378" s="10"/>
    </row>
    <row r="379" spans="7:14" x14ac:dyDescent="0.25">
      <c r="G379" s="10"/>
      <c r="H379" s="10"/>
      <c r="I379" s="10"/>
      <c r="J379" s="10"/>
      <c r="K379" s="10"/>
      <c r="L379" s="10"/>
      <c r="M379" s="10"/>
      <c r="N379" s="10"/>
    </row>
    <row r="380" spans="7:14" x14ac:dyDescent="0.25">
      <c r="G380" s="10"/>
      <c r="H380" s="10"/>
      <c r="I380" s="10"/>
      <c r="J380" s="10"/>
      <c r="K380" s="10"/>
      <c r="L380" s="10"/>
      <c r="M380" s="10"/>
      <c r="N380" s="10"/>
    </row>
    <row r="381" spans="7:14" x14ac:dyDescent="0.25">
      <c r="G381" s="10"/>
      <c r="H381" s="10"/>
      <c r="I381" s="10"/>
      <c r="J381" s="10"/>
      <c r="K381" s="10"/>
      <c r="L381" s="10"/>
      <c r="M381" s="10"/>
      <c r="N381" s="10"/>
    </row>
    <row r="382" spans="7:14" x14ac:dyDescent="0.25">
      <c r="G382" s="10"/>
      <c r="H382" s="10"/>
      <c r="I382" s="10"/>
      <c r="J382" s="10"/>
      <c r="K382" s="10"/>
      <c r="L382" s="10"/>
      <c r="M382" s="10"/>
      <c r="N382" s="10"/>
    </row>
    <row r="383" spans="7:14" x14ac:dyDescent="0.25">
      <c r="G383" s="10"/>
      <c r="H383" s="10"/>
      <c r="I383" s="10"/>
      <c r="J383" s="10"/>
      <c r="K383" s="10"/>
      <c r="L383" s="10"/>
      <c r="M383" s="10"/>
      <c r="N383" s="10"/>
    </row>
    <row r="384" spans="7:14" x14ac:dyDescent="0.25">
      <c r="G384" s="10"/>
      <c r="H384" s="10"/>
      <c r="I384" s="10"/>
      <c r="J384" s="10"/>
      <c r="K384" s="10"/>
      <c r="L384" s="10"/>
      <c r="M384" s="10"/>
      <c r="N384" s="10"/>
    </row>
    <row r="385" spans="7:14" x14ac:dyDescent="0.25">
      <c r="G385" s="10"/>
      <c r="H385" s="10"/>
      <c r="I385" s="10"/>
      <c r="J385" s="10"/>
      <c r="K385" s="10"/>
      <c r="L385" s="10"/>
      <c r="M385" s="10"/>
      <c r="N385" s="10"/>
    </row>
    <row r="386" spans="7:14" x14ac:dyDescent="0.25">
      <c r="G386" s="10"/>
      <c r="H386" s="10"/>
      <c r="I386" s="10"/>
      <c r="J386" s="10"/>
      <c r="K386" s="10"/>
      <c r="L386" s="10"/>
      <c r="M386" s="10"/>
      <c r="N386" s="10"/>
    </row>
    <row r="387" spans="7:14" x14ac:dyDescent="0.25">
      <c r="G387" s="10"/>
      <c r="H387" s="10"/>
      <c r="I387" s="10"/>
      <c r="J387" s="10"/>
      <c r="K387" s="10"/>
      <c r="L387" s="10"/>
      <c r="M387" s="10"/>
      <c r="N387" s="10"/>
    </row>
    <row r="388" spans="7:14" x14ac:dyDescent="0.25">
      <c r="G388" s="10"/>
      <c r="H388" s="10"/>
      <c r="I388" s="10"/>
      <c r="J388" s="10"/>
      <c r="K388" s="10"/>
      <c r="L388" s="10"/>
      <c r="M388" s="10"/>
      <c r="N388" s="10"/>
    </row>
    <row r="389" spans="7:14" x14ac:dyDescent="0.25">
      <c r="G389" s="10"/>
      <c r="H389" s="10"/>
      <c r="I389" s="10"/>
      <c r="J389" s="10"/>
      <c r="K389" s="10"/>
      <c r="L389" s="10"/>
      <c r="M389" s="10"/>
      <c r="N389" s="10"/>
    </row>
    <row r="390" spans="7:14" x14ac:dyDescent="0.25">
      <c r="G390" s="10"/>
      <c r="H390" s="10"/>
      <c r="I390" s="10"/>
      <c r="J390" s="10"/>
      <c r="K390" s="10"/>
      <c r="L390" s="10"/>
      <c r="M390" s="10"/>
      <c r="N390" s="10"/>
    </row>
    <row r="391" spans="7:14" x14ac:dyDescent="0.25">
      <c r="G391" s="10"/>
      <c r="H391" s="10"/>
      <c r="I391" s="10"/>
      <c r="J391" s="10"/>
      <c r="K391" s="10"/>
      <c r="L391" s="10"/>
      <c r="M391" s="10"/>
      <c r="N391" s="10"/>
    </row>
    <row r="392" spans="7:14" x14ac:dyDescent="0.25">
      <c r="G392" s="10"/>
      <c r="H392" s="10"/>
      <c r="I392" s="10"/>
      <c r="J392" s="10"/>
      <c r="K392" s="10"/>
      <c r="L392" s="10"/>
      <c r="M392" s="10"/>
      <c r="N392" s="10"/>
    </row>
    <row r="393" spans="7:14" x14ac:dyDescent="0.25">
      <c r="G393" s="10"/>
      <c r="H393" s="10"/>
      <c r="I393" s="10"/>
      <c r="J393" s="10"/>
      <c r="K393" s="10"/>
      <c r="L393" s="10"/>
      <c r="M393" s="10"/>
      <c r="N393" s="10"/>
    </row>
    <row r="394" spans="7:14" x14ac:dyDescent="0.25">
      <c r="G394" s="10"/>
      <c r="H394" s="10"/>
      <c r="I394" s="10"/>
      <c r="J394" s="10"/>
      <c r="K394" s="10"/>
      <c r="L394" s="10"/>
      <c r="M394" s="10"/>
      <c r="N394" s="10"/>
    </row>
    <row r="395" spans="7:14" x14ac:dyDescent="0.25">
      <c r="G395" s="10"/>
      <c r="H395" s="10"/>
      <c r="I395" s="10"/>
      <c r="J395" s="10"/>
      <c r="K395" s="10"/>
      <c r="L395" s="10"/>
      <c r="M395" s="10"/>
      <c r="N395" s="10"/>
    </row>
    <row r="396" spans="7:14" x14ac:dyDescent="0.25">
      <c r="G396" s="10"/>
      <c r="H396" s="10"/>
      <c r="I396" s="10"/>
      <c r="J396" s="10"/>
      <c r="K396" s="10"/>
      <c r="L396" s="10"/>
      <c r="M396" s="10"/>
      <c r="N396" s="10"/>
    </row>
    <row r="397" spans="7:14" x14ac:dyDescent="0.25">
      <c r="G397" s="10"/>
      <c r="H397" s="10"/>
      <c r="I397" s="10"/>
      <c r="J397" s="10"/>
      <c r="K397" s="10"/>
      <c r="L397" s="10"/>
      <c r="M397" s="10"/>
      <c r="N397" s="10"/>
    </row>
    <row r="398" spans="7:14" x14ac:dyDescent="0.25">
      <c r="G398" s="10"/>
      <c r="H398" s="10"/>
      <c r="I398" s="10"/>
      <c r="J398" s="10"/>
      <c r="K398" s="10"/>
      <c r="L398" s="10"/>
      <c r="M398" s="10"/>
      <c r="N398" s="10"/>
    </row>
    <row r="399" spans="7:14" x14ac:dyDescent="0.25">
      <c r="G399" s="10"/>
      <c r="H399" s="10"/>
      <c r="I399" s="10"/>
      <c r="J399" s="10"/>
      <c r="K399" s="10"/>
      <c r="L399" s="10"/>
      <c r="M399" s="10"/>
      <c r="N399" s="10"/>
    </row>
    <row r="400" spans="7:14" x14ac:dyDescent="0.25">
      <c r="G400" s="10"/>
      <c r="H400" s="10"/>
      <c r="I400" s="10"/>
      <c r="J400" s="10"/>
      <c r="K400" s="10"/>
      <c r="L400" s="10"/>
      <c r="M400" s="10"/>
      <c r="N400" s="10"/>
    </row>
    <row r="401" spans="7:14" x14ac:dyDescent="0.25">
      <c r="G401" s="10"/>
      <c r="H401" s="10"/>
      <c r="I401" s="10"/>
      <c r="J401" s="10"/>
      <c r="K401" s="10"/>
      <c r="L401" s="10"/>
      <c r="M401" s="10"/>
      <c r="N401" s="10"/>
    </row>
    <row r="402" spans="7:14" x14ac:dyDescent="0.25">
      <c r="G402" s="10"/>
      <c r="H402" s="10"/>
      <c r="I402" s="10"/>
      <c r="J402" s="10"/>
      <c r="K402" s="10"/>
      <c r="L402" s="10"/>
      <c r="M402" s="10"/>
      <c r="N402" s="10"/>
    </row>
    <row r="403" spans="7:14" x14ac:dyDescent="0.25">
      <c r="G403" s="10"/>
      <c r="H403" s="10"/>
      <c r="I403" s="10"/>
      <c r="J403" s="10"/>
      <c r="K403" s="10"/>
      <c r="L403" s="10"/>
      <c r="M403" s="10"/>
      <c r="N403" s="10"/>
    </row>
    <row r="404" spans="7:14" x14ac:dyDescent="0.25">
      <c r="G404" s="10"/>
      <c r="H404" s="10"/>
      <c r="I404" s="10"/>
      <c r="J404" s="10"/>
      <c r="K404" s="10"/>
      <c r="L404" s="10"/>
      <c r="M404" s="10"/>
      <c r="N404" s="10"/>
    </row>
    <row r="405" spans="7:14" x14ac:dyDescent="0.25">
      <c r="G405" s="10"/>
      <c r="H405" s="10"/>
      <c r="I405" s="10"/>
      <c r="J405" s="10"/>
      <c r="K405" s="10"/>
      <c r="L405" s="10"/>
      <c r="M405" s="10"/>
      <c r="N405" s="10"/>
    </row>
    <row r="406" spans="7:14" x14ac:dyDescent="0.25">
      <c r="G406" s="10"/>
      <c r="H406" s="10"/>
      <c r="I406" s="10"/>
      <c r="J406" s="10"/>
      <c r="K406" s="10"/>
      <c r="L406" s="10"/>
      <c r="M406" s="10"/>
      <c r="N406" s="10"/>
    </row>
    <row r="407" spans="7:14" x14ac:dyDescent="0.25">
      <c r="G407" s="10"/>
      <c r="H407" s="10"/>
      <c r="I407" s="10"/>
      <c r="J407" s="10"/>
      <c r="K407" s="10"/>
      <c r="L407" s="10"/>
      <c r="M407" s="10"/>
      <c r="N407" s="10"/>
    </row>
    <row r="408" spans="7:14" x14ac:dyDescent="0.25">
      <c r="G408" s="10"/>
      <c r="H408" s="10"/>
      <c r="I408" s="10"/>
      <c r="J408" s="10"/>
      <c r="K408" s="10"/>
      <c r="L408" s="10"/>
      <c r="M408" s="10"/>
      <c r="N408" s="10"/>
    </row>
    <row r="409" spans="7:14" x14ac:dyDescent="0.25">
      <c r="G409" s="10"/>
      <c r="H409" s="10"/>
      <c r="I409" s="10"/>
      <c r="J409" s="10"/>
      <c r="K409" s="10"/>
      <c r="L409" s="10"/>
      <c r="M409" s="10"/>
      <c r="N409" s="10"/>
    </row>
    <row r="410" spans="7:14" x14ac:dyDescent="0.25">
      <c r="G410" s="10"/>
      <c r="H410" s="10"/>
      <c r="I410" s="10"/>
      <c r="J410" s="10"/>
      <c r="K410" s="10"/>
      <c r="L410" s="10"/>
      <c r="M410" s="10"/>
      <c r="N410" s="10"/>
    </row>
    <row r="411" spans="7:14" x14ac:dyDescent="0.25">
      <c r="G411" s="10"/>
      <c r="H411" s="10"/>
      <c r="I411" s="10"/>
      <c r="J411" s="10"/>
      <c r="K411" s="10"/>
      <c r="L411" s="10"/>
      <c r="M411" s="10"/>
      <c r="N411" s="10"/>
    </row>
    <row r="412" spans="7:14" x14ac:dyDescent="0.25">
      <c r="G412" s="10"/>
      <c r="H412" s="10"/>
      <c r="I412" s="10"/>
      <c r="J412" s="10"/>
      <c r="K412" s="10"/>
      <c r="L412" s="10"/>
      <c r="M412" s="10"/>
      <c r="N412" s="10"/>
    </row>
    <row r="413" spans="7:14" x14ac:dyDescent="0.25">
      <c r="G413" s="10"/>
      <c r="H413" s="10"/>
      <c r="I413" s="10"/>
      <c r="J413" s="10"/>
      <c r="K413" s="10"/>
      <c r="L413" s="10"/>
      <c r="M413" s="10"/>
      <c r="N413" s="10"/>
    </row>
    <row r="414" spans="7:14" x14ac:dyDescent="0.25">
      <c r="G414" s="10"/>
      <c r="H414" s="10"/>
      <c r="I414" s="10"/>
      <c r="J414" s="10"/>
      <c r="K414" s="10"/>
      <c r="L414" s="10"/>
      <c r="M414" s="10"/>
      <c r="N414" s="10"/>
    </row>
    <row r="415" spans="7:14" x14ac:dyDescent="0.25">
      <c r="G415" s="10"/>
      <c r="H415" s="10"/>
      <c r="I415" s="10"/>
      <c r="J415" s="10"/>
      <c r="K415" s="10"/>
      <c r="L415" s="10"/>
      <c r="M415" s="10"/>
      <c r="N415" s="10"/>
    </row>
    <row r="416" spans="7:14" x14ac:dyDescent="0.25">
      <c r="G416" s="10"/>
      <c r="H416" s="10"/>
      <c r="I416" s="10"/>
      <c r="J416" s="10"/>
      <c r="K416" s="10"/>
      <c r="L416" s="10"/>
      <c r="M416" s="10"/>
      <c r="N416" s="10"/>
    </row>
    <row r="417" spans="7:14" x14ac:dyDescent="0.25">
      <c r="G417" s="10"/>
      <c r="H417" s="10"/>
      <c r="I417" s="10"/>
      <c r="J417" s="10"/>
      <c r="K417" s="10"/>
      <c r="L417" s="10"/>
      <c r="M417" s="10"/>
      <c r="N417" s="10"/>
    </row>
    <row r="418" spans="7:14" x14ac:dyDescent="0.25">
      <c r="G418" s="10"/>
      <c r="H418" s="10"/>
      <c r="I418" s="10"/>
      <c r="J418" s="10"/>
      <c r="K418" s="10"/>
      <c r="L418" s="10"/>
      <c r="M418" s="10"/>
      <c r="N418" s="10"/>
    </row>
    <row r="419" spans="7:14" x14ac:dyDescent="0.25">
      <c r="G419" s="10"/>
      <c r="H419" s="10"/>
      <c r="I419" s="10"/>
      <c r="J419" s="10"/>
      <c r="K419" s="10"/>
      <c r="L419" s="10"/>
      <c r="M419" s="10"/>
      <c r="N419" s="10"/>
    </row>
    <row r="420" spans="7:14" x14ac:dyDescent="0.25">
      <c r="G420" s="10"/>
      <c r="H420" s="10"/>
      <c r="I420" s="10"/>
      <c r="J420" s="10"/>
      <c r="K420" s="10"/>
      <c r="L420" s="10"/>
      <c r="M420" s="10"/>
      <c r="N420" s="10"/>
    </row>
    <row r="421" spans="7:14" x14ac:dyDescent="0.25">
      <c r="G421" s="10"/>
      <c r="H421" s="10"/>
      <c r="I421" s="10"/>
      <c r="J421" s="10"/>
      <c r="K421" s="10"/>
      <c r="L421" s="10"/>
      <c r="M421" s="10"/>
      <c r="N421" s="10"/>
    </row>
    <row r="422" spans="7:14" x14ac:dyDescent="0.25">
      <c r="G422" s="10"/>
      <c r="H422" s="10"/>
      <c r="I422" s="10"/>
      <c r="J422" s="10"/>
      <c r="K422" s="10"/>
      <c r="L422" s="10"/>
      <c r="M422" s="10"/>
      <c r="N422" s="10"/>
    </row>
    <row r="423" spans="7:14" x14ac:dyDescent="0.25">
      <c r="G423" s="10"/>
      <c r="H423" s="10"/>
      <c r="I423" s="10"/>
      <c r="J423" s="10"/>
      <c r="K423" s="10"/>
      <c r="L423" s="10"/>
      <c r="M423" s="10"/>
      <c r="N423" s="10"/>
    </row>
    <row r="424" spans="7:14" x14ac:dyDescent="0.25">
      <c r="G424" s="10"/>
      <c r="H424" s="10"/>
      <c r="I424" s="10"/>
      <c r="J424" s="10"/>
      <c r="K424" s="10"/>
      <c r="L424" s="10"/>
      <c r="M424" s="10"/>
      <c r="N424" s="10"/>
    </row>
  </sheetData>
  <conditionalFormatting sqref="G4:N4">
    <cfRule type="cellIs" dxfId="86" priority="29" operator="equal">
      <formula>0</formula>
    </cfRule>
  </conditionalFormatting>
  <conditionalFormatting sqref="G4:N4 G7:N7 G2:N2">
    <cfRule type="cellIs" dxfId="85" priority="28" operator="equal">
      <formula>0</formula>
    </cfRule>
  </conditionalFormatting>
  <conditionalFormatting sqref="G6:N6">
    <cfRule type="cellIs" dxfId="84" priority="26" operator="equal">
      <formula>-1</formula>
    </cfRule>
    <cfRule type="cellIs" dxfId="83" priority="27" operator="equal">
      <formula>1</formula>
    </cfRule>
  </conditionalFormatting>
  <conditionalFormatting sqref="O25:O27 G25:N28">
    <cfRule type="cellIs" dxfId="82" priority="24" operator="equal">
      <formula>-1</formula>
    </cfRule>
    <cfRule type="cellIs" dxfId="81" priority="25" operator="equal">
      <formula>1</formula>
    </cfRule>
  </conditionalFormatting>
  <conditionalFormatting sqref="G16:N17">
    <cfRule type="cellIs" dxfId="80" priority="23" operator="between">
      <formula>-1</formula>
      <formula>1</formula>
    </cfRule>
  </conditionalFormatting>
  <conditionalFormatting sqref="S199:AA208 G108:N399 G99:M107">
    <cfRule type="cellIs" dxfId="79" priority="22" operator="between">
      <formula>-0.001</formula>
      <formula>0.001</formula>
    </cfRule>
  </conditionalFormatting>
  <conditionalFormatting sqref="C34">
    <cfRule type="cellIs" dxfId="78" priority="20" operator="lessThanOrEqual">
      <formula>$C$33</formula>
    </cfRule>
    <cfRule type="cellIs" dxfId="77" priority="21" operator="greaterThan">
      <formula>$C$33</formula>
    </cfRule>
  </conditionalFormatting>
  <conditionalFormatting sqref="G23:N23">
    <cfRule type="cellIs" dxfId="76" priority="19" operator="greaterThan">
      <formula>$E$23</formula>
    </cfRule>
  </conditionalFormatting>
  <conditionalFormatting sqref="G23:N23">
    <cfRule type="cellIs" dxfId="75" priority="18" operator="equal">
      <formula>1000</formula>
    </cfRule>
  </conditionalFormatting>
  <conditionalFormatting sqref="B25:C27">
    <cfRule type="cellIs" dxfId="74" priority="30" operator="greaterThan">
      <formula>$B$28</formula>
    </cfRule>
  </conditionalFormatting>
  <conditionalFormatting sqref="G28:L28">
    <cfRule type="cellIs" dxfId="73" priority="16" operator="equal">
      <formula>-1</formula>
    </cfRule>
    <cfRule type="cellIs" dxfId="72" priority="17" operator="equal">
      <formula>1</formula>
    </cfRule>
  </conditionalFormatting>
  <conditionalFormatting sqref="G28:L28">
    <cfRule type="cellIs" dxfId="71" priority="15" operator="greaterThan">
      <formula>$O$28</formula>
    </cfRule>
  </conditionalFormatting>
  <conditionalFormatting sqref="G28:L28">
    <cfRule type="cellIs" dxfId="70" priority="14" operator="equal">
      <formula>1000</formula>
    </cfRule>
  </conditionalFormatting>
  <conditionalFormatting sqref="M28:N28">
    <cfRule type="cellIs" dxfId="69" priority="12" operator="equal">
      <formula>-1</formula>
    </cfRule>
    <cfRule type="cellIs" dxfId="68" priority="13" operator="equal">
      <formula>1</formula>
    </cfRule>
  </conditionalFormatting>
  <conditionalFormatting sqref="M28:N28">
    <cfRule type="cellIs" dxfId="67" priority="11" operator="greaterThan">
      <formula>$O$28</formula>
    </cfRule>
  </conditionalFormatting>
  <conditionalFormatting sqref="M28:N28">
    <cfRule type="cellIs" dxfId="66" priority="10" operator="equal">
      <formula>1000</formula>
    </cfRule>
  </conditionalFormatting>
  <conditionalFormatting sqref="O25:O27">
    <cfRule type="cellIs" dxfId="65" priority="8" operator="equal">
      <formula>-1</formula>
    </cfRule>
    <cfRule type="cellIs" dxfId="64" priority="9" operator="equal">
      <formula>1</formula>
    </cfRule>
  </conditionalFormatting>
  <conditionalFormatting sqref="O25:O27">
    <cfRule type="cellIs" dxfId="63" priority="7" operator="greaterThan">
      <formula>$O$28</formula>
    </cfRule>
  </conditionalFormatting>
  <conditionalFormatting sqref="O25:O27">
    <cfRule type="cellIs" dxfId="62" priority="6" operator="equal">
      <formula>1000</formula>
    </cfRule>
  </conditionalFormatting>
  <conditionalFormatting sqref="G31:N31">
    <cfRule type="cellIs" dxfId="61" priority="3" operator="greaterThan">
      <formula>$E$23</formula>
    </cfRule>
  </conditionalFormatting>
  <conditionalFormatting sqref="G31:N31">
    <cfRule type="cellIs" dxfId="60" priority="2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ES424"/>
  <sheetViews>
    <sheetView tabSelected="1" zoomScale="85" zoomScaleNormal="85" workbookViewId="0">
      <selection activeCell="N27" sqref="N27"/>
    </sheetView>
  </sheetViews>
  <sheetFormatPr defaultColWidth="9.14062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28.140625" style="11" customWidth="1"/>
    <col min="5" max="5" width="9.85546875" style="11" customWidth="1"/>
    <col min="6" max="6" width="10.5703125" style="11" customWidth="1"/>
    <col min="7" max="7" width="12" style="11" bestFit="1" customWidth="1"/>
    <col min="8" max="8" width="9.140625" style="11" bestFit="1" customWidth="1"/>
    <col min="9" max="9" width="9.5703125" style="11" bestFit="1" customWidth="1"/>
    <col min="10" max="11" width="9.140625" style="11" customWidth="1"/>
    <col min="12" max="12" width="9.5703125" style="11" bestFit="1" customWidth="1"/>
    <col min="13" max="14" width="9" style="11" customWidth="1"/>
    <col min="15" max="20" width="10.5703125" style="11" customWidth="1"/>
    <col min="21" max="21" width="12.42578125" style="11" customWidth="1"/>
    <col min="22" max="22" width="13.42578125" style="11" customWidth="1"/>
    <col min="23" max="27" width="10.5703125" style="11" customWidth="1"/>
    <col min="28" max="29" width="9.140625" style="11"/>
    <col min="30" max="30" width="13" style="11" bestFit="1" customWidth="1"/>
    <col min="31" max="34" width="9.140625" style="11"/>
    <col min="35" max="36" width="13" style="11" customWidth="1"/>
    <col min="37" max="37" width="15.5703125" style="11" customWidth="1"/>
    <col min="38" max="38" width="13.5703125" style="11" customWidth="1"/>
    <col min="39" max="40" width="9.140625" style="11"/>
    <col min="41" max="41" width="10.7109375" style="11" customWidth="1"/>
    <col min="42" max="43" width="12.85546875" style="11" customWidth="1"/>
    <col min="44" max="16384" width="9.140625" style="11"/>
  </cols>
  <sheetData>
    <row r="1" spans="1:23" s="48" customFormat="1" x14ac:dyDescent="0.25">
      <c r="B1" s="61" t="s">
        <v>10</v>
      </c>
      <c r="C1" s="61" t="s">
        <v>38</v>
      </c>
    </row>
    <row r="2" spans="1:23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</row>
    <row r="3" spans="1:23" x14ac:dyDescent="0.25">
      <c r="B3" s="11">
        <v>500</v>
      </c>
      <c r="D3" s="11" t="s">
        <v>4</v>
      </c>
      <c r="G3" s="3">
        <v>2</v>
      </c>
      <c r="H3" s="3">
        <v>4</v>
      </c>
      <c r="I3" s="3">
        <v>10</v>
      </c>
      <c r="J3" s="3">
        <v>2</v>
      </c>
      <c r="K3" s="3">
        <v>2</v>
      </c>
      <c r="L3" s="3">
        <v>2</v>
      </c>
      <c r="M3" s="3">
        <v>2</v>
      </c>
      <c r="N3" s="3">
        <v>10</v>
      </c>
    </row>
    <row r="4" spans="1:23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</row>
    <row r="5" spans="1:23" x14ac:dyDescent="0.25">
      <c r="B5" s="11">
        <v>1000</v>
      </c>
      <c r="D5" s="11" t="s">
        <v>5</v>
      </c>
      <c r="G5" s="3">
        <v>2</v>
      </c>
      <c r="H5" s="3">
        <v>2</v>
      </c>
      <c r="I5" s="3">
        <v>2</v>
      </c>
      <c r="J5" s="3">
        <v>2</v>
      </c>
      <c r="K5" s="3">
        <v>2</v>
      </c>
      <c r="L5" s="3">
        <v>2</v>
      </c>
      <c r="M5" s="3">
        <v>2</v>
      </c>
      <c r="N5" s="3">
        <v>2</v>
      </c>
    </row>
    <row r="6" spans="1:23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Q6" s="2">
        <v>1</v>
      </c>
      <c r="R6" s="2">
        <v>2</v>
      </c>
      <c r="S6" s="2">
        <v>3</v>
      </c>
      <c r="T6" s="2">
        <v>4</v>
      </c>
      <c r="U6" s="2">
        <v>5</v>
      </c>
      <c r="V6" s="2">
        <v>6</v>
      </c>
      <c r="W6" s="2">
        <v>7</v>
      </c>
    </row>
    <row r="7" spans="1:23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Q7" s="30">
        <v>10</v>
      </c>
      <c r="R7" s="30">
        <v>3</v>
      </c>
      <c r="S7" s="30">
        <v>7</v>
      </c>
      <c r="T7" s="30">
        <v>2</v>
      </c>
      <c r="U7" s="30">
        <v>5</v>
      </c>
      <c r="V7" s="30">
        <v>4</v>
      </c>
      <c r="W7" s="30">
        <v>1</v>
      </c>
    </row>
    <row r="8" spans="1:23" x14ac:dyDescent="0.25">
      <c r="D8" s="237" t="s">
        <v>134</v>
      </c>
      <c r="G8" s="81">
        <v>10.005491934148877</v>
      </c>
      <c r="H8" s="81">
        <v>3.03265795024749</v>
      </c>
      <c r="I8" s="81">
        <v>6.8312201082783659</v>
      </c>
      <c r="J8" s="81">
        <v>1.9847846032037888</v>
      </c>
      <c r="K8" s="81">
        <v>5.0929335745098676</v>
      </c>
      <c r="L8" s="81">
        <v>4.0572132867676185</v>
      </c>
      <c r="M8" s="81">
        <v>0.99121523048471849</v>
      </c>
      <c r="N8" s="81">
        <v>6.6666600000000003</v>
      </c>
      <c r="Q8" s="81">
        <f t="shared" ref="Q8:V9" si="0">G8</f>
        <v>10.005491934148877</v>
      </c>
      <c r="R8" s="81">
        <f t="shared" si="0"/>
        <v>3.03265795024749</v>
      </c>
      <c r="S8" s="81">
        <f t="shared" si="0"/>
        <v>6.8312201082783659</v>
      </c>
      <c r="T8" s="81">
        <f t="shared" si="0"/>
        <v>1.9847846032037888</v>
      </c>
      <c r="U8" s="81">
        <f t="shared" si="0"/>
        <v>5.0929335745098676</v>
      </c>
      <c r="V8" s="81">
        <f t="shared" si="0"/>
        <v>4.0572132867676185</v>
      </c>
      <c r="W8" s="81">
        <f t="shared" ref="W8:W9" si="1">M8</f>
        <v>0.99121523048471849</v>
      </c>
    </row>
    <row r="9" spans="1:23" x14ac:dyDescent="0.25">
      <c r="D9" s="237" t="s">
        <v>136</v>
      </c>
      <c r="G9" s="236">
        <v>10.540245691360344</v>
      </c>
      <c r="H9" s="236">
        <v>2.8361483362222661</v>
      </c>
      <c r="I9" s="236">
        <v>6.9726129763246902</v>
      </c>
      <c r="J9" s="236">
        <v>1.9632643552401969</v>
      </c>
      <c r="K9" s="236">
        <v>5.0093486210844951</v>
      </c>
      <c r="L9" s="236">
        <v>4.0203345729467834</v>
      </c>
      <c r="M9" s="236">
        <v>0.98901404813771177</v>
      </c>
      <c r="N9" s="236">
        <v>0.73148437881338935</v>
      </c>
      <c r="Q9" s="81">
        <f t="shared" si="0"/>
        <v>10.540245691360344</v>
      </c>
      <c r="R9" s="81">
        <f t="shared" si="0"/>
        <v>2.8361483362222661</v>
      </c>
      <c r="S9" s="81">
        <f t="shared" si="0"/>
        <v>6.9726129763246902</v>
      </c>
      <c r="T9" s="81">
        <f t="shared" si="0"/>
        <v>1.9632643552401969</v>
      </c>
      <c r="U9" s="81">
        <f t="shared" si="0"/>
        <v>5.0093486210844951</v>
      </c>
      <c r="V9" s="81">
        <f t="shared" si="0"/>
        <v>4.0203345729467834</v>
      </c>
      <c r="W9" s="81">
        <f t="shared" si="1"/>
        <v>0.98901404813771177</v>
      </c>
    </row>
    <row r="10" spans="1:23" x14ac:dyDescent="0.25">
      <c r="D10" s="237" t="s">
        <v>135</v>
      </c>
      <c r="G10" s="82">
        <f>G3*G8:G8/100</f>
        <v>0.20010983868297752</v>
      </c>
      <c r="H10" s="82">
        <f t="shared" ref="H10:N10" si="2">H3*H8:H8/100</f>
        <v>0.12130631800989961</v>
      </c>
      <c r="I10" s="82">
        <f t="shared" si="2"/>
        <v>0.68312201082783663</v>
      </c>
      <c r="J10" s="82">
        <f t="shared" si="2"/>
        <v>3.9695692064075777E-2</v>
      </c>
      <c r="K10" s="82">
        <f t="shared" si="2"/>
        <v>0.10185867149019735</v>
      </c>
      <c r="L10" s="82">
        <f t="shared" si="2"/>
        <v>8.1144265735352369E-2</v>
      </c>
      <c r="M10" s="82">
        <f t="shared" si="2"/>
        <v>1.9824304609694369E-2</v>
      </c>
      <c r="N10" s="82">
        <f t="shared" si="2"/>
        <v>0.66666599999999998</v>
      </c>
      <c r="Q10" s="12">
        <f>ABS(Q8/Q7-1)</f>
        <v>5.4919341488757212E-4</v>
      </c>
      <c r="R10" s="12">
        <f t="shared" ref="R10:W10" si="3">ABS(R8/R7-1)</f>
        <v>1.0885983415829914E-2</v>
      </c>
      <c r="S10" s="12">
        <f t="shared" si="3"/>
        <v>2.4111413103090618E-2</v>
      </c>
      <c r="T10" s="12">
        <f t="shared" si="3"/>
        <v>7.6076983981056001E-3</v>
      </c>
      <c r="U10" s="12">
        <f t="shared" si="3"/>
        <v>1.8586714901973611E-2</v>
      </c>
      <c r="V10" s="12">
        <f t="shared" si="3"/>
        <v>1.4303321691904625E-2</v>
      </c>
      <c r="W10" s="12">
        <f t="shared" si="3"/>
        <v>8.7847695152815097E-3</v>
      </c>
    </row>
    <row r="11" spans="1:23" x14ac:dyDescent="0.25">
      <c r="A11" s="48">
        <f>1/50</f>
        <v>0.02</v>
      </c>
      <c r="B11" s="44" t="s">
        <v>9</v>
      </c>
      <c r="D11" s="11" t="s">
        <v>17</v>
      </c>
      <c r="G11" s="82">
        <v>0.19201018844654874</v>
      </c>
      <c r="H11" s="82">
        <v>0.11952545124457976</v>
      </c>
      <c r="I11" s="82">
        <v>7.4925214016797886E-2</v>
      </c>
      <c r="J11" s="82">
        <v>3.9568837312285443E-2</v>
      </c>
      <c r="K11" s="82">
        <v>6.4041679935072857E-2</v>
      </c>
      <c r="L11" s="82">
        <v>6.3428687157940117E-2</v>
      </c>
      <c r="M11" s="82">
        <v>1.9592822230583087E-2</v>
      </c>
      <c r="N11" s="82">
        <v>0.23065603356877637</v>
      </c>
      <c r="Q11" s="12">
        <f>ABS(Q9/Q7-1)</f>
        <v>5.4024569136034373E-2</v>
      </c>
      <c r="R11" s="12">
        <f t="shared" ref="R11:W11" si="4">ABS(R9/R7-1)</f>
        <v>5.4617221259244619E-2</v>
      </c>
      <c r="S11" s="12">
        <f t="shared" si="4"/>
        <v>3.9124319536156804E-3</v>
      </c>
      <c r="T11" s="12">
        <f t="shared" si="4"/>
        <v>1.8367822379901533E-2</v>
      </c>
      <c r="U11" s="12">
        <f t="shared" si="4"/>
        <v>1.8697242168990158E-3</v>
      </c>
      <c r="V11" s="12">
        <f t="shared" si="4"/>
        <v>5.0836432366958562E-3</v>
      </c>
      <c r="W11" s="12">
        <f t="shared" si="4"/>
        <v>1.0985951862288235E-2</v>
      </c>
    </row>
    <row r="12" spans="1:23" x14ac:dyDescent="0.25">
      <c r="A12" s="48">
        <f ca="1">OFFSET(G11,0,B12-1)/OFFSET(G10,0,B12-1)/50</f>
        <v>1.9190479559652179E-2</v>
      </c>
      <c r="B12" s="45">
        <v>1</v>
      </c>
      <c r="D12" s="11" t="s">
        <v>18</v>
      </c>
      <c r="G12" s="9">
        <f>G10/G8</f>
        <v>0.02</v>
      </c>
      <c r="H12" s="9">
        <f t="shared" ref="H12:N13" si="5">H10/H8</f>
        <v>0.04</v>
      </c>
      <c r="I12" s="9">
        <f t="shared" si="5"/>
        <v>0.1</v>
      </c>
      <c r="J12" s="9">
        <f t="shared" si="5"/>
        <v>0.02</v>
      </c>
      <c r="K12" s="9">
        <f t="shared" si="5"/>
        <v>0.02</v>
      </c>
      <c r="L12" s="9">
        <f t="shared" si="5"/>
        <v>0.02</v>
      </c>
      <c r="M12" s="9">
        <f t="shared" si="5"/>
        <v>0.02</v>
      </c>
      <c r="N12" s="9">
        <f t="shared" si="5"/>
        <v>9.9999999999999992E-2</v>
      </c>
    </row>
    <row r="13" spans="1:23" x14ac:dyDescent="0.25">
      <c r="B13" s="42"/>
      <c r="D13" s="11" t="s">
        <v>19</v>
      </c>
      <c r="G13" s="9">
        <f>G11/G9</f>
        <v>1.8216860789491477E-2</v>
      </c>
      <c r="H13" s="9">
        <f t="shared" si="5"/>
        <v>4.2143582448789331E-2</v>
      </c>
      <c r="I13" s="9">
        <f t="shared" si="5"/>
        <v>1.0745643601789505E-2</v>
      </c>
      <c r="J13" s="9">
        <f t="shared" si="5"/>
        <v>2.0154615045432516E-2</v>
      </c>
      <c r="K13" s="9">
        <f t="shared" si="5"/>
        <v>1.2784432623738653E-2</v>
      </c>
      <c r="L13" s="9">
        <f t="shared" si="5"/>
        <v>1.5776967316291989E-2</v>
      </c>
      <c r="M13" s="9">
        <f t="shared" si="5"/>
        <v>1.9810458979299506E-2</v>
      </c>
      <c r="N13" s="9">
        <f t="shared" si="5"/>
        <v>0.31532598678723056</v>
      </c>
    </row>
    <row r="14" spans="1:23" x14ac:dyDescent="0.25">
      <c r="A14" s="61"/>
      <c r="B14" s="46" t="s">
        <v>26</v>
      </c>
      <c r="D14" s="11" t="s">
        <v>57</v>
      </c>
      <c r="G14" s="43">
        <f>1-G11/G10</f>
        <v>4.0476022017391089E-2</v>
      </c>
      <c r="H14" s="43">
        <f t="shared" ref="H14:N14" si="6">1-H11/H10</f>
        <v>1.4680742063035046E-2</v>
      </c>
      <c r="I14" s="43">
        <f t="shared" si="6"/>
        <v>0.8903194263554759</v>
      </c>
      <c r="J14" s="43">
        <f t="shared" si="6"/>
        <v>3.1956805687016754E-3</v>
      </c>
      <c r="K14" s="43">
        <f t="shared" si="6"/>
        <v>0.37126924003484496</v>
      </c>
      <c r="L14" s="43">
        <f t="shared" si="6"/>
        <v>0.21832200238511801</v>
      </c>
      <c r="M14" s="43">
        <f t="shared" si="6"/>
        <v>1.1676696038966483E-2</v>
      </c>
      <c r="N14" s="43">
        <f t="shared" si="6"/>
        <v>0.65401560366243916</v>
      </c>
      <c r="R14" s="11">
        <v>2</v>
      </c>
    </row>
    <row r="15" spans="1:23" ht="17.25" customHeight="1" x14ac:dyDescent="0.25">
      <c r="B15" s="42">
        <v>1</v>
      </c>
      <c r="G15" s="11">
        <f>G2*((G8-G9)/G10)^2</f>
        <v>7.1411935744437498</v>
      </c>
      <c r="H15" s="11">
        <f t="shared" ref="H15:N15" si="7">H2*((H8-H9)/H10)^2</f>
        <v>2.6242231570491001</v>
      </c>
      <c r="I15" s="11">
        <f t="shared" si="7"/>
        <v>4.2840886587946631E-2</v>
      </c>
      <c r="J15" s="11">
        <f t="shared" si="7"/>
        <v>0.29390554942059038</v>
      </c>
      <c r="K15" s="11">
        <f t="shared" si="7"/>
        <v>0.67337997096471058</v>
      </c>
      <c r="L15" s="11">
        <f t="shared" si="7"/>
        <v>0.2065550716967533</v>
      </c>
      <c r="M15" s="11">
        <f t="shared" si="7"/>
        <v>1.2328666875760534E-2</v>
      </c>
      <c r="N15" s="11">
        <f t="shared" si="7"/>
        <v>79.259355240868942</v>
      </c>
      <c r="O15" s="11">
        <f>SUM(G15:M15)</f>
        <v>10.99442687703861</v>
      </c>
      <c r="P15" s="11">
        <f>O15*(NORMSINV(0.05)^2)</f>
        <v>29.745899668702496</v>
      </c>
    </row>
    <row r="16" spans="1:23" x14ac:dyDescent="0.25">
      <c r="C16" s="11" t="s">
        <v>15</v>
      </c>
      <c r="G16" s="47">
        <f>(G9-G8)/G10</f>
        <v>2.672301175848963</v>
      </c>
      <c r="H16" s="47">
        <f t="shared" ref="H16:N16" si="8">(H9-H8)/H10</f>
        <v>-1.6199454179228077</v>
      </c>
      <c r="I16" s="47">
        <f t="shared" si="8"/>
        <v>0.20698040145855992</v>
      </c>
      <c r="J16" s="47">
        <f t="shared" si="8"/>
        <v>-0.54213056492010336</v>
      </c>
      <c r="K16" s="47">
        <f t="shared" si="8"/>
        <v>-0.82059732571140553</v>
      </c>
      <c r="L16" s="47">
        <f t="shared" si="8"/>
        <v>-0.45448330188990804</v>
      </c>
      <c r="M16" s="47">
        <f t="shared" si="8"/>
        <v>-0.1110345301055511</v>
      </c>
      <c r="N16" s="47">
        <f t="shared" si="8"/>
        <v>-8.9027723345522514</v>
      </c>
    </row>
    <row r="17" spans="1:16373" x14ac:dyDescent="0.25">
      <c r="C17" s="11" t="s">
        <v>20</v>
      </c>
      <c r="G17" s="47">
        <f>(G9-G8)/G11</f>
        <v>2.7850280317824403</v>
      </c>
      <c r="H17" s="47">
        <f t="shared" ref="H17:N17" si="9">(H9-H8)/H11</f>
        <v>-1.6440817581446707</v>
      </c>
      <c r="I17" s="47">
        <f t="shared" si="9"/>
        <v>1.887119975588254</v>
      </c>
      <c r="J17" s="47">
        <f t="shared" si="9"/>
        <v>-0.54386859522178077</v>
      </c>
      <c r="K17" s="47">
        <f t="shared" si="9"/>
        <v>-1.3051649099479146</v>
      </c>
      <c r="L17" s="47">
        <f t="shared" si="9"/>
        <v>-0.58142010300489921</v>
      </c>
      <c r="M17" s="47">
        <f t="shared" si="9"/>
        <v>-0.1123463644543677</v>
      </c>
      <c r="N17" s="47">
        <f t="shared" si="9"/>
        <v>-25.731716310888856</v>
      </c>
    </row>
    <row r="18" spans="1:16373" x14ac:dyDescent="0.25">
      <c r="C18" s="11" t="s">
        <v>74</v>
      </c>
      <c r="G18" s="23">
        <f>G9-G8</f>
        <v>0.53475375721146712</v>
      </c>
      <c r="H18" s="23">
        <f t="shared" ref="H18:M18" si="10">H9-H8</f>
        <v>-0.19650961402522382</v>
      </c>
      <c r="I18" s="23">
        <f t="shared" si="10"/>
        <v>0.14139286804632434</v>
      </c>
      <c r="J18" s="23">
        <f t="shared" si="10"/>
        <v>-2.1520247963591865E-2</v>
      </c>
      <c r="K18" s="23">
        <f t="shared" si="10"/>
        <v>-8.3584953425372532E-2</v>
      </c>
      <c r="L18" s="23">
        <f t="shared" si="10"/>
        <v>-3.6878713820835074E-2</v>
      </c>
      <c r="M18" s="23">
        <f t="shared" si="10"/>
        <v>-2.2011823470067249E-3</v>
      </c>
      <c r="N18" s="23"/>
    </row>
    <row r="19" spans="1:16373" ht="30" x14ac:dyDescent="0.25">
      <c r="G19" s="23"/>
      <c r="R19" s="10"/>
      <c r="S19" s="87" t="s">
        <v>9</v>
      </c>
      <c r="T19" s="88" t="s">
        <v>39</v>
      </c>
      <c r="U19" s="87" t="s">
        <v>40</v>
      </c>
      <c r="V19" s="88" t="s">
        <v>41</v>
      </c>
    </row>
    <row r="20" spans="1:16373" x14ac:dyDescent="0.25">
      <c r="D20" s="11" t="s">
        <v>36</v>
      </c>
      <c r="G20" s="30">
        <v>10</v>
      </c>
      <c r="H20" s="30">
        <v>3</v>
      </c>
      <c r="I20" s="30">
        <v>7</v>
      </c>
      <c r="J20" s="30">
        <v>2</v>
      </c>
      <c r="K20" s="30">
        <v>5</v>
      </c>
      <c r="L20" s="30">
        <v>4</v>
      </c>
      <c r="M20" s="30">
        <v>1</v>
      </c>
      <c r="N20" s="30">
        <v>1</v>
      </c>
      <c r="R20" s="10"/>
    </row>
    <row r="21" spans="1:16373" x14ac:dyDescent="0.25">
      <c r="D21" s="11" t="s">
        <v>37</v>
      </c>
      <c r="G21" s="30">
        <f ca="1">NORMINV(RAND(),G20,G20*G3/200)</f>
        <v>9.9740704702901972</v>
      </c>
      <c r="H21" s="30">
        <f t="shared" ref="H21:N21" ca="1" si="11">NORMINV(RAND(),H20,H20*H3/200)</f>
        <v>2.9202494795239144</v>
      </c>
      <c r="I21" s="30">
        <f t="shared" ca="1" si="11"/>
        <v>6.5682326224353709</v>
      </c>
      <c r="J21" s="30">
        <f t="shared" ca="1" si="11"/>
        <v>2.026017342930273</v>
      </c>
      <c r="K21" s="30">
        <f t="shared" ca="1" si="11"/>
        <v>4.9608284884378158</v>
      </c>
      <c r="L21" s="30">
        <f t="shared" ca="1" si="11"/>
        <v>3.9835470168870297</v>
      </c>
      <c r="M21" s="30">
        <f t="shared" ca="1" si="11"/>
        <v>1.0011694830470912</v>
      </c>
      <c r="N21" s="30">
        <f t="shared" ca="1" si="11"/>
        <v>0.91726115047599754</v>
      </c>
      <c r="R21" s="10"/>
    </row>
    <row r="22" spans="1:16373" ht="15.75" thickBot="1" x14ac:dyDescent="0.3">
      <c r="D22" s="11" t="s">
        <v>80</v>
      </c>
      <c r="G22" s="11">
        <v>9.9060000000000006</v>
      </c>
      <c r="H22" s="11">
        <v>3.052</v>
      </c>
      <c r="I22" s="11">
        <v>7.5910000000000002</v>
      </c>
      <c r="J22" s="11">
        <v>1.978</v>
      </c>
      <c r="K22" s="11">
        <v>4.931</v>
      </c>
      <c r="L22" s="11">
        <v>4.0599999999999996</v>
      </c>
      <c r="M22" s="11">
        <v>1.008</v>
      </c>
      <c r="N22" s="11">
        <v>1.008</v>
      </c>
      <c r="R22" s="10"/>
      <c r="AE22" s="11">
        <v>1.5625E-2</v>
      </c>
      <c r="AF22" s="11">
        <v>1.953125E-2</v>
      </c>
    </row>
    <row r="23" spans="1:16373" ht="15.75" thickBot="1" x14ac:dyDescent="0.3">
      <c r="E23" s="79">
        <f>NORMSINV(1-(1-(1-A31)^(1/B28))/2)</f>
        <v>2.3034619084170704</v>
      </c>
      <c r="F23" s="117" t="s">
        <v>78</v>
      </c>
      <c r="G23" s="114">
        <v>9.4887979693401476</v>
      </c>
      <c r="H23" s="114">
        <v>9.4887979693401103</v>
      </c>
      <c r="I23" s="114">
        <v>0.20823671717604389</v>
      </c>
      <c r="J23" s="114">
        <v>6.7866344679435864</v>
      </c>
      <c r="K23" s="114">
        <v>1.0552636135340236</v>
      </c>
      <c r="L23" s="114">
        <v>0.72870973287361107</v>
      </c>
      <c r="M23" s="114">
        <v>0.72870973287357865</v>
      </c>
      <c r="N23" s="27">
        <v>9.4887979693401565</v>
      </c>
      <c r="R23" s="10"/>
    </row>
    <row r="24" spans="1:16373" s="1" customFormat="1" ht="21.75" thickBot="1" x14ac:dyDescent="0.4">
      <c r="A24" s="69" t="s">
        <v>27</v>
      </c>
      <c r="B24" s="115" t="s">
        <v>29</v>
      </c>
      <c r="C24" s="116" t="s">
        <v>28</v>
      </c>
      <c r="D24" s="1" t="s">
        <v>30</v>
      </c>
      <c r="E24" s="78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118" t="s">
        <v>85</v>
      </c>
      <c r="P24" s="134" t="s">
        <v>84</v>
      </c>
      <c r="Q24" s="135" t="s">
        <v>87</v>
      </c>
      <c r="R24" s="135" t="s">
        <v>90</v>
      </c>
      <c r="S24" s="135" t="s">
        <v>103</v>
      </c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</row>
    <row r="25" spans="1:16373" ht="15.75" thickBot="1" x14ac:dyDescent="0.3">
      <c r="A25" s="55">
        <f t="array" ref="A25">SUM($G25:$M25*$G$8:$M$8)-F25</f>
        <v>0.14161387562302075</v>
      </c>
      <c r="B25" s="73">
        <v>6.6393697234942222</v>
      </c>
      <c r="C25" s="73">
        <v>9.4887979693401689</v>
      </c>
      <c r="D25" s="39" t="s">
        <v>22</v>
      </c>
      <c r="E25" s="36">
        <v>1</v>
      </c>
      <c r="F25" s="56">
        <v>0</v>
      </c>
      <c r="G25" s="62">
        <v>1</v>
      </c>
      <c r="H25" s="16">
        <v>-1</v>
      </c>
      <c r="I25" s="16">
        <v>-1</v>
      </c>
      <c r="J25" s="16">
        <v>0</v>
      </c>
      <c r="K25" s="16">
        <v>0</v>
      </c>
      <c r="L25" s="16">
        <v>0</v>
      </c>
      <c r="M25" s="17">
        <v>0</v>
      </c>
      <c r="N25" s="17">
        <v>-1</v>
      </c>
      <c r="O25" s="114">
        <v>90.037286902954108</v>
      </c>
      <c r="P25" s="11">
        <v>10.540245691360344</v>
      </c>
      <c r="Q25" s="11">
        <v>0.24735767887009913</v>
      </c>
      <c r="R25" s="10">
        <v>-6.7422591137690766</v>
      </c>
      <c r="S25" s="11">
        <v>0.71054933781436247</v>
      </c>
    </row>
    <row r="26" spans="1:16373" ht="15.75" thickBot="1" x14ac:dyDescent="0.3">
      <c r="A26" s="57">
        <f t="array" ref="A26">SUM($G26:$M26*$G$8:$M$8)-F26</f>
        <v>-0.24649806943529029</v>
      </c>
      <c r="B26" s="74">
        <v>0.35630685035744664</v>
      </c>
      <c r="C26" s="74">
        <v>6.7866344679435349</v>
      </c>
      <c r="D26" s="41" t="s">
        <v>23</v>
      </c>
      <c r="E26" s="37">
        <v>2</v>
      </c>
      <c r="F26" s="58">
        <v>0</v>
      </c>
      <c r="G26" s="63">
        <v>0</v>
      </c>
      <c r="H26" s="5">
        <v>0</v>
      </c>
      <c r="I26" s="5">
        <v>1</v>
      </c>
      <c r="J26" s="5">
        <v>-1</v>
      </c>
      <c r="K26" s="5">
        <v>-1</v>
      </c>
      <c r="L26" s="5">
        <v>0</v>
      </c>
      <c r="M26" s="7">
        <v>0</v>
      </c>
      <c r="N26" s="7">
        <v>0</v>
      </c>
      <c r="O26" s="114">
        <v>46.058407401479229</v>
      </c>
      <c r="P26" s="11">
        <v>6.9726129763246902</v>
      </c>
      <c r="Q26" s="11">
        <v>0.26150516777759958</v>
      </c>
      <c r="R26" s="10">
        <v>-3.3724723811515753</v>
      </c>
      <c r="S26" s="11">
        <v>0.49692854346006937</v>
      </c>
      <c r="T26" s="65"/>
    </row>
    <row r="27" spans="1:16373" ht="15.75" thickBot="1" x14ac:dyDescent="0.3">
      <c r="A27" s="59">
        <f t="array" ref="A27">SUM($G27:$M27*$G$8:$M$8)-F27</f>
        <v>4.4505057257530622E-2</v>
      </c>
      <c r="B27" s="75">
        <v>0.33785261753715101</v>
      </c>
      <c r="C27" s="75">
        <v>0.72870973287361496</v>
      </c>
      <c r="D27" s="40" t="s">
        <v>24</v>
      </c>
      <c r="E27" s="38">
        <v>3</v>
      </c>
      <c r="F27" s="60">
        <v>0</v>
      </c>
      <c r="G27" s="64">
        <v>0</v>
      </c>
      <c r="H27" s="14">
        <v>0</v>
      </c>
      <c r="I27" s="14">
        <v>0</v>
      </c>
      <c r="J27" s="14">
        <v>0</v>
      </c>
      <c r="K27" s="14">
        <v>1</v>
      </c>
      <c r="L27" s="14">
        <v>-1</v>
      </c>
      <c r="M27" s="15">
        <v>-1</v>
      </c>
      <c r="N27" s="15">
        <v>0</v>
      </c>
      <c r="O27" s="114">
        <v>0.53101787478473528</v>
      </c>
      <c r="P27" s="10">
        <v>5.0093486210844951</v>
      </c>
      <c r="Q27" s="24">
        <v>9.5300484495481008E-2</v>
      </c>
      <c r="R27" s="10">
        <v>-9.4808885964669187E-2</v>
      </c>
      <c r="S27" s="11">
        <v>0.13010514569478615</v>
      </c>
    </row>
    <row r="28" spans="1:16373" ht="15.75" thickBot="1" x14ac:dyDescent="0.3">
      <c r="A28" s="70">
        <f>SUM(A25:A27)</f>
        <v>-6.0379136554738921E-2</v>
      </c>
      <c r="B28" s="79">
        <f>NORMSINV(1-(1-(1-A31)^(1/C32))/2)</f>
        <v>2.3877378870708172</v>
      </c>
      <c r="C28" s="51"/>
      <c r="E28" s="52"/>
      <c r="F28" s="118" t="s">
        <v>77</v>
      </c>
      <c r="G28" s="114">
        <v>90.037286902954108</v>
      </c>
      <c r="H28" s="114">
        <v>90.037286902954108</v>
      </c>
      <c r="I28" s="114">
        <v>4.3362530380255671E-2</v>
      </c>
      <c r="J28" s="114">
        <v>46.058407401479229</v>
      </c>
      <c r="K28" s="114">
        <v>1.1135812940488918</v>
      </c>
      <c r="L28" s="114">
        <v>0.53101787478473528</v>
      </c>
      <c r="M28" s="114">
        <v>0.53101787478473528</v>
      </c>
      <c r="N28" s="114">
        <v>90.037286902954108</v>
      </c>
      <c r="O28" s="79">
        <f>CHIINV(1-(1-A31)^(1/(C32+C31)),1)</f>
        <v>8.009922939062136</v>
      </c>
      <c r="P28" s="13"/>
      <c r="Q28" s="13"/>
      <c r="R28" s="10"/>
    </row>
    <row r="29" spans="1:16373" ht="15.75" thickBot="1" x14ac:dyDescent="0.3">
      <c r="D29" s="50"/>
      <c r="E29" s="50"/>
      <c r="F29" s="136" t="s">
        <v>86</v>
      </c>
      <c r="G29" s="51">
        <v>10.540245691360344</v>
      </c>
      <c r="H29" s="49">
        <v>2.8361483362222661</v>
      </c>
      <c r="I29" s="49">
        <v>6.9726129763246902</v>
      </c>
      <c r="J29" s="49">
        <v>1.9632643552401969</v>
      </c>
      <c r="K29" s="49">
        <v>5.0093486210844951</v>
      </c>
      <c r="L29" s="49">
        <v>4.0203345729467834</v>
      </c>
      <c r="M29" s="49">
        <v>0.98901404813771177</v>
      </c>
      <c r="N29" s="49">
        <v>0.73148437881338935</v>
      </c>
      <c r="Q29" s="10"/>
      <c r="R29" s="10"/>
    </row>
    <row r="30" spans="1:16373" ht="15.75" thickBot="1" x14ac:dyDescent="0.3">
      <c r="A30" s="72" t="s">
        <v>31</v>
      </c>
      <c r="D30" s="50"/>
      <c r="E30" s="50"/>
      <c r="F30" s="137" t="s">
        <v>88</v>
      </c>
      <c r="G30" s="49">
        <v>0.2702292099307313</v>
      </c>
      <c r="H30" s="49">
        <v>1.0042783126943231</v>
      </c>
      <c r="I30" s="49">
        <v>0.39511142645988118</v>
      </c>
      <c r="J30" s="49">
        <v>1.0146212371366339</v>
      </c>
      <c r="K30" s="49">
        <v>0.10481812903543621</v>
      </c>
      <c r="L30" s="49">
        <v>0.12972421863035272</v>
      </c>
      <c r="M30" s="49">
        <v>0.52732796070000454</v>
      </c>
      <c r="N30" s="49">
        <v>3.893838813444757</v>
      </c>
    </row>
    <row r="31" spans="1:16373" ht="15.75" thickBot="1" x14ac:dyDescent="0.3">
      <c r="A31" s="71">
        <v>0.05</v>
      </c>
      <c r="B31" s="66" t="s">
        <v>76</v>
      </c>
      <c r="C31" s="42">
        <v>8</v>
      </c>
      <c r="D31" s="50"/>
      <c r="E31" s="50"/>
      <c r="F31" s="137"/>
      <c r="G31" s="52"/>
      <c r="H31" s="49"/>
      <c r="I31" s="49"/>
      <c r="J31" s="49"/>
      <c r="K31" s="49"/>
      <c r="L31" s="49"/>
      <c r="M31" s="49"/>
      <c r="N31" s="49"/>
    </row>
    <row r="32" spans="1:16373" ht="15.75" thickBot="1" x14ac:dyDescent="0.3">
      <c r="B32" s="80" t="s">
        <v>75</v>
      </c>
      <c r="C32" s="50">
        <v>3</v>
      </c>
      <c r="D32" s="50"/>
      <c r="E32" s="50"/>
      <c r="F32" s="50"/>
      <c r="G32" s="49"/>
      <c r="H32" s="49"/>
      <c r="I32" s="49"/>
      <c r="J32" s="49"/>
      <c r="K32" s="49"/>
      <c r="L32" s="49"/>
      <c r="M32" s="49"/>
      <c r="N32" s="49"/>
    </row>
    <row r="33" spans="1:23" ht="16.5" thickBot="1" x14ac:dyDescent="0.3">
      <c r="A33" s="71">
        <v>0.9</v>
      </c>
      <c r="B33" s="68" t="s">
        <v>32</v>
      </c>
      <c r="C33" s="79">
        <f>CHIINV(A31,C32)</f>
        <v>7.8147279032511792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23" ht="15.75" thickBot="1" x14ac:dyDescent="0.3">
      <c r="B34" s="66" t="s">
        <v>25</v>
      </c>
      <c r="C34" s="119">
        <v>90.253782117907747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23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</row>
    <row r="36" spans="1:23" x14ac:dyDescent="0.25">
      <c r="A36" s="146" t="s">
        <v>95</v>
      </c>
      <c r="B36" s="56">
        <v>8</v>
      </c>
      <c r="C36" s="49"/>
      <c r="D36" s="49"/>
      <c r="E36" s="49"/>
      <c r="F36" s="49"/>
      <c r="G36" s="49"/>
      <c r="H36" s="53"/>
      <c r="I36" s="53"/>
      <c r="J36" s="53"/>
      <c r="K36" s="53"/>
      <c r="L36" s="53"/>
      <c r="M36" s="49"/>
      <c r="N36" s="49"/>
    </row>
    <row r="37" spans="1:23" x14ac:dyDescent="0.25">
      <c r="A37" s="147" t="s">
        <v>96</v>
      </c>
      <c r="B37" s="58">
        <v>8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</row>
    <row r="38" spans="1:23" x14ac:dyDescent="0.25">
      <c r="A38" s="148" t="s">
        <v>97</v>
      </c>
      <c r="B38" s="58">
        <v>0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</row>
    <row r="39" spans="1:23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</row>
    <row r="40" spans="1:23" ht="15" customHeight="1" thickBot="1" x14ac:dyDescent="0.3">
      <c r="A40" s="149" t="s">
        <v>98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</row>
    <row r="41" spans="1:23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</row>
    <row r="42" spans="1:23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</row>
    <row r="44" spans="1:23" x14ac:dyDescent="0.25">
      <c r="G44" s="10"/>
      <c r="H44" s="10"/>
      <c r="I44" s="10"/>
      <c r="J44" s="10"/>
      <c r="K44" s="10"/>
      <c r="L44" s="10"/>
      <c r="M44" s="10"/>
      <c r="N44" s="10"/>
    </row>
    <row r="45" spans="1:23" x14ac:dyDescent="0.25">
      <c r="G45" s="10"/>
      <c r="H45" s="10"/>
      <c r="I45" s="10"/>
      <c r="J45" s="10"/>
      <c r="K45" s="10"/>
      <c r="L45" s="10"/>
      <c r="M45" s="10"/>
      <c r="N45" s="10"/>
      <c r="T45" s="30">
        <v>10</v>
      </c>
      <c r="U45" s="30">
        <v>3</v>
      </c>
      <c r="V45" s="30">
        <v>7</v>
      </c>
      <c r="W45" s="30">
        <v>2</v>
      </c>
    </row>
    <row r="46" spans="1:23" x14ac:dyDescent="0.25">
      <c r="G46" s="12"/>
      <c r="H46" s="12"/>
      <c r="I46" s="12"/>
      <c r="J46" s="12"/>
      <c r="K46" s="12"/>
      <c r="T46" s="11">
        <v>9.9849999999999994</v>
      </c>
      <c r="U46" s="11">
        <v>3.0129999999999999</v>
      </c>
      <c r="V46" s="11">
        <v>7.008</v>
      </c>
      <c r="W46" s="11">
        <v>2.02</v>
      </c>
    </row>
    <row r="47" spans="1:23" x14ac:dyDescent="0.25">
      <c r="G47" s="12"/>
      <c r="H47" s="12"/>
      <c r="I47" s="12"/>
      <c r="J47" s="12"/>
      <c r="K47" s="12"/>
      <c r="T47" s="11">
        <v>9.9876317421448224</v>
      </c>
      <c r="U47" s="11">
        <v>3.012041470570197</v>
      </c>
      <c r="V47" s="11">
        <v>6.975590271574621</v>
      </c>
      <c r="W47" s="11">
        <v>2.0199999999999996</v>
      </c>
    </row>
    <row r="48" spans="1:23" x14ac:dyDescent="0.25">
      <c r="G48" s="12"/>
      <c r="H48" s="12"/>
      <c r="I48" s="12"/>
      <c r="J48" s="12"/>
      <c r="K48" s="12"/>
      <c r="L48" s="12"/>
      <c r="M48" s="12"/>
      <c r="N48" s="12"/>
    </row>
    <row r="49" spans="3:46" x14ac:dyDescent="0.25">
      <c r="G49" s="12"/>
      <c r="H49" s="12"/>
      <c r="I49" s="12"/>
      <c r="J49" s="12"/>
      <c r="K49" s="12"/>
      <c r="L49" s="12"/>
      <c r="M49" s="12"/>
      <c r="N49" s="12"/>
      <c r="T49" s="11">
        <v>0.02</v>
      </c>
      <c r="U49" s="11">
        <v>0.04</v>
      </c>
      <c r="V49" s="11">
        <v>9.9999999999999992E-2</v>
      </c>
      <c r="W49" s="11">
        <v>0.02</v>
      </c>
    </row>
    <row r="50" spans="3:46" ht="14.45" customHeight="1" x14ac:dyDescent="0.25">
      <c r="G50" s="19"/>
      <c r="H50" s="19"/>
      <c r="I50" s="19"/>
      <c r="J50" s="19"/>
      <c r="K50" s="19"/>
      <c r="L50" s="19"/>
      <c r="M50" s="19"/>
      <c r="N50" s="19"/>
      <c r="T50" s="11">
        <v>1.9250014456627943E-2</v>
      </c>
      <c r="U50" s="11">
        <v>3.9476449681152756E-2</v>
      </c>
      <c r="V50" s="11">
        <v>3.1726745858959543E-2</v>
      </c>
      <c r="W50" s="11">
        <v>1.9999999999999997E-2</v>
      </c>
    </row>
    <row r="51" spans="3:46" x14ac:dyDescent="0.25">
      <c r="G51" s="20"/>
      <c r="H51" s="20"/>
      <c r="I51" s="20"/>
      <c r="J51" s="20"/>
      <c r="K51" s="20"/>
      <c r="L51" s="20"/>
      <c r="M51" s="20"/>
      <c r="N51" s="20"/>
    </row>
    <row r="52" spans="3:46" x14ac:dyDescent="0.25">
      <c r="G52" s="12"/>
      <c r="H52" s="12"/>
      <c r="I52" s="12"/>
      <c r="J52" s="12"/>
      <c r="K52" s="12"/>
      <c r="AH52" s="31" t="s">
        <v>12</v>
      </c>
      <c r="AI52" s="18">
        <v>1.45</v>
      </c>
      <c r="AJ52" s="25">
        <v>0.02</v>
      </c>
      <c r="AK52" s="18">
        <v>1.4652522388958158</v>
      </c>
      <c r="AL52" s="22">
        <v>1.3322406557417526E-2</v>
      </c>
      <c r="AM52" s="25">
        <f>AK52/AI52-1</f>
        <v>1.0518785445390311E-2</v>
      </c>
    </row>
    <row r="53" spans="3:46" x14ac:dyDescent="0.25">
      <c r="G53" s="21"/>
      <c r="H53" s="12"/>
      <c r="I53" s="12"/>
      <c r="J53" s="12"/>
      <c r="K53" s="12"/>
      <c r="AH53" s="32" t="s">
        <v>11</v>
      </c>
      <c r="AI53" s="33">
        <v>3.6</v>
      </c>
      <c r="AJ53" s="34">
        <v>0.02</v>
      </c>
      <c r="AK53" s="33">
        <v>3.5387506937804427</v>
      </c>
      <c r="AL53" s="35">
        <v>7.9289303491051101E-3</v>
      </c>
      <c r="AM53" s="34">
        <f>AK53/AI53-1</f>
        <v>-1.7013696172099246E-2</v>
      </c>
    </row>
    <row r="54" spans="3:46" x14ac:dyDescent="0.25">
      <c r="AH54" s="31"/>
      <c r="AI54" s="18"/>
      <c r="AJ54" s="25"/>
      <c r="AK54" s="18"/>
      <c r="AL54" s="22"/>
    </row>
    <row r="55" spans="3:46" ht="13.9" customHeight="1" x14ac:dyDescent="0.3">
      <c r="C55" s="6"/>
      <c r="D55" s="6"/>
      <c r="E55" s="6"/>
      <c r="F55" s="6"/>
      <c r="AH55" s="31"/>
      <c r="AI55" s="18"/>
      <c r="AJ55" s="25"/>
      <c r="AK55" s="18"/>
      <c r="AL55" s="22"/>
      <c r="AP55" s="23"/>
    </row>
    <row r="59" spans="3:46" x14ac:dyDescent="0.25">
      <c r="S59" s="12"/>
      <c r="AO59" s="11">
        <f>$AQ$62</f>
        <v>1</v>
      </c>
      <c r="AP59" s="11">
        <f>$AQ$63</f>
        <v>2</v>
      </c>
      <c r="AQ59" s="11">
        <f>$AQ$64</f>
        <v>3</v>
      </c>
      <c r="AR59" s="11">
        <f>$AQ$65</f>
        <v>90</v>
      </c>
      <c r="AS59" s="11">
        <f>$AQ$66</f>
        <v>5</v>
      </c>
      <c r="AT59" s="11">
        <f>$AQ$67</f>
        <v>6</v>
      </c>
    </row>
    <row r="60" spans="3:46" x14ac:dyDescent="0.25">
      <c r="S60" s="12"/>
    </row>
    <row r="62" spans="3:46" x14ac:dyDescent="0.25">
      <c r="AP62" s="11">
        <f>$AQ$62</f>
        <v>1</v>
      </c>
      <c r="AQ62" s="11">
        <v>1</v>
      </c>
    </row>
    <row r="63" spans="3:46" x14ac:dyDescent="0.25">
      <c r="AP63" s="11">
        <f>$AQ$63</f>
        <v>2</v>
      </c>
      <c r="AQ63" s="11">
        <v>2</v>
      </c>
    </row>
    <row r="64" spans="3:46" x14ac:dyDescent="0.25">
      <c r="AP64" s="11">
        <f>$AQ$64</f>
        <v>3</v>
      </c>
      <c r="AQ64" s="11">
        <v>3</v>
      </c>
    </row>
    <row r="65" spans="7:43" x14ac:dyDescent="0.25">
      <c r="AP65" s="11">
        <f>$AQ$65</f>
        <v>90</v>
      </c>
      <c r="AQ65" s="11">
        <v>90</v>
      </c>
    </row>
    <row r="66" spans="7:43" x14ac:dyDescent="0.25">
      <c r="AP66" s="11">
        <f>$AQ$66</f>
        <v>5</v>
      </c>
      <c r="AQ66" s="11">
        <v>5</v>
      </c>
    </row>
    <row r="67" spans="7:43" x14ac:dyDescent="0.25">
      <c r="AP67" s="11">
        <f>$AQ$67</f>
        <v>6</v>
      </c>
      <c r="AQ67" s="11">
        <v>6</v>
      </c>
    </row>
    <row r="70" spans="7:43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</row>
    <row r="71" spans="7:43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</row>
    <row r="72" spans="7:43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</row>
    <row r="73" spans="7:43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</row>
    <row r="74" spans="7:43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</row>
    <row r="75" spans="7:43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</row>
    <row r="76" spans="7:43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</row>
    <row r="77" spans="7:43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</row>
    <row r="78" spans="7:43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</row>
    <row r="79" spans="7:43" x14ac:dyDescent="0.25">
      <c r="G79" s="11">
        <f>G100^2*G$10^2</f>
        <v>5.631149607150731E-3</v>
      </c>
      <c r="H79" s="11">
        <f t="shared" ref="H79:M79" si="12">H100^2*H$10^2</f>
        <v>5.7481525915086132E-3</v>
      </c>
      <c r="I79" s="11">
        <f t="shared" si="12"/>
        <v>4.1073787548442813E-5</v>
      </c>
      <c r="J79" s="11">
        <f t="shared" si="12"/>
        <v>5.9718811244025406E-4</v>
      </c>
      <c r="K79" s="11">
        <f t="shared" si="12"/>
        <v>2.1662840603044651E-3</v>
      </c>
      <c r="L79" s="11">
        <f t="shared" si="12"/>
        <v>1.6578797552973986E-4</v>
      </c>
      <c r="M79" s="11">
        <f t="shared" si="12"/>
        <v>9.8953983822475712E-6</v>
      </c>
      <c r="O79" s="89">
        <f t="shared" ref="O79:O85" si="13">SUM(G79:M79)</f>
        <v>1.4359531532864492E-2</v>
      </c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</row>
    <row r="80" spans="7:43" x14ac:dyDescent="0.25">
      <c r="G80" s="11">
        <f t="shared" ref="G80:M80" si="14">G101^2*G$10^2</f>
        <v>2.2539749598071263E-3</v>
      </c>
      <c r="H80" s="11">
        <f t="shared" si="14"/>
        <v>8.5611350630563805E-3</v>
      </c>
      <c r="I80" s="11">
        <f t="shared" si="14"/>
        <v>5.9185525628192842E-6</v>
      </c>
      <c r="J80" s="11">
        <f t="shared" si="14"/>
        <v>8.6052186670144439E-5</v>
      </c>
      <c r="K80" s="11">
        <f t="shared" si="14"/>
        <v>3.1215202790314746E-4</v>
      </c>
      <c r="L80" s="11">
        <f t="shared" si="14"/>
        <v>2.388931983199487E-5</v>
      </c>
      <c r="M80" s="11">
        <f t="shared" si="14"/>
        <v>1.4258834880103311E-6</v>
      </c>
      <c r="O80" s="89">
        <f t="shared" si="13"/>
        <v>1.1244547993319623E-2</v>
      </c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</row>
    <row r="81" spans="6:27" x14ac:dyDescent="0.25">
      <c r="G81" s="11">
        <f t="shared" ref="G81:M81" si="15">G102^2*G$10^2</f>
        <v>7.5982591793394467E-4</v>
      </c>
      <c r="H81" s="11">
        <f t="shared" si="15"/>
        <v>2.792184175351496E-4</v>
      </c>
      <c r="I81" s="11">
        <f t="shared" si="15"/>
        <v>7.8175500346204006E-5</v>
      </c>
      <c r="J81" s="11">
        <f t="shared" si="15"/>
        <v>1.1366246522982878E-3</v>
      </c>
      <c r="K81" s="11">
        <f t="shared" si="15"/>
        <v>4.1230758207184259E-3</v>
      </c>
      <c r="L81" s="11">
        <f t="shared" si="15"/>
        <v>3.1554328714234045E-4</v>
      </c>
      <c r="M81" s="11">
        <f t="shared" si="15"/>
        <v>1.8833854042431926E-5</v>
      </c>
      <c r="O81" s="89">
        <f t="shared" si="13"/>
        <v>6.711297450016784E-3</v>
      </c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</row>
    <row r="82" spans="6:27" x14ac:dyDescent="0.25">
      <c r="G82" s="11">
        <f t="shared" ref="G82:M82" si="16">G103^2*G$10^2</f>
        <v>2.4123595597989943E-5</v>
      </c>
      <c r="H82" s="11">
        <f t="shared" si="16"/>
        <v>8.8648623706387239E-6</v>
      </c>
      <c r="I82" s="11">
        <f t="shared" si="16"/>
        <v>2.4819818744144662E-6</v>
      </c>
      <c r="J82" s="11">
        <f t="shared" si="16"/>
        <v>1.4922643611642477E-3</v>
      </c>
      <c r="K82" s="11">
        <f t="shared" si="16"/>
        <v>4.1209750096756107E-6</v>
      </c>
      <c r="L82" s="11">
        <f t="shared" si="16"/>
        <v>3.1538250988503704E-7</v>
      </c>
      <c r="M82" s="11">
        <f t="shared" si="16"/>
        <v>1.8824257719135624E-8</v>
      </c>
      <c r="O82" s="89">
        <f t="shared" si="13"/>
        <v>1.5321899827845707E-3</v>
      </c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</row>
    <row r="83" spans="6:27" x14ac:dyDescent="0.25">
      <c r="G83" s="11">
        <f t="shared" ref="G83:M83" si="17">G104^2*G$10^2</f>
        <v>5.1317482365778166E-4</v>
      </c>
      <c r="H83" s="11">
        <f t="shared" si="17"/>
        <v>1.8857985598888448E-4</v>
      </c>
      <c r="I83" s="11">
        <f t="shared" si="17"/>
        <v>5.2798539320174347E-5</v>
      </c>
      <c r="J83" s="11">
        <f t="shared" si="17"/>
        <v>2.4166793612257557E-5</v>
      </c>
      <c r="K83" s="11">
        <f t="shared" si="17"/>
        <v>4.3878965649660484E-3</v>
      </c>
      <c r="L83" s="11">
        <f t="shared" si="17"/>
        <v>3.3581029453606115E-4</v>
      </c>
      <c r="M83" s="11">
        <f t="shared" si="17"/>
        <v>2.0043532316963042E-5</v>
      </c>
      <c r="O83" s="89">
        <f t="shared" si="13"/>
        <v>5.5224704043981701E-3</v>
      </c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</row>
    <row r="84" spans="6:27" x14ac:dyDescent="0.25">
      <c r="G84" s="11">
        <f t="shared" ref="G84:M84" si="18">G105^2*G$10^2</f>
        <v>4.5531357681940625E-4</v>
      </c>
      <c r="H84" s="11">
        <f t="shared" si="18"/>
        <v>1.6731718858376145E-4</v>
      </c>
      <c r="I84" s="11">
        <f t="shared" si="18"/>
        <v>4.6845423197807198E-5</v>
      </c>
      <c r="J84" s="11">
        <f t="shared" si="18"/>
        <v>2.1441950642518677E-5</v>
      </c>
      <c r="K84" s="11">
        <f t="shared" si="18"/>
        <v>3.8931545111039684E-3</v>
      </c>
      <c r="L84" s="11">
        <f t="shared" si="18"/>
        <v>4.8279030584763262E-4</v>
      </c>
      <c r="M84" s="11">
        <f t="shared" si="18"/>
        <v>2.0898228037167786E-4</v>
      </c>
      <c r="O84" s="89">
        <f t="shared" si="13"/>
        <v>5.2758452365667726E-3</v>
      </c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</row>
    <row r="85" spans="6:27" x14ac:dyDescent="0.25">
      <c r="G85" s="11">
        <f t="shared" ref="G85:M85" si="19">G106^2*G$10^2</f>
        <v>1.7299725474539758E-6</v>
      </c>
      <c r="H85" s="11">
        <f t="shared" si="19"/>
        <v>6.3572482285520517E-7</v>
      </c>
      <c r="I85" s="11">
        <f t="shared" si="19"/>
        <v>1.7799007152868902E-7</v>
      </c>
      <c r="J85" s="11">
        <f t="shared" si="19"/>
        <v>8.1469097044152553E-8</v>
      </c>
      <c r="K85" s="11">
        <f t="shared" si="19"/>
        <v>1.4792114204575599E-5</v>
      </c>
      <c r="L85" s="11">
        <f t="shared" si="19"/>
        <v>1.3303252056136714E-5</v>
      </c>
      <c r="M85" s="11">
        <f t="shared" si="19"/>
        <v>3.5846681222591862E-4</v>
      </c>
      <c r="O85" s="89">
        <f t="shared" si="13"/>
        <v>3.8918733502551296E-4</v>
      </c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</row>
    <row r="86" spans="6:27" ht="30.75" thickBot="1" x14ac:dyDescent="0.3">
      <c r="F86" s="94"/>
      <c r="G86" s="95" t="s">
        <v>48</v>
      </c>
      <c r="H86" s="95" t="s">
        <v>42</v>
      </c>
      <c r="I86" s="95" t="s">
        <v>43</v>
      </c>
      <c r="J86" s="95" t="s">
        <v>44</v>
      </c>
      <c r="K86" s="95" t="s">
        <v>45</v>
      </c>
      <c r="L86" s="95" t="s">
        <v>46</v>
      </c>
      <c r="M86" s="95" t="s">
        <v>47</v>
      </c>
      <c r="N86" s="95"/>
      <c r="O86" s="104" t="s">
        <v>56</v>
      </c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</row>
    <row r="87" spans="6:27" x14ac:dyDescent="0.25">
      <c r="F87" s="96" t="s">
        <v>49</v>
      </c>
      <c r="G87" s="10">
        <f t="shared" ref="G87:M93" si="20">G79/$O79*100</f>
        <v>39.215413081288794</v>
      </c>
      <c r="H87" s="10">
        <f t="shared" si="20"/>
        <v>40.030223676537666</v>
      </c>
      <c r="I87" s="10">
        <f t="shared" si="20"/>
        <v>0.28603849265164194</v>
      </c>
      <c r="J87" s="10">
        <f t="shared" si="20"/>
        <v>4.1588272644791831</v>
      </c>
      <c r="K87" s="10">
        <f t="shared" si="20"/>
        <v>15.086035748077965</v>
      </c>
      <c r="L87" s="10">
        <f t="shared" si="20"/>
        <v>1.1545500293676216</v>
      </c>
      <c r="M87" s="109">
        <f t="shared" si="20"/>
        <v>6.8911707597146099E-2</v>
      </c>
      <c r="N87" s="235"/>
      <c r="O87" s="105">
        <f t="shared" ref="O87:O93" si="21">SUM(G87:M87)</f>
        <v>100.00000000000003</v>
      </c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</row>
    <row r="88" spans="6:27" ht="15.75" thickBot="1" x14ac:dyDescent="0.3">
      <c r="F88" s="97" t="s">
        <v>50</v>
      </c>
      <c r="G88" s="10">
        <f t="shared" si="20"/>
        <v>20.045047263315617</v>
      </c>
      <c r="H88" s="10">
        <f t="shared" si="20"/>
        <v>76.135875520674944</v>
      </c>
      <c r="I88" s="10">
        <f t="shared" si="20"/>
        <v>5.2634864170044815E-2</v>
      </c>
      <c r="J88" s="10">
        <f t="shared" si="20"/>
        <v>0.76527919771668873</v>
      </c>
      <c r="K88" s="10">
        <f t="shared" si="20"/>
        <v>2.7760300199580876</v>
      </c>
      <c r="L88" s="10">
        <f t="shared" si="20"/>
        <v>0.21245246893149902</v>
      </c>
      <c r="M88" s="110">
        <f t="shared" si="20"/>
        <v>1.2680665233119618E-2</v>
      </c>
      <c r="N88" s="235"/>
      <c r="O88" s="105">
        <f t="shared" si="21"/>
        <v>100</v>
      </c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</row>
    <row r="89" spans="6:27" ht="15.75" thickBot="1" x14ac:dyDescent="0.3">
      <c r="F89" s="98" t="s">
        <v>51</v>
      </c>
      <c r="G89" s="106">
        <f t="shared" si="20"/>
        <v>11.321595020826331</v>
      </c>
      <c r="H89" s="107">
        <f t="shared" si="20"/>
        <v>4.1604238169245695</v>
      </c>
      <c r="I89" s="107">
        <f t="shared" si="20"/>
        <v>1.164834384534819</v>
      </c>
      <c r="J89" s="107">
        <f t="shared" si="20"/>
        <v>16.935989810665379</v>
      </c>
      <c r="K89" s="107">
        <f t="shared" si="20"/>
        <v>61.43485445885154</v>
      </c>
      <c r="L89" s="107">
        <f t="shared" si="20"/>
        <v>4.701673402086378</v>
      </c>
      <c r="M89" s="108">
        <f t="shared" si="20"/>
        <v>0.2806291061109924</v>
      </c>
      <c r="N89" s="235"/>
      <c r="O89" s="105">
        <f t="shared" si="21"/>
        <v>100.00000000000001</v>
      </c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</row>
    <row r="90" spans="6:27" x14ac:dyDescent="0.25">
      <c r="F90" s="97" t="s">
        <v>52</v>
      </c>
      <c r="G90" s="10">
        <f t="shared" si="20"/>
        <v>1.5744519850043801</v>
      </c>
      <c r="H90" s="10">
        <f t="shared" si="20"/>
        <v>0.5785746200042311</v>
      </c>
      <c r="I90" s="10">
        <f t="shared" si="20"/>
        <v>0.16198917251134634</v>
      </c>
      <c r="J90" s="10">
        <f t="shared" si="20"/>
        <v>97.394212071027709</v>
      </c>
      <c r="K90" s="10">
        <f t="shared" si="20"/>
        <v>0.26895979323570796</v>
      </c>
      <c r="L90" s="10">
        <f t="shared" si="20"/>
        <v>2.0583773124000414E-2</v>
      </c>
      <c r="M90" s="110">
        <f t="shared" si="20"/>
        <v>1.228585092621791E-3</v>
      </c>
      <c r="N90" s="235"/>
      <c r="O90" s="105">
        <f t="shared" si="21"/>
        <v>100</v>
      </c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</row>
    <row r="91" spans="6:27" x14ac:dyDescent="0.25">
      <c r="F91" s="97" t="s">
        <v>53</v>
      </c>
      <c r="G91" s="10">
        <f t="shared" si="20"/>
        <v>9.2924866242666013</v>
      </c>
      <c r="H91" s="10">
        <f t="shared" si="20"/>
        <v>3.4147735013427494</v>
      </c>
      <c r="I91" s="10">
        <f t="shared" si="20"/>
        <v>0.95606740197511741</v>
      </c>
      <c r="J91" s="10">
        <f t="shared" si="20"/>
        <v>0.43760838614926389</v>
      </c>
      <c r="K91" s="10">
        <f t="shared" si="20"/>
        <v>79.455320602016599</v>
      </c>
      <c r="L91" s="10">
        <f t="shared" si="20"/>
        <v>6.0807984460834286</v>
      </c>
      <c r="M91" s="110">
        <f t="shared" si="20"/>
        <v>0.3629450381662544</v>
      </c>
      <c r="N91" s="235"/>
      <c r="O91" s="105">
        <f t="shared" si="21"/>
        <v>100.00000000000003</v>
      </c>
    </row>
    <row r="92" spans="6:27" x14ac:dyDescent="0.25">
      <c r="F92" s="97" t="s">
        <v>54</v>
      </c>
      <c r="G92" s="10">
        <f t="shared" si="20"/>
        <v>8.6301541535683679</v>
      </c>
      <c r="H92" s="10">
        <f t="shared" si="20"/>
        <v>3.1713816664690904</v>
      </c>
      <c r="I92" s="10">
        <f t="shared" si="20"/>
        <v>0.88792261897908897</v>
      </c>
      <c r="J92" s="10">
        <f t="shared" si="20"/>
        <v>0.40641735458623707</v>
      </c>
      <c r="K92" s="10">
        <f t="shared" si="20"/>
        <v>73.792052960928345</v>
      </c>
      <c r="L92" s="10">
        <f t="shared" si="20"/>
        <v>9.1509565614514834</v>
      </c>
      <c r="M92" s="110">
        <f t="shared" si="20"/>
        <v>3.961114684017379</v>
      </c>
      <c r="N92" s="235"/>
      <c r="O92" s="105">
        <f t="shared" si="21"/>
        <v>99.999999999999986</v>
      </c>
    </row>
    <row r="93" spans="6:27" x14ac:dyDescent="0.25">
      <c r="F93" s="97" t="s">
        <v>55</v>
      </c>
      <c r="G93" s="10">
        <f t="shared" si="20"/>
        <v>0.44450895282616748</v>
      </c>
      <c r="H93" s="10">
        <f t="shared" si="20"/>
        <v>0.16334673963980112</v>
      </c>
      <c r="I93" s="10">
        <f t="shared" si="20"/>
        <v>4.5733777929084195E-2</v>
      </c>
      <c r="J93" s="10">
        <f t="shared" si="20"/>
        <v>2.093313160840958E-2</v>
      </c>
      <c r="K93" s="10">
        <f t="shared" si="20"/>
        <v>3.8007696739684271</v>
      </c>
      <c r="L93" s="10">
        <f t="shared" si="20"/>
        <v>3.4182129938181642</v>
      </c>
      <c r="M93" s="110">
        <f t="shared" si="20"/>
        <v>92.106494730209945</v>
      </c>
      <c r="N93" s="235"/>
      <c r="O93" s="105">
        <f t="shared" si="21"/>
        <v>100</v>
      </c>
    </row>
    <row r="94" spans="6:27" x14ac:dyDescent="0.25">
      <c r="G94" s="10"/>
      <c r="H94" s="10"/>
      <c r="I94" s="10"/>
      <c r="J94" s="10"/>
      <c r="K94" s="10"/>
      <c r="L94" s="10"/>
      <c r="M94" s="10"/>
      <c r="N94" s="10"/>
    </row>
    <row r="95" spans="6:27" x14ac:dyDescent="0.25">
      <c r="G95"/>
      <c r="H95"/>
      <c r="I95"/>
      <c r="J95"/>
      <c r="K95"/>
      <c r="L95"/>
      <c r="M95"/>
    </row>
    <row r="96" spans="6:27" x14ac:dyDescent="0.25">
      <c r="G96"/>
    </row>
    <row r="97" spans="5:29" x14ac:dyDescent="0.25">
      <c r="G97" s="10"/>
      <c r="H97" s="10"/>
      <c r="I97" s="10"/>
      <c r="J97" s="10"/>
      <c r="K97" s="10"/>
      <c r="L97" s="10"/>
      <c r="M97" s="10"/>
      <c r="N97" s="10"/>
      <c r="O97" s="10"/>
      <c r="P97" s="10"/>
    </row>
    <row r="98" spans="5:29" x14ac:dyDescent="0.25">
      <c r="G98" s="11" t="s">
        <v>35</v>
      </c>
    </row>
    <row r="99" spans="5:29" ht="15.75" thickBot="1" x14ac:dyDescent="0.3">
      <c r="F99" s="94"/>
      <c r="G99" s="95" t="s">
        <v>48</v>
      </c>
      <c r="H99" s="95" t="s">
        <v>42</v>
      </c>
      <c r="I99" s="95" t="s">
        <v>43</v>
      </c>
      <c r="J99" s="95" t="s">
        <v>44</v>
      </c>
      <c r="K99" s="95" t="s">
        <v>45</v>
      </c>
      <c r="L99" s="95" t="s">
        <v>46</v>
      </c>
      <c r="M99" s="95" t="s">
        <v>47</v>
      </c>
      <c r="N99" s="28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</row>
    <row r="100" spans="5:29" x14ac:dyDescent="0.25">
      <c r="F100" s="96" t="s">
        <v>49</v>
      </c>
      <c r="G100" s="18">
        <v>0.37499898393688647</v>
      </c>
      <c r="H100" s="18">
        <v>0.62500101606311353</v>
      </c>
      <c r="I100" s="18">
        <v>9.3817552140012788E-3</v>
      </c>
      <c r="J100" s="18">
        <v>0.61561926084911234</v>
      </c>
      <c r="K100" s="18">
        <v>0.45694054417336538</v>
      </c>
      <c r="L100" s="18">
        <v>0.15867871667574682</v>
      </c>
      <c r="M100" s="18">
        <v>0.15867871667574684</v>
      </c>
      <c r="N100" s="18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</row>
    <row r="101" spans="5:29" ht="15.75" thickBot="1" x14ac:dyDescent="0.3">
      <c r="E101" s="29"/>
      <c r="F101" s="97" t="s">
        <v>50</v>
      </c>
      <c r="G101" s="18">
        <v>0.23724993474137276</v>
      </c>
      <c r="H101" s="18">
        <v>0.76275006525862721</v>
      </c>
      <c r="I101" s="18">
        <v>-3.5613075100290347E-3</v>
      </c>
      <c r="J101" s="18">
        <v>-0.23368862723134373</v>
      </c>
      <c r="K101" s="18">
        <v>-0.17345430087248201</v>
      </c>
      <c r="L101" s="18">
        <v>-6.0234326358861709E-2</v>
      </c>
      <c r="M101" s="18">
        <v>-6.0234326358861716E-2</v>
      </c>
      <c r="N101" s="18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</row>
    <row r="102" spans="5:29" ht="15.75" thickBot="1" x14ac:dyDescent="0.3">
      <c r="F102" s="98" t="s">
        <v>51</v>
      </c>
      <c r="G102" s="99">
        <v>0.13774904919551334</v>
      </c>
      <c r="H102" s="99">
        <v>-0.13774904919551334</v>
      </c>
      <c r="I102" s="99">
        <v>1.2943062724030232E-2</v>
      </c>
      <c r="J102" s="99">
        <v>0.84930788808045643</v>
      </c>
      <c r="K102" s="99">
        <v>0.63039484504584808</v>
      </c>
      <c r="L102" s="99">
        <v>0.21891304303460843</v>
      </c>
      <c r="M102" s="100">
        <v>0.21891304303460843</v>
      </c>
      <c r="N102" s="28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</row>
    <row r="103" spans="5:29" x14ac:dyDescent="0.25">
      <c r="F103" s="97" t="s">
        <v>52</v>
      </c>
      <c r="G103" s="18">
        <v>2.4544408920528671E-2</v>
      </c>
      <c r="H103" s="18">
        <v>-2.4544408920528671E-2</v>
      </c>
      <c r="I103" s="18">
        <v>2.3062215386456548E-3</v>
      </c>
      <c r="J103" s="18">
        <v>0.97314936954082554</v>
      </c>
      <c r="K103" s="18">
        <v>-1.9929756058136409E-2</v>
      </c>
      <c r="L103" s="18">
        <v>-6.920874401037916E-3</v>
      </c>
      <c r="M103" s="18">
        <v>-6.920874401037916E-3</v>
      </c>
      <c r="N103" s="18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5:29" x14ac:dyDescent="0.25">
      <c r="F104" s="97" t="s">
        <v>53</v>
      </c>
      <c r="G104" s="18">
        <v>0.11320464027498389</v>
      </c>
      <c r="H104" s="18">
        <v>-0.11320464027498389</v>
      </c>
      <c r="I104" s="18">
        <v>1.0636841185384639E-2</v>
      </c>
      <c r="J104" s="18">
        <v>-0.12384148146036854</v>
      </c>
      <c r="K104" s="18">
        <v>0.65032460110398527</v>
      </c>
      <c r="L104" s="18">
        <v>0.22583391743564621</v>
      </c>
      <c r="M104" s="18">
        <v>0.22583391743564621</v>
      </c>
      <c r="N104" s="18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5:29" x14ac:dyDescent="0.25">
      <c r="F105" s="97" t="s">
        <v>54</v>
      </c>
      <c r="G105" s="18">
        <v>0.10663182898034881</v>
      </c>
      <c r="H105" s="18">
        <v>-0.10663182898034884</v>
      </c>
      <c r="I105" s="18">
        <v>1.0019252103234795E-2</v>
      </c>
      <c r="J105" s="18">
        <v>-0.11665108108358363</v>
      </c>
      <c r="K105" s="18">
        <v>0.61256589374947823</v>
      </c>
      <c r="L105" s="18">
        <v>0.27078302516693808</v>
      </c>
      <c r="M105" s="18">
        <v>-0.72921697483306192</v>
      </c>
      <c r="N105" s="18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5:29" x14ac:dyDescent="0.25">
      <c r="F106" s="97" t="s">
        <v>55</v>
      </c>
      <c r="G106" s="18">
        <v>6.5728112946350226E-3</v>
      </c>
      <c r="H106" s="18">
        <v>-6.5728112946350226E-3</v>
      </c>
      <c r="I106" s="18">
        <v>6.1758908214988443E-4</v>
      </c>
      <c r="J106" s="18">
        <v>-7.1904003767849075E-3</v>
      </c>
      <c r="K106" s="18">
        <v>3.7758707354506399E-2</v>
      </c>
      <c r="L106" s="18">
        <v>-4.4949107731291307E-2</v>
      </c>
      <c r="M106" s="18">
        <v>0.95505089226870865</v>
      </c>
      <c r="N106" s="18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5:29" x14ac:dyDescent="0.25">
      <c r="G107" s="10"/>
      <c r="H107" s="10"/>
      <c r="I107" s="10"/>
      <c r="J107" s="10"/>
      <c r="K107" s="10"/>
      <c r="L107" s="10"/>
      <c r="M107" s="10"/>
      <c r="N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5:29" ht="30.75" thickBot="1" x14ac:dyDescent="0.3">
      <c r="F108" s="94"/>
      <c r="G108" s="95" t="s">
        <v>48</v>
      </c>
      <c r="H108" s="95" t="s">
        <v>42</v>
      </c>
      <c r="I108" s="95" t="s">
        <v>43</v>
      </c>
      <c r="J108" s="95" t="s">
        <v>44</v>
      </c>
      <c r="K108" s="95" t="s">
        <v>45</v>
      </c>
      <c r="L108" s="95" t="s">
        <v>46</v>
      </c>
      <c r="M108" s="102" t="s">
        <v>47</v>
      </c>
      <c r="N108" s="95"/>
      <c r="O108" s="104" t="s">
        <v>56</v>
      </c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5:29" x14ac:dyDescent="0.25">
      <c r="F109" s="96" t="s">
        <v>49</v>
      </c>
      <c r="G109" s="18">
        <f>G100*G$8</f>
        <v>3.7520493090945415</v>
      </c>
      <c r="H109" s="18">
        <f t="shared" ref="H109:M109" si="22">H100*H$8</f>
        <v>1.8954143002765604</v>
      </c>
      <c r="I109" s="18">
        <f t="shared" si="22"/>
        <v>6.4088834868830935E-2</v>
      </c>
      <c r="J109" s="18">
        <f t="shared" si="22"/>
        <v>1.2218716303690151</v>
      </c>
      <c r="K109" s="18">
        <f t="shared" si="22"/>
        <v>2.3271678389753419</v>
      </c>
      <c r="L109" s="18">
        <f t="shared" si="22"/>
        <v>0.6437933976240745</v>
      </c>
      <c r="M109" s="97">
        <f t="shared" si="22"/>
        <v>0.15728476072276976</v>
      </c>
      <c r="N109" s="28"/>
      <c r="O109" s="101">
        <f t="shared" ref="O109:O115" si="23">SUM(G109:M109)</f>
        <v>10.061670071931132</v>
      </c>
    </row>
    <row r="110" spans="5:29" ht="15.75" thickBot="1" x14ac:dyDescent="0.3">
      <c r="F110" s="97" t="s">
        <v>50</v>
      </c>
      <c r="G110" s="18">
        <f t="shared" ref="G110:M110" si="24">G101*G$8</f>
        <v>2.3738023084321527</v>
      </c>
      <c r="H110" s="18">
        <f t="shared" si="24"/>
        <v>2.3131600494583675</v>
      </c>
      <c r="I110" s="18">
        <f t="shared" si="24"/>
        <v>-2.4328075474273101E-2</v>
      </c>
      <c r="J110" s="18">
        <f t="shared" si="24"/>
        <v>-0.4638215892726007</v>
      </c>
      <c r="K110" s="18">
        <f t="shared" si="24"/>
        <v>-0.88339123255659979</v>
      </c>
      <c r="L110" s="18">
        <f t="shared" si="24"/>
        <v>-0.24438350922267071</v>
      </c>
      <c r="M110" s="97">
        <f t="shared" si="24"/>
        <v>-5.9705181684890869E-2</v>
      </c>
      <c r="N110" s="28"/>
      <c r="O110" s="101">
        <f t="shared" si="23"/>
        <v>3.0113327696794854</v>
      </c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</row>
    <row r="111" spans="5:29" ht="15.75" thickBot="1" x14ac:dyDescent="0.3">
      <c r="F111" s="98" t="s">
        <v>51</v>
      </c>
      <c r="G111" s="103">
        <f t="shared" ref="G111:M111" si="25">G102*G$8</f>
        <v>1.3782470006623855</v>
      </c>
      <c r="H111" s="99">
        <f t="shared" si="25"/>
        <v>-0.41774574918180613</v>
      </c>
      <c r="I111" s="99">
        <f t="shared" si="25"/>
        <v>8.8416910343103478E-2</v>
      </c>
      <c r="J111" s="99">
        <f t="shared" si="25"/>
        <v>1.6856932196416166</v>
      </c>
      <c r="K111" s="99">
        <f t="shared" si="25"/>
        <v>3.2105590715319452</v>
      </c>
      <c r="L111" s="99">
        <f t="shared" si="25"/>
        <v>0.88817690684674477</v>
      </c>
      <c r="M111" s="100">
        <f t="shared" si="25"/>
        <v>0.21698994240766048</v>
      </c>
      <c r="N111" s="28"/>
      <c r="O111" s="101">
        <f t="shared" si="23"/>
        <v>7.0503373022516493</v>
      </c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</row>
    <row r="112" spans="5:29" x14ac:dyDescent="0.25">
      <c r="F112" s="97" t="s">
        <v>52</v>
      </c>
      <c r="G112" s="18">
        <f t="shared" ref="G112:M112" si="26">G103*G$8</f>
        <v>0.24557888548280135</v>
      </c>
      <c r="H112" s="18">
        <f t="shared" si="26"/>
        <v>-7.4434796846966689E-2</v>
      </c>
      <c r="I112" s="18">
        <f t="shared" si="26"/>
        <v>1.5754306948940869E-2</v>
      </c>
      <c r="J112" s="18">
        <f t="shared" si="26"/>
        <v>1.9314918852821046</v>
      </c>
      <c r="K112" s="18">
        <f t="shared" si="26"/>
        <v>-0.10150092376027435</v>
      </c>
      <c r="L112" s="18">
        <f t="shared" si="26"/>
        <v>-2.8079463575940915E-2</v>
      </c>
      <c r="M112" s="97">
        <f t="shared" si="26"/>
        <v>-6.860076114580586E-3</v>
      </c>
      <c r="N112" s="28"/>
      <c r="O112" s="101">
        <f t="shared" si="23"/>
        <v>1.9819498174160846</v>
      </c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</row>
    <row r="113" spans="6:27" x14ac:dyDescent="0.25">
      <c r="F113" s="97" t="s">
        <v>53</v>
      </c>
      <c r="G113" s="18">
        <f t="shared" ref="G113:M113" si="27">G104*G$8</f>
        <v>1.1326681151795763</v>
      </c>
      <c r="H113" s="18">
        <f t="shared" si="27"/>
        <v>-0.34331095233483711</v>
      </c>
      <c r="I113" s="18">
        <f t="shared" si="27"/>
        <v>7.2662603394163042E-2</v>
      </c>
      <c r="J113" s="18">
        <f t="shared" si="27"/>
        <v>-0.24579866564048694</v>
      </c>
      <c r="K113" s="18">
        <f t="shared" si="27"/>
        <v>3.3120599952922234</v>
      </c>
      <c r="L113" s="18">
        <f t="shared" si="27"/>
        <v>0.91625637042268515</v>
      </c>
      <c r="M113" s="97">
        <f t="shared" si="27"/>
        <v>0.22385001852224093</v>
      </c>
      <c r="N113" s="28"/>
      <c r="O113" s="101">
        <f t="shared" si="23"/>
        <v>5.068387484835565</v>
      </c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</row>
    <row r="114" spans="6:27" x14ac:dyDescent="0.25">
      <c r="F114" s="97" t="s">
        <v>54</v>
      </c>
      <c r="G114" s="18">
        <f t="shared" ref="G114:M114" si="28">G105*G$8</f>
        <v>1.0669039047864224</v>
      </c>
      <c r="H114" s="18">
        <f t="shared" si="28"/>
        <v>-0.3233778639066856</v>
      </c>
      <c r="I114" s="18">
        <f t="shared" si="28"/>
        <v>6.8443716437527835E-2</v>
      </c>
      <c r="J114" s="18">
        <f t="shared" si="28"/>
        <v>-0.23152726968177353</v>
      </c>
      <c r="K114" s="18">
        <f t="shared" si="28"/>
        <v>3.1197574068763618</v>
      </c>
      <c r="L114" s="18">
        <f t="shared" si="28"/>
        <v>1.0986244875384317</v>
      </c>
      <c r="M114" s="97">
        <f t="shared" si="28"/>
        <v>-0.72281097178252263</v>
      </c>
      <c r="N114" s="28"/>
      <c r="O114" s="101">
        <f t="shared" si="23"/>
        <v>4.0760134102677616</v>
      </c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</row>
    <row r="115" spans="6:27" x14ac:dyDescent="0.25">
      <c r="F115" s="97" t="s">
        <v>55</v>
      </c>
      <c r="G115" s="18">
        <f t="shared" ref="G115:M115" si="29">G106*G$8</f>
        <v>6.5764210393153347E-2</v>
      </c>
      <c r="H115" s="18">
        <f t="shared" si="29"/>
        <v>-1.9933088428151398E-2</v>
      </c>
      <c r="I115" s="18">
        <f t="shared" si="29"/>
        <v>4.2188869566354703E-3</v>
      </c>
      <c r="J115" s="18">
        <f t="shared" si="29"/>
        <v>-1.4271395958713406E-2</v>
      </c>
      <c r="K115" s="18">
        <f t="shared" si="29"/>
        <v>0.19230258841585829</v>
      </c>
      <c r="L115" s="18">
        <f t="shared" si="29"/>
        <v>-0.18236811711574419</v>
      </c>
      <c r="M115" s="97">
        <f t="shared" si="29"/>
        <v>0.94666099030476414</v>
      </c>
      <c r="N115" s="28"/>
      <c r="O115" s="101">
        <f t="shared" si="23"/>
        <v>0.99237407456780224</v>
      </c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</row>
    <row r="116" spans="6:27" x14ac:dyDescent="0.25">
      <c r="G116" s="10"/>
      <c r="H116" s="10"/>
      <c r="I116" s="10"/>
      <c r="J116" s="10"/>
      <c r="K116" s="10"/>
      <c r="L116" s="10"/>
      <c r="M116" s="10"/>
      <c r="N116" s="10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</row>
    <row r="117" spans="6:27" x14ac:dyDescent="0.25">
      <c r="G117" s="10">
        <f>SUM(G109:G115)</f>
        <v>10.015013734031031</v>
      </c>
      <c r="H117" s="10">
        <f t="shared" ref="H117:M117" si="30">SUM(H109:H115)</f>
        <v>3.029771899036481</v>
      </c>
      <c r="I117" s="10">
        <f t="shared" si="30"/>
        <v>0.28925718347492851</v>
      </c>
      <c r="J117" s="10">
        <f t="shared" si="30"/>
        <v>3.8836378147391613</v>
      </c>
      <c r="K117" s="10">
        <f t="shared" si="30"/>
        <v>11.176954744774855</v>
      </c>
      <c r="L117" s="10">
        <f t="shared" si="30"/>
        <v>3.0920200725175802</v>
      </c>
      <c r="M117" s="10">
        <f t="shared" si="30"/>
        <v>0.75540948237544125</v>
      </c>
      <c r="N117" s="10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</row>
    <row r="118" spans="6:27" x14ac:dyDescent="0.25">
      <c r="G118" s="10"/>
      <c r="H118" s="10"/>
      <c r="I118" s="10"/>
      <c r="J118" s="10"/>
      <c r="K118" s="10"/>
      <c r="L118" s="10"/>
      <c r="M118" s="10"/>
      <c r="N118" s="10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</row>
    <row r="119" spans="6:27" x14ac:dyDescent="0.25">
      <c r="G119" s="10"/>
      <c r="H119" s="10"/>
      <c r="I119" s="10"/>
      <c r="J119" s="10"/>
      <c r="K119" s="10"/>
      <c r="L119" s="10"/>
      <c r="M119" s="10"/>
      <c r="N119" s="10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</row>
    <row r="120" spans="6:27" x14ac:dyDescent="0.25">
      <c r="G120" s="10"/>
      <c r="H120" s="10"/>
      <c r="I120" s="10"/>
      <c r="J120" s="10"/>
      <c r="K120" s="10"/>
      <c r="L120" s="10"/>
      <c r="M120" s="10"/>
      <c r="N120" s="10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</row>
    <row r="121" spans="6:27" x14ac:dyDescent="0.25">
      <c r="G121" s="10"/>
      <c r="H121" s="10"/>
      <c r="I121" s="10"/>
      <c r="J121" s="10"/>
      <c r="K121" s="10"/>
      <c r="L121" s="10"/>
      <c r="M121" s="10"/>
      <c r="N121" s="10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6:27" x14ac:dyDescent="0.25">
      <c r="G122" s="10"/>
      <c r="H122" s="10"/>
      <c r="I122" s="10"/>
      <c r="J122" s="10"/>
      <c r="K122" s="10"/>
      <c r="L122" s="10"/>
      <c r="M122" s="10"/>
      <c r="N122" s="10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</row>
    <row r="123" spans="6:27" x14ac:dyDescent="0.25">
      <c r="G123" s="10"/>
      <c r="H123" s="10"/>
      <c r="I123" s="10"/>
      <c r="J123" s="10"/>
      <c r="K123" s="10"/>
      <c r="L123" s="10"/>
      <c r="M123" s="10"/>
      <c r="N123" s="10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</row>
    <row r="124" spans="6:27" x14ac:dyDescent="0.25">
      <c r="G124" s="10"/>
      <c r="H124" s="10"/>
      <c r="I124" s="10"/>
      <c r="J124" s="10"/>
      <c r="K124" s="10"/>
      <c r="L124" s="10"/>
      <c r="M124" s="10"/>
      <c r="N124" s="10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</row>
    <row r="125" spans="6:27" x14ac:dyDescent="0.25">
      <c r="G125" s="10"/>
      <c r="H125" s="10"/>
      <c r="I125" s="10"/>
      <c r="J125" s="10"/>
      <c r="K125" s="10"/>
      <c r="L125" s="10"/>
      <c r="M125" s="10"/>
      <c r="N125" s="10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</row>
    <row r="126" spans="6:27" x14ac:dyDescent="0.25">
      <c r="G126" s="10"/>
      <c r="H126" s="10"/>
      <c r="I126" s="10"/>
      <c r="J126" s="10"/>
      <c r="K126" s="10"/>
      <c r="L126" s="10"/>
      <c r="M126" s="10"/>
      <c r="N126" s="10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</row>
    <row r="127" spans="6:27" x14ac:dyDescent="0.25">
      <c r="G127" s="10"/>
      <c r="H127" s="10"/>
      <c r="I127" s="10"/>
      <c r="J127" s="10"/>
      <c r="K127" s="10"/>
      <c r="L127" s="10"/>
      <c r="M127" s="10"/>
      <c r="N127" s="10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</row>
    <row r="128" spans="6:27" x14ac:dyDescent="0.25">
      <c r="G128" s="10"/>
      <c r="H128" s="10"/>
      <c r="I128" s="10"/>
      <c r="J128" s="10"/>
      <c r="K128" s="10"/>
      <c r="L128" s="10"/>
      <c r="M128" s="10"/>
      <c r="N128" s="10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</row>
    <row r="129" spans="7:37" x14ac:dyDescent="0.25">
      <c r="G129" s="10"/>
      <c r="H129" s="10"/>
      <c r="I129" s="10"/>
      <c r="J129" s="10"/>
      <c r="K129" s="10"/>
      <c r="L129" s="10"/>
      <c r="M129" s="10"/>
      <c r="N129" s="10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7:37" x14ac:dyDescent="0.25">
      <c r="G130" s="10"/>
      <c r="H130" s="10"/>
      <c r="I130" s="10"/>
      <c r="J130" s="10"/>
      <c r="K130" s="10"/>
      <c r="L130" s="10"/>
      <c r="M130" s="10"/>
      <c r="N130" s="10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</row>
    <row r="131" spans="7:37" x14ac:dyDescent="0.25">
      <c r="G131" s="10"/>
      <c r="H131" s="10"/>
      <c r="I131" s="10"/>
      <c r="J131" s="10"/>
      <c r="K131" s="10"/>
      <c r="L131" s="10"/>
      <c r="M131" s="10"/>
      <c r="N131" s="10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</row>
    <row r="132" spans="7:37" x14ac:dyDescent="0.25">
      <c r="G132" s="10"/>
      <c r="H132" s="10"/>
      <c r="I132" s="10"/>
      <c r="J132" s="10"/>
      <c r="K132" s="10"/>
      <c r="L132" s="10"/>
      <c r="M132" s="10"/>
      <c r="N132" s="10"/>
    </row>
    <row r="133" spans="7:37" x14ac:dyDescent="0.25">
      <c r="G133" s="10"/>
      <c r="H133" s="10"/>
      <c r="I133" s="10"/>
      <c r="J133" s="10"/>
      <c r="K133" s="10"/>
      <c r="L133" s="10"/>
      <c r="M133" s="10"/>
      <c r="N133" s="10"/>
    </row>
    <row r="134" spans="7:37" x14ac:dyDescent="0.25">
      <c r="G134" s="10"/>
      <c r="H134" s="10"/>
      <c r="I134" s="10"/>
      <c r="J134" s="10"/>
      <c r="K134" s="10"/>
      <c r="L134" s="10"/>
      <c r="M134" s="10"/>
      <c r="N134" s="10"/>
    </row>
    <row r="135" spans="7:37" x14ac:dyDescent="0.25">
      <c r="G135" s="10"/>
      <c r="H135" s="10"/>
      <c r="I135" s="10"/>
      <c r="J135" s="10"/>
      <c r="K135" s="10"/>
      <c r="L135" s="10"/>
      <c r="M135" s="10"/>
      <c r="N135" s="10"/>
    </row>
    <row r="136" spans="7:37" x14ac:dyDescent="0.25">
      <c r="G136" s="10"/>
      <c r="H136" s="10"/>
      <c r="I136" s="10"/>
      <c r="J136" s="10"/>
      <c r="K136" s="10"/>
      <c r="L136" s="10"/>
      <c r="M136" s="10"/>
      <c r="N136" s="10"/>
    </row>
    <row r="137" spans="7:37" x14ac:dyDescent="0.25">
      <c r="G137" s="10"/>
      <c r="H137" s="10"/>
      <c r="I137" s="10"/>
      <c r="J137" s="10"/>
      <c r="K137" s="10"/>
      <c r="L137" s="10"/>
      <c r="M137" s="10"/>
      <c r="N137" s="10"/>
    </row>
    <row r="138" spans="7:37" x14ac:dyDescent="0.25">
      <c r="G138" s="10"/>
      <c r="H138" s="10"/>
      <c r="I138" s="10"/>
      <c r="J138" s="10"/>
      <c r="K138" s="10"/>
      <c r="L138" s="10"/>
      <c r="M138" s="10"/>
      <c r="N138" s="10"/>
    </row>
    <row r="139" spans="7:37" x14ac:dyDescent="0.25">
      <c r="G139" s="10"/>
      <c r="H139" s="10"/>
      <c r="I139" s="10"/>
      <c r="J139" s="10"/>
      <c r="K139" s="10"/>
      <c r="L139" s="10"/>
      <c r="M139" s="10"/>
      <c r="N139" s="10"/>
    </row>
    <row r="140" spans="7:37" x14ac:dyDescent="0.25">
      <c r="G140" s="10"/>
      <c r="H140" s="10"/>
      <c r="I140" s="10"/>
      <c r="J140" s="10"/>
      <c r="K140" s="10"/>
      <c r="L140" s="10"/>
      <c r="M140" s="10"/>
      <c r="N140" s="10"/>
    </row>
    <row r="141" spans="7:37" x14ac:dyDescent="0.25">
      <c r="G141" s="10"/>
      <c r="H141" s="10"/>
      <c r="I141" s="10"/>
      <c r="J141" s="10"/>
      <c r="K141" s="10"/>
      <c r="L141" s="10"/>
      <c r="M141" s="10"/>
      <c r="N141" s="10"/>
    </row>
    <row r="142" spans="7:37" x14ac:dyDescent="0.25">
      <c r="G142" s="10"/>
      <c r="H142" s="10"/>
      <c r="I142" s="10"/>
      <c r="J142" s="10"/>
      <c r="K142" s="10"/>
      <c r="L142" s="10"/>
      <c r="M142" s="10"/>
      <c r="N142" s="10"/>
    </row>
    <row r="143" spans="7:37" x14ac:dyDescent="0.25">
      <c r="G143" s="10"/>
      <c r="H143" s="10"/>
      <c r="I143" s="10"/>
      <c r="J143" s="10"/>
      <c r="K143" s="10"/>
      <c r="L143" s="10"/>
      <c r="M143" s="10"/>
      <c r="N143" s="10"/>
    </row>
    <row r="144" spans="7:37" x14ac:dyDescent="0.25">
      <c r="G144" s="10"/>
      <c r="H144" s="10"/>
      <c r="I144" s="10"/>
      <c r="J144" s="10"/>
      <c r="K144" s="10"/>
      <c r="L144" s="10"/>
      <c r="M144" s="10"/>
      <c r="N144" s="10"/>
    </row>
    <row r="145" spans="7:14" x14ac:dyDescent="0.25">
      <c r="G145" s="10"/>
      <c r="H145" s="10"/>
      <c r="I145" s="10"/>
      <c r="J145" s="10"/>
      <c r="K145" s="10"/>
      <c r="L145" s="10"/>
      <c r="M145" s="10"/>
      <c r="N145" s="10"/>
    </row>
    <row r="146" spans="7:14" x14ac:dyDescent="0.25">
      <c r="G146" s="10"/>
      <c r="H146" s="10"/>
      <c r="I146" s="10"/>
      <c r="J146" s="10"/>
      <c r="K146" s="10"/>
      <c r="L146" s="10"/>
      <c r="M146" s="10"/>
      <c r="N146" s="10"/>
    </row>
    <row r="147" spans="7:14" x14ac:dyDescent="0.25">
      <c r="G147" s="10"/>
      <c r="H147" s="10"/>
      <c r="I147" s="10"/>
      <c r="J147" s="10"/>
      <c r="K147" s="10"/>
      <c r="L147" s="10"/>
      <c r="M147" s="10"/>
      <c r="N147" s="10"/>
    </row>
    <row r="148" spans="7:14" x14ac:dyDescent="0.25">
      <c r="G148" s="10"/>
      <c r="H148" s="10"/>
      <c r="I148" s="10"/>
      <c r="J148" s="10"/>
      <c r="K148" s="10"/>
      <c r="L148" s="10"/>
      <c r="M148" s="10"/>
      <c r="N148" s="10"/>
    </row>
    <row r="149" spans="7:14" x14ac:dyDescent="0.25">
      <c r="G149" s="10"/>
      <c r="H149" s="10"/>
      <c r="I149" s="10"/>
      <c r="J149" s="10"/>
      <c r="K149" s="10"/>
      <c r="L149" s="10"/>
      <c r="M149" s="10"/>
      <c r="N149" s="10"/>
    </row>
    <row r="150" spans="7:14" x14ac:dyDescent="0.25">
      <c r="G150" s="10"/>
      <c r="H150" s="10"/>
      <c r="I150" s="10"/>
      <c r="J150" s="10"/>
      <c r="K150" s="10"/>
      <c r="L150" s="10"/>
      <c r="M150" s="10"/>
      <c r="N150" s="10"/>
    </row>
    <row r="151" spans="7:14" x14ac:dyDescent="0.25">
      <c r="G151" s="10"/>
      <c r="H151" s="10"/>
      <c r="I151" s="10"/>
      <c r="J151" s="10"/>
      <c r="K151" s="10"/>
      <c r="L151" s="10"/>
      <c r="M151" s="10"/>
      <c r="N151" s="10"/>
    </row>
    <row r="152" spans="7:14" x14ac:dyDescent="0.25">
      <c r="G152" s="10"/>
      <c r="H152" s="10"/>
      <c r="I152" s="10"/>
      <c r="J152" s="10"/>
      <c r="K152" s="10"/>
      <c r="L152" s="10"/>
      <c r="M152" s="10"/>
      <c r="N152" s="10"/>
    </row>
    <row r="153" spans="7:14" x14ac:dyDescent="0.25">
      <c r="G153" s="10"/>
      <c r="H153" s="10"/>
      <c r="I153" s="10"/>
      <c r="J153" s="10"/>
      <c r="K153" s="10"/>
      <c r="L153" s="10"/>
      <c r="M153" s="10"/>
      <c r="N153" s="10"/>
    </row>
    <row r="154" spans="7:14" x14ac:dyDescent="0.25">
      <c r="G154" s="10"/>
      <c r="H154" s="10"/>
      <c r="I154" s="10"/>
      <c r="J154" s="10"/>
      <c r="K154" s="10"/>
      <c r="L154" s="10"/>
      <c r="M154" s="10"/>
      <c r="N154" s="10"/>
    </row>
    <row r="155" spans="7:14" x14ac:dyDescent="0.25">
      <c r="G155" s="10"/>
      <c r="H155" s="10"/>
      <c r="I155" s="10"/>
      <c r="J155" s="10"/>
      <c r="K155" s="10"/>
      <c r="L155" s="10"/>
      <c r="M155" s="10"/>
      <c r="N155" s="10"/>
    </row>
    <row r="156" spans="7:14" x14ac:dyDescent="0.25">
      <c r="G156" s="10"/>
      <c r="H156" s="10"/>
      <c r="I156" s="10"/>
      <c r="J156" s="10"/>
      <c r="K156" s="10"/>
      <c r="L156" s="10"/>
      <c r="M156" s="10"/>
      <c r="N156" s="10"/>
    </row>
    <row r="157" spans="7:14" x14ac:dyDescent="0.25">
      <c r="G157" s="10"/>
      <c r="H157" s="10"/>
      <c r="I157" s="10"/>
      <c r="J157" s="10"/>
      <c r="K157" s="10"/>
      <c r="L157" s="10"/>
      <c r="M157" s="10"/>
      <c r="N157" s="10"/>
    </row>
    <row r="158" spans="7:14" x14ac:dyDescent="0.25">
      <c r="G158" s="10"/>
      <c r="H158" s="10"/>
      <c r="I158" s="10"/>
      <c r="J158" s="10"/>
      <c r="K158" s="10"/>
      <c r="L158" s="10"/>
      <c r="M158" s="10"/>
      <c r="N158" s="10"/>
    </row>
    <row r="159" spans="7:14" x14ac:dyDescent="0.25">
      <c r="G159" s="10"/>
      <c r="H159" s="10"/>
      <c r="I159" s="10"/>
      <c r="J159" s="10"/>
      <c r="K159" s="10"/>
      <c r="L159" s="10"/>
      <c r="M159" s="10"/>
      <c r="N159" s="10"/>
    </row>
    <row r="160" spans="7:14" x14ac:dyDescent="0.25">
      <c r="G160" s="10"/>
      <c r="H160" s="10"/>
      <c r="I160" s="10"/>
      <c r="J160" s="10"/>
      <c r="K160" s="10"/>
      <c r="L160" s="10"/>
      <c r="M160" s="10"/>
      <c r="N160" s="10"/>
    </row>
    <row r="161" spans="7:14" x14ac:dyDescent="0.25">
      <c r="G161" s="10"/>
      <c r="H161" s="10"/>
      <c r="I161" s="10"/>
      <c r="J161" s="10"/>
      <c r="K161" s="10"/>
      <c r="L161" s="10"/>
      <c r="M161" s="10"/>
      <c r="N161" s="10"/>
    </row>
    <row r="162" spans="7:14" x14ac:dyDescent="0.25">
      <c r="G162" s="10"/>
      <c r="H162" s="10"/>
      <c r="I162" s="10"/>
      <c r="J162" s="10"/>
      <c r="K162" s="10"/>
      <c r="L162" s="10"/>
      <c r="M162" s="10"/>
      <c r="N162" s="10"/>
    </row>
    <row r="163" spans="7:14" x14ac:dyDescent="0.25">
      <c r="G163" s="10"/>
      <c r="H163" s="10"/>
      <c r="I163" s="10"/>
      <c r="J163" s="10"/>
      <c r="K163" s="10"/>
      <c r="L163" s="10"/>
      <c r="M163" s="10"/>
      <c r="N163" s="10"/>
    </row>
    <row r="164" spans="7:14" x14ac:dyDescent="0.25">
      <c r="G164" s="10"/>
      <c r="H164" s="10"/>
      <c r="I164" s="10"/>
      <c r="J164" s="10"/>
      <c r="K164" s="10"/>
      <c r="L164" s="10"/>
      <c r="M164" s="10"/>
      <c r="N164" s="10"/>
    </row>
    <row r="165" spans="7:14" x14ac:dyDescent="0.25">
      <c r="G165" s="10"/>
      <c r="H165" s="10"/>
      <c r="I165" s="10"/>
      <c r="J165" s="10"/>
      <c r="K165" s="10"/>
      <c r="L165" s="10"/>
      <c r="M165" s="10"/>
      <c r="N165" s="10"/>
    </row>
    <row r="166" spans="7:14" x14ac:dyDescent="0.25">
      <c r="G166" s="10"/>
      <c r="H166" s="10"/>
      <c r="I166" s="10"/>
      <c r="J166" s="10"/>
      <c r="K166" s="10"/>
      <c r="L166" s="10"/>
      <c r="M166" s="10"/>
      <c r="N166" s="10"/>
    </row>
    <row r="167" spans="7:14" x14ac:dyDescent="0.25">
      <c r="G167" s="10"/>
      <c r="H167" s="10"/>
      <c r="I167" s="10"/>
      <c r="J167" s="10"/>
      <c r="K167" s="10"/>
      <c r="L167" s="10"/>
      <c r="M167" s="10"/>
      <c r="N167" s="10"/>
    </row>
    <row r="168" spans="7:14" x14ac:dyDescent="0.25">
      <c r="G168" s="10"/>
      <c r="H168" s="10"/>
      <c r="I168" s="10"/>
      <c r="J168" s="10"/>
      <c r="K168" s="10"/>
      <c r="L168" s="10"/>
      <c r="M168" s="10"/>
      <c r="N168" s="10"/>
    </row>
    <row r="169" spans="7:14" x14ac:dyDescent="0.25">
      <c r="G169" s="10"/>
      <c r="H169" s="10"/>
      <c r="I169" s="10"/>
      <c r="J169" s="10"/>
      <c r="K169" s="10"/>
      <c r="L169" s="10"/>
      <c r="M169" s="10"/>
      <c r="N169" s="10"/>
    </row>
    <row r="170" spans="7:14" x14ac:dyDescent="0.25">
      <c r="G170" s="10"/>
      <c r="H170" s="10"/>
      <c r="I170" s="10"/>
      <c r="J170" s="10"/>
      <c r="K170" s="10"/>
      <c r="L170" s="10"/>
      <c r="M170" s="10"/>
      <c r="N170" s="10"/>
    </row>
    <row r="171" spans="7:14" x14ac:dyDescent="0.25">
      <c r="G171" s="10"/>
      <c r="H171" s="10"/>
      <c r="I171" s="10"/>
      <c r="J171" s="10"/>
      <c r="K171" s="10"/>
      <c r="L171" s="10"/>
      <c r="M171" s="10"/>
      <c r="N171" s="10"/>
    </row>
    <row r="172" spans="7:14" x14ac:dyDescent="0.25">
      <c r="G172" s="10"/>
      <c r="H172" s="10"/>
      <c r="I172" s="10"/>
      <c r="J172" s="10"/>
      <c r="K172" s="10"/>
      <c r="L172" s="10"/>
      <c r="M172" s="10"/>
      <c r="N172" s="10"/>
    </row>
    <row r="173" spans="7:14" x14ac:dyDescent="0.25">
      <c r="G173" s="10"/>
      <c r="H173" s="10"/>
      <c r="I173" s="10"/>
      <c r="J173" s="10"/>
      <c r="K173" s="10"/>
      <c r="L173" s="10"/>
      <c r="M173" s="10"/>
      <c r="N173" s="10"/>
    </row>
    <row r="174" spans="7:14" x14ac:dyDescent="0.25">
      <c r="G174" s="10"/>
      <c r="H174" s="10"/>
      <c r="I174" s="10"/>
      <c r="J174" s="10"/>
      <c r="K174" s="10"/>
      <c r="L174" s="10"/>
      <c r="M174" s="10"/>
      <c r="N174" s="10"/>
    </row>
    <row r="175" spans="7:14" x14ac:dyDescent="0.25">
      <c r="G175" s="10"/>
      <c r="H175" s="10"/>
      <c r="I175" s="10"/>
      <c r="J175" s="10"/>
      <c r="K175" s="10"/>
      <c r="L175" s="10"/>
      <c r="M175" s="10"/>
      <c r="N175" s="10"/>
    </row>
    <row r="176" spans="7:14" x14ac:dyDescent="0.25">
      <c r="G176" s="10"/>
      <c r="H176" s="10"/>
      <c r="I176" s="10"/>
      <c r="J176" s="10"/>
      <c r="K176" s="10"/>
      <c r="L176" s="10"/>
      <c r="M176" s="10"/>
      <c r="N176" s="10"/>
    </row>
    <row r="177" spans="7:14" x14ac:dyDescent="0.25">
      <c r="G177" s="10"/>
      <c r="H177" s="10"/>
      <c r="I177" s="10"/>
      <c r="J177" s="10"/>
      <c r="K177" s="10"/>
      <c r="L177" s="10"/>
      <c r="M177" s="10"/>
      <c r="N177" s="10"/>
    </row>
    <row r="178" spans="7:14" x14ac:dyDescent="0.25">
      <c r="G178" s="10"/>
      <c r="H178" s="10"/>
      <c r="I178" s="10"/>
      <c r="J178" s="10"/>
      <c r="K178" s="10"/>
      <c r="L178" s="10"/>
      <c r="M178" s="10"/>
      <c r="N178" s="10"/>
    </row>
    <row r="179" spans="7:14" x14ac:dyDescent="0.25">
      <c r="G179" s="10"/>
      <c r="H179" s="10"/>
      <c r="I179" s="10"/>
      <c r="J179" s="10"/>
      <c r="K179" s="10"/>
      <c r="L179" s="10"/>
      <c r="M179" s="10"/>
      <c r="N179" s="10"/>
    </row>
    <row r="180" spans="7:14" x14ac:dyDescent="0.25">
      <c r="G180" s="10"/>
      <c r="H180" s="10"/>
      <c r="I180" s="10"/>
      <c r="J180" s="10"/>
      <c r="K180" s="10"/>
      <c r="L180" s="10"/>
      <c r="M180" s="10"/>
      <c r="N180" s="10"/>
    </row>
    <row r="181" spans="7:14" x14ac:dyDescent="0.25">
      <c r="G181" s="10"/>
      <c r="H181" s="10"/>
      <c r="I181" s="10"/>
      <c r="J181" s="10"/>
      <c r="K181" s="10"/>
      <c r="L181" s="10"/>
      <c r="M181" s="10"/>
      <c r="N181" s="10"/>
    </row>
    <row r="182" spans="7:14" x14ac:dyDescent="0.25">
      <c r="G182" s="10"/>
      <c r="H182" s="10"/>
      <c r="I182" s="10"/>
      <c r="J182" s="10"/>
      <c r="K182" s="10"/>
      <c r="L182" s="10"/>
      <c r="M182" s="10"/>
      <c r="N182" s="10"/>
    </row>
    <row r="183" spans="7:14" x14ac:dyDescent="0.25">
      <c r="G183" s="10"/>
      <c r="H183" s="10"/>
      <c r="I183" s="10"/>
      <c r="J183" s="10"/>
      <c r="K183" s="10"/>
      <c r="L183" s="10"/>
      <c r="M183" s="10"/>
      <c r="N183" s="10"/>
    </row>
    <row r="184" spans="7:14" x14ac:dyDescent="0.25">
      <c r="G184" s="10"/>
      <c r="H184" s="10"/>
      <c r="I184" s="10"/>
      <c r="J184" s="10"/>
      <c r="K184" s="10"/>
      <c r="L184" s="10"/>
      <c r="M184" s="10"/>
      <c r="N184" s="10"/>
    </row>
    <row r="185" spans="7:14" x14ac:dyDescent="0.25">
      <c r="G185" s="10"/>
      <c r="H185" s="10"/>
      <c r="I185" s="10"/>
      <c r="J185" s="10"/>
      <c r="K185" s="10"/>
      <c r="L185" s="10"/>
      <c r="M185" s="10"/>
      <c r="N185" s="10"/>
    </row>
    <row r="186" spans="7:14" x14ac:dyDescent="0.25">
      <c r="G186" s="10"/>
      <c r="H186" s="10"/>
      <c r="I186" s="10"/>
      <c r="J186" s="10"/>
      <c r="K186" s="10"/>
      <c r="L186" s="10"/>
      <c r="M186" s="10"/>
      <c r="N186" s="10"/>
    </row>
    <row r="187" spans="7:14" x14ac:dyDescent="0.25">
      <c r="G187" s="10"/>
      <c r="H187" s="10"/>
      <c r="I187" s="10"/>
      <c r="J187" s="10"/>
      <c r="K187" s="10"/>
      <c r="L187" s="10"/>
      <c r="M187" s="10"/>
      <c r="N187" s="10"/>
    </row>
    <row r="188" spans="7:14" x14ac:dyDescent="0.25">
      <c r="G188" s="10"/>
      <c r="H188" s="10"/>
      <c r="I188" s="10"/>
      <c r="J188" s="10"/>
      <c r="K188" s="10"/>
      <c r="L188" s="10"/>
      <c r="M188" s="10"/>
      <c r="N188" s="10"/>
    </row>
    <row r="189" spans="7:14" x14ac:dyDescent="0.25">
      <c r="G189" s="10"/>
      <c r="H189" s="10"/>
      <c r="I189" s="10"/>
      <c r="J189" s="10"/>
      <c r="K189" s="10"/>
      <c r="L189" s="10"/>
      <c r="M189" s="10"/>
      <c r="N189" s="10"/>
    </row>
    <row r="190" spans="7:14" x14ac:dyDescent="0.25">
      <c r="G190" s="10"/>
      <c r="H190" s="10"/>
      <c r="I190" s="10"/>
      <c r="J190" s="10"/>
      <c r="K190" s="10"/>
      <c r="L190" s="10"/>
      <c r="M190" s="10"/>
      <c r="N190" s="10"/>
    </row>
    <row r="191" spans="7:14" x14ac:dyDescent="0.25">
      <c r="G191" s="10"/>
      <c r="H191" s="10"/>
      <c r="I191" s="10"/>
      <c r="J191" s="10"/>
      <c r="K191" s="10"/>
      <c r="L191" s="10"/>
      <c r="M191" s="10"/>
      <c r="N191" s="10"/>
    </row>
    <row r="192" spans="7:14" x14ac:dyDescent="0.25">
      <c r="G192" s="10"/>
      <c r="H192" s="10"/>
      <c r="I192" s="10"/>
      <c r="J192" s="10"/>
      <c r="K192" s="10"/>
      <c r="L192" s="10"/>
      <c r="M192" s="10"/>
      <c r="N192" s="10"/>
    </row>
    <row r="193" spans="7:27" x14ac:dyDescent="0.25">
      <c r="G193" s="10"/>
      <c r="H193" s="10"/>
      <c r="I193" s="10"/>
      <c r="J193" s="10"/>
      <c r="K193" s="10"/>
      <c r="L193" s="10"/>
      <c r="M193" s="10"/>
      <c r="N193" s="10"/>
    </row>
    <row r="194" spans="7:27" x14ac:dyDescent="0.25">
      <c r="G194" s="10"/>
      <c r="H194" s="10"/>
      <c r="I194" s="10"/>
      <c r="J194" s="10"/>
      <c r="K194" s="10"/>
      <c r="L194" s="10"/>
      <c r="M194" s="10"/>
      <c r="N194" s="10"/>
    </row>
    <row r="195" spans="7:27" x14ac:dyDescent="0.25">
      <c r="G195" s="10"/>
      <c r="H195" s="10"/>
      <c r="I195" s="10"/>
      <c r="J195" s="10"/>
      <c r="K195" s="10"/>
      <c r="L195" s="10"/>
      <c r="M195" s="10"/>
      <c r="N195" s="10"/>
    </row>
    <row r="196" spans="7:27" x14ac:dyDescent="0.25">
      <c r="G196" s="10"/>
      <c r="H196" s="10"/>
      <c r="I196" s="10"/>
      <c r="J196" s="10"/>
      <c r="K196" s="10"/>
      <c r="L196" s="10"/>
      <c r="M196" s="10"/>
      <c r="N196" s="10"/>
    </row>
    <row r="197" spans="7:27" x14ac:dyDescent="0.25">
      <c r="G197" s="10"/>
      <c r="H197" s="10"/>
      <c r="I197" s="10"/>
      <c r="J197" s="10"/>
      <c r="K197" s="10"/>
      <c r="L197" s="10"/>
      <c r="M197" s="10"/>
      <c r="N197" s="10"/>
    </row>
    <row r="198" spans="7:27" x14ac:dyDescent="0.25">
      <c r="G198" s="10"/>
      <c r="H198" s="10"/>
      <c r="I198" s="10"/>
      <c r="J198" s="10"/>
      <c r="K198" s="10"/>
      <c r="L198" s="10"/>
      <c r="M198" s="10"/>
      <c r="N198" s="10"/>
    </row>
    <row r="199" spans="7:27" x14ac:dyDescent="0.25">
      <c r="G199" s="10"/>
      <c r="H199" s="10"/>
      <c r="I199" s="10"/>
      <c r="J199" s="10"/>
      <c r="K199" s="10"/>
      <c r="L199" s="10"/>
      <c r="M199" s="10"/>
      <c r="N199" s="10"/>
      <c r="S199" s="10">
        <v>0</v>
      </c>
      <c r="T199" s="10">
        <v>0</v>
      </c>
      <c r="U199" s="10">
        <v>0</v>
      </c>
      <c r="V199" s="10"/>
      <c r="W199" s="10"/>
      <c r="X199" s="10"/>
      <c r="Y199" s="10"/>
      <c r="Z199" s="10"/>
      <c r="AA199" s="10"/>
    </row>
    <row r="200" spans="7:27" x14ac:dyDescent="0.25">
      <c r="G200" s="10">
        <v>0</v>
      </c>
      <c r="H200" s="10">
        <v>0</v>
      </c>
      <c r="I200" s="10">
        <v>0</v>
      </c>
      <c r="J200" s="10">
        <v>0</v>
      </c>
      <c r="K200" s="10">
        <v>0</v>
      </c>
      <c r="L200" s="10">
        <v>0</v>
      </c>
      <c r="M200" s="10">
        <v>0</v>
      </c>
      <c r="N200" s="10"/>
      <c r="S200" s="10">
        <v>0</v>
      </c>
      <c r="T200" s="10">
        <v>0</v>
      </c>
      <c r="U200" s="10">
        <v>0</v>
      </c>
      <c r="V200" s="10"/>
      <c r="W200" s="10"/>
      <c r="X200" s="10"/>
      <c r="Y200" s="10"/>
      <c r="Z200" s="10"/>
      <c r="AA200" s="10"/>
    </row>
    <row r="201" spans="7:27" x14ac:dyDescent="0.25">
      <c r="G201" s="10">
        <v>0</v>
      </c>
      <c r="H201" s="10">
        <v>0</v>
      </c>
      <c r="I201" s="10">
        <v>0</v>
      </c>
      <c r="J201" s="10">
        <v>0</v>
      </c>
      <c r="K201" s="10">
        <v>0</v>
      </c>
      <c r="L201" s="10">
        <v>0</v>
      </c>
      <c r="M201" s="10">
        <v>0</v>
      </c>
      <c r="N201" s="10"/>
      <c r="S201" s="10">
        <v>0</v>
      </c>
      <c r="T201" s="10">
        <v>0</v>
      </c>
      <c r="U201" s="10">
        <v>0</v>
      </c>
      <c r="V201" s="10"/>
      <c r="W201" s="10"/>
      <c r="X201" s="10"/>
      <c r="Y201" s="10"/>
      <c r="Z201" s="10"/>
      <c r="AA201" s="10"/>
    </row>
    <row r="202" spans="7:27" x14ac:dyDescent="0.25">
      <c r="G202" s="10">
        <v>0</v>
      </c>
      <c r="H202" s="10">
        <v>0</v>
      </c>
      <c r="I202" s="10">
        <v>0</v>
      </c>
      <c r="J202" s="10">
        <v>0</v>
      </c>
      <c r="K202" s="10">
        <v>0</v>
      </c>
      <c r="L202" s="10">
        <v>0</v>
      </c>
      <c r="M202" s="10">
        <v>0</v>
      </c>
      <c r="N202" s="10"/>
      <c r="S202" s="10">
        <v>0</v>
      </c>
      <c r="T202" s="10">
        <v>0</v>
      </c>
      <c r="U202" s="10">
        <v>0</v>
      </c>
      <c r="V202" s="10"/>
      <c r="W202" s="10"/>
      <c r="X202" s="10"/>
      <c r="Y202" s="10"/>
      <c r="Z202" s="10"/>
      <c r="AA202" s="10"/>
    </row>
    <row r="203" spans="7:27" x14ac:dyDescent="0.25">
      <c r="G203" s="10">
        <v>0</v>
      </c>
      <c r="H203" s="10">
        <v>0</v>
      </c>
      <c r="I203" s="10">
        <v>0</v>
      </c>
      <c r="J203" s="10">
        <v>0</v>
      </c>
      <c r="K203" s="10">
        <v>0</v>
      </c>
      <c r="L203" s="10">
        <v>0</v>
      </c>
      <c r="M203" s="10">
        <v>0</v>
      </c>
      <c r="N203" s="10"/>
      <c r="S203" s="10">
        <v>0</v>
      </c>
      <c r="T203" s="10">
        <v>0</v>
      </c>
      <c r="U203" s="10">
        <v>0</v>
      </c>
      <c r="V203" s="10"/>
      <c r="W203" s="10"/>
      <c r="X203" s="10"/>
      <c r="Y203" s="10"/>
      <c r="Z203" s="10"/>
      <c r="AA203" s="10"/>
    </row>
    <row r="204" spans="7:27" x14ac:dyDescent="0.25">
      <c r="G204" s="10">
        <v>0</v>
      </c>
      <c r="H204" s="10">
        <v>0</v>
      </c>
      <c r="I204" s="10">
        <v>0</v>
      </c>
      <c r="J204" s="10">
        <v>0</v>
      </c>
      <c r="K204" s="10">
        <v>0</v>
      </c>
      <c r="L204" s="10">
        <v>0</v>
      </c>
      <c r="M204" s="10">
        <v>0</v>
      </c>
      <c r="N204" s="10"/>
      <c r="S204" s="10">
        <v>0</v>
      </c>
      <c r="T204" s="10">
        <v>0</v>
      </c>
      <c r="U204" s="10">
        <v>0</v>
      </c>
      <c r="V204" s="10"/>
      <c r="W204" s="10"/>
      <c r="X204" s="10"/>
      <c r="Y204" s="10"/>
      <c r="Z204" s="10"/>
      <c r="AA204" s="10"/>
    </row>
    <row r="205" spans="7:27" x14ac:dyDescent="0.25">
      <c r="G205" s="10">
        <v>0</v>
      </c>
      <c r="H205" s="10">
        <v>0</v>
      </c>
      <c r="I205" s="10">
        <v>0</v>
      </c>
      <c r="J205" s="10">
        <v>0</v>
      </c>
      <c r="K205" s="10">
        <v>0</v>
      </c>
      <c r="L205" s="10">
        <v>0</v>
      </c>
      <c r="M205" s="10">
        <v>0</v>
      </c>
      <c r="N205" s="10"/>
      <c r="S205" s="10">
        <v>0</v>
      </c>
      <c r="T205" s="10">
        <v>0</v>
      </c>
      <c r="U205" s="10">
        <v>0</v>
      </c>
      <c r="V205" s="10"/>
      <c r="W205" s="10"/>
      <c r="X205" s="10"/>
      <c r="Y205" s="10"/>
      <c r="Z205" s="10"/>
      <c r="AA205" s="10"/>
    </row>
    <row r="206" spans="7:27" x14ac:dyDescent="0.25">
      <c r="G206" s="10">
        <v>0</v>
      </c>
      <c r="H206" s="10">
        <v>0</v>
      </c>
      <c r="I206" s="10">
        <v>0</v>
      </c>
      <c r="J206" s="10">
        <v>0</v>
      </c>
      <c r="K206" s="10">
        <v>0</v>
      </c>
      <c r="L206" s="10">
        <v>0</v>
      </c>
      <c r="M206" s="10">
        <v>0</v>
      </c>
      <c r="N206" s="10"/>
      <c r="S206" s="10">
        <v>0</v>
      </c>
      <c r="T206" s="10">
        <v>0</v>
      </c>
      <c r="U206" s="10">
        <v>0</v>
      </c>
      <c r="V206" s="10"/>
      <c r="W206" s="10"/>
      <c r="X206" s="10"/>
      <c r="Y206" s="10"/>
      <c r="Z206" s="10"/>
      <c r="AA206" s="10"/>
    </row>
    <row r="207" spans="7:27" x14ac:dyDescent="0.25">
      <c r="G207" s="10"/>
      <c r="H207" s="10"/>
      <c r="I207" s="10"/>
      <c r="J207" s="10"/>
      <c r="K207" s="10"/>
      <c r="L207" s="10"/>
      <c r="M207" s="10"/>
      <c r="N207" s="10"/>
      <c r="S207" s="10">
        <v>0</v>
      </c>
      <c r="T207" s="10">
        <v>0</v>
      </c>
      <c r="U207" s="10">
        <v>0</v>
      </c>
      <c r="V207" s="10"/>
      <c r="W207" s="10"/>
      <c r="X207" s="10"/>
      <c r="Y207" s="10"/>
      <c r="Z207" s="10"/>
      <c r="AA207" s="10"/>
    </row>
    <row r="208" spans="7:27" x14ac:dyDescent="0.25">
      <c r="G208" s="10"/>
      <c r="H208" s="10"/>
      <c r="I208" s="10"/>
      <c r="J208" s="10"/>
      <c r="K208" s="10"/>
      <c r="L208" s="10"/>
      <c r="M208" s="10"/>
      <c r="N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7:14" x14ac:dyDescent="0.25">
      <c r="G209" s="10"/>
      <c r="H209" s="10"/>
      <c r="I209" s="10"/>
      <c r="J209" s="10"/>
      <c r="K209" s="10"/>
      <c r="L209" s="10"/>
      <c r="M209" s="10"/>
      <c r="N209" s="10"/>
    </row>
    <row r="210" spans="7:14" x14ac:dyDescent="0.25">
      <c r="G210" s="10"/>
      <c r="H210" s="10"/>
      <c r="I210" s="10"/>
      <c r="J210" s="10"/>
      <c r="K210" s="10"/>
      <c r="L210" s="10"/>
      <c r="M210" s="10"/>
      <c r="N210" s="10"/>
    </row>
    <row r="211" spans="7:14" x14ac:dyDescent="0.25">
      <c r="G211" s="10"/>
      <c r="H211" s="10"/>
      <c r="I211" s="10"/>
      <c r="J211" s="10"/>
      <c r="K211" s="10"/>
      <c r="L211" s="10"/>
      <c r="M211" s="10"/>
      <c r="N211" s="10"/>
    </row>
    <row r="212" spans="7:14" x14ac:dyDescent="0.25">
      <c r="G212" s="10"/>
      <c r="H212" s="10"/>
      <c r="I212" s="10"/>
      <c r="J212" s="10"/>
      <c r="K212" s="10"/>
      <c r="L212" s="10"/>
      <c r="M212" s="10"/>
      <c r="N212" s="10"/>
    </row>
    <row r="213" spans="7:14" x14ac:dyDescent="0.25">
      <c r="G213" s="10"/>
      <c r="H213" s="10"/>
      <c r="I213" s="10"/>
      <c r="J213" s="10"/>
      <c r="K213" s="10"/>
      <c r="L213" s="10"/>
      <c r="M213" s="10"/>
      <c r="N213" s="10"/>
    </row>
    <row r="214" spans="7:14" x14ac:dyDescent="0.25">
      <c r="G214" s="10"/>
      <c r="H214" s="10"/>
      <c r="I214" s="10"/>
      <c r="J214" s="10"/>
      <c r="K214" s="10"/>
      <c r="L214" s="10"/>
      <c r="M214" s="10"/>
      <c r="N214" s="10"/>
    </row>
    <row r="215" spans="7:14" x14ac:dyDescent="0.25">
      <c r="G215" s="10"/>
      <c r="H215" s="10"/>
      <c r="I215" s="10"/>
      <c r="J215" s="10"/>
      <c r="K215" s="10"/>
      <c r="L215" s="10"/>
      <c r="M215" s="10"/>
      <c r="N215" s="10"/>
    </row>
    <row r="216" spans="7:14" x14ac:dyDescent="0.25">
      <c r="G216" s="10"/>
      <c r="H216" s="10"/>
      <c r="I216" s="10"/>
      <c r="J216" s="10"/>
      <c r="K216" s="10"/>
      <c r="L216" s="10"/>
      <c r="M216" s="10"/>
      <c r="N216" s="10"/>
    </row>
    <row r="217" spans="7:14" x14ac:dyDescent="0.25">
      <c r="G217" s="10"/>
      <c r="H217" s="10"/>
      <c r="I217" s="10"/>
      <c r="J217" s="10"/>
      <c r="K217" s="10"/>
      <c r="L217" s="10"/>
      <c r="M217" s="10"/>
      <c r="N217" s="10"/>
    </row>
    <row r="218" spans="7:14" x14ac:dyDescent="0.25">
      <c r="G218" s="10"/>
      <c r="H218" s="10"/>
      <c r="I218" s="10"/>
      <c r="J218" s="10"/>
      <c r="K218" s="10"/>
      <c r="L218" s="10"/>
      <c r="M218" s="10"/>
      <c r="N218" s="10"/>
    </row>
    <row r="219" spans="7:14" x14ac:dyDescent="0.25">
      <c r="G219" s="10"/>
      <c r="H219" s="10"/>
      <c r="I219" s="10"/>
      <c r="J219" s="10"/>
      <c r="K219" s="10"/>
      <c r="L219" s="10"/>
      <c r="M219" s="10"/>
      <c r="N219" s="10"/>
    </row>
    <row r="220" spans="7:14" x14ac:dyDescent="0.25">
      <c r="G220" s="10"/>
      <c r="H220" s="10"/>
      <c r="I220" s="10"/>
      <c r="J220" s="10"/>
      <c r="K220" s="10"/>
      <c r="L220" s="10"/>
      <c r="M220" s="10"/>
      <c r="N220" s="10"/>
    </row>
    <row r="221" spans="7:14" x14ac:dyDescent="0.25">
      <c r="G221" s="10"/>
      <c r="H221" s="10"/>
      <c r="I221" s="10"/>
      <c r="J221" s="10"/>
      <c r="K221" s="10"/>
      <c r="L221" s="10"/>
      <c r="M221" s="10"/>
      <c r="N221" s="10"/>
    </row>
    <row r="222" spans="7:14" x14ac:dyDescent="0.25">
      <c r="G222" s="10"/>
      <c r="H222" s="10"/>
      <c r="I222" s="10"/>
      <c r="J222" s="10"/>
      <c r="K222" s="10"/>
      <c r="L222" s="10"/>
      <c r="M222" s="10"/>
      <c r="N222" s="10"/>
    </row>
    <row r="223" spans="7:14" x14ac:dyDescent="0.25">
      <c r="G223" s="10"/>
      <c r="H223" s="10"/>
      <c r="I223" s="10"/>
      <c r="J223" s="10"/>
      <c r="K223" s="10"/>
      <c r="L223" s="10"/>
      <c r="M223" s="10"/>
      <c r="N223" s="10"/>
    </row>
    <row r="224" spans="7:14" x14ac:dyDescent="0.25">
      <c r="G224" s="10"/>
      <c r="H224" s="10"/>
      <c r="I224" s="10"/>
      <c r="J224" s="10"/>
      <c r="K224" s="10"/>
      <c r="L224" s="10"/>
      <c r="M224" s="10"/>
      <c r="N224" s="10"/>
    </row>
    <row r="225" spans="7:14" x14ac:dyDescent="0.25">
      <c r="G225" s="10"/>
      <c r="H225" s="10"/>
      <c r="I225" s="10"/>
      <c r="J225" s="10"/>
      <c r="K225" s="10"/>
      <c r="L225" s="10"/>
      <c r="M225" s="10"/>
      <c r="N225" s="10"/>
    </row>
    <row r="226" spans="7:14" x14ac:dyDescent="0.25">
      <c r="G226" s="10"/>
      <c r="H226" s="10"/>
      <c r="I226" s="10"/>
      <c r="J226" s="10"/>
      <c r="K226" s="10"/>
      <c r="L226" s="10"/>
      <c r="M226" s="10"/>
      <c r="N226" s="10"/>
    </row>
    <row r="227" spans="7:14" x14ac:dyDescent="0.25">
      <c r="G227" s="10"/>
      <c r="H227" s="10"/>
      <c r="I227" s="10"/>
      <c r="J227" s="10"/>
      <c r="K227" s="10"/>
      <c r="L227" s="10"/>
      <c r="M227" s="10"/>
      <c r="N227" s="10"/>
    </row>
    <row r="228" spans="7:14" x14ac:dyDescent="0.25">
      <c r="G228" s="10"/>
      <c r="H228" s="10"/>
      <c r="I228" s="10"/>
      <c r="J228" s="10"/>
      <c r="K228" s="10"/>
      <c r="L228" s="10"/>
      <c r="M228" s="10"/>
      <c r="N228" s="10"/>
    </row>
    <row r="229" spans="7:14" x14ac:dyDescent="0.25">
      <c r="G229" s="10"/>
      <c r="H229" s="10"/>
      <c r="I229" s="10"/>
      <c r="J229" s="10"/>
      <c r="K229" s="10"/>
      <c r="L229" s="10"/>
      <c r="M229" s="10"/>
      <c r="N229" s="10"/>
    </row>
    <row r="230" spans="7:14" x14ac:dyDescent="0.25">
      <c r="G230" s="10"/>
      <c r="H230" s="10"/>
      <c r="I230" s="10"/>
      <c r="J230" s="10"/>
      <c r="K230" s="10"/>
      <c r="L230" s="10"/>
      <c r="M230" s="10"/>
      <c r="N230" s="10"/>
    </row>
    <row r="231" spans="7:14" x14ac:dyDescent="0.25">
      <c r="G231" s="10"/>
      <c r="H231" s="10"/>
      <c r="I231" s="10"/>
      <c r="J231" s="10"/>
      <c r="K231" s="10"/>
      <c r="L231" s="10"/>
      <c r="M231" s="10"/>
      <c r="N231" s="10"/>
    </row>
    <row r="232" spans="7:14" x14ac:dyDescent="0.25">
      <c r="G232" s="10"/>
      <c r="H232" s="10"/>
      <c r="I232" s="10"/>
      <c r="J232" s="10"/>
      <c r="K232" s="10"/>
      <c r="L232" s="10"/>
      <c r="M232" s="10"/>
      <c r="N232" s="10"/>
    </row>
    <row r="233" spans="7:14" x14ac:dyDescent="0.25">
      <c r="G233" s="10"/>
      <c r="H233" s="10"/>
      <c r="I233" s="10"/>
      <c r="J233" s="10"/>
      <c r="K233" s="10"/>
      <c r="L233" s="10"/>
      <c r="M233" s="10"/>
      <c r="N233" s="10"/>
    </row>
    <row r="234" spans="7:14" x14ac:dyDescent="0.25">
      <c r="G234" s="10"/>
      <c r="H234" s="10"/>
      <c r="I234" s="10"/>
      <c r="J234" s="10"/>
      <c r="K234" s="10"/>
      <c r="L234" s="10"/>
      <c r="M234" s="10"/>
      <c r="N234" s="10"/>
    </row>
    <row r="235" spans="7:14" x14ac:dyDescent="0.25">
      <c r="G235" s="10"/>
      <c r="H235" s="10"/>
      <c r="I235" s="10"/>
      <c r="J235" s="10"/>
      <c r="K235" s="10"/>
      <c r="L235" s="10"/>
      <c r="M235" s="10"/>
      <c r="N235" s="10"/>
    </row>
    <row r="236" spans="7:14" x14ac:dyDescent="0.25">
      <c r="G236" s="10"/>
      <c r="H236" s="10"/>
      <c r="I236" s="10"/>
      <c r="J236" s="10"/>
      <c r="K236" s="10"/>
      <c r="L236" s="10"/>
      <c r="M236" s="10"/>
      <c r="N236" s="10"/>
    </row>
    <row r="237" spans="7:14" x14ac:dyDescent="0.25">
      <c r="G237" s="10"/>
      <c r="H237" s="10"/>
      <c r="I237" s="10"/>
      <c r="J237" s="10"/>
      <c r="K237" s="10"/>
      <c r="L237" s="10"/>
      <c r="M237" s="10"/>
      <c r="N237" s="10"/>
    </row>
    <row r="238" spans="7:14" x14ac:dyDescent="0.25">
      <c r="G238" s="10"/>
      <c r="H238" s="10"/>
      <c r="I238" s="10"/>
      <c r="J238" s="10"/>
      <c r="K238" s="10"/>
      <c r="L238" s="10"/>
      <c r="M238" s="10"/>
      <c r="N238" s="10"/>
    </row>
    <row r="239" spans="7:14" x14ac:dyDescent="0.25">
      <c r="G239" s="10"/>
      <c r="H239" s="10"/>
      <c r="I239" s="10"/>
      <c r="J239" s="10"/>
      <c r="K239" s="10"/>
      <c r="L239" s="10"/>
      <c r="M239" s="10"/>
      <c r="N239" s="10"/>
    </row>
    <row r="240" spans="7:14" x14ac:dyDescent="0.25">
      <c r="G240" s="10"/>
      <c r="H240" s="10"/>
      <c r="I240" s="10"/>
      <c r="J240" s="10"/>
      <c r="K240" s="10"/>
      <c r="L240" s="10"/>
      <c r="M240" s="10"/>
      <c r="N240" s="10"/>
    </row>
    <row r="241" spans="7:14" x14ac:dyDescent="0.25">
      <c r="G241" s="10"/>
      <c r="H241" s="10"/>
      <c r="I241" s="10"/>
      <c r="J241" s="10"/>
      <c r="K241" s="10"/>
      <c r="L241" s="10"/>
      <c r="M241" s="10"/>
      <c r="N241" s="10"/>
    </row>
    <row r="242" spans="7:14" x14ac:dyDescent="0.25">
      <c r="G242" s="10"/>
      <c r="H242" s="10"/>
      <c r="I242" s="10"/>
      <c r="J242" s="10"/>
      <c r="K242" s="10"/>
      <c r="L242" s="10"/>
      <c r="M242" s="10"/>
      <c r="N242" s="10"/>
    </row>
    <row r="243" spans="7:14" x14ac:dyDescent="0.25">
      <c r="G243" s="10"/>
      <c r="H243" s="10"/>
      <c r="I243" s="10"/>
      <c r="J243" s="10"/>
      <c r="K243" s="10"/>
      <c r="L243" s="10"/>
      <c r="M243" s="10"/>
      <c r="N243" s="10"/>
    </row>
    <row r="244" spans="7:14" x14ac:dyDescent="0.25">
      <c r="G244" s="10"/>
      <c r="H244" s="10"/>
      <c r="I244" s="10"/>
      <c r="J244" s="10"/>
      <c r="K244" s="10"/>
      <c r="L244" s="10"/>
      <c r="M244" s="10"/>
      <c r="N244" s="10"/>
    </row>
    <row r="245" spans="7:14" x14ac:dyDescent="0.25">
      <c r="G245" s="10"/>
      <c r="H245" s="10"/>
      <c r="I245" s="10"/>
      <c r="J245" s="10"/>
      <c r="K245" s="10"/>
      <c r="L245" s="10"/>
      <c r="M245" s="10"/>
      <c r="N245" s="10"/>
    </row>
    <row r="246" spans="7:14" x14ac:dyDescent="0.25">
      <c r="G246" s="10"/>
      <c r="H246" s="10"/>
      <c r="I246" s="10"/>
      <c r="J246" s="10"/>
      <c r="K246" s="10"/>
      <c r="L246" s="10"/>
      <c r="M246" s="10"/>
      <c r="N246" s="10"/>
    </row>
    <row r="247" spans="7:14" x14ac:dyDescent="0.25">
      <c r="G247" s="10"/>
      <c r="H247" s="10"/>
      <c r="I247" s="10"/>
      <c r="J247" s="10"/>
      <c r="K247" s="10"/>
      <c r="L247" s="10"/>
      <c r="M247" s="10"/>
      <c r="N247" s="10"/>
    </row>
    <row r="248" spans="7:14" x14ac:dyDescent="0.25">
      <c r="G248" s="10"/>
      <c r="H248" s="10"/>
      <c r="I248" s="10"/>
      <c r="J248" s="10"/>
      <c r="K248" s="10"/>
      <c r="L248" s="10"/>
      <c r="M248" s="10"/>
      <c r="N248" s="10"/>
    </row>
    <row r="249" spans="7:14" x14ac:dyDescent="0.25">
      <c r="G249" s="10"/>
      <c r="H249" s="10"/>
      <c r="I249" s="10"/>
      <c r="J249" s="10"/>
      <c r="K249" s="10"/>
      <c r="L249" s="10"/>
      <c r="M249" s="10"/>
      <c r="N249" s="10"/>
    </row>
    <row r="250" spans="7:14" x14ac:dyDescent="0.25">
      <c r="G250" s="10"/>
      <c r="H250" s="10"/>
      <c r="I250" s="10"/>
      <c r="J250" s="10"/>
      <c r="K250" s="10"/>
      <c r="L250" s="10"/>
      <c r="M250" s="10"/>
      <c r="N250" s="10"/>
    </row>
    <row r="251" spans="7:14" x14ac:dyDescent="0.25">
      <c r="G251" s="10"/>
      <c r="H251" s="10"/>
      <c r="I251" s="10"/>
      <c r="J251" s="10"/>
      <c r="K251" s="10"/>
      <c r="L251" s="10"/>
      <c r="M251" s="10"/>
      <c r="N251" s="10"/>
    </row>
    <row r="252" spans="7:14" x14ac:dyDescent="0.25">
      <c r="G252" s="10"/>
      <c r="H252" s="10"/>
      <c r="I252" s="10"/>
      <c r="J252" s="10"/>
      <c r="K252" s="10"/>
      <c r="L252" s="10"/>
      <c r="M252" s="10"/>
      <c r="N252" s="10"/>
    </row>
    <row r="253" spans="7:14" x14ac:dyDescent="0.25">
      <c r="G253" s="10"/>
      <c r="H253" s="10"/>
      <c r="I253" s="10"/>
      <c r="J253" s="10"/>
      <c r="K253" s="10"/>
      <c r="L253" s="10"/>
      <c r="M253" s="10"/>
      <c r="N253" s="10"/>
    </row>
    <row r="254" spans="7:14" x14ac:dyDescent="0.25">
      <c r="G254" s="10"/>
      <c r="H254" s="10"/>
      <c r="I254" s="10"/>
      <c r="J254" s="10"/>
      <c r="K254" s="10"/>
      <c r="L254" s="10"/>
      <c r="M254" s="10"/>
      <c r="N254" s="10"/>
    </row>
    <row r="255" spans="7:14" x14ac:dyDescent="0.25">
      <c r="G255" s="10"/>
      <c r="H255" s="10"/>
      <c r="I255" s="10"/>
      <c r="J255" s="10"/>
      <c r="K255" s="10"/>
      <c r="L255" s="10"/>
      <c r="M255" s="10"/>
      <c r="N255" s="10"/>
    </row>
    <row r="256" spans="7:14" x14ac:dyDescent="0.25">
      <c r="G256" s="10"/>
      <c r="H256" s="10"/>
      <c r="I256" s="10"/>
      <c r="J256" s="10"/>
      <c r="K256" s="10"/>
      <c r="L256" s="10"/>
      <c r="M256" s="10"/>
      <c r="N256" s="10"/>
    </row>
    <row r="257" spans="7:14" x14ac:dyDescent="0.25">
      <c r="G257" s="10"/>
      <c r="H257" s="10"/>
      <c r="I257" s="10"/>
      <c r="J257" s="10"/>
      <c r="K257" s="10"/>
      <c r="L257" s="10"/>
      <c r="M257" s="10"/>
      <c r="N257" s="10"/>
    </row>
    <row r="258" spans="7:14" x14ac:dyDescent="0.25">
      <c r="G258" s="10"/>
      <c r="H258" s="10"/>
      <c r="I258" s="10"/>
      <c r="J258" s="10"/>
      <c r="K258" s="10"/>
      <c r="L258" s="10"/>
      <c r="M258" s="10"/>
      <c r="N258" s="10"/>
    </row>
    <row r="259" spans="7:14" x14ac:dyDescent="0.25">
      <c r="G259" s="10"/>
      <c r="H259" s="10"/>
      <c r="I259" s="10"/>
      <c r="J259" s="10"/>
      <c r="K259" s="10"/>
      <c r="L259" s="10"/>
      <c r="M259" s="10"/>
      <c r="N259" s="10"/>
    </row>
    <row r="260" spans="7:14" x14ac:dyDescent="0.25">
      <c r="G260" s="10"/>
      <c r="H260" s="10"/>
      <c r="I260" s="10"/>
      <c r="J260" s="10"/>
      <c r="K260" s="10"/>
      <c r="L260" s="10"/>
      <c r="M260" s="10"/>
      <c r="N260" s="10"/>
    </row>
    <row r="261" spans="7:14" x14ac:dyDescent="0.25">
      <c r="G261" s="10"/>
      <c r="H261" s="10"/>
      <c r="I261" s="10"/>
      <c r="J261" s="10"/>
      <c r="K261" s="10"/>
      <c r="L261" s="10"/>
      <c r="M261" s="10"/>
      <c r="N261" s="10"/>
    </row>
    <row r="262" spans="7:14" x14ac:dyDescent="0.25">
      <c r="G262" s="10"/>
      <c r="H262" s="10"/>
      <c r="I262" s="10"/>
      <c r="J262" s="10"/>
      <c r="K262" s="10"/>
      <c r="L262" s="10"/>
      <c r="M262" s="10"/>
      <c r="N262" s="10"/>
    </row>
    <row r="263" spans="7:14" x14ac:dyDescent="0.25">
      <c r="G263" s="10"/>
      <c r="H263" s="10"/>
      <c r="I263" s="10"/>
      <c r="J263" s="10"/>
      <c r="K263" s="10"/>
      <c r="L263" s="10"/>
      <c r="M263" s="10"/>
      <c r="N263" s="10"/>
    </row>
    <row r="264" spans="7:14" x14ac:dyDescent="0.25">
      <c r="G264" s="10"/>
      <c r="H264" s="10"/>
      <c r="I264" s="10"/>
      <c r="J264" s="10"/>
      <c r="K264" s="10"/>
      <c r="L264" s="10"/>
      <c r="M264" s="10"/>
      <c r="N264" s="10"/>
    </row>
    <row r="265" spans="7:14" x14ac:dyDescent="0.25">
      <c r="G265" s="10"/>
      <c r="H265" s="10"/>
      <c r="I265" s="10"/>
      <c r="J265" s="10"/>
      <c r="K265" s="10"/>
      <c r="L265" s="10"/>
      <c r="M265" s="10"/>
      <c r="N265" s="10"/>
    </row>
    <row r="266" spans="7:14" x14ac:dyDescent="0.25">
      <c r="G266" s="10"/>
      <c r="H266" s="10"/>
      <c r="I266" s="10"/>
      <c r="J266" s="10"/>
      <c r="K266" s="10"/>
      <c r="L266" s="10"/>
      <c r="M266" s="10"/>
      <c r="N266" s="10"/>
    </row>
    <row r="267" spans="7:14" x14ac:dyDescent="0.25">
      <c r="G267" s="10"/>
      <c r="H267" s="10"/>
      <c r="I267" s="10"/>
      <c r="J267" s="10"/>
      <c r="K267" s="10"/>
      <c r="L267" s="10"/>
      <c r="M267" s="10"/>
      <c r="N267" s="10"/>
    </row>
    <row r="268" spans="7:14" x14ac:dyDescent="0.25">
      <c r="G268" s="10"/>
      <c r="H268" s="10"/>
      <c r="I268" s="10"/>
      <c r="J268" s="10"/>
      <c r="K268" s="10"/>
      <c r="L268" s="10"/>
      <c r="M268" s="10"/>
      <c r="N268" s="10"/>
    </row>
    <row r="269" spans="7:14" x14ac:dyDescent="0.25">
      <c r="G269" s="10"/>
      <c r="H269" s="10"/>
      <c r="I269" s="10"/>
      <c r="J269" s="10"/>
      <c r="K269" s="10"/>
      <c r="L269" s="10"/>
      <c r="M269" s="10"/>
      <c r="N269" s="10"/>
    </row>
    <row r="270" spans="7:14" x14ac:dyDescent="0.25">
      <c r="G270" s="10"/>
      <c r="H270" s="10"/>
      <c r="I270" s="10"/>
      <c r="J270" s="10"/>
      <c r="K270" s="10"/>
      <c r="L270" s="10"/>
      <c r="M270" s="10"/>
      <c r="N270" s="10"/>
    </row>
    <row r="271" spans="7:14" x14ac:dyDescent="0.25">
      <c r="G271" s="10"/>
      <c r="H271" s="10"/>
      <c r="I271" s="10"/>
      <c r="J271" s="10"/>
      <c r="K271" s="10"/>
      <c r="L271" s="10"/>
      <c r="M271" s="10"/>
      <c r="N271" s="10"/>
    </row>
    <row r="272" spans="7:14" x14ac:dyDescent="0.25">
      <c r="G272" s="10"/>
      <c r="H272" s="10"/>
      <c r="I272" s="10"/>
      <c r="J272" s="10"/>
      <c r="K272" s="10"/>
      <c r="L272" s="10"/>
      <c r="M272" s="10"/>
      <c r="N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</row>
    <row r="288" spans="7:15" x14ac:dyDescent="0.25">
      <c r="G288" s="90"/>
      <c r="H288" s="90"/>
      <c r="I288" s="90"/>
      <c r="J288" s="90"/>
      <c r="K288" s="90"/>
      <c r="L288" s="90"/>
      <c r="M288" s="90"/>
      <c r="N288" s="90"/>
      <c r="O288" s="10"/>
    </row>
    <row r="289" spans="6:15" x14ac:dyDescent="0.25">
      <c r="G289" s="90"/>
      <c r="H289" s="90"/>
      <c r="I289" s="90"/>
      <c r="J289" s="90"/>
      <c r="K289" s="90"/>
      <c r="L289" s="90"/>
      <c r="M289" s="90"/>
      <c r="N289" s="90"/>
    </row>
    <row r="290" spans="6:15" x14ac:dyDescent="0.25">
      <c r="G290" s="90"/>
      <c r="H290" s="90"/>
      <c r="I290" s="90"/>
      <c r="J290" s="90"/>
      <c r="K290" s="90"/>
      <c r="L290" s="90"/>
      <c r="M290" s="90"/>
      <c r="N290" s="90"/>
    </row>
    <row r="291" spans="6:15" x14ac:dyDescent="0.25">
      <c r="G291" s="90"/>
      <c r="H291" s="90"/>
      <c r="I291" s="90"/>
      <c r="J291" s="90"/>
      <c r="K291" s="90"/>
      <c r="L291" s="90"/>
      <c r="M291" s="90"/>
      <c r="N291" s="90"/>
    </row>
    <row r="292" spans="6:15" x14ac:dyDescent="0.25">
      <c r="G292" s="90"/>
      <c r="H292" s="90"/>
      <c r="I292" s="90"/>
      <c r="J292" s="90"/>
      <c r="K292" s="90"/>
      <c r="L292" s="90"/>
      <c r="M292" s="90"/>
      <c r="N292" s="90"/>
    </row>
    <row r="293" spans="6:15" x14ac:dyDescent="0.25">
      <c r="G293" s="90"/>
      <c r="H293" s="90"/>
      <c r="I293" s="90"/>
      <c r="J293" s="90"/>
      <c r="K293" s="90"/>
      <c r="L293" s="90"/>
      <c r="M293" s="90"/>
      <c r="N293" s="90"/>
    </row>
    <row r="294" spans="6:15" x14ac:dyDescent="0.25">
      <c r="G294" s="90"/>
      <c r="H294" s="90"/>
      <c r="I294" s="90"/>
      <c r="J294" s="90"/>
      <c r="K294" s="90"/>
      <c r="L294" s="90"/>
      <c r="M294" s="90"/>
      <c r="N294" s="90"/>
    </row>
    <row r="295" spans="6:15" x14ac:dyDescent="0.25">
      <c r="G295" s="90"/>
      <c r="H295" s="90"/>
      <c r="I295" s="90"/>
      <c r="J295" s="90"/>
      <c r="K295" s="90"/>
      <c r="L295" s="90"/>
      <c r="M295" s="90"/>
      <c r="N295" s="90"/>
    </row>
    <row r="296" spans="6:15" x14ac:dyDescent="0.25">
      <c r="G296" s="90"/>
      <c r="H296" s="90"/>
      <c r="I296" s="90"/>
      <c r="J296" s="90"/>
      <c r="K296" s="90"/>
      <c r="L296" s="90"/>
      <c r="M296" s="90"/>
      <c r="N296" s="90"/>
    </row>
    <row r="297" spans="6:15" x14ac:dyDescent="0.25">
      <c r="G297" s="10"/>
      <c r="H297" s="10"/>
      <c r="I297" s="10"/>
      <c r="J297" s="10"/>
      <c r="K297" s="10"/>
      <c r="L297" s="10"/>
      <c r="M297" s="10"/>
      <c r="N297" s="10"/>
    </row>
    <row r="298" spans="6:15" x14ac:dyDescent="0.25">
      <c r="G298" s="10"/>
      <c r="H298" s="10"/>
      <c r="I298" s="10"/>
      <c r="J298" s="10"/>
      <c r="K298" s="10"/>
      <c r="L298" s="10"/>
      <c r="M298" s="10"/>
      <c r="N298" s="10"/>
    </row>
    <row r="299" spans="6:15" x14ac:dyDescent="0.25">
      <c r="F299" s="91"/>
      <c r="G299" s="92"/>
      <c r="H299" s="92"/>
      <c r="I299" s="92"/>
      <c r="J299" s="92"/>
      <c r="K299" s="92"/>
      <c r="L299" s="92"/>
      <c r="M299" s="92"/>
      <c r="N299" s="92"/>
    </row>
    <row r="300" spans="6:15" x14ac:dyDescent="0.25">
      <c r="F300" s="91"/>
      <c r="G300" s="90">
        <v>1.471899293225723E-2</v>
      </c>
      <c r="H300" s="90">
        <v>9.3122388652244811E-3</v>
      </c>
      <c r="I300" s="90">
        <v>5.4067540670327489E-3</v>
      </c>
      <c r="J300" s="90">
        <v>9.6338656077131284E-4</v>
      </c>
      <c r="K300" s="90">
        <v>4.4433675062614357E-3</v>
      </c>
      <c r="L300" s="90">
        <v>4.1853797059342853E-3</v>
      </c>
      <c r="M300" s="90">
        <v>2.579878003271503E-4</v>
      </c>
      <c r="N300" s="90"/>
      <c r="O300" s="90"/>
    </row>
    <row r="301" spans="6:15" x14ac:dyDescent="0.25">
      <c r="F301" s="91"/>
      <c r="G301" s="90">
        <v>9.3122388652244811E-3</v>
      </c>
      <c r="H301" s="90">
        <v>1.1364638807941755E-2</v>
      </c>
      <c r="I301" s="90">
        <v>-2.0523999427172739E-3</v>
      </c>
      <c r="J301" s="90">
        <v>-3.6570084335771531E-4</v>
      </c>
      <c r="K301" s="90">
        <v>-1.6866990993595582E-3</v>
      </c>
      <c r="L301" s="90">
        <v>-1.5887671165009801E-3</v>
      </c>
      <c r="M301" s="90">
        <v>-9.7931982858578116E-5</v>
      </c>
      <c r="N301" s="90"/>
      <c r="O301" s="90"/>
    </row>
    <row r="302" spans="6:15" x14ac:dyDescent="0.25">
      <c r="F302" s="91"/>
      <c r="G302" s="90">
        <v>5.4067540670327489E-3</v>
      </c>
      <c r="H302" s="90">
        <v>-2.0523999427172735E-3</v>
      </c>
      <c r="I302" s="90">
        <v>7.4591540097500237E-3</v>
      </c>
      <c r="J302" s="90">
        <v>1.3290874041290278E-3</v>
      </c>
      <c r="K302" s="90">
        <v>6.1300666056209943E-3</v>
      </c>
      <c r="L302" s="90">
        <v>5.7741468224352666E-3</v>
      </c>
      <c r="M302" s="90">
        <v>3.5591978318572841E-4</v>
      </c>
      <c r="N302" s="90"/>
      <c r="O302" s="90"/>
    </row>
    <row r="303" spans="6:15" x14ac:dyDescent="0.25">
      <c r="F303" s="91"/>
      <c r="G303" s="90">
        <v>9.6338656077131284E-4</v>
      </c>
      <c r="H303" s="90">
        <v>-3.6570084335771526E-4</v>
      </c>
      <c r="I303" s="90">
        <v>1.3290874041290278E-3</v>
      </c>
      <c r="J303" s="90">
        <v>1.522887738998945E-3</v>
      </c>
      <c r="K303" s="90">
        <v>-1.9380033486991711E-4</v>
      </c>
      <c r="L303" s="90">
        <v>-1.8254803084030453E-4</v>
      </c>
      <c r="M303" s="90">
        <v>-1.1252304029612551E-5</v>
      </c>
      <c r="N303" s="90"/>
      <c r="O303" s="90"/>
    </row>
    <row r="304" spans="6:15" x14ac:dyDescent="0.25">
      <c r="F304" s="91"/>
      <c r="G304" s="90">
        <v>4.4433675062614357E-3</v>
      </c>
      <c r="H304" s="90">
        <v>-1.6866990993595582E-3</v>
      </c>
      <c r="I304" s="90">
        <v>6.1300666056209952E-3</v>
      </c>
      <c r="J304" s="90">
        <v>-1.9380033486991708E-4</v>
      </c>
      <c r="K304" s="90">
        <v>6.3238669404909109E-3</v>
      </c>
      <c r="L304" s="90">
        <v>5.9566948532755702E-3</v>
      </c>
      <c r="M304" s="90">
        <v>3.6717208721534093E-4</v>
      </c>
      <c r="N304" s="90"/>
      <c r="O304" s="90"/>
    </row>
    <row r="305" spans="6:15" x14ac:dyDescent="0.25">
      <c r="F305" s="91"/>
      <c r="G305" s="90">
        <v>4.1853797059342845E-3</v>
      </c>
      <c r="H305" s="90">
        <v>-1.5887671165009803E-3</v>
      </c>
      <c r="I305" s="90">
        <v>5.7741468224352666E-3</v>
      </c>
      <c r="J305" s="90">
        <v>-1.8254803084030455E-4</v>
      </c>
      <c r="K305" s="90">
        <v>5.9566948532755702E-3</v>
      </c>
      <c r="L305" s="90">
        <v>7.1422923123401925E-3</v>
      </c>
      <c r="M305" s="90">
        <v>-1.1855974590646229E-3</v>
      </c>
      <c r="N305" s="90"/>
      <c r="O305" s="90"/>
    </row>
    <row r="306" spans="6:15" x14ac:dyDescent="0.25">
      <c r="F306" s="91"/>
      <c r="G306" s="90">
        <v>2.5798780032715025E-4</v>
      </c>
      <c r="H306" s="90">
        <v>-9.7931982858578102E-5</v>
      </c>
      <c r="I306" s="90">
        <v>3.5591978318572841E-4</v>
      </c>
      <c r="J306" s="90">
        <v>-1.1252304029612553E-5</v>
      </c>
      <c r="K306" s="90">
        <v>3.6717208721534088E-4</v>
      </c>
      <c r="L306" s="90">
        <v>-1.1855974590646229E-3</v>
      </c>
      <c r="M306" s="90">
        <v>1.5527695462799638E-3</v>
      </c>
      <c r="N306" s="90"/>
      <c r="O306" s="90"/>
    </row>
    <row r="307" spans="6:15" x14ac:dyDescent="0.25">
      <c r="F307" s="91"/>
      <c r="G307" s="93"/>
      <c r="H307" s="93"/>
      <c r="I307" s="93"/>
      <c r="J307" s="93"/>
      <c r="K307" s="93"/>
      <c r="L307" s="93"/>
      <c r="M307" s="93"/>
      <c r="N307" s="93"/>
    </row>
    <row r="308" spans="6:15" x14ac:dyDescent="0.25">
      <c r="G308" s="10"/>
      <c r="H308" s="10"/>
      <c r="I308" s="10"/>
      <c r="J308" s="10"/>
      <c r="K308" s="10"/>
      <c r="L308" s="10"/>
      <c r="M308" s="10"/>
      <c r="N308" s="10"/>
    </row>
    <row r="309" spans="6:15" x14ac:dyDescent="0.25">
      <c r="G309" s="10"/>
      <c r="H309" s="10"/>
      <c r="I309" s="10"/>
      <c r="J309" s="10"/>
      <c r="K309" s="10"/>
      <c r="L309" s="10"/>
      <c r="M309" s="10"/>
      <c r="N309" s="10"/>
    </row>
    <row r="310" spans="6:15" x14ac:dyDescent="0.25">
      <c r="G310" s="10"/>
      <c r="H310" s="10"/>
      <c r="I310" s="10"/>
      <c r="J310" s="10"/>
      <c r="K310" s="10"/>
      <c r="L310" s="10"/>
      <c r="M310" s="10"/>
      <c r="N310" s="10"/>
    </row>
    <row r="311" spans="6:15" x14ac:dyDescent="0.25">
      <c r="G311" s="10"/>
      <c r="H311" s="10"/>
      <c r="I311" s="10"/>
      <c r="J311" s="10"/>
      <c r="K311" s="10"/>
      <c r="L311" s="10"/>
      <c r="M311" s="10"/>
      <c r="N311" s="10"/>
    </row>
    <row r="312" spans="6:15" x14ac:dyDescent="0.25">
      <c r="G312" s="10"/>
      <c r="H312" s="10"/>
      <c r="I312" s="10"/>
      <c r="J312" s="10"/>
      <c r="K312" s="10"/>
      <c r="L312" s="10"/>
      <c r="M312" s="10"/>
      <c r="N312" s="10"/>
    </row>
    <row r="313" spans="6:15" x14ac:dyDescent="0.25">
      <c r="G313" s="10"/>
      <c r="H313" s="10"/>
      <c r="I313" s="10"/>
      <c r="J313" s="10"/>
      <c r="K313" s="10"/>
      <c r="L313" s="10"/>
      <c r="M313" s="10"/>
      <c r="N313" s="10"/>
    </row>
    <row r="314" spans="6:15" x14ac:dyDescent="0.25">
      <c r="G314" s="10"/>
      <c r="H314" s="10"/>
      <c r="I314" s="10"/>
      <c r="J314" s="10"/>
      <c r="K314" s="10"/>
      <c r="L314" s="10"/>
      <c r="M314" s="10"/>
      <c r="N314" s="10"/>
    </row>
    <row r="315" spans="6:15" x14ac:dyDescent="0.25">
      <c r="G315" s="10"/>
      <c r="H315" s="10"/>
      <c r="I315" s="10"/>
      <c r="J315" s="10"/>
      <c r="K315" s="10"/>
      <c r="L315" s="10"/>
      <c r="M315" s="10"/>
      <c r="N315" s="10"/>
    </row>
    <row r="316" spans="6:15" x14ac:dyDescent="0.25">
      <c r="G316" s="10"/>
      <c r="H316" s="10"/>
      <c r="I316" s="10"/>
      <c r="J316" s="10"/>
      <c r="K316" s="10"/>
      <c r="L316" s="10"/>
      <c r="M316" s="10"/>
      <c r="N316" s="10"/>
    </row>
    <row r="317" spans="6:15" x14ac:dyDescent="0.25">
      <c r="G317" s="10"/>
      <c r="H317" s="10"/>
      <c r="I317" s="10"/>
      <c r="J317" s="10"/>
      <c r="K317" s="10"/>
      <c r="L317" s="10"/>
      <c r="M317" s="10"/>
      <c r="N317" s="10"/>
    </row>
    <row r="318" spans="6:15" x14ac:dyDescent="0.25">
      <c r="G318" s="10"/>
      <c r="H318" s="10"/>
      <c r="I318" s="10"/>
      <c r="J318" s="10"/>
      <c r="K318" s="10"/>
      <c r="L318" s="10"/>
      <c r="M318" s="10"/>
      <c r="N318" s="10"/>
    </row>
    <row r="319" spans="6:15" x14ac:dyDescent="0.25">
      <c r="G319" s="10"/>
      <c r="H319" s="10"/>
      <c r="I319" s="10"/>
      <c r="J319" s="10"/>
      <c r="K319" s="10"/>
      <c r="L319" s="10"/>
      <c r="M319" s="10"/>
      <c r="N319" s="10"/>
    </row>
    <row r="320" spans="6:15" x14ac:dyDescent="0.25">
      <c r="G320" s="10"/>
      <c r="H320" s="10"/>
      <c r="I320" s="10"/>
      <c r="J320" s="10"/>
      <c r="K320" s="10"/>
      <c r="L320" s="10"/>
      <c r="M320" s="10"/>
      <c r="N320" s="10"/>
    </row>
    <row r="321" spans="7:14" x14ac:dyDescent="0.25">
      <c r="G321" s="10"/>
      <c r="H321" s="10"/>
      <c r="I321" s="10"/>
      <c r="J321" s="10"/>
      <c r="K321" s="10"/>
      <c r="L321" s="10"/>
      <c r="M321" s="10"/>
      <c r="N321" s="10"/>
    </row>
    <row r="322" spans="7:14" x14ac:dyDescent="0.25">
      <c r="G322" s="10"/>
      <c r="H322" s="10"/>
      <c r="I322" s="10"/>
      <c r="J322" s="10"/>
      <c r="K322" s="10"/>
      <c r="L322" s="10"/>
      <c r="M322" s="10"/>
      <c r="N322" s="10"/>
    </row>
    <row r="323" spans="7:14" x14ac:dyDescent="0.25">
      <c r="G323" s="10"/>
      <c r="H323" s="10"/>
      <c r="I323" s="10"/>
      <c r="J323" s="10"/>
      <c r="K323" s="10"/>
      <c r="L323" s="10"/>
      <c r="M323" s="10"/>
      <c r="N323" s="10"/>
    </row>
    <row r="324" spans="7:14" x14ac:dyDescent="0.25">
      <c r="G324" s="10"/>
      <c r="H324" s="10"/>
      <c r="I324" s="10"/>
      <c r="J324" s="10"/>
      <c r="K324" s="10"/>
      <c r="L324" s="10"/>
      <c r="M324" s="10"/>
      <c r="N324" s="10"/>
    </row>
    <row r="325" spans="7:14" x14ac:dyDescent="0.25">
      <c r="G325" s="10"/>
      <c r="H325" s="10"/>
      <c r="I325" s="10"/>
      <c r="J325" s="10"/>
      <c r="K325" s="10"/>
      <c r="L325" s="10"/>
      <c r="M325" s="10"/>
      <c r="N325" s="10"/>
    </row>
    <row r="326" spans="7:14" x14ac:dyDescent="0.25">
      <c r="G326" s="10"/>
      <c r="H326" s="10"/>
      <c r="I326" s="10"/>
      <c r="J326" s="10"/>
      <c r="K326" s="10"/>
      <c r="L326" s="10"/>
      <c r="M326" s="10"/>
      <c r="N326" s="10"/>
    </row>
    <row r="327" spans="7:14" x14ac:dyDescent="0.25">
      <c r="G327" s="10"/>
      <c r="H327" s="10"/>
      <c r="I327" s="10"/>
      <c r="J327" s="10"/>
      <c r="K327" s="10"/>
      <c r="L327" s="10"/>
      <c r="M327" s="10"/>
      <c r="N327" s="10"/>
    </row>
    <row r="328" spans="7:14" x14ac:dyDescent="0.25">
      <c r="G328" s="10"/>
      <c r="H328" s="10"/>
      <c r="I328" s="10"/>
      <c r="J328" s="10"/>
      <c r="K328" s="10"/>
      <c r="L328" s="10"/>
      <c r="M328" s="10"/>
      <c r="N328" s="10"/>
    </row>
    <row r="329" spans="7:14" x14ac:dyDescent="0.25">
      <c r="G329" s="10"/>
      <c r="H329" s="10"/>
      <c r="I329" s="10"/>
      <c r="J329" s="10"/>
      <c r="K329" s="10"/>
      <c r="L329" s="10"/>
      <c r="M329" s="10"/>
      <c r="N329" s="10"/>
    </row>
    <row r="330" spans="7:14" x14ac:dyDescent="0.25">
      <c r="G330" s="10"/>
      <c r="H330" s="10"/>
      <c r="I330" s="10"/>
      <c r="J330" s="10"/>
      <c r="K330" s="10"/>
      <c r="L330" s="10"/>
      <c r="M330" s="10"/>
      <c r="N330" s="10"/>
    </row>
    <row r="331" spans="7:14" x14ac:dyDescent="0.25">
      <c r="G331" s="10"/>
      <c r="H331" s="10"/>
      <c r="I331" s="10"/>
      <c r="J331" s="10"/>
      <c r="K331" s="10"/>
      <c r="L331" s="10"/>
      <c r="M331" s="10"/>
      <c r="N331" s="10"/>
    </row>
    <row r="332" spans="7:14" x14ac:dyDescent="0.25">
      <c r="G332" s="10"/>
      <c r="H332" s="10"/>
      <c r="I332" s="10"/>
      <c r="J332" s="10"/>
      <c r="K332" s="10"/>
      <c r="L332" s="10"/>
      <c r="M332" s="10"/>
      <c r="N332" s="10"/>
    </row>
    <row r="333" spans="7:14" x14ac:dyDescent="0.25">
      <c r="G333" s="10"/>
      <c r="H333" s="10"/>
      <c r="I333" s="10"/>
      <c r="J333" s="10"/>
      <c r="K333" s="10"/>
      <c r="L333" s="10"/>
      <c r="M333" s="10"/>
      <c r="N333" s="10"/>
    </row>
    <row r="334" spans="7:14" x14ac:dyDescent="0.25">
      <c r="G334" s="10"/>
      <c r="H334" s="10"/>
      <c r="I334" s="10"/>
      <c r="J334" s="10"/>
      <c r="K334" s="10"/>
      <c r="L334" s="10"/>
      <c r="M334" s="10"/>
      <c r="N334" s="10"/>
    </row>
    <row r="335" spans="7:14" x14ac:dyDescent="0.25">
      <c r="G335" s="10"/>
      <c r="H335" s="10"/>
      <c r="I335" s="10"/>
      <c r="J335" s="10"/>
      <c r="K335" s="10"/>
      <c r="L335" s="10"/>
      <c r="M335" s="10"/>
      <c r="N335" s="10"/>
    </row>
    <row r="336" spans="7:14" x14ac:dyDescent="0.25">
      <c r="G336" s="10"/>
      <c r="H336" s="10"/>
      <c r="I336" s="10"/>
      <c r="J336" s="10"/>
      <c r="K336" s="10"/>
      <c r="L336" s="10"/>
      <c r="M336" s="10"/>
      <c r="N336" s="10"/>
    </row>
    <row r="337" spans="7:14" x14ac:dyDescent="0.25">
      <c r="G337" s="10"/>
      <c r="H337" s="10"/>
      <c r="I337" s="10"/>
      <c r="J337" s="10"/>
      <c r="K337" s="10"/>
      <c r="L337" s="10"/>
      <c r="M337" s="10"/>
      <c r="N337" s="10"/>
    </row>
    <row r="338" spans="7:14" x14ac:dyDescent="0.25">
      <c r="G338" s="10"/>
      <c r="H338" s="10"/>
      <c r="I338" s="10"/>
      <c r="J338" s="10"/>
      <c r="K338" s="10"/>
      <c r="L338" s="10"/>
      <c r="M338" s="10"/>
      <c r="N338" s="10"/>
    </row>
    <row r="339" spans="7:14" x14ac:dyDescent="0.25">
      <c r="G339" s="10"/>
      <c r="H339" s="10"/>
      <c r="I339" s="10"/>
      <c r="J339" s="10"/>
      <c r="K339" s="10"/>
      <c r="L339" s="10"/>
      <c r="M339" s="10"/>
      <c r="N339" s="10"/>
    </row>
    <row r="340" spans="7:14" x14ac:dyDescent="0.25">
      <c r="G340" s="10"/>
      <c r="H340" s="10"/>
      <c r="I340" s="10"/>
      <c r="J340" s="10"/>
      <c r="K340" s="10"/>
      <c r="L340" s="10"/>
      <c r="M340" s="10"/>
      <c r="N340" s="10"/>
    </row>
    <row r="341" spans="7:14" x14ac:dyDescent="0.25">
      <c r="G341" s="10"/>
      <c r="H341" s="10"/>
      <c r="I341" s="10"/>
      <c r="J341" s="10"/>
      <c r="K341" s="10"/>
      <c r="L341" s="10"/>
      <c r="M341" s="10"/>
      <c r="N341" s="10"/>
    </row>
    <row r="342" spans="7:14" x14ac:dyDescent="0.25">
      <c r="G342" s="10"/>
      <c r="H342" s="10"/>
      <c r="I342" s="10"/>
      <c r="J342" s="10"/>
      <c r="K342" s="10"/>
      <c r="L342" s="10"/>
      <c r="M342" s="10"/>
      <c r="N342" s="10"/>
    </row>
    <row r="343" spans="7:14" x14ac:dyDescent="0.25">
      <c r="G343" s="10"/>
      <c r="H343" s="10"/>
      <c r="I343" s="10"/>
      <c r="J343" s="10"/>
      <c r="K343" s="10"/>
      <c r="L343" s="10"/>
      <c r="M343" s="10"/>
      <c r="N343" s="10"/>
    </row>
    <row r="344" spans="7:14" x14ac:dyDescent="0.25">
      <c r="G344" s="10"/>
      <c r="H344" s="10"/>
      <c r="I344" s="10"/>
      <c r="J344" s="10"/>
      <c r="K344" s="10"/>
      <c r="L344" s="10"/>
      <c r="M344" s="10"/>
      <c r="N344" s="10"/>
    </row>
    <row r="345" spans="7:14" x14ac:dyDescent="0.25">
      <c r="G345" s="10"/>
      <c r="H345" s="10"/>
      <c r="I345" s="10"/>
      <c r="J345" s="10"/>
      <c r="K345" s="10"/>
      <c r="L345" s="10"/>
      <c r="M345" s="10"/>
      <c r="N345" s="10"/>
    </row>
    <row r="346" spans="7:14" x14ac:dyDescent="0.25">
      <c r="G346" s="10"/>
      <c r="H346" s="10"/>
      <c r="I346" s="10"/>
      <c r="J346" s="10"/>
      <c r="K346" s="10"/>
      <c r="L346" s="10"/>
      <c r="M346" s="10"/>
      <c r="N346" s="10"/>
    </row>
    <row r="347" spans="7:14" x14ac:dyDescent="0.25">
      <c r="G347" s="10"/>
      <c r="H347" s="10"/>
      <c r="I347" s="10"/>
      <c r="J347" s="10"/>
      <c r="K347" s="10"/>
      <c r="L347" s="10"/>
      <c r="M347" s="10"/>
      <c r="N347" s="10"/>
    </row>
    <row r="348" spans="7:14" x14ac:dyDescent="0.25">
      <c r="G348" s="10"/>
      <c r="H348" s="10"/>
      <c r="I348" s="10"/>
      <c r="J348" s="10"/>
      <c r="K348" s="10"/>
      <c r="L348" s="10"/>
      <c r="M348" s="10"/>
      <c r="N348" s="10"/>
    </row>
    <row r="349" spans="7:14" x14ac:dyDescent="0.25">
      <c r="G349" s="10"/>
      <c r="H349" s="10"/>
      <c r="I349" s="10"/>
      <c r="J349" s="10"/>
      <c r="K349" s="10"/>
      <c r="L349" s="10"/>
      <c r="M349" s="10"/>
      <c r="N349" s="10"/>
    </row>
    <row r="350" spans="7:14" x14ac:dyDescent="0.25">
      <c r="G350" s="10"/>
      <c r="H350" s="10"/>
      <c r="I350" s="10"/>
      <c r="J350" s="10"/>
      <c r="K350" s="10"/>
      <c r="L350" s="10"/>
      <c r="M350" s="10"/>
      <c r="N350" s="10"/>
    </row>
    <row r="351" spans="7:14" x14ac:dyDescent="0.25">
      <c r="G351" s="10"/>
      <c r="H351" s="10"/>
      <c r="I351" s="10"/>
      <c r="J351" s="10"/>
      <c r="K351" s="10"/>
      <c r="L351" s="10"/>
      <c r="M351" s="10"/>
      <c r="N351" s="10"/>
    </row>
    <row r="352" spans="7:14" x14ac:dyDescent="0.25">
      <c r="G352" s="10"/>
      <c r="H352" s="10"/>
      <c r="I352" s="10"/>
      <c r="J352" s="10"/>
      <c r="K352" s="10"/>
      <c r="L352" s="10"/>
      <c r="M352" s="10"/>
      <c r="N352" s="10"/>
    </row>
    <row r="353" spans="7:14" x14ac:dyDescent="0.25">
      <c r="G353" s="10"/>
      <c r="H353" s="10"/>
      <c r="I353" s="10"/>
      <c r="J353" s="10"/>
      <c r="K353" s="10"/>
      <c r="L353" s="10"/>
      <c r="M353" s="10"/>
      <c r="N353" s="10"/>
    </row>
    <row r="354" spans="7:14" x14ac:dyDescent="0.25">
      <c r="G354" s="10"/>
      <c r="H354" s="10"/>
      <c r="I354" s="10"/>
      <c r="J354" s="10"/>
      <c r="K354" s="10"/>
      <c r="L354" s="10"/>
      <c r="M354" s="10"/>
      <c r="N354" s="10"/>
    </row>
    <row r="355" spans="7:14" x14ac:dyDescent="0.25">
      <c r="G355" s="10"/>
      <c r="H355" s="10"/>
      <c r="I355" s="10"/>
      <c r="J355" s="10"/>
      <c r="K355" s="10"/>
      <c r="L355" s="10"/>
      <c r="M355" s="10"/>
      <c r="N355" s="10"/>
    </row>
    <row r="356" spans="7:14" x14ac:dyDescent="0.25">
      <c r="G356" s="10"/>
      <c r="H356" s="10"/>
      <c r="I356" s="10"/>
      <c r="J356" s="10"/>
      <c r="K356" s="10"/>
      <c r="L356" s="10"/>
      <c r="M356" s="10"/>
      <c r="N356" s="10"/>
    </row>
    <row r="357" spans="7:14" x14ac:dyDescent="0.25">
      <c r="G357" s="10"/>
      <c r="H357" s="10"/>
      <c r="I357" s="10"/>
      <c r="J357" s="10"/>
      <c r="K357" s="10"/>
      <c r="L357" s="10"/>
      <c r="M357" s="10"/>
      <c r="N357" s="10"/>
    </row>
    <row r="358" spans="7:14" x14ac:dyDescent="0.25">
      <c r="G358" s="10"/>
      <c r="H358" s="10"/>
      <c r="I358" s="10"/>
      <c r="J358" s="10"/>
      <c r="K358" s="10"/>
      <c r="L358" s="10"/>
      <c r="M358" s="10"/>
      <c r="N358" s="10"/>
    </row>
    <row r="359" spans="7:14" x14ac:dyDescent="0.25">
      <c r="G359" s="10"/>
      <c r="H359" s="10"/>
      <c r="I359" s="10"/>
      <c r="J359" s="10"/>
      <c r="K359" s="10"/>
      <c r="L359" s="10"/>
      <c r="M359" s="10"/>
      <c r="N359" s="10"/>
    </row>
    <row r="360" spans="7:14" x14ac:dyDescent="0.25">
      <c r="G360" s="10"/>
      <c r="H360" s="10"/>
      <c r="I360" s="10"/>
      <c r="J360" s="10"/>
      <c r="K360" s="10"/>
      <c r="L360" s="10"/>
      <c r="M360" s="10"/>
      <c r="N360" s="10"/>
    </row>
    <row r="361" spans="7:14" x14ac:dyDescent="0.25">
      <c r="G361" s="10"/>
      <c r="H361" s="10"/>
      <c r="I361" s="10"/>
      <c r="J361" s="10"/>
      <c r="K361" s="10"/>
      <c r="L361" s="10"/>
      <c r="M361" s="10"/>
      <c r="N361" s="10"/>
    </row>
    <row r="362" spans="7:14" x14ac:dyDescent="0.25">
      <c r="G362" s="10"/>
      <c r="H362" s="10"/>
      <c r="I362" s="10"/>
      <c r="J362" s="10"/>
      <c r="K362" s="10"/>
      <c r="L362" s="10"/>
      <c r="M362" s="10"/>
      <c r="N362" s="10"/>
    </row>
    <row r="363" spans="7:14" x14ac:dyDescent="0.25">
      <c r="G363" s="10"/>
      <c r="H363" s="10"/>
      <c r="I363" s="10"/>
      <c r="J363" s="10"/>
      <c r="K363" s="10"/>
      <c r="L363" s="10"/>
      <c r="M363" s="10"/>
      <c r="N363" s="10"/>
    </row>
    <row r="364" spans="7:14" x14ac:dyDescent="0.25">
      <c r="G364" s="10"/>
      <c r="H364" s="10"/>
      <c r="I364" s="10"/>
      <c r="J364" s="10"/>
      <c r="K364" s="10"/>
      <c r="L364" s="10"/>
      <c r="M364" s="10"/>
      <c r="N364" s="10"/>
    </row>
    <row r="365" spans="7:14" x14ac:dyDescent="0.25">
      <c r="G365" s="10"/>
      <c r="H365" s="10"/>
      <c r="I365" s="10"/>
      <c r="J365" s="10"/>
      <c r="K365" s="10"/>
      <c r="L365" s="10"/>
      <c r="M365" s="10"/>
      <c r="N365" s="10"/>
    </row>
    <row r="366" spans="7:14" x14ac:dyDescent="0.25">
      <c r="G366" s="10"/>
      <c r="H366" s="10"/>
      <c r="I366" s="10"/>
      <c r="J366" s="10"/>
      <c r="K366" s="10"/>
      <c r="L366" s="10"/>
      <c r="M366" s="10"/>
      <c r="N366" s="10"/>
    </row>
    <row r="367" spans="7:14" x14ac:dyDescent="0.25">
      <c r="G367" s="10"/>
      <c r="H367" s="10"/>
      <c r="I367" s="10"/>
      <c r="J367" s="10"/>
      <c r="K367" s="10"/>
      <c r="L367" s="10"/>
      <c r="M367" s="10"/>
      <c r="N367" s="10"/>
    </row>
    <row r="368" spans="7:14" x14ac:dyDescent="0.25">
      <c r="G368" s="10"/>
      <c r="H368" s="10"/>
      <c r="I368" s="10"/>
      <c r="J368" s="10"/>
      <c r="K368" s="10"/>
      <c r="L368" s="10"/>
      <c r="M368" s="10"/>
      <c r="N368" s="10"/>
    </row>
    <row r="369" spans="7:14" x14ac:dyDescent="0.25">
      <c r="G369" s="10"/>
      <c r="H369" s="10"/>
      <c r="I369" s="10"/>
      <c r="J369" s="10"/>
      <c r="K369" s="10"/>
      <c r="L369" s="10"/>
      <c r="M369" s="10"/>
      <c r="N369" s="10"/>
    </row>
    <row r="370" spans="7:14" x14ac:dyDescent="0.25">
      <c r="G370" s="10"/>
      <c r="H370" s="10"/>
      <c r="I370" s="10"/>
      <c r="J370" s="10"/>
      <c r="K370" s="10"/>
      <c r="L370" s="10"/>
      <c r="M370" s="10"/>
      <c r="N370" s="10"/>
    </row>
    <row r="371" spans="7:14" x14ac:dyDescent="0.25">
      <c r="G371" s="10"/>
      <c r="H371" s="10"/>
      <c r="I371" s="10"/>
      <c r="J371" s="10"/>
      <c r="K371" s="10"/>
      <c r="L371" s="10"/>
      <c r="M371" s="10"/>
      <c r="N371" s="10"/>
    </row>
    <row r="372" spans="7:14" x14ac:dyDescent="0.25">
      <c r="G372" s="10"/>
      <c r="H372" s="10"/>
      <c r="I372" s="10"/>
      <c r="J372" s="10"/>
      <c r="K372" s="10"/>
      <c r="L372" s="10"/>
      <c r="M372" s="10"/>
      <c r="N372" s="10"/>
    </row>
    <row r="373" spans="7:14" x14ac:dyDescent="0.25">
      <c r="G373" s="10"/>
      <c r="H373" s="10"/>
      <c r="I373" s="10"/>
      <c r="J373" s="10"/>
      <c r="K373" s="10"/>
      <c r="L373" s="10"/>
      <c r="M373" s="10"/>
      <c r="N373" s="10"/>
    </row>
    <row r="374" spans="7:14" x14ac:dyDescent="0.25">
      <c r="G374" s="10"/>
      <c r="H374" s="10"/>
      <c r="I374" s="10"/>
      <c r="J374" s="10"/>
      <c r="K374" s="10"/>
      <c r="L374" s="10"/>
      <c r="M374" s="10"/>
      <c r="N374" s="10"/>
    </row>
    <row r="375" spans="7:14" x14ac:dyDescent="0.25">
      <c r="G375" s="10"/>
      <c r="H375" s="10"/>
      <c r="I375" s="10"/>
      <c r="J375" s="10"/>
      <c r="K375" s="10"/>
      <c r="L375" s="10"/>
      <c r="M375" s="10"/>
      <c r="N375" s="10"/>
    </row>
    <row r="376" spans="7:14" x14ac:dyDescent="0.25">
      <c r="G376" s="10"/>
      <c r="H376" s="10"/>
      <c r="I376" s="10"/>
      <c r="J376" s="10"/>
      <c r="K376" s="10"/>
      <c r="L376" s="10"/>
      <c r="M376" s="10"/>
      <c r="N376" s="10"/>
    </row>
    <row r="377" spans="7:14" x14ac:dyDescent="0.25">
      <c r="G377" s="10"/>
      <c r="H377" s="10"/>
      <c r="I377" s="10"/>
      <c r="J377" s="10"/>
      <c r="K377" s="10"/>
      <c r="L377" s="10"/>
      <c r="M377" s="10"/>
      <c r="N377" s="10"/>
    </row>
    <row r="378" spans="7:14" x14ac:dyDescent="0.25">
      <c r="G378" s="10"/>
      <c r="H378" s="10"/>
      <c r="I378" s="10"/>
      <c r="J378" s="10"/>
      <c r="K378" s="10"/>
      <c r="L378" s="10"/>
      <c r="M378" s="10"/>
      <c r="N378" s="10"/>
    </row>
    <row r="379" spans="7:14" x14ac:dyDescent="0.25">
      <c r="G379" s="10"/>
      <c r="H379" s="10"/>
      <c r="I379" s="10"/>
      <c r="J379" s="10"/>
      <c r="K379" s="10"/>
      <c r="L379" s="10"/>
      <c r="M379" s="10"/>
      <c r="N379" s="10"/>
    </row>
    <row r="380" spans="7:14" x14ac:dyDescent="0.25">
      <c r="G380" s="10"/>
      <c r="H380" s="10"/>
      <c r="I380" s="10"/>
      <c r="J380" s="10"/>
      <c r="K380" s="10"/>
      <c r="L380" s="10"/>
      <c r="M380" s="10"/>
      <c r="N380" s="10"/>
    </row>
    <row r="381" spans="7:14" x14ac:dyDescent="0.25">
      <c r="G381" s="10"/>
      <c r="H381" s="10"/>
      <c r="I381" s="10"/>
      <c r="J381" s="10"/>
      <c r="K381" s="10"/>
      <c r="L381" s="10"/>
      <c r="M381" s="10"/>
      <c r="N381" s="10"/>
    </row>
    <row r="382" spans="7:14" x14ac:dyDescent="0.25">
      <c r="G382" s="10"/>
      <c r="H382" s="10"/>
      <c r="I382" s="10"/>
      <c r="J382" s="10"/>
      <c r="K382" s="10"/>
      <c r="L382" s="10"/>
      <c r="M382" s="10"/>
      <c r="N382" s="10"/>
    </row>
    <row r="383" spans="7:14" x14ac:dyDescent="0.25">
      <c r="G383" s="10"/>
      <c r="H383" s="10"/>
      <c r="I383" s="10"/>
      <c r="J383" s="10"/>
      <c r="K383" s="10"/>
      <c r="L383" s="10"/>
      <c r="M383" s="10"/>
      <c r="N383" s="10"/>
    </row>
    <row r="384" spans="7:14" x14ac:dyDescent="0.25">
      <c r="G384" s="10"/>
      <c r="H384" s="10"/>
      <c r="I384" s="10"/>
      <c r="J384" s="10"/>
      <c r="K384" s="10"/>
      <c r="L384" s="10"/>
      <c r="M384" s="10"/>
      <c r="N384" s="10"/>
    </row>
    <row r="385" spans="7:14" x14ac:dyDescent="0.25">
      <c r="G385" s="10"/>
      <c r="H385" s="10"/>
      <c r="I385" s="10"/>
      <c r="J385" s="10"/>
      <c r="K385" s="10"/>
      <c r="L385" s="10"/>
      <c r="M385" s="10"/>
      <c r="N385" s="10"/>
    </row>
    <row r="386" spans="7:14" x14ac:dyDescent="0.25">
      <c r="G386" s="10"/>
      <c r="H386" s="10"/>
      <c r="I386" s="10"/>
      <c r="J386" s="10"/>
      <c r="K386" s="10"/>
      <c r="L386" s="10"/>
      <c r="M386" s="10"/>
      <c r="N386" s="10"/>
    </row>
    <row r="387" spans="7:14" x14ac:dyDescent="0.25">
      <c r="G387" s="10"/>
      <c r="H387" s="10"/>
      <c r="I387" s="10"/>
      <c r="J387" s="10"/>
      <c r="K387" s="10"/>
      <c r="L387" s="10"/>
      <c r="M387" s="10"/>
      <c r="N387" s="10"/>
    </row>
    <row r="388" spans="7:14" x14ac:dyDescent="0.25">
      <c r="G388" s="10"/>
      <c r="H388" s="10"/>
      <c r="I388" s="10"/>
      <c r="J388" s="10"/>
      <c r="K388" s="10"/>
      <c r="L388" s="10"/>
      <c r="M388" s="10"/>
      <c r="N388" s="10"/>
    </row>
    <row r="389" spans="7:14" x14ac:dyDescent="0.25">
      <c r="G389" s="10"/>
      <c r="H389" s="10"/>
      <c r="I389" s="10"/>
      <c r="J389" s="10"/>
      <c r="K389" s="10"/>
      <c r="L389" s="10"/>
      <c r="M389" s="10"/>
      <c r="N389" s="10"/>
    </row>
    <row r="390" spans="7:14" x14ac:dyDescent="0.25">
      <c r="G390" s="10"/>
      <c r="H390" s="10"/>
      <c r="I390" s="10"/>
      <c r="J390" s="10"/>
      <c r="K390" s="10"/>
      <c r="L390" s="10"/>
      <c r="M390" s="10"/>
      <c r="N390" s="10"/>
    </row>
    <row r="391" spans="7:14" x14ac:dyDescent="0.25">
      <c r="G391" s="10"/>
      <c r="H391" s="10"/>
      <c r="I391" s="10"/>
      <c r="J391" s="10"/>
      <c r="K391" s="10"/>
      <c r="L391" s="10"/>
      <c r="M391" s="10"/>
      <c r="N391" s="10"/>
    </row>
    <row r="392" spans="7:14" x14ac:dyDescent="0.25">
      <c r="G392" s="10"/>
      <c r="H392" s="10"/>
      <c r="I392" s="10"/>
      <c r="J392" s="10"/>
      <c r="K392" s="10"/>
      <c r="L392" s="10"/>
      <c r="M392" s="10"/>
      <c r="N392" s="10"/>
    </row>
    <row r="393" spans="7:14" x14ac:dyDescent="0.25">
      <c r="G393" s="10"/>
      <c r="H393" s="10"/>
      <c r="I393" s="10"/>
      <c r="J393" s="10"/>
      <c r="K393" s="10"/>
      <c r="L393" s="10"/>
      <c r="M393" s="10"/>
      <c r="N393" s="10"/>
    </row>
    <row r="394" spans="7:14" x14ac:dyDescent="0.25">
      <c r="G394" s="10"/>
      <c r="H394" s="10"/>
      <c r="I394" s="10"/>
      <c r="J394" s="10"/>
      <c r="K394" s="10"/>
      <c r="L394" s="10"/>
      <c r="M394" s="10"/>
      <c r="N394" s="10"/>
    </row>
    <row r="395" spans="7:14" x14ac:dyDescent="0.25">
      <c r="G395" s="10"/>
      <c r="H395" s="10"/>
      <c r="I395" s="10"/>
      <c r="J395" s="10"/>
      <c r="K395" s="10"/>
      <c r="L395" s="10"/>
      <c r="M395" s="10"/>
      <c r="N395" s="10"/>
    </row>
    <row r="396" spans="7:14" x14ac:dyDescent="0.25">
      <c r="G396" s="10"/>
      <c r="H396" s="10"/>
      <c r="I396" s="10"/>
      <c r="J396" s="10"/>
      <c r="K396" s="10"/>
      <c r="L396" s="10"/>
      <c r="M396" s="10"/>
      <c r="N396" s="10"/>
    </row>
    <row r="397" spans="7:14" x14ac:dyDescent="0.25">
      <c r="G397" s="10"/>
      <c r="H397" s="10"/>
      <c r="I397" s="10"/>
      <c r="J397" s="10"/>
      <c r="K397" s="10"/>
      <c r="L397" s="10"/>
      <c r="M397" s="10"/>
      <c r="N397" s="10"/>
    </row>
    <row r="398" spans="7:14" x14ac:dyDescent="0.25">
      <c r="G398" s="10"/>
      <c r="H398" s="10"/>
      <c r="I398" s="10"/>
      <c r="J398" s="10"/>
      <c r="K398" s="10"/>
      <c r="L398" s="10"/>
      <c r="M398" s="10"/>
      <c r="N398" s="10"/>
    </row>
    <row r="399" spans="7:14" x14ac:dyDescent="0.25">
      <c r="G399" s="10"/>
      <c r="H399" s="10"/>
      <c r="I399" s="10"/>
      <c r="J399" s="10"/>
      <c r="K399" s="10"/>
      <c r="L399" s="10"/>
      <c r="M399" s="10"/>
      <c r="N399" s="10"/>
    </row>
    <row r="400" spans="7:14" x14ac:dyDescent="0.25">
      <c r="G400" s="10"/>
      <c r="H400" s="10"/>
      <c r="I400" s="10"/>
      <c r="J400" s="10"/>
      <c r="K400" s="10"/>
      <c r="L400" s="10"/>
      <c r="M400" s="10"/>
      <c r="N400" s="10"/>
    </row>
    <row r="401" spans="7:14" x14ac:dyDescent="0.25">
      <c r="G401" s="10"/>
      <c r="H401" s="10"/>
      <c r="I401" s="10"/>
      <c r="J401" s="10"/>
      <c r="K401" s="10"/>
      <c r="L401" s="10"/>
      <c r="M401" s="10"/>
      <c r="N401" s="10"/>
    </row>
    <row r="402" spans="7:14" x14ac:dyDescent="0.25">
      <c r="G402" s="10"/>
      <c r="H402" s="10"/>
      <c r="I402" s="10"/>
      <c r="J402" s="10"/>
      <c r="K402" s="10"/>
      <c r="L402" s="10"/>
      <c r="M402" s="10"/>
      <c r="N402" s="10"/>
    </row>
    <row r="403" spans="7:14" x14ac:dyDescent="0.25">
      <c r="G403" s="10"/>
      <c r="H403" s="10"/>
      <c r="I403" s="10"/>
      <c r="J403" s="10"/>
      <c r="K403" s="10"/>
      <c r="L403" s="10"/>
      <c r="M403" s="10"/>
      <c r="N403" s="10"/>
    </row>
    <row r="404" spans="7:14" x14ac:dyDescent="0.25">
      <c r="G404" s="10"/>
      <c r="H404" s="10"/>
      <c r="I404" s="10"/>
      <c r="J404" s="10"/>
      <c r="K404" s="10"/>
      <c r="L404" s="10"/>
      <c r="M404" s="10"/>
      <c r="N404" s="10"/>
    </row>
    <row r="405" spans="7:14" x14ac:dyDescent="0.25">
      <c r="G405" s="10"/>
      <c r="H405" s="10"/>
      <c r="I405" s="10"/>
      <c r="J405" s="10"/>
      <c r="K405" s="10"/>
      <c r="L405" s="10"/>
      <c r="M405" s="10"/>
      <c r="N405" s="10"/>
    </row>
    <row r="406" spans="7:14" x14ac:dyDescent="0.25">
      <c r="G406" s="10"/>
      <c r="H406" s="10"/>
      <c r="I406" s="10"/>
      <c r="J406" s="10"/>
      <c r="K406" s="10"/>
      <c r="L406" s="10"/>
      <c r="M406" s="10"/>
      <c r="N406" s="10"/>
    </row>
    <row r="407" spans="7:14" x14ac:dyDescent="0.25">
      <c r="G407" s="10"/>
      <c r="H407" s="10"/>
      <c r="I407" s="10"/>
      <c r="J407" s="10"/>
      <c r="K407" s="10"/>
      <c r="L407" s="10"/>
      <c r="M407" s="10"/>
      <c r="N407" s="10"/>
    </row>
    <row r="408" spans="7:14" x14ac:dyDescent="0.25">
      <c r="G408" s="10"/>
      <c r="H408" s="10"/>
      <c r="I408" s="10"/>
      <c r="J408" s="10"/>
      <c r="K408" s="10"/>
      <c r="L408" s="10"/>
      <c r="M408" s="10"/>
      <c r="N408" s="10"/>
    </row>
    <row r="409" spans="7:14" x14ac:dyDescent="0.25">
      <c r="G409" s="10"/>
      <c r="H409" s="10"/>
      <c r="I409" s="10"/>
      <c r="J409" s="10"/>
      <c r="K409" s="10"/>
      <c r="L409" s="10"/>
      <c r="M409" s="10"/>
      <c r="N409" s="10"/>
    </row>
    <row r="410" spans="7:14" x14ac:dyDescent="0.25">
      <c r="G410" s="10"/>
      <c r="H410" s="10"/>
      <c r="I410" s="10"/>
      <c r="J410" s="10"/>
      <c r="K410" s="10"/>
      <c r="L410" s="10"/>
      <c r="M410" s="10"/>
      <c r="N410" s="10"/>
    </row>
    <row r="411" spans="7:14" x14ac:dyDescent="0.25">
      <c r="G411" s="10"/>
      <c r="H411" s="10"/>
      <c r="I411" s="10"/>
      <c r="J411" s="10"/>
      <c r="K411" s="10"/>
      <c r="L411" s="10"/>
      <c r="M411" s="10"/>
      <c r="N411" s="10"/>
    </row>
    <row r="412" spans="7:14" x14ac:dyDescent="0.25">
      <c r="G412" s="10"/>
      <c r="H412" s="10"/>
      <c r="I412" s="10"/>
      <c r="J412" s="10"/>
      <c r="K412" s="10"/>
      <c r="L412" s="10"/>
      <c r="M412" s="10"/>
      <c r="N412" s="10"/>
    </row>
    <row r="413" spans="7:14" x14ac:dyDescent="0.25">
      <c r="G413" s="10"/>
      <c r="H413" s="10"/>
      <c r="I413" s="10"/>
      <c r="J413" s="10"/>
      <c r="K413" s="10"/>
      <c r="L413" s="10"/>
      <c r="M413" s="10"/>
      <c r="N413" s="10"/>
    </row>
    <row r="414" spans="7:14" x14ac:dyDescent="0.25">
      <c r="G414" s="10"/>
      <c r="H414" s="10"/>
      <c r="I414" s="10"/>
      <c r="J414" s="10"/>
      <c r="K414" s="10"/>
      <c r="L414" s="10"/>
      <c r="M414" s="10"/>
      <c r="N414" s="10"/>
    </row>
    <row r="415" spans="7:14" x14ac:dyDescent="0.25">
      <c r="G415" s="10"/>
      <c r="H415" s="10"/>
      <c r="I415" s="10"/>
      <c r="J415" s="10"/>
      <c r="K415" s="10"/>
      <c r="L415" s="10"/>
      <c r="M415" s="10"/>
      <c r="N415" s="10"/>
    </row>
    <row r="416" spans="7:14" x14ac:dyDescent="0.25">
      <c r="G416" s="10"/>
      <c r="H416" s="10"/>
      <c r="I416" s="10"/>
      <c r="J416" s="10"/>
      <c r="K416" s="10"/>
      <c r="L416" s="10"/>
      <c r="M416" s="10"/>
      <c r="N416" s="10"/>
    </row>
    <row r="417" spans="7:14" x14ac:dyDescent="0.25">
      <c r="G417" s="10"/>
      <c r="H417" s="10"/>
      <c r="I417" s="10"/>
      <c r="J417" s="10"/>
      <c r="K417" s="10"/>
      <c r="L417" s="10"/>
      <c r="M417" s="10"/>
      <c r="N417" s="10"/>
    </row>
    <row r="418" spans="7:14" x14ac:dyDescent="0.25">
      <c r="G418" s="10"/>
      <c r="H418" s="10"/>
      <c r="I418" s="10"/>
      <c r="J418" s="10"/>
      <c r="K418" s="10"/>
      <c r="L418" s="10"/>
      <c r="M418" s="10"/>
      <c r="N418" s="10"/>
    </row>
    <row r="419" spans="7:14" x14ac:dyDescent="0.25">
      <c r="G419" s="10"/>
      <c r="H419" s="10"/>
      <c r="I419" s="10"/>
      <c r="J419" s="10"/>
      <c r="K419" s="10"/>
      <c r="L419" s="10"/>
      <c r="M419" s="10"/>
      <c r="N419" s="10"/>
    </row>
    <row r="420" spans="7:14" x14ac:dyDescent="0.25">
      <c r="G420" s="10"/>
      <c r="H420" s="10"/>
      <c r="I420" s="10"/>
      <c r="J420" s="10"/>
      <c r="K420" s="10"/>
      <c r="L420" s="10"/>
      <c r="M420" s="10"/>
      <c r="N420" s="10"/>
    </row>
    <row r="421" spans="7:14" x14ac:dyDescent="0.25">
      <c r="G421" s="10"/>
      <c r="H421" s="10"/>
      <c r="I421" s="10"/>
      <c r="J421" s="10"/>
      <c r="K421" s="10"/>
      <c r="L421" s="10"/>
      <c r="M421" s="10"/>
      <c r="N421" s="10"/>
    </row>
    <row r="422" spans="7:14" x14ac:dyDescent="0.25">
      <c r="G422" s="10"/>
      <c r="H422" s="10"/>
      <c r="I422" s="10"/>
      <c r="J422" s="10"/>
      <c r="K422" s="10"/>
      <c r="L422" s="10"/>
      <c r="M422" s="10"/>
      <c r="N422" s="10"/>
    </row>
    <row r="423" spans="7:14" x14ac:dyDescent="0.25">
      <c r="G423" s="10"/>
      <c r="H423" s="10"/>
      <c r="I423" s="10"/>
      <c r="J423" s="10"/>
      <c r="K423" s="10"/>
      <c r="L423" s="10"/>
      <c r="M423" s="10"/>
      <c r="N423" s="10"/>
    </row>
    <row r="424" spans="7:14" x14ac:dyDescent="0.25">
      <c r="G424" s="10"/>
      <c r="H424" s="10"/>
      <c r="I424" s="10"/>
      <c r="J424" s="10"/>
      <c r="K424" s="10"/>
      <c r="L424" s="10"/>
      <c r="M424" s="10"/>
      <c r="N424" s="10"/>
    </row>
  </sheetData>
  <conditionalFormatting sqref="G4:N4">
    <cfRule type="cellIs" dxfId="59" priority="71" operator="equal">
      <formula>0</formula>
    </cfRule>
  </conditionalFormatting>
  <conditionalFormatting sqref="G2:N2 G4:N4 G7:N7">
    <cfRule type="cellIs" dxfId="58" priority="70" operator="equal">
      <formula>0</formula>
    </cfRule>
  </conditionalFormatting>
  <conditionalFormatting sqref="G6:N6 Q6:W6">
    <cfRule type="cellIs" dxfId="57" priority="68" operator="equal">
      <formula>-1</formula>
    </cfRule>
    <cfRule type="cellIs" dxfId="56" priority="69" operator="equal">
      <formula>1</formula>
    </cfRule>
  </conditionalFormatting>
  <conditionalFormatting sqref="G25:N28">
    <cfRule type="cellIs" dxfId="55" priority="66" operator="equal">
      <formula>-1</formula>
    </cfRule>
    <cfRule type="cellIs" dxfId="54" priority="67" operator="equal">
      <formula>1</formula>
    </cfRule>
  </conditionalFormatting>
  <conditionalFormatting sqref="G16:N17">
    <cfRule type="cellIs" dxfId="53" priority="65" operator="between">
      <formula>-1</formula>
      <formula>1</formula>
    </cfRule>
  </conditionalFormatting>
  <conditionalFormatting sqref="R99:Z108 S199:AA208 AA99:AC104 H288:O288 F100:F106 F109:F115 G99:N399">
    <cfRule type="cellIs" dxfId="52" priority="64" operator="between">
      <formula>-0.001</formula>
      <formula>0.001</formula>
    </cfRule>
  </conditionalFormatting>
  <conditionalFormatting sqref="C34">
    <cfRule type="cellIs" dxfId="51" priority="62" operator="lessThanOrEqual">
      <formula>$C$33</formula>
    </cfRule>
    <cfRule type="cellIs" dxfId="50" priority="63" operator="greaterThan">
      <formula>$C$33</formula>
    </cfRule>
  </conditionalFormatting>
  <conditionalFormatting sqref="G23:N23">
    <cfRule type="cellIs" dxfId="49" priority="57" operator="greaterThan">
      <formula>$E$23</formula>
    </cfRule>
  </conditionalFormatting>
  <conditionalFormatting sqref="H23">
    <cfRule type="cellIs" dxfId="48" priority="55" operator="equal">
      <formula>1000</formula>
    </cfRule>
  </conditionalFormatting>
  <conditionalFormatting sqref="G23:N23">
    <cfRule type="cellIs" dxfId="47" priority="53" operator="equal">
      <formula>1000</formula>
    </cfRule>
  </conditionalFormatting>
  <conditionalFormatting sqref="B25:C27">
    <cfRule type="cellIs" dxfId="46" priority="83" operator="greaterThan">
      <formula>$B$28</formula>
    </cfRule>
  </conditionalFormatting>
  <conditionalFormatting sqref="F87:F93">
    <cfRule type="cellIs" dxfId="45" priority="47" operator="between">
      <formula>-0.001</formula>
      <formula>0.001</formula>
    </cfRule>
  </conditionalFormatting>
  <conditionalFormatting sqref="G86:N86">
    <cfRule type="cellIs" dxfId="44" priority="46" operator="between">
      <formula>-0.001</formula>
      <formula>0.001</formula>
    </cfRule>
  </conditionalFormatting>
  <conditionalFormatting sqref="G28">
    <cfRule type="cellIs" dxfId="43" priority="43" operator="equal">
      <formula>-1</formula>
    </cfRule>
    <cfRule type="cellIs" dxfId="42" priority="44" operator="equal">
      <formula>1</formula>
    </cfRule>
  </conditionalFormatting>
  <conditionalFormatting sqref="G28">
    <cfRule type="cellIs" dxfId="41" priority="41" operator="equal">
      <formula>-1</formula>
    </cfRule>
    <cfRule type="cellIs" dxfId="40" priority="42" operator="equal">
      <formula>1</formula>
    </cfRule>
  </conditionalFormatting>
  <conditionalFormatting sqref="G28">
    <cfRule type="cellIs" dxfId="39" priority="39" operator="equal">
      <formula>-1</formula>
    </cfRule>
    <cfRule type="cellIs" dxfId="38" priority="40" operator="equal">
      <formula>1</formula>
    </cfRule>
  </conditionalFormatting>
  <conditionalFormatting sqref="G28">
    <cfRule type="cellIs" dxfId="37" priority="37" operator="equal">
      <formula>-1</formula>
    </cfRule>
    <cfRule type="cellIs" dxfId="36" priority="38" operator="equal">
      <formula>1</formula>
    </cfRule>
  </conditionalFormatting>
  <conditionalFormatting sqref="G28">
    <cfRule type="cellIs" dxfId="35" priority="36" operator="greaterThan">
      <formula>$O$28</formula>
    </cfRule>
  </conditionalFormatting>
  <conditionalFormatting sqref="G28">
    <cfRule type="cellIs" dxfId="34" priority="35" operator="equal">
      <formula>1000</formula>
    </cfRule>
  </conditionalFormatting>
  <conditionalFormatting sqref="H28:N28">
    <cfRule type="cellIs" dxfId="33" priority="33" operator="equal">
      <formula>-1</formula>
    </cfRule>
    <cfRule type="cellIs" dxfId="32" priority="34" operator="equal">
      <formula>1</formula>
    </cfRule>
  </conditionalFormatting>
  <conditionalFormatting sqref="H28:N28">
    <cfRule type="cellIs" dxfId="31" priority="31" operator="equal">
      <formula>-1</formula>
    </cfRule>
    <cfRule type="cellIs" dxfId="30" priority="32" operator="equal">
      <formula>1</formula>
    </cfRule>
  </conditionalFormatting>
  <conditionalFormatting sqref="H28:N28">
    <cfRule type="cellIs" dxfId="29" priority="29" operator="equal">
      <formula>-1</formula>
    </cfRule>
    <cfRule type="cellIs" dxfId="28" priority="30" operator="equal">
      <formula>1</formula>
    </cfRule>
  </conditionalFormatting>
  <conditionalFormatting sqref="H28:N28">
    <cfRule type="cellIs" dxfId="27" priority="27" operator="equal">
      <formula>-1</formula>
    </cfRule>
    <cfRule type="cellIs" dxfId="26" priority="28" operator="equal">
      <formula>1</formula>
    </cfRule>
  </conditionalFormatting>
  <conditionalFormatting sqref="H28:N28">
    <cfRule type="cellIs" dxfId="25" priority="26" operator="greaterThan">
      <formula>$O$28</formula>
    </cfRule>
  </conditionalFormatting>
  <conditionalFormatting sqref="H28:N28">
    <cfRule type="cellIs" dxfId="24" priority="25" operator="equal">
      <formula>1000</formula>
    </cfRule>
  </conditionalFormatting>
  <conditionalFormatting sqref="O25">
    <cfRule type="cellIs" dxfId="23" priority="23" operator="equal">
      <formula>-1</formula>
    </cfRule>
    <cfRule type="cellIs" dxfId="22" priority="24" operator="equal">
      <formula>1</formula>
    </cfRule>
  </conditionalFormatting>
  <conditionalFormatting sqref="O25">
    <cfRule type="cellIs" dxfId="21" priority="21" operator="equal">
      <formula>-1</formula>
    </cfRule>
    <cfRule type="cellIs" dxfId="20" priority="22" operator="equal">
      <formula>1</formula>
    </cfRule>
  </conditionalFormatting>
  <conditionalFormatting sqref="O25">
    <cfRule type="cellIs" dxfId="19" priority="19" operator="equal">
      <formula>-1</formula>
    </cfRule>
    <cfRule type="cellIs" dxfId="18" priority="20" operator="equal">
      <formula>1</formula>
    </cfRule>
  </conditionalFormatting>
  <conditionalFormatting sqref="O25">
    <cfRule type="cellIs" dxfId="17" priority="17" operator="equal">
      <formula>-1</formula>
    </cfRule>
    <cfRule type="cellIs" dxfId="16" priority="18" operator="equal">
      <formula>1</formula>
    </cfRule>
  </conditionalFormatting>
  <conditionalFormatting sqref="O25">
    <cfRule type="cellIs" dxfId="15" priority="15" operator="equal">
      <formula>-1</formula>
    </cfRule>
    <cfRule type="cellIs" dxfId="14" priority="16" operator="equal">
      <formula>1</formula>
    </cfRule>
  </conditionalFormatting>
  <conditionalFormatting sqref="O25">
    <cfRule type="cellIs" dxfId="13" priority="14" operator="greaterThan">
      <formula>$O$28</formula>
    </cfRule>
  </conditionalFormatting>
  <conditionalFormatting sqref="O25">
    <cfRule type="cellIs" dxfId="12" priority="13" operator="equal">
      <formula>1000</formula>
    </cfRule>
  </conditionalFormatting>
  <conditionalFormatting sqref="O26:O27">
    <cfRule type="cellIs" dxfId="11" priority="11" operator="equal">
      <formula>-1</formula>
    </cfRule>
    <cfRule type="cellIs" dxfId="10" priority="12" operator="equal">
      <formula>1</formula>
    </cfRule>
  </conditionalFormatting>
  <conditionalFormatting sqref="O26:O27">
    <cfRule type="cellIs" dxfId="9" priority="9" operator="equal">
      <formula>-1</formula>
    </cfRule>
    <cfRule type="cellIs" dxfId="8" priority="10" operator="equal">
      <formula>1</formula>
    </cfRule>
  </conditionalFormatting>
  <conditionalFormatting sqref="O26:O27">
    <cfRule type="cellIs" dxfId="7" priority="7" operator="equal">
      <formula>-1</formula>
    </cfRule>
    <cfRule type="cellIs" dxfId="6" priority="8" operator="equal">
      <formula>1</formula>
    </cfRule>
  </conditionalFormatting>
  <conditionalFormatting sqref="O26:O27">
    <cfRule type="cellIs" dxfId="5" priority="5" operator="equal">
      <formula>-1</formula>
    </cfRule>
    <cfRule type="cellIs" dxfId="4" priority="6" operator="equal">
      <formula>1</formula>
    </cfRule>
  </conditionalFormatting>
  <conditionalFormatting sqref="O26:O27">
    <cfRule type="cellIs" dxfId="3" priority="3" operator="equal">
      <formula>-1</formula>
    </cfRule>
    <cfRule type="cellIs" dxfId="2" priority="4" operator="equal">
      <formula>1</formula>
    </cfRule>
  </conditionalFormatting>
  <conditionalFormatting sqref="O26:O27">
    <cfRule type="cellIs" dxfId="1" priority="2" operator="greaterThan">
      <formula>$O$28</formula>
    </cfRule>
  </conditionalFormatting>
  <conditionalFormatting sqref="O26:O27">
    <cfRule type="cellIs" dxfId="0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5133" r:id="rId4">
          <objectPr defaultSize="0" r:id="rId5">
            <anchor moveWithCells="1">
              <from>
                <xdr:col>7</xdr:col>
                <xdr:colOff>266700</xdr:colOff>
                <xdr:row>31</xdr:row>
                <xdr:rowOff>85725</xdr:rowOff>
              </from>
              <to>
                <xdr:col>14</xdr:col>
                <xdr:colOff>676275</xdr:colOff>
                <xdr:row>42</xdr:row>
                <xdr:rowOff>19050</xdr:rowOff>
              </to>
            </anchor>
          </objectPr>
        </oleObject>
      </mc:Choice>
      <mc:Fallback>
        <oleObject progId="Visio.Drawing.11" shapeId="5133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I9"/>
  <sheetViews>
    <sheetView workbookViewId="0">
      <selection activeCell="I9" sqref="I9"/>
    </sheetView>
  </sheetViews>
  <sheetFormatPr defaultRowHeight="15" x14ac:dyDescent="0.25"/>
  <cols>
    <col min="2" max="2" width="16.7109375" bestFit="1" customWidth="1"/>
  </cols>
  <sheetData>
    <row r="1" spans="1:9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9" x14ac:dyDescent="0.25">
      <c r="A2" s="42" t="s">
        <v>64</v>
      </c>
      <c r="B2" s="111">
        <v>0.92068626432357026</v>
      </c>
      <c r="C2" s="111">
        <v>7.9313735676429714E-2</v>
      </c>
      <c r="D2" s="112">
        <v>9.6498233233401423E-4</v>
      </c>
      <c r="E2" s="111">
        <v>7.834875334409569E-2</v>
      </c>
      <c r="F2" s="111">
        <v>3.1503676754309276E-2</v>
      </c>
      <c r="G2" s="111">
        <v>4.6845076589786414E-2</v>
      </c>
      <c r="H2" s="111">
        <v>4.684507658978642E-2</v>
      </c>
      <c r="I2" s="111">
        <v>7.9313735676429714E-2</v>
      </c>
    </row>
    <row r="3" spans="1:9" x14ac:dyDescent="0.25">
      <c r="A3" s="42" t="s">
        <v>65</v>
      </c>
      <c r="B3" s="111">
        <v>2.9145959938548845E-2</v>
      </c>
      <c r="C3" s="111">
        <v>0.97085404006145126</v>
      </c>
      <c r="D3" s="112">
        <v>-3.5460864577546909E-4</v>
      </c>
      <c r="E3" s="111">
        <v>-2.8791351292773378E-2</v>
      </c>
      <c r="F3" s="111">
        <v>-1.1576871178329449E-2</v>
      </c>
      <c r="G3" s="111">
        <v>-1.7214480114443927E-2</v>
      </c>
      <c r="H3" s="111">
        <v>-1.7214480114443931E-2</v>
      </c>
      <c r="I3" s="111">
        <v>-2.9145959938548845E-2</v>
      </c>
    </row>
    <row r="4" spans="1:9" x14ac:dyDescent="0.25">
      <c r="A4" s="42" t="s">
        <v>66</v>
      </c>
      <c r="B4" s="111">
        <v>1.1245506894088177E-2</v>
      </c>
      <c r="C4" s="111">
        <v>-1.1245506894088177E-2</v>
      </c>
      <c r="D4" s="111">
        <v>1.2029828234991657E-2</v>
      </c>
      <c r="E4" s="111">
        <v>0.97672466487092013</v>
      </c>
      <c r="F4" s="111">
        <v>0.39273653768191669</v>
      </c>
      <c r="G4" s="111">
        <v>0.5839881271890035</v>
      </c>
      <c r="H4" s="111">
        <v>0.58398812718900361</v>
      </c>
      <c r="I4" s="111">
        <v>-1.1245506894088177E-2</v>
      </c>
    </row>
    <row r="5" spans="1:9" x14ac:dyDescent="0.25">
      <c r="A5" s="42" t="s">
        <v>67</v>
      </c>
      <c r="B5" s="111">
        <v>3.0830599005234089E-3</v>
      </c>
      <c r="C5" s="111">
        <v>-3.0830599005234089E-3</v>
      </c>
      <c r="D5" s="111">
        <v>3.2980888625826809E-3</v>
      </c>
      <c r="E5" s="111">
        <v>0.99361885123689386</v>
      </c>
      <c r="F5" s="111">
        <v>-2.5658308444445068E-3</v>
      </c>
      <c r="G5" s="111">
        <v>-3.8153179186615825E-3</v>
      </c>
      <c r="H5" s="111">
        <v>-3.8153179186615825E-3</v>
      </c>
      <c r="I5" s="111">
        <v>-3.0830599005234089E-3</v>
      </c>
    </row>
    <row r="6" spans="1:9" x14ac:dyDescent="0.25">
      <c r="A6" s="42" t="s">
        <v>68</v>
      </c>
      <c r="B6" s="111">
        <v>8.1624469935643682E-3</v>
      </c>
      <c r="C6" s="111">
        <v>-8.1624469935643682E-3</v>
      </c>
      <c r="D6" s="111">
        <v>8.7317393724091752E-3</v>
      </c>
      <c r="E6" s="111">
        <v>-1.6894186365973545E-2</v>
      </c>
      <c r="F6" s="111">
        <v>0.39530236852636147</v>
      </c>
      <c r="G6" s="111">
        <v>0.58780344510766502</v>
      </c>
      <c r="H6" s="111">
        <v>0.58780344510766502</v>
      </c>
      <c r="I6" s="111">
        <v>-8.1624469935643682E-3</v>
      </c>
    </row>
    <row r="7" spans="1:9" x14ac:dyDescent="0.25">
      <c r="A7" s="42" t="s">
        <v>69</v>
      </c>
      <c r="B7" s="111">
        <v>7.7026956637899369E-3</v>
      </c>
      <c r="C7" s="111">
        <v>-7.7026956637899369E-3</v>
      </c>
      <c r="D7" s="111">
        <v>8.2399225445787313E-3</v>
      </c>
      <c r="E7" s="111">
        <v>-1.5942618208368672E-2</v>
      </c>
      <c r="F7" s="111">
        <v>0.37303688983642003</v>
      </c>
      <c r="G7" s="111">
        <v>0.61102049195521135</v>
      </c>
      <c r="H7" s="111">
        <v>-0.38897950804478876</v>
      </c>
      <c r="I7" s="111">
        <v>-7.7026956637899378E-3</v>
      </c>
    </row>
    <row r="8" spans="1:9" x14ac:dyDescent="0.25">
      <c r="A8" s="42" t="s">
        <v>92</v>
      </c>
      <c r="B8" s="112">
        <v>4.5975132977445259E-4</v>
      </c>
      <c r="C8" s="112">
        <v>-4.5975132977445259E-4</v>
      </c>
      <c r="D8" s="112">
        <v>4.9181682783045442E-4</v>
      </c>
      <c r="E8" s="112">
        <v>-9.5156815760490696E-4</v>
      </c>
      <c r="F8" s="111">
        <v>2.2265478689941564E-2</v>
      </c>
      <c r="G8" s="111">
        <v>-2.3217046847546469E-2</v>
      </c>
      <c r="H8" s="111">
        <v>0.97678295315245356</v>
      </c>
      <c r="I8" s="112">
        <v>-4.5975132977445259E-4</v>
      </c>
    </row>
    <row r="9" spans="1:9" x14ac:dyDescent="0.25">
      <c r="A9" s="42" t="s">
        <v>101</v>
      </c>
      <c r="B9" s="111">
        <v>0.88029479749093342</v>
      </c>
      <c r="C9" s="111">
        <v>-0.88029479749093342</v>
      </c>
      <c r="D9" s="111">
        <v>-1.0710237256882528E-2</v>
      </c>
      <c r="E9" s="111">
        <v>-0.86958456023405084</v>
      </c>
      <c r="F9" s="111">
        <v>-0.34965598974927758</v>
      </c>
      <c r="G9" s="111">
        <v>-0.51992857048477326</v>
      </c>
      <c r="H9" s="111">
        <v>-0.51992857048477326</v>
      </c>
      <c r="I9" s="111">
        <v>0.11970520250906659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I9"/>
  <sheetViews>
    <sheetView workbookViewId="0">
      <selection activeCell="I9" sqref="I9"/>
    </sheetView>
  </sheetViews>
  <sheetFormatPr defaultRowHeight="15" x14ac:dyDescent="0.25"/>
  <sheetData>
    <row r="1" spans="1:9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9" x14ac:dyDescent="0.25">
      <c r="A2" s="42" t="s">
        <v>64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</row>
    <row r="3" spans="1:9" x14ac:dyDescent="0.25">
      <c r="A3" s="42" t="s">
        <v>65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</row>
    <row r="4" spans="1:9" x14ac:dyDescent="0.25">
      <c r="A4" s="42" t="s">
        <v>66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</row>
    <row r="5" spans="1:9" x14ac:dyDescent="0.25">
      <c r="A5" s="42" t="s">
        <v>67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</row>
    <row r="6" spans="1:9" x14ac:dyDescent="0.25">
      <c r="A6" s="42" t="s">
        <v>68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</row>
    <row r="7" spans="1:9" x14ac:dyDescent="0.25">
      <c r="A7" s="42" t="s">
        <v>69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</row>
    <row r="8" spans="1:9" x14ac:dyDescent="0.25">
      <c r="A8" s="42" t="s">
        <v>92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  <c r="I8" s="112">
        <v>0</v>
      </c>
    </row>
    <row r="9" spans="1:9" x14ac:dyDescent="0.25">
      <c r="A9" s="42" t="s">
        <v>101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J9"/>
  <sheetViews>
    <sheetView workbookViewId="0">
      <selection activeCell="I9" sqref="I9"/>
    </sheetView>
  </sheetViews>
  <sheetFormatPr defaultRowHeight="15" x14ac:dyDescent="0.25"/>
  <sheetData>
    <row r="1" spans="1:10" ht="30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  <c r="J1" s="88" t="s">
        <v>72</v>
      </c>
    </row>
    <row r="2" spans="1:10" x14ac:dyDescent="0.25">
      <c r="A2" s="42" t="s">
        <v>64</v>
      </c>
      <c r="B2" s="113">
        <v>9.211918830871582</v>
      </c>
      <c r="C2" s="113">
        <v>0.24053142964839935</v>
      </c>
      <c r="D2" s="113">
        <v>6.5920068882405758E-3</v>
      </c>
      <c r="E2" s="113">
        <v>0.15550540387630463</v>
      </c>
      <c r="F2" s="113">
        <v>0.16044613718986511</v>
      </c>
      <c r="G2" s="113">
        <v>0.19006046652793884</v>
      </c>
      <c r="H2" s="113">
        <v>4.6433553099632263E-2</v>
      </c>
      <c r="I2" s="113">
        <v>0.52875769138336182</v>
      </c>
      <c r="J2" s="101">
        <v>10.540245691360344</v>
      </c>
    </row>
    <row r="3" spans="1:10" x14ac:dyDescent="0.25">
      <c r="A3" s="42" t="s">
        <v>65</v>
      </c>
      <c r="B3" s="113">
        <v>0.29161965847015381</v>
      </c>
      <c r="C3" s="113">
        <v>2.9442682266235352</v>
      </c>
      <c r="D3" s="234">
        <v>-2.4224095977842808E-3</v>
      </c>
      <c r="E3" s="234">
        <v>-5.7144630700349808E-2</v>
      </c>
      <c r="F3" s="234">
        <v>-5.8960236608982086E-2</v>
      </c>
      <c r="G3" s="234">
        <v>-6.9842815399169922E-2</v>
      </c>
      <c r="H3" s="234">
        <v>-1.7063254490494728E-2</v>
      </c>
      <c r="I3" s="234">
        <v>-0.19430620968341827</v>
      </c>
      <c r="J3" s="101">
        <v>2.8361483362222661</v>
      </c>
    </row>
    <row r="4" spans="1:10" x14ac:dyDescent="0.25">
      <c r="A4" s="42" t="s">
        <v>66</v>
      </c>
      <c r="B4" s="113">
        <v>0.11251682788133621</v>
      </c>
      <c r="C4" s="234">
        <v>-3.4103777259588242E-2</v>
      </c>
      <c r="D4" s="113">
        <v>8.2178406417369843E-2</v>
      </c>
      <c r="E4" s="113">
        <v>1.93858802318573</v>
      </c>
      <c r="F4" s="113">
        <v>2.0001811981201172</v>
      </c>
      <c r="G4" s="113">
        <v>2.3693645000457764</v>
      </c>
      <c r="H4" s="113">
        <v>0.5788578987121582</v>
      </c>
      <c r="I4" s="234">
        <v>-7.4969969689846039E-2</v>
      </c>
      <c r="J4" s="101">
        <v>6.9726129763246902</v>
      </c>
    </row>
    <row r="5" spans="1:10" x14ac:dyDescent="0.25">
      <c r="A5" s="42" t="s">
        <v>67</v>
      </c>
      <c r="B5" s="113">
        <v>3.084753081202507E-2</v>
      </c>
      <c r="C5" s="234">
        <v>-9.3498658388853073E-3</v>
      </c>
      <c r="D5" s="113">
        <v>2.2529970854520798E-2</v>
      </c>
      <c r="E5" s="113">
        <v>1.9721194505691528</v>
      </c>
      <c r="F5" s="234">
        <v>-1.3067605905234814E-2</v>
      </c>
      <c r="G5" s="234">
        <v>-1.5479558147490025E-2</v>
      </c>
      <c r="H5" s="234">
        <v>-3.7818013224750757E-3</v>
      </c>
      <c r="I5" s="234">
        <v>-2.0553711801767349E-2</v>
      </c>
      <c r="J5" s="101">
        <v>1.9632643552401969</v>
      </c>
    </row>
    <row r="6" spans="1:10" x14ac:dyDescent="0.25">
      <c r="A6" s="42" t="s">
        <v>68</v>
      </c>
      <c r="B6" s="113">
        <v>8.166930079460144E-2</v>
      </c>
      <c r="C6" s="234">
        <v>-2.4753909558057785E-2</v>
      </c>
      <c r="D6" s="113">
        <v>5.9648431837558746E-2</v>
      </c>
      <c r="E6" s="234">
        <v>-3.3531319350004196E-2</v>
      </c>
      <c r="F6" s="113">
        <v>2.0132486820220947</v>
      </c>
      <c r="G6" s="113">
        <v>2.3848440647125244</v>
      </c>
      <c r="H6" s="113">
        <v>0.58263975381851196</v>
      </c>
      <c r="I6" s="234">
        <v>-5.441625788807869E-2</v>
      </c>
      <c r="J6" s="101">
        <v>5.0093486210844951</v>
      </c>
    </row>
    <row r="7" spans="1:10" x14ac:dyDescent="0.25">
      <c r="A7" s="42" t="s">
        <v>69</v>
      </c>
      <c r="B7" s="113">
        <v>7.706926017999649E-2</v>
      </c>
      <c r="C7" s="234">
        <v>-2.3359641432762146E-2</v>
      </c>
      <c r="D7" s="113">
        <v>5.6288722902536392E-2</v>
      </c>
      <c r="E7" s="234">
        <v>-3.1642664223909378E-2</v>
      </c>
      <c r="F7" s="113">
        <v>1.8998521566390991</v>
      </c>
      <c r="G7" s="113">
        <v>2.4790403842926025</v>
      </c>
      <c r="H7" s="234">
        <v>-0.38556241989135742</v>
      </c>
      <c r="I7" s="234">
        <v>-5.1351252943277359E-2</v>
      </c>
      <c r="J7" s="101">
        <v>4.0203345729467834</v>
      </c>
    </row>
    <row r="8" spans="1:10" x14ac:dyDescent="0.25">
      <c r="A8" s="42" t="s">
        <v>92</v>
      </c>
      <c r="B8" s="113">
        <v>4.6000382862985134E-3</v>
      </c>
      <c r="C8" s="234">
        <v>-1.3942684745416045E-3</v>
      </c>
      <c r="D8" s="113">
        <v>3.3597089350223541E-3</v>
      </c>
      <c r="E8" s="234">
        <v>-1.8886578036472201E-3</v>
      </c>
      <c r="F8" s="113">
        <v>0.11339660733938217</v>
      </c>
      <c r="G8" s="234">
        <v>-9.4196513295173645E-2</v>
      </c>
      <c r="H8" s="113">
        <v>0.96820211410522461</v>
      </c>
      <c r="I8" s="234">
        <v>-3.0650058761239052E-3</v>
      </c>
      <c r="J8" s="101">
        <v>0.98901404813771177</v>
      </c>
    </row>
    <row r="9" spans="1:10" x14ac:dyDescent="0.25">
      <c r="A9" s="42" t="s">
        <v>101</v>
      </c>
      <c r="B9" s="113">
        <v>8.8077821731567383</v>
      </c>
      <c r="C9" s="234">
        <v>-2.6696329116821289</v>
      </c>
      <c r="D9" s="234">
        <v>-7.3163986206054688E-2</v>
      </c>
      <c r="E9" s="234">
        <v>-1.725938081741333</v>
      </c>
      <c r="F9" s="234">
        <v>-1.780774712562561</v>
      </c>
      <c r="G9" s="234">
        <v>-2.1094610691070557</v>
      </c>
      <c r="H9" s="234">
        <v>-0.51536113023757935</v>
      </c>
      <c r="I9" s="113">
        <v>0.79803389310836792</v>
      </c>
      <c r="J9" s="101">
        <v>0.73148437881338935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I9"/>
  <sheetViews>
    <sheetView workbookViewId="0">
      <selection activeCell="I9" sqref="I9"/>
    </sheetView>
  </sheetViews>
  <sheetFormatPr defaultRowHeight="15" x14ac:dyDescent="0.25"/>
  <sheetData>
    <row r="1" spans="1:9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9" x14ac:dyDescent="0.25">
      <c r="A2" s="42" t="s">
        <v>70</v>
      </c>
      <c r="B2" s="132">
        <v>92.068626403808594</v>
      </c>
      <c r="C2" s="133">
        <v>0.25108173489570618</v>
      </c>
      <c r="D2" s="157">
        <v>1.1786550749093294E-3</v>
      </c>
      <c r="E2" s="157">
        <v>2.6236288249492645E-2</v>
      </c>
      <c r="F2" s="157">
        <v>2.7929937466979027E-2</v>
      </c>
      <c r="G2" s="157">
        <v>3.9191782474517822E-2</v>
      </c>
      <c r="H2" s="157">
        <v>2.3392427247017622E-3</v>
      </c>
      <c r="I2" s="133">
        <v>7.5834159851074219</v>
      </c>
    </row>
    <row r="3" spans="1:9" x14ac:dyDescent="0.25">
      <c r="A3" s="42" t="s">
        <v>71</v>
      </c>
      <c r="B3" s="133">
        <v>0.23810736835002899</v>
      </c>
      <c r="C3" s="132">
        <v>97.085403442382813</v>
      </c>
      <c r="D3" s="157">
        <v>4.1074701584875584E-4</v>
      </c>
      <c r="E3" s="157">
        <v>9.1430284082889557E-3</v>
      </c>
      <c r="F3" s="157">
        <v>9.733244776725769E-3</v>
      </c>
      <c r="G3" s="157">
        <v>1.3657861389219761E-2</v>
      </c>
      <c r="H3" s="157">
        <v>8.151977090165019E-4</v>
      </c>
      <c r="I3" s="133">
        <v>2.6427285671234131</v>
      </c>
    </row>
    <row r="4" spans="1:9" x14ac:dyDescent="0.25">
      <c r="A4" s="42" t="s">
        <v>79</v>
      </c>
      <c r="B4" s="157">
        <v>9.0206734836101532E-2</v>
      </c>
      <c r="C4" s="157">
        <v>3.3148884773254395E-2</v>
      </c>
      <c r="D4" s="133">
        <v>1.2029827833175659</v>
      </c>
      <c r="E4" s="145">
        <v>26.777811050415039</v>
      </c>
      <c r="F4" s="145">
        <v>28.506418228149414</v>
      </c>
      <c r="G4" s="154">
        <v>40.000713348388672</v>
      </c>
      <c r="H4" s="133">
        <v>2.3875253200531006</v>
      </c>
      <c r="I4" s="133">
        <v>1.0011950731277466</v>
      </c>
    </row>
    <row r="5" spans="1:9" x14ac:dyDescent="0.25">
      <c r="A5" s="42" t="s">
        <v>81</v>
      </c>
      <c r="B5" s="157">
        <v>2.43105199187994E-2</v>
      </c>
      <c r="C5" s="157">
        <v>8.9335525408387184E-3</v>
      </c>
      <c r="D5" s="133">
        <v>0.32420125603675842</v>
      </c>
      <c r="E5" s="132">
        <v>99.361885070800781</v>
      </c>
      <c r="F5" s="157">
        <v>4.3626008555293083E-3</v>
      </c>
      <c r="G5" s="157">
        <v>6.1216792091727257E-3</v>
      </c>
      <c r="H5" s="157">
        <v>3.6538508720695972E-4</v>
      </c>
      <c r="I5" s="133">
        <v>0.26981988549232483</v>
      </c>
    </row>
    <row r="6" spans="1:9" x14ac:dyDescent="0.25">
      <c r="A6" s="42" t="s">
        <v>82</v>
      </c>
      <c r="B6" s="157">
        <v>6.505073606967926E-2</v>
      </c>
      <c r="C6" s="157">
        <v>2.390463650226593E-2</v>
      </c>
      <c r="D6" s="133">
        <v>0.86750632524490356</v>
      </c>
      <c r="E6" s="157">
        <v>1.0965688154101372E-2</v>
      </c>
      <c r="F6" s="145">
        <v>39.530235290527344</v>
      </c>
      <c r="G6" s="154">
        <v>55.469532012939453</v>
      </c>
      <c r="H6" s="133">
        <v>3.3108136653900146</v>
      </c>
      <c r="I6" s="133">
        <v>0.72199124097824097</v>
      </c>
    </row>
    <row r="7" spans="1:9" x14ac:dyDescent="0.25">
      <c r="A7" s="42" t="s">
        <v>83</v>
      </c>
      <c r="B7" s="157">
        <v>5.9054218232631683E-2</v>
      </c>
      <c r="C7" s="157">
        <v>2.1701056510210037E-2</v>
      </c>
      <c r="D7" s="133">
        <v>0.78753775358200073</v>
      </c>
      <c r="E7" s="157">
        <v>9.9548473954200745E-3</v>
      </c>
      <c r="F7" s="145">
        <v>35.886253356933594</v>
      </c>
      <c r="G7" s="167">
        <v>61.10205078125</v>
      </c>
      <c r="H7" s="133">
        <v>1.4780118465423584</v>
      </c>
      <c r="I7" s="133">
        <v>0.65543651580810547</v>
      </c>
    </row>
    <row r="8" spans="1:9" x14ac:dyDescent="0.25">
      <c r="A8" s="42" t="s">
        <v>93</v>
      </c>
      <c r="B8" s="157">
        <v>2.2048999089747667E-3</v>
      </c>
      <c r="C8" s="157">
        <v>8.1024959217756987E-4</v>
      </c>
      <c r="D8" s="157">
        <v>2.9404196888208389E-2</v>
      </c>
      <c r="E8" s="157">
        <v>3.7168289418332279E-4</v>
      </c>
      <c r="F8" s="133">
        <v>1.3398805856704712</v>
      </c>
      <c r="G8" s="133">
        <v>0.92456114292144775</v>
      </c>
      <c r="H8" s="132">
        <v>97.678298950195313</v>
      </c>
      <c r="I8" s="157">
        <v>2.4471951648592949E-2</v>
      </c>
    </row>
    <row r="9" spans="1:9" x14ac:dyDescent="0.25">
      <c r="A9" s="42" t="s">
        <v>133</v>
      </c>
      <c r="B9" s="154">
        <v>58.326175689697266</v>
      </c>
      <c r="C9" s="145">
        <v>21.43351936340332</v>
      </c>
      <c r="D9" s="133">
        <v>0.10061554610729218</v>
      </c>
      <c r="E9" s="133">
        <v>2.2396531105041504</v>
      </c>
      <c r="F9" s="133">
        <v>2.3842308521270752</v>
      </c>
      <c r="G9" s="133">
        <v>3.345595121383667</v>
      </c>
      <c r="H9" s="133">
        <v>0.19968877732753754</v>
      </c>
      <c r="I9" s="133">
        <v>11.97052001953125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K4"/>
  <sheetViews>
    <sheetView workbookViewId="0">
      <selection activeCell="I4" sqref="I4"/>
    </sheetView>
  </sheetViews>
  <sheetFormatPr defaultRowHeight="15" x14ac:dyDescent="0.25"/>
  <sheetData>
    <row r="1" spans="1:11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</row>
    <row r="2" spans="1:11" x14ac:dyDescent="0.25">
      <c r="A2" s="42" t="s">
        <v>70</v>
      </c>
      <c r="B2" s="133">
        <v>7.9313735961914063</v>
      </c>
      <c r="C2" s="133">
        <v>2.9145960807800293</v>
      </c>
      <c r="D2" s="157">
        <v>1.3682012446224689E-2</v>
      </c>
      <c r="E2" s="133">
        <v>0.30455493927001953</v>
      </c>
      <c r="F2" s="133">
        <v>0.32421508431434631</v>
      </c>
      <c r="G2" s="133">
        <v>0.45494437217712402</v>
      </c>
      <c r="H2" s="157">
        <v>2.7154294773936272E-2</v>
      </c>
      <c r="I2" s="132">
        <v>88.02947998046875</v>
      </c>
      <c r="K2">
        <v>100.00000036042184</v>
      </c>
    </row>
    <row r="3" spans="1:11" x14ac:dyDescent="0.25">
      <c r="A3" s="42" t="s">
        <v>71</v>
      </c>
      <c r="B3" s="133">
        <v>3.7854297161102295</v>
      </c>
      <c r="C3" s="133">
        <v>1.3910577297210693</v>
      </c>
      <c r="D3" s="154">
        <v>50.481895446777344</v>
      </c>
      <c r="E3" s="133">
        <v>0.63811486959457397</v>
      </c>
      <c r="F3" s="133">
        <v>0.67930752038955688</v>
      </c>
      <c r="G3" s="133">
        <v>0.95321643352508545</v>
      </c>
      <c r="H3" s="157">
        <v>5.6894693523645401E-2</v>
      </c>
      <c r="I3" s="154">
        <v>42.014083862304688</v>
      </c>
      <c r="K3">
        <v>100.00000027194619</v>
      </c>
    </row>
    <row r="4" spans="1:11" x14ac:dyDescent="0.25">
      <c r="A4" s="42" t="s">
        <v>79</v>
      </c>
      <c r="B4" s="157">
        <v>9.2764109373092651E-2</v>
      </c>
      <c r="C4" s="157">
        <v>3.4088660031557083E-2</v>
      </c>
      <c r="D4" s="133">
        <v>1.2370874881744385</v>
      </c>
      <c r="E4" s="157">
        <v>1.5637367963790894E-2</v>
      </c>
      <c r="F4" s="154">
        <v>56.371189117431641</v>
      </c>
      <c r="G4" s="145">
        <v>38.89794921875</v>
      </c>
      <c r="H4" s="133">
        <v>2.321704626083374</v>
      </c>
      <c r="I4" s="133">
        <v>1.0295790433883667</v>
      </c>
      <c r="K4">
        <v>99.99999963119626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95"/>
  <sheetViews>
    <sheetView topLeftCell="A64" workbookViewId="0">
      <selection activeCell="O86" sqref="O86"/>
    </sheetView>
  </sheetViews>
  <sheetFormatPr defaultRowHeight="15" x14ac:dyDescent="0.25"/>
  <sheetData>
    <row r="1" spans="1:18" x14ac:dyDescent="0.25">
      <c r="A1" s="11"/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  <c r="K1" s="42" t="s">
        <v>58</v>
      </c>
      <c r="L1" s="42" t="s">
        <v>59</v>
      </c>
      <c r="M1" s="42" t="s">
        <v>60</v>
      </c>
      <c r="N1" s="42" t="s">
        <v>61</v>
      </c>
      <c r="O1" s="42" t="s">
        <v>62</v>
      </c>
      <c r="P1" s="42" t="s">
        <v>63</v>
      </c>
      <c r="Q1" s="42" t="s">
        <v>91</v>
      </c>
      <c r="R1" s="42" t="s">
        <v>100</v>
      </c>
    </row>
    <row r="2" spans="1:18" x14ac:dyDescent="0.25">
      <c r="A2" s="42" t="s">
        <v>64</v>
      </c>
      <c r="B2" s="112">
        <v>1.7724717249478772E-9</v>
      </c>
      <c r="C2" s="111">
        <v>0.2528089883159485</v>
      </c>
      <c r="D2" s="111">
        <v>0.34831460612419507</v>
      </c>
      <c r="E2" s="111">
        <v>0.39887640378738476</v>
      </c>
      <c r="F2" s="111">
        <v>0.99999999822752828</v>
      </c>
      <c r="G2" s="111">
        <v>0.74719100991157983</v>
      </c>
      <c r="H2" s="111">
        <v>0.39887640378738476</v>
      </c>
      <c r="I2" s="111">
        <v>0.60112359444014374</v>
      </c>
      <c r="K2" s="23">
        <f>B2*B2</f>
        <v>3.1416560157397032E-18</v>
      </c>
      <c r="L2" s="23">
        <f t="shared" ref="L2:R2" si="0">C2*C2</f>
        <v>6.3912384573333383E-2</v>
      </c>
      <c r="M2" s="23">
        <f t="shared" si="0"/>
        <v>0.12132306483945315</v>
      </c>
      <c r="N2" s="23">
        <f t="shared" si="0"/>
        <v>0.15910238549835681</v>
      </c>
      <c r="O2" s="23">
        <f t="shared" si="0"/>
        <v>0.99999999645505655</v>
      </c>
      <c r="P2" s="23">
        <f t="shared" si="0"/>
        <v>0.55829440529268659</v>
      </c>
      <c r="Q2" s="23">
        <f t="shared" si="0"/>
        <v>0.15910238549835681</v>
      </c>
      <c r="R2" s="23">
        <f t="shared" si="0"/>
        <v>0.36134957579263843</v>
      </c>
    </row>
    <row r="3" spans="1:18" x14ac:dyDescent="0.25">
      <c r="A3" s="42" t="s">
        <v>65</v>
      </c>
      <c r="B3" s="112">
        <v>6.3202247078987094E-10</v>
      </c>
      <c r="C3" s="111">
        <v>0.29775280882898325</v>
      </c>
      <c r="D3" s="111">
        <v>0.42134831438659881</v>
      </c>
      <c r="E3" s="111">
        <v>0.2808988761523955</v>
      </c>
      <c r="F3" s="112">
        <v>-6.3202247078987083E-10</v>
      </c>
      <c r="G3" s="111">
        <v>0.70224719053899431</v>
      </c>
      <c r="H3" s="111">
        <v>0.2808988761523955</v>
      </c>
      <c r="I3" s="111">
        <v>-0.28089887678441794</v>
      </c>
      <c r="K3" s="23">
        <f t="shared" ref="K3:K9" si="1">B3*B3</f>
        <v>3.9945240358333328E-19</v>
      </c>
      <c r="L3" s="23">
        <f t="shared" ref="L3:L9" si="2">C3*C3</f>
        <v>8.8656735165549047E-2</v>
      </c>
      <c r="M3" s="23">
        <f t="shared" ref="M3:M9" si="3">D3*D3</f>
        <v>0.17753440203642812</v>
      </c>
      <c r="N3" s="23">
        <f t="shared" ref="N3:N9" si="4">E3*E3</f>
        <v>7.8904178623678822E-2</v>
      </c>
      <c r="O3" s="23">
        <f t="shared" ref="O3:O9" si="5">F3*F3</f>
        <v>3.9945240358333313E-19</v>
      </c>
      <c r="P3" s="23">
        <f t="shared" ref="P3:P9" si="6">G3*G3</f>
        <v>0.49315111661991057</v>
      </c>
      <c r="Q3" s="23">
        <f t="shared" ref="Q3:Q9" si="7">H3*H3</f>
        <v>7.8904178623678822E-2</v>
      </c>
      <c r="R3" s="23">
        <f t="shared" ref="R3:R9" si="8">I3*I3</f>
        <v>7.8904178978747616E-2</v>
      </c>
    </row>
    <row r="4" spans="1:18" x14ac:dyDescent="0.25">
      <c r="A4" s="42" t="s">
        <v>66</v>
      </c>
      <c r="B4" s="112">
        <v>5.5730336979871216E-10</v>
      </c>
      <c r="C4" s="111">
        <v>0.26966292120742325</v>
      </c>
      <c r="D4" s="111">
        <v>0.43820224699689431</v>
      </c>
      <c r="E4" s="111">
        <v>0.29213483123837913</v>
      </c>
      <c r="F4" s="112">
        <v>-5.5730336979871216E-10</v>
      </c>
      <c r="G4" s="111">
        <v>-0.26966292176472656</v>
      </c>
      <c r="H4" s="111">
        <v>0.29213483123837913</v>
      </c>
      <c r="I4" s="111">
        <v>-0.2921348317956825</v>
      </c>
      <c r="K4" s="23">
        <f t="shared" si="1"/>
        <v>3.105870459890001E-19</v>
      </c>
      <c r="L4" s="23">
        <f t="shared" si="2"/>
        <v>7.2718091074120958E-2</v>
      </c>
      <c r="M4" s="23">
        <f t="shared" si="3"/>
        <v>0.19202120927312716</v>
      </c>
      <c r="N4" s="23">
        <f t="shared" si="4"/>
        <v>8.5342759622676262E-2</v>
      </c>
      <c r="O4" s="23">
        <f t="shared" si="5"/>
        <v>3.105870459890001E-19</v>
      </c>
      <c r="P4" s="23">
        <f t="shared" si="6"/>
        <v>7.2718091374689042E-2</v>
      </c>
      <c r="Q4" s="23">
        <f t="shared" si="7"/>
        <v>8.5342759622676262E-2</v>
      </c>
      <c r="R4" s="23">
        <f t="shared" si="8"/>
        <v>8.5342759948291713E-2</v>
      </c>
    </row>
    <row r="5" spans="1:18" ht="15.75" thickBot="1" x14ac:dyDescent="0.3">
      <c r="A5" s="42" t="s">
        <v>67</v>
      </c>
      <c r="B5" s="112">
        <v>6.3820224605981575E-10</v>
      </c>
      <c r="C5" s="111">
        <v>0.17977528073753313</v>
      </c>
      <c r="D5" s="111">
        <v>0.29213483123837902</v>
      </c>
      <c r="E5" s="111">
        <v>0.52808988738588558</v>
      </c>
      <c r="F5" s="112">
        <v>-6.3820224605981575E-10</v>
      </c>
      <c r="G5" s="111">
        <v>-0.1797752813757354</v>
      </c>
      <c r="H5" s="111">
        <v>-0.47191011261411442</v>
      </c>
      <c r="I5" s="111">
        <v>0.47191011197591221</v>
      </c>
      <c r="K5" s="23">
        <f t="shared" si="1"/>
        <v>4.073021068757936E-19</v>
      </c>
      <c r="L5" s="23">
        <f t="shared" si="2"/>
        <v>3.2319151564258852E-2</v>
      </c>
      <c r="M5" s="23">
        <f t="shared" si="3"/>
        <v>8.5342759622676193E-2</v>
      </c>
      <c r="N5" s="23">
        <f t="shared" si="4"/>
        <v>0.27887892915923729</v>
      </c>
      <c r="O5" s="23">
        <f t="shared" si="5"/>
        <v>4.073021068757936E-19</v>
      </c>
      <c r="P5" s="23">
        <f t="shared" si="6"/>
        <v>3.2319151793724833E-2</v>
      </c>
      <c r="Q5" s="23">
        <f t="shared" si="7"/>
        <v>0.22269915438746615</v>
      </c>
      <c r="R5" s="23">
        <f t="shared" si="8"/>
        <v>0.22269915378511801</v>
      </c>
    </row>
    <row r="6" spans="1:18" ht="15.75" thickBot="1" x14ac:dyDescent="0.3">
      <c r="A6" s="42" t="s">
        <v>68</v>
      </c>
      <c r="B6" s="112">
        <v>8.9999999840477526E-10</v>
      </c>
      <c r="C6" s="112">
        <v>-2.2752808948435358E-10</v>
      </c>
      <c r="D6" s="112">
        <v>-3.1348314551177544E-10</v>
      </c>
      <c r="E6" s="112">
        <v>-3.5898876340864631E-10</v>
      </c>
      <c r="F6" s="166">
        <v>0.99999999910000004</v>
      </c>
      <c r="G6" s="112">
        <v>-6.7247190892042175E-10</v>
      </c>
      <c r="H6" s="112">
        <v>-3.5898876340864631E-10</v>
      </c>
      <c r="I6" s="112">
        <v>-5.410112349961291E-10</v>
      </c>
      <c r="K6" s="23">
        <f t="shared" si="1"/>
        <v>8.0999999712859544E-19</v>
      </c>
      <c r="L6" s="23">
        <f t="shared" si="2"/>
        <v>5.1769031504400009E-20</v>
      </c>
      <c r="M6" s="23">
        <f t="shared" si="3"/>
        <v>9.827168251995698E-20</v>
      </c>
      <c r="N6" s="23">
        <f t="shared" si="4"/>
        <v>1.2887293225366903E-19</v>
      </c>
      <c r="O6" s="23">
        <f t="shared" si="5"/>
        <v>0.99999999820000007</v>
      </c>
      <c r="P6" s="23">
        <f t="shared" si="6"/>
        <v>4.5221846828707604E-19</v>
      </c>
      <c r="Q6" s="23">
        <f t="shared" si="7"/>
        <v>1.2887293225366903E-19</v>
      </c>
      <c r="R6" s="23">
        <f t="shared" si="8"/>
        <v>2.9269315639203681E-19</v>
      </c>
    </row>
    <row r="7" spans="1:18" x14ac:dyDescent="0.25">
      <c r="A7" s="42" t="s">
        <v>69</v>
      </c>
      <c r="B7" s="112">
        <v>7.4719100991158014E-11</v>
      </c>
      <c r="C7" s="111">
        <v>2.8089887621559773E-2</v>
      </c>
      <c r="D7" s="111">
        <v>-1.6853932610295413E-2</v>
      </c>
      <c r="E7" s="111">
        <v>-1.1235955085983462E-2</v>
      </c>
      <c r="F7" s="112">
        <v>-7.4719100991158001E-11</v>
      </c>
      <c r="G7" s="111">
        <v>0.97191011230372115</v>
      </c>
      <c r="H7" s="111">
        <v>-1.1235955085983462E-2</v>
      </c>
      <c r="I7" s="111">
        <v>1.123595501126436E-2</v>
      </c>
      <c r="K7" s="23">
        <f t="shared" si="1"/>
        <v>5.5829440529268702E-21</v>
      </c>
      <c r="L7" s="23">
        <f t="shared" si="2"/>
        <v>7.8904178659185695E-4</v>
      </c>
      <c r="M7" s="23">
        <f t="shared" si="3"/>
        <v>2.8405504443237918E-4</v>
      </c>
      <c r="N7" s="23">
        <f t="shared" si="4"/>
        <v>1.2624668669423763E-4</v>
      </c>
      <c r="O7" s="23">
        <f t="shared" si="5"/>
        <v>5.5829440529268687E-21</v>
      </c>
      <c r="P7" s="23">
        <f t="shared" si="6"/>
        <v>0.94460926639823184</v>
      </c>
      <c r="Q7" s="23">
        <f t="shared" si="7"/>
        <v>1.2624668669423763E-4</v>
      </c>
      <c r="R7" s="23">
        <f t="shared" si="8"/>
        <v>1.2624668501515668E-4</v>
      </c>
    </row>
    <row r="8" spans="1:18" x14ac:dyDescent="0.25">
      <c r="A8" s="42" t="s">
        <v>92</v>
      </c>
      <c r="B8" s="112">
        <v>1.5955056151495394E-10</v>
      </c>
      <c r="C8" s="111">
        <v>4.4943820184383282E-2</v>
      </c>
      <c r="D8" s="111">
        <v>7.3033707809594756E-2</v>
      </c>
      <c r="E8" s="111">
        <v>-0.1179775281535286</v>
      </c>
      <c r="F8" s="112">
        <v>-1.5955056151495394E-10</v>
      </c>
      <c r="G8" s="111">
        <v>-4.4943820343933849E-2</v>
      </c>
      <c r="H8" s="111">
        <v>0.88202247184647153</v>
      </c>
      <c r="I8" s="111">
        <v>0.11797752799397805</v>
      </c>
      <c r="K8" s="23">
        <f t="shared" si="1"/>
        <v>2.54563816797371E-20</v>
      </c>
      <c r="L8" s="23">
        <f t="shared" si="2"/>
        <v>2.0199469727661783E-3</v>
      </c>
      <c r="M8" s="23">
        <f t="shared" si="3"/>
        <v>5.333922476417262E-3</v>
      </c>
      <c r="N8" s="23">
        <f t="shared" si="4"/>
        <v>1.3918697149216635E-2</v>
      </c>
      <c r="O8" s="23">
        <f t="shared" si="5"/>
        <v>2.54563816797371E-20</v>
      </c>
      <c r="P8" s="23">
        <f t="shared" si="6"/>
        <v>2.0199469871078021E-3</v>
      </c>
      <c r="Q8" s="23">
        <f t="shared" si="7"/>
        <v>0.77796364084215963</v>
      </c>
      <c r="R8" s="23">
        <f t="shared" si="8"/>
        <v>1.3918697111569876E-2</v>
      </c>
    </row>
    <row r="9" spans="1:18" x14ac:dyDescent="0.25">
      <c r="A9" s="42" t="s">
        <v>101</v>
      </c>
      <c r="B9" s="112">
        <v>2.4044943777605742E-10</v>
      </c>
      <c r="C9" s="111">
        <v>-4.4943820285506871E-2</v>
      </c>
      <c r="D9" s="111">
        <v>-7.3033707948920626E-2</v>
      </c>
      <c r="E9" s="111">
        <v>0.11797752799397805</v>
      </c>
      <c r="F9" s="112">
        <v>-2.4044943777605742E-10</v>
      </c>
      <c r="G9" s="111">
        <v>4.4943820045057432E-2</v>
      </c>
      <c r="H9" s="111">
        <v>0.11797752799397805</v>
      </c>
      <c r="I9" s="111">
        <v>0.88202247176557247</v>
      </c>
      <c r="K9" s="23">
        <f t="shared" si="1"/>
        <v>5.7815932126822109E-20</v>
      </c>
      <c r="L9" s="23">
        <f t="shared" si="2"/>
        <v>2.0199469818559389E-3</v>
      </c>
      <c r="M9" s="23">
        <f t="shared" si="3"/>
        <v>5.3339224967682321E-3</v>
      </c>
      <c r="N9" s="23">
        <f t="shared" si="4"/>
        <v>1.3918697111569876E-2</v>
      </c>
      <c r="O9" s="23">
        <f t="shared" si="5"/>
        <v>5.7815932126822109E-20</v>
      </c>
      <c r="P9" s="23">
        <f t="shared" si="6"/>
        <v>2.0199469602425061E-3</v>
      </c>
      <c r="Q9" s="23">
        <f t="shared" si="7"/>
        <v>1.3918697111569876E-2</v>
      </c>
      <c r="R9" s="23">
        <f t="shared" si="8"/>
        <v>0.77796364069945012</v>
      </c>
    </row>
    <row r="12" spans="1:18" x14ac:dyDescent="0.25">
      <c r="A12" s="11"/>
      <c r="B12" s="165" t="s">
        <v>58</v>
      </c>
      <c r="C12" s="42" t="s">
        <v>59</v>
      </c>
      <c r="D12" s="42" t="s">
        <v>60</v>
      </c>
      <c r="E12" s="42" t="s">
        <v>61</v>
      </c>
      <c r="F12" s="42" t="s">
        <v>62</v>
      </c>
      <c r="G12" s="42" t="s">
        <v>63</v>
      </c>
      <c r="H12" s="42" t="s">
        <v>91</v>
      </c>
      <c r="I12" s="42" t="s">
        <v>100</v>
      </c>
    </row>
    <row r="13" spans="1:18" x14ac:dyDescent="0.25">
      <c r="A13" s="165" t="s">
        <v>64</v>
      </c>
      <c r="B13" s="112">
        <v>8.7247531421752456E-10</v>
      </c>
      <c r="C13" s="111">
        <v>0.25280898854347561</v>
      </c>
      <c r="D13" s="111">
        <v>0.34831460643767698</v>
      </c>
      <c r="E13" s="111">
        <v>0.39887640414637204</v>
      </c>
      <c r="F13" s="111">
        <v>0.99999999912752469</v>
      </c>
      <c r="G13" s="111">
        <v>0.74719101058404902</v>
      </c>
      <c r="H13" s="111">
        <v>0.39887640414637204</v>
      </c>
      <c r="I13" s="111">
        <v>0.60112359498115275</v>
      </c>
      <c r="K13" s="23">
        <f>B13*B13</f>
        <v>7.6121317391896821E-19</v>
      </c>
      <c r="L13" s="23">
        <f t="shared" ref="L13:L20" si="9">C13*C13</f>
        <v>6.3912384688375179E-2</v>
      </c>
      <c r="M13" s="23">
        <f t="shared" ref="M13:M20" si="10">D13*D13</f>
        <v>0.1213230650578338</v>
      </c>
      <c r="N13" s="23">
        <f t="shared" ref="N13:N20" si="11">E13*E13</f>
        <v>0.15910238578473992</v>
      </c>
      <c r="O13" s="23">
        <f t="shared" ref="O13:O20" si="12">F13*F13</f>
        <v>0.99999999825504937</v>
      </c>
      <c r="P13" s="23">
        <f t="shared" ref="P13:P20" si="13">G13*G13</f>
        <v>0.5582944062976124</v>
      </c>
      <c r="Q13" s="23">
        <f t="shared" ref="Q13:Q20" si="14">H13*H13</f>
        <v>0.15910238578473992</v>
      </c>
      <c r="R13" s="23">
        <f t="shared" ref="R13:R20" si="15">I13*I13</f>
        <v>0.36134957644306498</v>
      </c>
    </row>
    <row r="14" spans="1:18" x14ac:dyDescent="0.25">
      <c r="A14" s="42" t="s">
        <v>65</v>
      </c>
      <c r="B14" s="112">
        <v>6.320224713586881E-10</v>
      </c>
      <c r="C14" s="111">
        <v>0.29775280882898325</v>
      </c>
      <c r="D14" s="111">
        <v>0.42134831438659875</v>
      </c>
      <c r="E14" s="111">
        <v>0.28089887615239556</v>
      </c>
      <c r="F14" s="112">
        <v>-6.320224713586881E-10</v>
      </c>
      <c r="G14" s="111">
        <v>0.70224719053899431</v>
      </c>
      <c r="H14" s="111">
        <v>0.28089887615239556</v>
      </c>
      <c r="I14" s="111">
        <v>-0.28089887678441805</v>
      </c>
      <c r="K14" s="23">
        <f t="shared" ref="K14:K20" si="16">B14*B14</f>
        <v>3.9945240430234374E-19</v>
      </c>
      <c r="L14" s="23">
        <f t="shared" si="9"/>
        <v>8.8656735165549047E-2</v>
      </c>
      <c r="M14" s="23">
        <f t="shared" si="10"/>
        <v>0.17753440203642806</v>
      </c>
      <c r="N14" s="23">
        <f t="shared" si="11"/>
        <v>7.8904178623678864E-2</v>
      </c>
      <c r="O14" s="23">
        <f t="shared" si="12"/>
        <v>3.9945240430234374E-19</v>
      </c>
      <c r="P14" s="23">
        <f t="shared" si="13"/>
        <v>0.49315111661991057</v>
      </c>
      <c r="Q14" s="23">
        <f t="shared" si="14"/>
        <v>7.8904178623678864E-2</v>
      </c>
      <c r="R14" s="23">
        <f t="shared" si="15"/>
        <v>7.8904178978747672E-2</v>
      </c>
    </row>
    <row r="15" spans="1:18" x14ac:dyDescent="0.25">
      <c r="A15" s="42" t="s">
        <v>66</v>
      </c>
      <c r="B15" s="112">
        <v>5.5730337030028305E-10</v>
      </c>
      <c r="C15" s="111">
        <v>0.26966292120742325</v>
      </c>
      <c r="D15" s="111">
        <v>0.43820224699689442</v>
      </c>
      <c r="E15" s="111">
        <v>0.29213483123837908</v>
      </c>
      <c r="F15" s="112">
        <v>-5.5730337030028305E-10</v>
      </c>
      <c r="G15" s="111">
        <v>-0.26966292176472656</v>
      </c>
      <c r="H15" s="111">
        <v>0.29213483123837908</v>
      </c>
      <c r="I15" s="111">
        <v>-0.29213483179568245</v>
      </c>
      <c r="K15" s="23">
        <f t="shared" si="16"/>
        <v>3.1058704654805442E-19</v>
      </c>
      <c r="L15" s="23">
        <f t="shared" si="9"/>
        <v>7.2718091074120958E-2</v>
      </c>
      <c r="M15" s="23">
        <f t="shared" si="10"/>
        <v>0.19202120927312727</v>
      </c>
      <c r="N15" s="23">
        <f t="shared" si="11"/>
        <v>8.534275962267622E-2</v>
      </c>
      <c r="O15" s="23">
        <f t="shared" si="12"/>
        <v>3.1058704654805442E-19</v>
      </c>
      <c r="P15" s="23">
        <f t="shared" si="13"/>
        <v>7.2718091374689042E-2</v>
      </c>
      <c r="Q15" s="23">
        <f t="shared" si="14"/>
        <v>8.534275962267622E-2</v>
      </c>
      <c r="R15" s="23">
        <f t="shared" si="15"/>
        <v>8.5342759948291672E-2</v>
      </c>
    </row>
    <row r="16" spans="1:18" ht="15.75" thickBot="1" x14ac:dyDescent="0.3">
      <c r="A16" s="42" t="s">
        <v>67</v>
      </c>
      <c r="B16" s="112">
        <v>6.382022466341957E-10</v>
      </c>
      <c r="C16" s="111">
        <v>0.17977528073753313</v>
      </c>
      <c r="D16" s="111">
        <v>0.29213483123837897</v>
      </c>
      <c r="E16" s="111">
        <v>0.52808988738588569</v>
      </c>
      <c r="F16" s="112">
        <v>-6.382022466341956E-10</v>
      </c>
      <c r="G16" s="111">
        <v>-0.1797752813757354</v>
      </c>
      <c r="H16" s="111">
        <v>-0.47191011261411431</v>
      </c>
      <c r="I16" s="111">
        <v>0.47191011197591215</v>
      </c>
      <c r="K16" s="23">
        <f t="shared" si="16"/>
        <v>4.0730210760893476E-19</v>
      </c>
      <c r="L16" s="23">
        <f t="shared" si="9"/>
        <v>3.2319151564258852E-2</v>
      </c>
      <c r="M16" s="23">
        <f t="shared" si="10"/>
        <v>8.5342759622676165E-2</v>
      </c>
      <c r="N16" s="23">
        <f t="shared" si="11"/>
        <v>0.27887892915923745</v>
      </c>
      <c r="O16" s="23">
        <f t="shared" si="12"/>
        <v>4.0730210760893461E-19</v>
      </c>
      <c r="P16" s="23">
        <f t="shared" si="13"/>
        <v>3.2319151793724833E-2</v>
      </c>
      <c r="Q16" s="23">
        <f t="shared" si="14"/>
        <v>0.22269915438746604</v>
      </c>
      <c r="R16" s="23">
        <f t="shared" si="15"/>
        <v>0.22269915378511795</v>
      </c>
    </row>
    <row r="17" spans="1:18" ht="15.75" thickBot="1" x14ac:dyDescent="0.3">
      <c r="A17" s="42" t="s">
        <v>68</v>
      </c>
      <c r="B17" s="112">
        <v>3.5999999968590873E-15</v>
      </c>
      <c r="C17" s="112">
        <v>-9.1011235875651134E-16</v>
      </c>
      <c r="D17" s="112">
        <v>-1.2539325831756373E-15</v>
      </c>
      <c r="E17" s="112">
        <v>-1.4359550549269397E-15</v>
      </c>
      <c r="F17" s="166">
        <v>0.99999999999999645</v>
      </c>
      <c r="G17" s="112">
        <v>-2.6898876381025762E-15</v>
      </c>
      <c r="H17" s="112">
        <v>-1.4359550549269397E-15</v>
      </c>
      <c r="I17" s="112">
        <v>-2.1640449419321482E-15</v>
      </c>
      <c r="K17" s="23">
        <f t="shared" si="16"/>
        <v>1.2959999977385428E-29</v>
      </c>
      <c r="L17" s="23">
        <f t="shared" si="9"/>
        <v>8.2830450556134075E-31</v>
      </c>
      <c r="M17" s="23">
        <f t="shared" si="10"/>
        <v>1.5723469231495264E-30</v>
      </c>
      <c r="N17" s="23">
        <f t="shared" si="11"/>
        <v>2.0619669197702304E-30</v>
      </c>
      <c r="O17" s="23">
        <f t="shared" si="12"/>
        <v>0.99999999999999289</v>
      </c>
      <c r="P17" s="23">
        <f t="shared" si="13"/>
        <v>7.2354955056170562E-30</v>
      </c>
      <c r="Q17" s="23">
        <f t="shared" si="14"/>
        <v>2.0619669197702304E-30</v>
      </c>
      <c r="R17" s="23">
        <f t="shared" si="15"/>
        <v>4.6830905107021143E-30</v>
      </c>
    </row>
    <row r="18" spans="1:18" x14ac:dyDescent="0.25">
      <c r="A18" s="42" t="s">
        <v>69</v>
      </c>
      <c r="B18" s="112">
        <v>7.4719101058404941E-11</v>
      </c>
      <c r="C18" s="111">
        <v>2.808988762155977E-2</v>
      </c>
      <c r="D18" s="111">
        <v>-1.6853932610295413E-2</v>
      </c>
      <c r="E18" s="111">
        <v>-1.1235955085983462E-2</v>
      </c>
      <c r="F18" s="112">
        <v>-7.4719101058404928E-11</v>
      </c>
      <c r="G18" s="111">
        <v>0.97191011230372115</v>
      </c>
      <c r="H18" s="111">
        <v>-1.1235955085983462E-2</v>
      </c>
      <c r="I18" s="111">
        <v>1.123595501126436E-2</v>
      </c>
      <c r="K18" s="23">
        <f t="shared" si="16"/>
        <v>5.5829440629761304E-21</v>
      </c>
      <c r="L18" s="23">
        <f t="shared" si="9"/>
        <v>7.8904178659185674E-4</v>
      </c>
      <c r="M18" s="23">
        <f t="shared" si="10"/>
        <v>2.8405504443237918E-4</v>
      </c>
      <c r="N18" s="23">
        <f t="shared" si="11"/>
        <v>1.2624668669423763E-4</v>
      </c>
      <c r="O18" s="23">
        <f t="shared" si="12"/>
        <v>5.5829440629761282E-21</v>
      </c>
      <c r="P18" s="23">
        <f t="shared" si="13"/>
        <v>0.94460926639823184</v>
      </c>
      <c r="Q18" s="23">
        <f t="shared" si="14"/>
        <v>1.2624668669423763E-4</v>
      </c>
      <c r="R18" s="23">
        <f t="shared" si="15"/>
        <v>1.2624668501515668E-4</v>
      </c>
    </row>
    <row r="19" spans="1:18" x14ac:dyDescent="0.25">
      <c r="A19" s="42" t="s">
        <v>92</v>
      </c>
      <c r="B19" s="112">
        <v>1.5955056165854892E-10</v>
      </c>
      <c r="C19" s="111">
        <v>4.4943820184383282E-2</v>
      </c>
      <c r="D19" s="111">
        <v>7.3033707809594742E-2</v>
      </c>
      <c r="E19" s="111">
        <v>-0.11797752815352858</v>
      </c>
      <c r="F19" s="112">
        <v>-1.595505616585489E-10</v>
      </c>
      <c r="G19" s="111">
        <v>-4.4943820343933849E-2</v>
      </c>
      <c r="H19" s="111">
        <v>0.88202247184647153</v>
      </c>
      <c r="I19" s="111">
        <v>0.11797752799397804</v>
      </c>
      <c r="K19" s="23">
        <f t="shared" si="16"/>
        <v>2.5456381725558422E-20</v>
      </c>
      <c r="L19" s="23">
        <f t="shared" si="9"/>
        <v>2.0199469727661783E-3</v>
      </c>
      <c r="M19" s="23">
        <f t="shared" si="10"/>
        <v>5.3339224764172603E-3</v>
      </c>
      <c r="N19" s="23">
        <f t="shared" si="11"/>
        <v>1.3918697149216628E-2</v>
      </c>
      <c r="O19" s="23">
        <f t="shared" si="12"/>
        <v>2.5456381725558413E-20</v>
      </c>
      <c r="P19" s="23">
        <f t="shared" si="13"/>
        <v>2.0199469871078021E-3</v>
      </c>
      <c r="Q19" s="23">
        <f t="shared" si="14"/>
        <v>0.77796364084215963</v>
      </c>
      <c r="R19" s="23">
        <f t="shared" si="15"/>
        <v>1.3918697111569872E-2</v>
      </c>
    </row>
    <row r="20" spans="1:18" x14ac:dyDescent="0.25">
      <c r="A20" s="42" t="s">
        <v>101</v>
      </c>
      <c r="B20" s="112">
        <v>2.4044943799246095E-10</v>
      </c>
      <c r="C20" s="111">
        <v>-4.4943820285506877E-2</v>
      </c>
      <c r="D20" s="111">
        <v>-7.3033707948920598E-2</v>
      </c>
      <c r="E20" s="111">
        <v>0.11797752799397805</v>
      </c>
      <c r="F20" s="112">
        <v>-2.404494379924609E-10</v>
      </c>
      <c r="G20" s="111">
        <v>4.4943820045057439E-2</v>
      </c>
      <c r="H20" s="111">
        <v>0.11797752799397805</v>
      </c>
      <c r="I20" s="111">
        <v>0.88202247176557247</v>
      </c>
      <c r="K20" s="23">
        <f t="shared" si="16"/>
        <v>5.7815932230890323E-20</v>
      </c>
      <c r="L20" s="23">
        <f t="shared" si="9"/>
        <v>2.0199469818559393E-3</v>
      </c>
      <c r="M20" s="23">
        <f t="shared" si="10"/>
        <v>5.3339224967682277E-3</v>
      </c>
      <c r="N20" s="23">
        <f t="shared" si="11"/>
        <v>1.3918697111569876E-2</v>
      </c>
      <c r="O20" s="23">
        <f t="shared" si="12"/>
        <v>5.7815932230890299E-20</v>
      </c>
      <c r="P20" s="23">
        <f t="shared" si="13"/>
        <v>2.0199469602425069E-3</v>
      </c>
      <c r="Q20" s="23">
        <f t="shared" si="14"/>
        <v>1.3918697111569876E-2</v>
      </c>
      <c r="R20" s="23">
        <f t="shared" si="15"/>
        <v>0.77796364069945012</v>
      </c>
    </row>
    <row r="24" spans="1:18" x14ac:dyDescent="0.25">
      <c r="A24" s="11"/>
      <c r="B24" s="42" t="s">
        <v>58</v>
      </c>
      <c r="C24" s="42" t="s">
        <v>59</v>
      </c>
      <c r="D24" s="42" t="s">
        <v>60</v>
      </c>
      <c r="E24" s="42" t="s">
        <v>61</v>
      </c>
      <c r="F24" s="165" t="s">
        <v>62</v>
      </c>
      <c r="G24" s="42" t="s">
        <v>63</v>
      </c>
      <c r="H24" s="42" t="s">
        <v>91</v>
      </c>
      <c r="I24" s="42" t="s">
        <v>100</v>
      </c>
    </row>
    <row r="25" spans="1:18" x14ac:dyDescent="0.25">
      <c r="A25" s="42" t="s">
        <v>64</v>
      </c>
      <c r="B25" s="112">
        <v>3.5999576455725268E-5</v>
      </c>
      <c r="C25" s="111">
        <v>0.25279988774752532</v>
      </c>
      <c r="D25" s="111">
        <v>0.34830206756325699</v>
      </c>
      <c r="E25" s="111">
        <v>0.39886204511276191</v>
      </c>
      <c r="F25" s="111">
        <v>0.99996400042354427</v>
      </c>
      <c r="G25" s="111">
        <v>0.7471641126760189</v>
      </c>
      <c r="H25" s="111">
        <v>0.39886204511276191</v>
      </c>
      <c r="I25" s="111">
        <v>0.60110195531078248</v>
      </c>
      <c r="K25" s="23">
        <f>B25*B25</f>
        <v>1.2959695049916091E-9</v>
      </c>
      <c r="L25" s="23">
        <f t="shared" ref="L25:L32" si="17">C25*C25</f>
        <v>6.3907783245161401E-2</v>
      </c>
      <c r="M25" s="23">
        <f t="shared" ref="M25:M32" si="18">D25*D25</f>
        <v>0.12131433026883964</v>
      </c>
      <c r="N25" s="23">
        <f t="shared" ref="N25:N32" si="19">E25*E25</f>
        <v>0.1590909310315349</v>
      </c>
      <c r="O25" s="23">
        <f t="shared" ref="O25:O32" si="20">F25*F25</f>
        <v>0.9999280021430581</v>
      </c>
      <c r="P25" s="23">
        <f t="shared" ref="P25:P32" si="21">G25*G25</f>
        <v>0.55825421127094266</v>
      </c>
      <c r="Q25" s="23">
        <f t="shared" ref="Q25:Q32" si="22">H25*H25</f>
        <v>0.1590909310315349</v>
      </c>
      <c r="R25" s="23">
        <f t="shared" ref="R25:R32" si="23">I25*I25</f>
        <v>0.36132356067844595</v>
      </c>
    </row>
    <row r="26" spans="1:18" x14ac:dyDescent="0.25">
      <c r="A26" s="42" t="s">
        <v>65</v>
      </c>
      <c r="B26" s="112">
        <v>6.3199971936881361E-10</v>
      </c>
      <c r="C26" s="111">
        <v>0.2977528088289888</v>
      </c>
      <c r="D26" s="111">
        <v>0.42134831438660703</v>
      </c>
      <c r="E26" s="111">
        <v>0.2808988761524045</v>
      </c>
      <c r="F26" s="112">
        <v>-6.3199971936881351E-10</v>
      </c>
      <c r="G26" s="111">
        <v>0.70224719053901152</v>
      </c>
      <c r="H26" s="111">
        <v>0.2808988761524045</v>
      </c>
      <c r="I26" s="111">
        <v>-0.28089887678440423</v>
      </c>
      <c r="K26" s="23">
        <f t="shared" ref="K26:K32" si="24">B26*B26</f>
        <v>3.9942364528225915E-19</v>
      </c>
      <c r="L26" s="23">
        <f t="shared" si="17"/>
        <v>8.865673516555235E-2</v>
      </c>
      <c r="M26" s="23">
        <f t="shared" si="18"/>
        <v>0.17753440203643503</v>
      </c>
      <c r="N26" s="23">
        <f t="shared" si="19"/>
        <v>7.8904178623683874E-2</v>
      </c>
      <c r="O26" s="23">
        <f t="shared" si="20"/>
        <v>3.9942364528225905E-19</v>
      </c>
      <c r="P26" s="23">
        <f t="shared" si="21"/>
        <v>0.49315111661993477</v>
      </c>
      <c r="Q26" s="23">
        <f t="shared" si="22"/>
        <v>7.8904178623683874E-2</v>
      </c>
      <c r="R26" s="23">
        <f t="shared" si="23"/>
        <v>7.8904178978739914E-2</v>
      </c>
    </row>
    <row r="27" spans="1:18" x14ac:dyDescent="0.25">
      <c r="A27" s="42" t="s">
        <v>66</v>
      </c>
      <c r="B27" s="112">
        <v>5.5728330810121106E-10</v>
      </c>
      <c r="C27" s="111">
        <v>0.26966292120742841</v>
      </c>
      <c r="D27" s="111">
        <v>0.43820224699690141</v>
      </c>
      <c r="E27" s="111">
        <v>0.29213483123838691</v>
      </c>
      <c r="F27" s="112">
        <v>-5.5728330810121106E-10</v>
      </c>
      <c r="G27" s="111">
        <v>-0.26966292176471168</v>
      </c>
      <c r="H27" s="111">
        <v>0.29213483123838691</v>
      </c>
      <c r="I27" s="111">
        <v>-0.29213483179567024</v>
      </c>
      <c r="K27" s="23">
        <f t="shared" si="24"/>
        <v>3.1056468548822935E-19</v>
      </c>
      <c r="L27" s="23">
        <f t="shared" si="17"/>
        <v>7.2718091074123747E-2</v>
      </c>
      <c r="M27" s="23">
        <f t="shared" si="18"/>
        <v>0.1920212092731334</v>
      </c>
      <c r="N27" s="23">
        <f t="shared" si="19"/>
        <v>8.53427596226808E-2</v>
      </c>
      <c r="O27" s="23">
        <f t="shared" si="20"/>
        <v>3.1056468548822935E-19</v>
      </c>
      <c r="P27" s="23">
        <f t="shared" si="21"/>
        <v>7.2718091374681007E-2</v>
      </c>
      <c r="Q27" s="23">
        <f t="shared" si="22"/>
        <v>8.53427596226808E-2</v>
      </c>
      <c r="R27" s="23">
        <f t="shared" si="23"/>
        <v>8.5342759948284538E-2</v>
      </c>
    </row>
    <row r="28" spans="1:18" ht="15.75" thickBot="1" x14ac:dyDescent="0.3">
      <c r="A28" s="42" t="s">
        <v>67</v>
      </c>
      <c r="B28" s="112">
        <v>6.3817927218041926E-10</v>
      </c>
      <c r="C28" s="111">
        <v>0.17977528073753898</v>
      </c>
      <c r="D28" s="111">
        <v>0.29213483123838685</v>
      </c>
      <c r="E28" s="111">
        <v>0.52808988738589491</v>
      </c>
      <c r="F28" s="112">
        <v>-6.3817927218041916E-10</v>
      </c>
      <c r="G28" s="111">
        <v>-0.17977528137571827</v>
      </c>
      <c r="H28" s="111">
        <v>-0.47191011261410509</v>
      </c>
      <c r="I28" s="111">
        <v>0.47191011197592581</v>
      </c>
      <c r="K28" s="23">
        <f t="shared" si="24"/>
        <v>4.0727278344072965E-19</v>
      </c>
      <c r="L28" s="23">
        <f t="shared" si="17"/>
        <v>3.2319151564260955E-2</v>
      </c>
      <c r="M28" s="23">
        <f t="shared" si="18"/>
        <v>8.5342759622680758E-2</v>
      </c>
      <c r="N28" s="23">
        <f t="shared" si="19"/>
        <v>0.27887892915924717</v>
      </c>
      <c r="O28" s="23">
        <f t="shared" si="20"/>
        <v>4.0727278344072951E-19</v>
      </c>
      <c r="P28" s="23">
        <f t="shared" si="21"/>
        <v>3.2319151793718678E-2</v>
      </c>
      <c r="Q28" s="23">
        <f t="shared" si="22"/>
        <v>0.22269915438745735</v>
      </c>
      <c r="R28" s="23">
        <f t="shared" si="23"/>
        <v>0.22269915378513083</v>
      </c>
    </row>
    <row r="29" spans="1:18" ht="15.75" thickBot="1" x14ac:dyDescent="0.3">
      <c r="A29" s="165" t="s">
        <v>68</v>
      </c>
      <c r="B29" s="112">
        <v>3.5998704015247592E-5</v>
      </c>
      <c r="C29" s="112">
        <v>-9.1007959589109078E-6</v>
      </c>
      <c r="D29" s="112">
        <v>-1.2538874432277254E-5</v>
      </c>
      <c r="E29" s="112">
        <v>-1.4359033624059428E-5</v>
      </c>
      <c r="F29" s="166">
        <v>0.99996400129598473</v>
      </c>
      <c r="G29" s="112">
        <v>-2.689790805633668E-5</v>
      </c>
      <c r="H29" s="112">
        <v>-1.4359033624059428E-5</v>
      </c>
      <c r="I29" s="112">
        <v>-2.163967039118816E-5</v>
      </c>
      <c r="K29" s="23">
        <f t="shared" si="24"/>
        <v>1.295906690777403E-9</v>
      </c>
      <c r="L29" s="23">
        <f t="shared" si="17"/>
        <v>8.2824487085729105E-11</v>
      </c>
      <c r="M29" s="23">
        <f t="shared" si="18"/>
        <v>1.5722337202841622E-10</v>
      </c>
      <c r="N29" s="23">
        <f t="shared" si="19"/>
        <v>2.0618184661686922E-10</v>
      </c>
      <c r="O29" s="23">
        <f t="shared" si="20"/>
        <v>0.99992800388787617</v>
      </c>
      <c r="P29" s="23">
        <f t="shared" si="21"/>
        <v>7.234974578071417E-10</v>
      </c>
      <c r="Q29" s="23">
        <f t="shared" si="22"/>
        <v>2.0618184661686922E-10</v>
      </c>
      <c r="R29" s="23">
        <f t="shared" si="23"/>
        <v>4.6827533463926556E-10</v>
      </c>
    </row>
    <row r="30" spans="1:18" x14ac:dyDescent="0.25">
      <c r="A30" s="42" t="s">
        <v>69</v>
      </c>
      <c r="B30" s="112">
        <v>7.4716411267601889E-11</v>
      </c>
      <c r="C30" s="111">
        <v>2.8089887621560457E-2</v>
      </c>
      <c r="D30" s="111">
        <v>-1.6853932610294477E-2</v>
      </c>
      <c r="E30" s="111">
        <v>-1.1235955085982388E-2</v>
      </c>
      <c r="F30" s="112">
        <v>-7.4716411267601876E-11</v>
      </c>
      <c r="G30" s="111">
        <v>0.97191011230372326</v>
      </c>
      <c r="H30" s="111">
        <v>-1.1235955085982388E-2</v>
      </c>
      <c r="I30" s="111">
        <v>1.123595501126598E-2</v>
      </c>
      <c r="K30" s="23">
        <f t="shared" si="24"/>
        <v>5.5825421127094266E-21</v>
      </c>
      <c r="L30" s="23">
        <f t="shared" si="17"/>
        <v>7.8904178659189533E-4</v>
      </c>
      <c r="M30" s="23">
        <f t="shared" si="18"/>
        <v>2.8405504443234758E-4</v>
      </c>
      <c r="N30" s="23">
        <f t="shared" si="19"/>
        <v>1.2624668669421351E-4</v>
      </c>
      <c r="O30" s="23">
        <f t="shared" si="20"/>
        <v>5.5825421127094243E-21</v>
      </c>
      <c r="P30" s="23">
        <f t="shared" si="21"/>
        <v>0.94460926639823595</v>
      </c>
      <c r="Q30" s="23">
        <f t="shared" si="22"/>
        <v>1.2624668669421351E-4</v>
      </c>
      <c r="R30" s="23">
        <f t="shared" si="23"/>
        <v>1.2624668501519309E-4</v>
      </c>
    </row>
    <row r="31" spans="1:18" x14ac:dyDescent="0.25">
      <c r="A31" s="42" t="s">
        <v>92</v>
      </c>
      <c r="B31" s="112">
        <v>1.5954481804510482E-10</v>
      </c>
      <c r="C31" s="111">
        <v>4.4943820184384746E-2</v>
      </c>
      <c r="D31" s="111">
        <v>7.3033707809596712E-2</v>
      </c>
      <c r="E31" s="111">
        <v>-0.11797752815352627</v>
      </c>
      <c r="F31" s="112">
        <v>-1.5954481804510479E-10</v>
      </c>
      <c r="G31" s="111">
        <v>-4.4943820343929568E-2</v>
      </c>
      <c r="H31" s="111">
        <v>0.88202247184647387</v>
      </c>
      <c r="I31" s="111">
        <v>0.11797752799398145</v>
      </c>
      <c r="K31" s="23">
        <f t="shared" si="24"/>
        <v>2.5454548965045603E-20</v>
      </c>
      <c r="L31" s="23">
        <f t="shared" si="17"/>
        <v>2.0199469727663097E-3</v>
      </c>
      <c r="M31" s="23">
        <f t="shared" si="18"/>
        <v>5.3339224764175474E-3</v>
      </c>
      <c r="N31" s="23">
        <f t="shared" si="19"/>
        <v>1.3918697149216085E-2</v>
      </c>
      <c r="O31" s="23">
        <f t="shared" si="20"/>
        <v>2.5454548965045594E-20</v>
      </c>
      <c r="P31" s="23">
        <f t="shared" si="21"/>
        <v>2.0199469871074174E-3</v>
      </c>
      <c r="Q31" s="23">
        <f t="shared" si="22"/>
        <v>0.77796364084216374</v>
      </c>
      <c r="R31" s="23">
        <f t="shared" si="23"/>
        <v>1.3918697111570677E-2</v>
      </c>
    </row>
    <row r="32" spans="1:18" x14ac:dyDescent="0.25">
      <c r="A32" s="42" t="s">
        <v>101</v>
      </c>
      <c r="B32" s="112">
        <v>2.4044078212431304E-10</v>
      </c>
      <c r="C32" s="111">
        <v>-4.4943820285504692E-2</v>
      </c>
      <c r="D32" s="111">
        <v>-7.3033707948917545E-2</v>
      </c>
      <c r="E32" s="111">
        <v>0.11797752799398145</v>
      </c>
      <c r="F32" s="112">
        <v>-2.4044078212431304E-10</v>
      </c>
      <c r="G32" s="111">
        <v>4.4943820045063913E-2</v>
      </c>
      <c r="H32" s="111">
        <v>0.11797752799398145</v>
      </c>
      <c r="I32" s="111">
        <v>0.8820224717655778</v>
      </c>
      <c r="K32" s="23">
        <f t="shared" si="24"/>
        <v>5.781176970855137E-20</v>
      </c>
      <c r="L32" s="23">
        <f t="shared" si="17"/>
        <v>2.0199469818557429E-3</v>
      </c>
      <c r="M32" s="23">
        <f t="shared" si="18"/>
        <v>5.3339224967677819E-3</v>
      </c>
      <c r="N32" s="23">
        <f t="shared" si="19"/>
        <v>1.3918697111570677E-2</v>
      </c>
      <c r="O32" s="23">
        <f t="shared" si="20"/>
        <v>5.781176970855137E-20</v>
      </c>
      <c r="P32" s="23">
        <f t="shared" si="21"/>
        <v>2.0199469602430889E-3</v>
      </c>
      <c r="Q32" s="23">
        <f t="shared" si="22"/>
        <v>1.3918697111570677E-2</v>
      </c>
      <c r="R32" s="23">
        <f t="shared" si="23"/>
        <v>0.77796364069945945</v>
      </c>
    </row>
    <row r="35" spans="1:18" x14ac:dyDescent="0.25">
      <c r="A35" s="11"/>
      <c r="B35" s="42" t="s">
        <v>58</v>
      </c>
      <c r="C35" s="42" t="s">
        <v>59</v>
      </c>
      <c r="D35" s="42" t="s">
        <v>60</v>
      </c>
      <c r="E35" s="42" t="s">
        <v>61</v>
      </c>
      <c r="F35" s="42" t="s">
        <v>62</v>
      </c>
      <c r="G35" s="42" t="s">
        <v>63</v>
      </c>
      <c r="H35" s="42" t="s">
        <v>91</v>
      </c>
      <c r="I35" s="42" t="s">
        <v>100</v>
      </c>
    </row>
    <row r="36" spans="1:18" x14ac:dyDescent="0.25">
      <c r="A36" s="42" t="s">
        <v>64</v>
      </c>
      <c r="B36" s="112">
        <v>1.7724717249478772E-9</v>
      </c>
      <c r="C36" s="111">
        <v>0.2528089883159485</v>
      </c>
      <c r="D36" s="111">
        <v>0.34831460612419507</v>
      </c>
      <c r="E36" s="111">
        <v>0.39887640378738476</v>
      </c>
      <c r="F36" s="111">
        <v>0.99999999822752828</v>
      </c>
      <c r="G36" s="111">
        <v>0.74719100991157983</v>
      </c>
      <c r="H36" s="111">
        <v>0.39887640378738476</v>
      </c>
      <c r="I36" s="111">
        <v>0.60112359444014374</v>
      </c>
      <c r="K36" s="11">
        <f>B36*B36</f>
        <v>3.1416560157397032E-18</v>
      </c>
      <c r="L36" s="11">
        <f t="shared" ref="L36:L43" si="25">C36*C36</f>
        <v>6.3912384573333383E-2</v>
      </c>
      <c r="M36" s="11">
        <f t="shared" ref="M36:M43" si="26">D36*D36</f>
        <v>0.12132306483945315</v>
      </c>
      <c r="N36" s="11">
        <f t="shared" ref="N36:N43" si="27">E36*E36</f>
        <v>0.15910238549835681</v>
      </c>
      <c r="O36" s="11">
        <f t="shared" ref="O36:O43" si="28">F36*F36</f>
        <v>0.99999999645505655</v>
      </c>
      <c r="P36" s="11">
        <f t="shared" ref="P36:P43" si="29">G36*G36</f>
        <v>0.55829440529268659</v>
      </c>
      <c r="Q36" s="11">
        <f t="shared" ref="Q36:Q43" si="30">H36*H36</f>
        <v>0.15910238549835681</v>
      </c>
      <c r="R36" s="11">
        <f t="shared" ref="R36:R43" si="31">I36*I36</f>
        <v>0.36134957579263843</v>
      </c>
    </row>
    <row r="37" spans="1:18" x14ac:dyDescent="0.25">
      <c r="A37" s="42" t="s">
        <v>65</v>
      </c>
      <c r="B37" s="112">
        <v>6.3202247078987094E-10</v>
      </c>
      <c r="C37" s="111">
        <v>0.29775280882898325</v>
      </c>
      <c r="D37" s="111">
        <v>0.42134831438659881</v>
      </c>
      <c r="E37" s="111">
        <v>0.2808988761523955</v>
      </c>
      <c r="F37" s="112">
        <v>-6.3202247078987083E-10</v>
      </c>
      <c r="G37" s="111">
        <v>0.70224719053899431</v>
      </c>
      <c r="H37" s="111">
        <v>0.2808988761523955</v>
      </c>
      <c r="I37" s="111">
        <v>-0.28089887678441794</v>
      </c>
      <c r="K37" s="11">
        <f t="shared" ref="K37:K43" si="32">B37*B37</f>
        <v>3.9945240358333328E-19</v>
      </c>
      <c r="L37" s="11">
        <f t="shared" si="25"/>
        <v>8.8656735165549047E-2</v>
      </c>
      <c r="M37" s="11">
        <f t="shared" si="26"/>
        <v>0.17753440203642812</v>
      </c>
      <c r="N37" s="11">
        <f t="shared" si="27"/>
        <v>7.8904178623678822E-2</v>
      </c>
      <c r="O37" s="11">
        <f t="shared" si="28"/>
        <v>3.9945240358333313E-19</v>
      </c>
      <c r="P37" s="11">
        <f t="shared" si="29"/>
        <v>0.49315111661991057</v>
      </c>
      <c r="Q37" s="11">
        <f t="shared" si="30"/>
        <v>7.8904178623678822E-2</v>
      </c>
      <c r="R37" s="11">
        <f t="shared" si="31"/>
        <v>7.8904178978747616E-2</v>
      </c>
    </row>
    <row r="38" spans="1:18" x14ac:dyDescent="0.25">
      <c r="A38" s="42" t="s">
        <v>66</v>
      </c>
      <c r="B38" s="112">
        <v>5.5730336979871216E-10</v>
      </c>
      <c r="C38" s="111">
        <v>0.26966292120742325</v>
      </c>
      <c r="D38" s="111">
        <v>0.43820224699689431</v>
      </c>
      <c r="E38" s="111">
        <v>0.29213483123837913</v>
      </c>
      <c r="F38" s="112">
        <v>-5.5730336979871216E-10</v>
      </c>
      <c r="G38" s="111">
        <v>-0.26966292176472656</v>
      </c>
      <c r="H38" s="111">
        <v>0.29213483123837913</v>
      </c>
      <c r="I38" s="111">
        <v>-0.2921348317956825</v>
      </c>
      <c r="K38" s="11">
        <f t="shared" si="32"/>
        <v>3.105870459890001E-19</v>
      </c>
      <c r="L38" s="11">
        <f t="shared" si="25"/>
        <v>7.2718091074120958E-2</v>
      </c>
      <c r="M38" s="11">
        <f t="shared" si="26"/>
        <v>0.19202120927312716</v>
      </c>
      <c r="N38" s="11">
        <f t="shared" si="27"/>
        <v>8.5342759622676262E-2</v>
      </c>
      <c r="O38" s="11">
        <f t="shared" si="28"/>
        <v>3.105870459890001E-19</v>
      </c>
      <c r="P38" s="11">
        <f t="shared" si="29"/>
        <v>7.2718091374689042E-2</v>
      </c>
      <c r="Q38" s="11">
        <f t="shared" si="30"/>
        <v>8.5342759622676262E-2</v>
      </c>
      <c r="R38" s="11">
        <f t="shared" si="31"/>
        <v>8.5342759948291713E-2</v>
      </c>
    </row>
    <row r="39" spans="1:18" ht="15.75" thickBot="1" x14ac:dyDescent="0.3">
      <c r="A39" s="42" t="s">
        <v>67</v>
      </c>
      <c r="B39" s="112">
        <v>6.3820224605981575E-10</v>
      </c>
      <c r="C39" s="111">
        <v>0.17977528073753313</v>
      </c>
      <c r="D39" s="111">
        <v>0.29213483123837902</v>
      </c>
      <c r="E39" s="111">
        <v>0.52808988738588558</v>
      </c>
      <c r="F39" s="112">
        <v>-6.3820224605981575E-10</v>
      </c>
      <c r="G39" s="111">
        <v>-0.1797752813757354</v>
      </c>
      <c r="H39" s="111">
        <v>-0.47191011261411442</v>
      </c>
      <c r="I39" s="111">
        <v>0.47191011197591221</v>
      </c>
      <c r="K39" s="11">
        <f t="shared" si="32"/>
        <v>4.073021068757936E-19</v>
      </c>
      <c r="L39" s="11">
        <f t="shared" si="25"/>
        <v>3.2319151564258852E-2</v>
      </c>
      <c r="M39" s="11">
        <f t="shared" si="26"/>
        <v>8.5342759622676193E-2</v>
      </c>
      <c r="N39" s="11">
        <f t="shared" si="27"/>
        <v>0.27887892915923729</v>
      </c>
      <c r="O39" s="11">
        <f t="shared" si="28"/>
        <v>4.073021068757936E-19</v>
      </c>
      <c r="P39" s="11">
        <f t="shared" si="29"/>
        <v>3.2319151793724833E-2</v>
      </c>
      <c r="Q39" s="11">
        <f t="shared" si="30"/>
        <v>0.22269915438746615</v>
      </c>
      <c r="R39" s="11">
        <f t="shared" si="31"/>
        <v>0.22269915378511801</v>
      </c>
    </row>
    <row r="40" spans="1:18" ht="15.75" thickBot="1" x14ac:dyDescent="0.3">
      <c r="A40" s="42" t="s">
        <v>68</v>
      </c>
      <c r="B40" s="112">
        <v>8.9999999840477526E-10</v>
      </c>
      <c r="C40" s="112">
        <v>-2.2752808948435358E-10</v>
      </c>
      <c r="D40" s="112">
        <v>-3.1348314551177544E-10</v>
      </c>
      <c r="E40" s="112">
        <v>-3.5898876340864631E-10</v>
      </c>
      <c r="F40" s="166">
        <v>0.99999999910000004</v>
      </c>
      <c r="G40" s="112">
        <v>-6.7247190892042175E-10</v>
      </c>
      <c r="H40" s="112">
        <v>-3.5898876340864631E-10</v>
      </c>
      <c r="I40" s="112">
        <v>-5.410112349961291E-10</v>
      </c>
      <c r="K40" s="11">
        <f t="shared" si="32"/>
        <v>8.0999999712859544E-19</v>
      </c>
      <c r="L40" s="11">
        <f t="shared" si="25"/>
        <v>5.1769031504400009E-20</v>
      </c>
      <c r="M40" s="11">
        <f t="shared" si="26"/>
        <v>9.827168251995698E-20</v>
      </c>
      <c r="N40" s="11">
        <f t="shared" si="27"/>
        <v>1.2887293225366903E-19</v>
      </c>
      <c r="O40" s="11">
        <f t="shared" si="28"/>
        <v>0.99999999820000007</v>
      </c>
      <c r="P40" s="11">
        <f t="shared" si="29"/>
        <v>4.5221846828707604E-19</v>
      </c>
      <c r="Q40" s="11">
        <f t="shared" si="30"/>
        <v>1.2887293225366903E-19</v>
      </c>
      <c r="R40" s="11">
        <f t="shared" si="31"/>
        <v>2.9269315639203681E-19</v>
      </c>
    </row>
    <row r="41" spans="1:18" x14ac:dyDescent="0.25">
      <c r="A41" s="42" t="s">
        <v>69</v>
      </c>
      <c r="B41" s="112">
        <v>7.4719100991158014E-11</v>
      </c>
      <c r="C41" s="111">
        <v>2.8089887621559773E-2</v>
      </c>
      <c r="D41" s="111">
        <v>-1.6853932610295413E-2</v>
      </c>
      <c r="E41" s="111">
        <v>-1.1235955085983462E-2</v>
      </c>
      <c r="F41" s="112">
        <v>-7.4719100991158001E-11</v>
      </c>
      <c r="G41" s="111">
        <v>0.97191011230372115</v>
      </c>
      <c r="H41" s="111">
        <v>-1.1235955085983462E-2</v>
      </c>
      <c r="I41" s="111">
        <v>1.123595501126436E-2</v>
      </c>
      <c r="K41" s="11">
        <f t="shared" si="32"/>
        <v>5.5829440529268702E-21</v>
      </c>
      <c r="L41" s="11">
        <f t="shared" si="25"/>
        <v>7.8904178659185695E-4</v>
      </c>
      <c r="M41" s="11">
        <f t="shared" si="26"/>
        <v>2.8405504443237918E-4</v>
      </c>
      <c r="N41" s="11">
        <f t="shared" si="27"/>
        <v>1.2624668669423763E-4</v>
      </c>
      <c r="O41" s="11">
        <f t="shared" si="28"/>
        <v>5.5829440529268687E-21</v>
      </c>
      <c r="P41" s="11">
        <f t="shared" si="29"/>
        <v>0.94460926639823184</v>
      </c>
      <c r="Q41" s="11">
        <f t="shared" si="30"/>
        <v>1.2624668669423763E-4</v>
      </c>
      <c r="R41" s="11">
        <f t="shared" si="31"/>
        <v>1.2624668501515668E-4</v>
      </c>
    </row>
    <row r="42" spans="1:18" x14ac:dyDescent="0.25">
      <c r="A42" s="42" t="s">
        <v>92</v>
      </c>
      <c r="B42" s="112">
        <v>1.5955056151495394E-10</v>
      </c>
      <c r="C42" s="111">
        <v>4.4943820184383282E-2</v>
      </c>
      <c r="D42" s="111">
        <v>7.3033707809594756E-2</v>
      </c>
      <c r="E42" s="111">
        <v>-0.1179775281535286</v>
      </c>
      <c r="F42" s="112">
        <v>-1.5955056151495394E-10</v>
      </c>
      <c r="G42" s="111">
        <v>-4.4943820343933849E-2</v>
      </c>
      <c r="H42" s="111">
        <v>0.88202247184647153</v>
      </c>
      <c r="I42" s="111">
        <v>0.11797752799397805</v>
      </c>
      <c r="K42" s="11">
        <f t="shared" si="32"/>
        <v>2.54563816797371E-20</v>
      </c>
      <c r="L42" s="11">
        <f t="shared" si="25"/>
        <v>2.0199469727661783E-3</v>
      </c>
      <c r="M42" s="11">
        <f t="shared" si="26"/>
        <v>5.333922476417262E-3</v>
      </c>
      <c r="N42" s="11">
        <f t="shared" si="27"/>
        <v>1.3918697149216635E-2</v>
      </c>
      <c r="O42" s="11">
        <f t="shared" si="28"/>
        <v>2.54563816797371E-20</v>
      </c>
      <c r="P42" s="11">
        <f t="shared" si="29"/>
        <v>2.0199469871078021E-3</v>
      </c>
      <c r="Q42" s="11">
        <f t="shared" si="30"/>
        <v>0.77796364084215963</v>
      </c>
      <c r="R42" s="11">
        <f t="shared" si="31"/>
        <v>1.3918697111569876E-2</v>
      </c>
    </row>
    <row r="43" spans="1:18" x14ac:dyDescent="0.25">
      <c r="A43" s="42" t="s">
        <v>101</v>
      </c>
      <c r="B43" s="112">
        <v>2.4044943777605742E-10</v>
      </c>
      <c r="C43" s="111">
        <v>-4.4943820285506871E-2</v>
      </c>
      <c r="D43" s="111">
        <v>-7.3033707948920626E-2</v>
      </c>
      <c r="E43" s="111">
        <v>0.11797752799397805</v>
      </c>
      <c r="F43" s="112">
        <v>-2.4044943777605742E-10</v>
      </c>
      <c r="G43" s="111">
        <v>4.4943820045057432E-2</v>
      </c>
      <c r="H43" s="111">
        <v>0.11797752799397805</v>
      </c>
      <c r="I43" s="111">
        <v>0.88202247176557247</v>
      </c>
      <c r="K43" s="11">
        <f t="shared" si="32"/>
        <v>5.7815932126822109E-20</v>
      </c>
      <c r="L43" s="11">
        <f t="shared" si="25"/>
        <v>2.0199469818559389E-3</v>
      </c>
      <c r="M43" s="11">
        <f t="shared" si="26"/>
        <v>5.3339224967682321E-3</v>
      </c>
      <c r="N43" s="11">
        <f t="shared" si="27"/>
        <v>1.3918697111569876E-2</v>
      </c>
      <c r="O43" s="11">
        <f t="shared" si="28"/>
        <v>5.7815932126822109E-20</v>
      </c>
      <c r="P43" s="11">
        <f t="shared" si="29"/>
        <v>2.0199469602425061E-3</v>
      </c>
      <c r="Q43" s="11">
        <f t="shared" si="30"/>
        <v>1.3918697111569876E-2</v>
      </c>
      <c r="R43" s="11">
        <f t="shared" si="31"/>
        <v>0.77796364069945012</v>
      </c>
    </row>
    <row r="46" spans="1:18" x14ac:dyDescent="0.25">
      <c r="A46" s="11"/>
      <c r="B46" s="42" t="s">
        <v>58</v>
      </c>
      <c r="C46" s="42" t="s">
        <v>59</v>
      </c>
      <c r="D46" s="42" t="s">
        <v>60</v>
      </c>
      <c r="E46" s="42" t="s">
        <v>61</v>
      </c>
      <c r="F46" s="42" t="s">
        <v>62</v>
      </c>
      <c r="G46" s="42" t="s">
        <v>63</v>
      </c>
      <c r="H46" s="42" t="s">
        <v>91</v>
      </c>
      <c r="I46" s="42" t="s">
        <v>100</v>
      </c>
    </row>
    <row r="47" spans="1:18" x14ac:dyDescent="0.25">
      <c r="A47" s="42" t="s">
        <v>64</v>
      </c>
      <c r="B47" s="111">
        <v>0.15056072536387533</v>
      </c>
      <c r="C47" s="111">
        <v>0.21474588403722228</v>
      </c>
      <c r="D47" s="111">
        <v>0.29587210689572918</v>
      </c>
      <c r="E47" s="111">
        <v>0.33882128370317333</v>
      </c>
      <c r="F47" s="111">
        <v>0.84943927463612456</v>
      </c>
      <c r="G47" s="111">
        <v>0.63469339059890251</v>
      </c>
      <c r="H47" s="111">
        <v>0.33882128370317333</v>
      </c>
      <c r="I47" s="111">
        <v>0.51061799093295135</v>
      </c>
    </row>
    <row r="48" spans="1:18" x14ac:dyDescent="0.25">
      <c r="A48" s="42" t="s">
        <v>65</v>
      </c>
      <c r="B48" s="111">
        <v>5.3686471009305577E-2</v>
      </c>
      <c r="C48" s="111">
        <v>0.28418038654259137</v>
      </c>
      <c r="D48" s="111">
        <v>0.40264853256979255</v>
      </c>
      <c r="E48" s="111">
        <v>0.25948460987831051</v>
      </c>
      <c r="F48" s="111">
        <v>-5.3686471009305577E-2</v>
      </c>
      <c r="G48" s="111">
        <v>0.66213314244810306</v>
      </c>
      <c r="H48" s="111">
        <v>0.25948460987831051</v>
      </c>
      <c r="I48" s="111">
        <v>-0.31317108088761614</v>
      </c>
    </row>
    <row r="49" spans="1:18" x14ac:dyDescent="0.25">
      <c r="A49" s="42" t="s">
        <v>66</v>
      </c>
      <c r="B49" s="111">
        <v>4.7339537103316592E-2</v>
      </c>
      <c r="C49" s="111">
        <v>0.25769506084466709</v>
      </c>
      <c r="D49" s="111">
        <v>0.42171319494154141</v>
      </c>
      <c r="E49" s="111">
        <v>0.27325220711047499</v>
      </c>
      <c r="F49" s="111">
        <v>-4.7339537103316592E-2</v>
      </c>
      <c r="G49" s="111">
        <v>-0.30503459794798371</v>
      </c>
      <c r="H49" s="111">
        <v>0.27325220711047499</v>
      </c>
      <c r="I49" s="111">
        <v>-0.32059174421379155</v>
      </c>
    </row>
    <row r="50" spans="1:18" x14ac:dyDescent="0.25">
      <c r="A50" s="42" t="s">
        <v>67</v>
      </c>
      <c r="B50" s="111">
        <v>5.4211405392507774E-2</v>
      </c>
      <c r="C50" s="111">
        <v>0.16607015032211894</v>
      </c>
      <c r="D50" s="111">
        <v>0.27325220711047465</v>
      </c>
      <c r="E50" s="111">
        <v>0.5064662371748988</v>
      </c>
      <c r="F50" s="111">
        <v>-5.4211405392507774E-2</v>
      </c>
      <c r="G50" s="111">
        <v>-0.22028155571462671</v>
      </c>
      <c r="H50" s="111">
        <v>-0.49353376282510136</v>
      </c>
      <c r="I50" s="111">
        <v>0.43932235743259362</v>
      </c>
    </row>
    <row r="51" spans="1:18" x14ac:dyDescent="0.25">
      <c r="A51" s="42" t="s">
        <v>68</v>
      </c>
      <c r="B51" s="111">
        <v>7.6449534717251202E-2</v>
      </c>
      <c r="C51" s="111">
        <v>-1.9327129563350007E-2</v>
      </c>
      <c r="D51" s="111">
        <v>-2.6628489620615623E-2</v>
      </c>
      <c r="E51" s="111">
        <v>-3.0493915533285586E-2</v>
      </c>
      <c r="F51" s="111">
        <v>0.92355046528274864</v>
      </c>
      <c r="G51" s="111">
        <v>-5.7122405153901212E-2</v>
      </c>
      <c r="H51" s="111">
        <v>-3.0493915533285586E-2</v>
      </c>
      <c r="I51" s="111">
        <v>-4.5955619183965624E-2</v>
      </c>
    </row>
    <row r="52" spans="1:18" x14ac:dyDescent="0.25">
      <c r="A52" s="42" t="s">
        <v>69</v>
      </c>
      <c r="B52" s="111">
        <v>6.3469339059890224E-3</v>
      </c>
      <c r="C52" s="111">
        <v>2.6485325697924129E-2</v>
      </c>
      <c r="D52" s="111">
        <v>-1.9064662371749003E-2</v>
      </c>
      <c r="E52" s="111">
        <v>-1.376759723216415E-2</v>
      </c>
      <c r="F52" s="111">
        <v>-6.3469339059890224E-3</v>
      </c>
      <c r="G52" s="111">
        <v>0.96716774039608699</v>
      </c>
      <c r="H52" s="111">
        <v>-1.376759723216415E-2</v>
      </c>
      <c r="I52" s="111">
        <v>7.4206633261751287E-3</v>
      </c>
    </row>
    <row r="53" spans="1:18" x14ac:dyDescent="0.25">
      <c r="A53" s="42" t="s">
        <v>92</v>
      </c>
      <c r="B53" s="111">
        <v>1.3552851348126943E-2</v>
      </c>
      <c r="C53" s="111">
        <v>4.1517537580529736E-2</v>
      </c>
      <c r="D53" s="111">
        <v>6.8313051777618664E-2</v>
      </c>
      <c r="E53" s="111">
        <v>-0.12338344070627534</v>
      </c>
      <c r="F53" s="111">
        <v>-1.3552851348126943E-2</v>
      </c>
      <c r="G53" s="111">
        <v>-5.5070388928656677E-2</v>
      </c>
      <c r="H53" s="111">
        <v>0.87661655929372473</v>
      </c>
      <c r="I53" s="111">
        <v>0.10983058935814841</v>
      </c>
    </row>
    <row r="54" spans="1:18" x14ac:dyDescent="0.25">
      <c r="A54" s="42" t="s">
        <v>101</v>
      </c>
      <c r="B54" s="111">
        <v>2.042471963731806E-2</v>
      </c>
      <c r="C54" s="111">
        <v>-5.0107372942018627E-2</v>
      </c>
      <c r="D54" s="111">
        <v>-8.0147936053447832E-2</v>
      </c>
      <c r="E54" s="111">
        <v>0.10983058935814841</v>
      </c>
      <c r="F54" s="111">
        <v>-2.042471963731806E-2</v>
      </c>
      <c r="G54" s="111">
        <v>2.968265330470057E-2</v>
      </c>
      <c r="H54" s="111">
        <v>0.10983058935814841</v>
      </c>
      <c r="I54" s="111">
        <v>0.86974469100453367</v>
      </c>
    </row>
    <row r="62" spans="1:18" x14ac:dyDescent="0.25">
      <c r="B62" s="82">
        <v>0.5</v>
      </c>
      <c r="C62" s="82">
        <v>0.25</v>
      </c>
      <c r="D62" s="82">
        <v>0.2</v>
      </c>
      <c r="E62" s="82">
        <v>0.2</v>
      </c>
      <c r="F62" s="82">
        <v>0.15</v>
      </c>
      <c r="G62" s="82">
        <v>0.05</v>
      </c>
      <c r="H62" s="82">
        <v>0.1</v>
      </c>
      <c r="I62" s="82">
        <v>0.1</v>
      </c>
      <c r="K62" s="82">
        <v>0.5</v>
      </c>
      <c r="L62" s="82">
        <v>0.25</v>
      </c>
      <c r="M62" s="82">
        <v>0.2</v>
      </c>
      <c r="N62" s="82">
        <v>0.2</v>
      </c>
      <c r="O62" s="82">
        <v>0.15</v>
      </c>
      <c r="P62" s="82">
        <v>0.05</v>
      </c>
      <c r="Q62" s="82">
        <v>0.1</v>
      </c>
      <c r="R62" s="82">
        <v>0.1</v>
      </c>
    </row>
    <row r="63" spans="1:18" x14ac:dyDescent="0.25">
      <c r="A63" s="11"/>
      <c r="B63" s="42" t="s">
        <v>58</v>
      </c>
      <c r="C63" s="42" t="s">
        <v>59</v>
      </c>
      <c r="D63" s="42" t="s">
        <v>60</v>
      </c>
      <c r="E63" s="42" t="s">
        <v>61</v>
      </c>
      <c r="F63" s="42" t="s">
        <v>62</v>
      </c>
      <c r="G63" s="42" t="s">
        <v>63</v>
      </c>
      <c r="H63" s="42" t="s">
        <v>91</v>
      </c>
      <c r="I63" s="42" t="s">
        <v>100</v>
      </c>
    </row>
    <row r="64" spans="1:18" x14ac:dyDescent="0.25">
      <c r="A64" s="42" t="s">
        <v>70</v>
      </c>
      <c r="B64" s="132">
        <v>88.536201477050781</v>
      </c>
      <c r="C64" s="133">
        <v>1.0334136486053467</v>
      </c>
      <c r="D64" s="133">
        <v>1.2554879188537598</v>
      </c>
      <c r="E64" s="133">
        <v>1.646439790725708</v>
      </c>
      <c r="F64" s="133">
        <v>5.820920467376709</v>
      </c>
      <c r="G64" s="133">
        <v>0.36108750104904175</v>
      </c>
      <c r="H64" s="133">
        <v>0.411609947681427</v>
      </c>
      <c r="I64" s="133">
        <v>0.93483877182006836</v>
      </c>
      <c r="K64">
        <f>B64/K$62^2</f>
        <v>354.14480590820313</v>
      </c>
      <c r="L64" s="11">
        <f t="shared" ref="L64:R64" si="33">C64/L$62^2</f>
        <v>16.534618377685547</v>
      </c>
      <c r="M64" s="11">
        <f t="shared" si="33"/>
        <v>31.387197971343987</v>
      </c>
      <c r="N64" s="11">
        <f t="shared" si="33"/>
        <v>41.160994768142693</v>
      </c>
      <c r="O64" s="11">
        <f t="shared" si="33"/>
        <v>258.70757632785376</v>
      </c>
      <c r="P64" s="11">
        <f t="shared" si="33"/>
        <v>144.43500041961667</v>
      </c>
      <c r="Q64" s="11">
        <f t="shared" si="33"/>
        <v>41.160994768142693</v>
      </c>
      <c r="R64" s="11">
        <f t="shared" si="33"/>
        <v>93.483877182006822</v>
      </c>
    </row>
    <row r="65" spans="1:18" x14ac:dyDescent="0.25">
      <c r="A65" s="42" t="s">
        <v>71</v>
      </c>
      <c r="B65" s="133">
        <v>10.084714889526367</v>
      </c>
      <c r="C65" s="154">
        <v>56.9306640625</v>
      </c>
      <c r="D65" s="133">
        <v>17.34356689453125</v>
      </c>
      <c r="E65" s="133">
        <v>8.7457551956176758</v>
      </c>
      <c r="F65" s="133">
        <v>0.66303187608718872</v>
      </c>
      <c r="G65" s="133">
        <v>3.1700763702392578</v>
      </c>
      <c r="H65" s="133">
        <v>2.1864387989044189</v>
      </c>
      <c r="I65" s="133">
        <v>0.87575161457061768</v>
      </c>
      <c r="K65" s="11">
        <f t="shared" ref="K65:K66" si="34">B65/K$62^2</f>
        <v>40.338859558105469</v>
      </c>
      <c r="L65" s="11">
        <f t="shared" ref="L65:L66" si="35">C65/L$62^2</f>
        <v>910.890625</v>
      </c>
      <c r="M65" s="11">
        <f t="shared" ref="M65:M66" si="36">D65/M$62^2</f>
        <v>433.58917236328119</v>
      </c>
      <c r="N65" s="11">
        <f t="shared" ref="N65:N66" si="37">E65/N$62^2</f>
        <v>218.64387989044187</v>
      </c>
      <c r="O65" s="11">
        <f t="shared" ref="O65:O66" si="38">F65/O$62^2</f>
        <v>29.468083381652832</v>
      </c>
      <c r="P65" s="11">
        <f t="shared" ref="P65:P66" si="39">G65/P$62^2</f>
        <v>1268.0305480957029</v>
      </c>
      <c r="Q65" s="11">
        <f t="shared" ref="Q65:Q66" si="40">H65/Q$62^2</f>
        <v>218.64387989044187</v>
      </c>
      <c r="R65" s="11">
        <f t="shared" ref="R65:R66" si="41">I65/R$62^2</f>
        <v>87.575161457061753</v>
      </c>
    </row>
    <row r="66" spans="1:18" x14ac:dyDescent="0.25">
      <c r="A66" s="42" t="s">
        <v>79</v>
      </c>
      <c r="B66" s="133">
        <v>2.9847896099090576</v>
      </c>
      <c r="C66" s="133">
        <v>9.1745901107788086</v>
      </c>
      <c r="D66" s="133">
        <v>15.797141075134277</v>
      </c>
      <c r="E66" s="154">
        <v>48.837451934814453</v>
      </c>
      <c r="F66" s="133">
        <v>0.19623863697052002</v>
      </c>
      <c r="G66" s="133">
        <v>0.56769365072250366</v>
      </c>
      <c r="H66" s="133">
        <v>12.209362983703613</v>
      </c>
      <c r="I66" s="133">
        <v>10.232732772827148</v>
      </c>
      <c r="K66" s="11">
        <f t="shared" si="34"/>
        <v>11.93915843963623</v>
      </c>
      <c r="L66" s="11">
        <f t="shared" si="35"/>
        <v>146.79344177246094</v>
      </c>
      <c r="M66" s="11">
        <f t="shared" si="36"/>
        <v>394.92852687835688</v>
      </c>
      <c r="N66" s="11">
        <f t="shared" si="37"/>
        <v>1220.9362983703611</v>
      </c>
      <c r="O66" s="11">
        <f t="shared" si="38"/>
        <v>8.7217171986897792</v>
      </c>
      <c r="P66" s="11">
        <f t="shared" si="39"/>
        <v>227.07746028900141</v>
      </c>
      <c r="Q66" s="11">
        <f t="shared" si="40"/>
        <v>1220.9362983703611</v>
      </c>
      <c r="R66" s="11">
        <f t="shared" si="41"/>
        <v>1023.2732772827146</v>
      </c>
    </row>
    <row r="68" spans="1:18" x14ac:dyDescent="0.25">
      <c r="B68" s="82">
        <v>0.01</v>
      </c>
      <c r="C68" s="82">
        <v>0.25</v>
      </c>
      <c r="D68" s="82">
        <v>0.2</v>
      </c>
      <c r="E68" s="82">
        <v>0.2</v>
      </c>
      <c r="F68" s="82">
        <v>0.15</v>
      </c>
      <c r="G68" s="82">
        <v>0.05</v>
      </c>
      <c r="H68" s="82">
        <v>0.1</v>
      </c>
      <c r="I68" s="82">
        <v>0.1</v>
      </c>
      <c r="K68" s="82">
        <v>0.01</v>
      </c>
      <c r="L68" s="82">
        <v>0.25</v>
      </c>
      <c r="M68" s="82">
        <v>0.2</v>
      </c>
      <c r="N68" s="82">
        <v>0.2</v>
      </c>
      <c r="O68" s="82">
        <v>0.15</v>
      </c>
      <c r="P68" s="82">
        <v>0.05</v>
      </c>
      <c r="Q68" s="82">
        <v>0.1</v>
      </c>
      <c r="R68" s="82">
        <v>0.1</v>
      </c>
    </row>
    <row r="69" spans="1:18" x14ac:dyDescent="0.25">
      <c r="A69" s="11"/>
      <c r="B69" s="42" t="s">
        <v>58</v>
      </c>
      <c r="C69" s="42" t="s">
        <v>59</v>
      </c>
      <c r="D69" s="42" t="s">
        <v>60</v>
      </c>
      <c r="E69" s="42" t="s">
        <v>61</v>
      </c>
      <c r="F69" s="42" t="s">
        <v>62</v>
      </c>
      <c r="G69" s="42" t="s">
        <v>63</v>
      </c>
      <c r="H69" s="42" t="s">
        <v>91</v>
      </c>
      <c r="I69" s="42" t="s">
        <v>100</v>
      </c>
    </row>
    <row r="70" spans="1:18" x14ac:dyDescent="0.25">
      <c r="A70" s="42" t="s">
        <v>70</v>
      </c>
      <c r="B70" s="133">
        <v>0.22516539692878723</v>
      </c>
      <c r="C70" s="133">
        <v>8.9942855834960938</v>
      </c>
      <c r="D70" s="133">
        <v>10.927102088928223</v>
      </c>
      <c r="E70" s="133">
        <v>14.329740524291992</v>
      </c>
      <c r="F70" s="154">
        <v>50.662212371826172</v>
      </c>
      <c r="G70" s="133">
        <v>3.1427145004272461</v>
      </c>
      <c r="H70" s="133">
        <v>3.582435131072998</v>
      </c>
      <c r="I70" s="133">
        <v>8.1363420486450195</v>
      </c>
      <c r="K70" s="11">
        <f>B70/K$68^2</f>
        <v>2251.6539692878723</v>
      </c>
      <c r="L70" s="11">
        <f t="shared" ref="L70:R70" si="42">C70/L$68^2</f>
        <v>143.9085693359375</v>
      </c>
      <c r="M70" s="11">
        <f t="shared" si="42"/>
        <v>273.17755222320551</v>
      </c>
      <c r="N70" s="11">
        <f t="shared" si="42"/>
        <v>358.24351310729975</v>
      </c>
      <c r="O70" s="11">
        <f t="shared" si="42"/>
        <v>2251.6538831922744</v>
      </c>
      <c r="P70" s="11">
        <f t="shared" si="42"/>
        <v>1257.0858001708982</v>
      </c>
      <c r="Q70" s="11">
        <f t="shared" si="42"/>
        <v>358.24351310729975</v>
      </c>
      <c r="R70" s="11">
        <f t="shared" si="42"/>
        <v>813.63420486450184</v>
      </c>
    </row>
    <row r="71" spans="1:18" x14ac:dyDescent="0.25">
      <c r="A71" s="42" t="s">
        <v>71</v>
      </c>
      <c r="B71" s="133">
        <v>0.11889547109603882</v>
      </c>
      <c r="C71" s="133">
        <v>12.800301551818848</v>
      </c>
      <c r="D71" s="145">
        <v>26.681797027587891</v>
      </c>
      <c r="E71" s="145">
        <v>21.095672607421875</v>
      </c>
      <c r="F71" s="145">
        <v>26.751480102539063</v>
      </c>
      <c r="G71" s="133">
        <v>5.9517030715942383</v>
      </c>
      <c r="H71" s="133">
        <v>5.2739181518554688</v>
      </c>
      <c r="I71" s="133">
        <v>1.3262308835983276</v>
      </c>
      <c r="K71" s="11">
        <f t="shared" ref="K71:K72" si="43">B71/K$68^2</f>
        <v>1188.9547109603882</v>
      </c>
      <c r="L71" s="11">
        <f t="shared" ref="L71:L72" si="44">C71/L$68^2</f>
        <v>204.80482482910156</v>
      </c>
      <c r="M71" s="11">
        <f t="shared" ref="M71:M72" si="45">D71/M$68^2</f>
        <v>667.04492568969715</v>
      </c>
      <c r="N71" s="11">
        <f t="shared" ref="N71:N72" si="46">E71/N$68^2</f>
        <v>527.39181518554676</v>
      </c>
      <c r="O71" s="11">
        <f t="shared" ref="O71:O72" si="47">F71/O$68^2</f>
        <v>1188.9546712239585</v>
      </c>
      <c r="P71" s="11">
        <f t="shared" ref="P71:P72" si="48">G71/P$68^2</f>
        <v>2380.6812286376949</v>
      </c>
      <c r="Q71" s="11">
        <f t="shared" ref="Q71:Q72" si="49">H71/Q$68^2</f>
        <v>527.39181518554676</v>
      </c>
      <c r="R71" s="11">
        <f t="shared" ref="R71:R72" si="50">I71/R$68^2</f>
        <v>132.62308835983274</v>
      </c>
    </row>
    <row r="72" spans="1:18" x14ac:dyDescent="0.25">
      <c r="A72" s="42" t="s">
        <v>79</v>
      </c>
      <c r="B72" s="157">
        <v>5.2446722984313965E-2</v>
      </c>
      <c r="C72" s="133">
        <v>2.0096452236175537</v>
      </c>
      <c r="D72" s="133">
        <v>4.5333695411682129</v>
      </c>
      <c r="E72" s="167">
        <v>61.520751953125</v>
      </c>
      <c r="F72" s="133">
        <v>11.800512313842773</v>
      </c>
      <c r="G72" s="133">
        <v>2.0408589839935303</v>
      </c>
      <c r="H72" s="133">
        <v>15.38018798828125</v>
      </c>
      <c r="I72" s="133">
        <v>2.6622273921966553</v>
      </c>
      <c r="K72" s="11">
        <f t="shared" si="43"/>
        <v>524.46722984313965</v>
      </c>
      <c r="L72" s="11">
        <f t="shared" si="44"/>
        <v>32.154323577880859</v>
      </c>
      <c r="M72" s="11">
        <f t="shared" si="45"/>
        <v>113.33423852920529</v>
      </c>
      <c r="N72" s="11">
        <f t="shared" si="46"/>
        <v>1538.0187988281248</v>
      </c>
      <c r="O72" s="11">
        <f t="shared" si="47"/>
        <v>524.46721394856775</v>
      </c>
      <c r="P72" s="11">
        <f t="shared" si="48"/>
        <v>816.343593597412</v>
      </c>
      <c r="Q72" s="11">
        <f t="shared" si="49"/>
        <v>1538.0187988281248</v>
      </c>
      <c r="R72" s="11">
        <f t="shared" si="50"/>
        <v>266.22273921966547</v>
      </c>
    </row>
    <row r="74" spans="1:18" x14ac:dyDescent="0.25">
      <c r="B74" s="11">
        <v>500</v>
      </c>
      <c r="C74" s="11">
        <v>0.25</v>
      </c>
      <c r="D74" s="11">
        <v>0.2</v>
      </c>
      <c r="E74" s="11">
        <v>0.2</v>
      </c>
      <c r="F74" s="11">
        <v>0.15</v>
      </c>
      <c r="G74" s="11">
        <v>0.05</v>
      </c>
      <c r="H74" s="11">
        <v>0.1</v>
      </c>
      <c r="I74" s="11">
        <v>0.1</v>
      </c>
      <c r="K74">
        <v>500</v>
      </c>
      <c r="L74">
        <v>0.25</v>
      </c>
      <c r="M74">
        <v>0.2</v>
      </c>
      <c r="N74">
        <v>0.2</v>
      </c>
      <c r="O74">
        <v>0.15</v>
      </c>
      <c r="P74">
        <v>0.05</v>
      </c>
      <c r="Q74">
        <v>0.1</v>
      </c>
      <c r="R74">
        <v>0.1</v>
      </c>
    </row>
    <row r="75" spans="1:18" x14ac:dyDescent="0.25">
      <c r="A75" s="11"/>
      <c r="B75" s="42" t="s">
        <v>58</v>
      </c>
      <c r="C75" s="42" t="s">
        <v>59</v>
      </c>
      <c r="D75" s="42" t="s">
        <v>60</v>
      </c>
      <c r="E75" s="42" t="s">
        <v>61</v>
      </c>
      <c r="F75" s="42" t="s">
        <v>62</v>
      </c>
      <c r="G75" s="42" t="s">
        <v>63</v>
      </c>
      <c r="H75" s="42" t="s">
        <v>91</v>
      </c>
      <c r="I75" s="42" t="s">
        <v>100</v>
      </c>
    </row>
    <row r="76" spans="1:18" x14ac:dyDescent="0.25">
      <c r="A76" s="42" t="s">
        <v>70</v>
      </c>
      <c r="B76" s="132">
        <v>99.999984741210938</v>
      </c>
      <c r="C76" s="157">
        <v>1.5978093870216981E-6</v>
      </c>
      <c r="D76" s="157">
        <v>1.9411686480452772E-6</v>
      </c>
      <c r="E76" s="157">
        <v>2.5456376988586271E-6</v>
      </c>
      <c r="F76" s="157">
        <v>8.999998499348294E-6</v>
      </c>
      <c r="G76" s="157">
        <v>5.5829428902143263E-7</v>
      </c>
      <c r="H76" s="157">
        <v>6.3640942471465678E-7</v>
      </c>
      <c r="I76" s="157">
        <v>1.4453980838879943E-6</v>
      </c>
      <c r="K76" s="11">
        <f>B76/K$74^2</f>
        <v>3.9999993896484376E-4</v>
      </c>
      <c r="L76" s="11">
        <f t="shared" ref="L76:R76" si="51">C76/L$74^2</f>
        <v>2.5564950192347169E-5</v>
      </c>
      <c r="M76" s="11">
        <f t="shared" si="51"/>
        <v>4.8529216201131924E-5</v>
      </c>
      <c r="N76" s="11">
        <f t="shared" si="51"/>
        <v>6.3640942471465664E-5</v>
      </c>
      <c r="O76" s="11">
        <f t="shared" si="51"/>
        <v>3.9999993330436863E-4</v>
      </c>
      <c r="P76" s="11">
        <f t="shared" si="51"/>
        <v>2.23317715608573E-4</v>
      </c>
      <c r="Q76" s="11">
        <f t="shared" si="51"/>
        <v>6.3640942471465664E-5</v>
      </c>
      <c r="R76" s="11">
        <f t="shared" si="51"/>
        <v>1.445398083887994E-4</v>
      </c>
    </row>
    <row r="77" spans="1:18" x14ac:dyDescent="0.25">
      <c r="A77" s="42" t="s">
        <v>71</v>
      </c>
      <c r="B77" s="157">
        <v>1.987526957236696E-5</v>
      </c>
      <c r="C77" s="167">
        <v>70.224693298339844</v>
      </c>
      <c r="D77" s="133">
        <v>16.179777145385742</v>
      </c>
      <c r="E77" s="133">
        <v>7.1910138130187988</v>
      </c>
      <c r="F77" s="157">
        <v>1.7887743153019442E-12</v>
      </c>
      <c r="G77" s="133">
        <v>2.8089892864227295</v>
      </c>
      <c r="H77" s="133">
        <v>1.7977534532546997</v>
      </c>
      <c r="I77" s="133">
        <v>1.7977510690689087</v>
      </c>
      <c r="K77" s="11">
        <f t="shared" ref="K77:K78" si="52">B77/K$74^2</f>
        <v>7.9501078289467847E-11</v>
      </c>
      <c r="L77" s="11">
        <f t="shared" ref="L77:L78" si="53">C77/L$74^2</f>
        <v>1123.5950927734375</v>
      </c>
      <c r="M77" s="11">
        <f t="shared" ref="M77:M78" si="54">D77/M$74^2</f>
        <v>404.4944286346435</v>
      </c>
      <c r="N77" s="11">
        <f t="shared" ref="N77:N78" si="55">E77/N$74^2</f>
        <v>179.77534532546994</v>
      </c>
      <c r="O77" s="11">
        <f t="shared" ref="O77:O78" si="56">F77/O$74^2</f>
        <v>7.9501080680086406E-11</v>
      </c>
      <c r="P77" s="11">
        <f t="shared" ref="P77:P78" si="57">G77/P$74^2</f>
        <v>1123.5957145690916</v>
      </c>
      <c r="Q77" s="11">
        <f t="shared" ref="Q77:Q78" si="58">H77/Q$74^2</f>
        <v>179.77534532546994</v>
      </c>
      <c r="R77" s="11">
        <f t="shared" ref="R77:R78" si="59">I77/R$74^2</f>
        <v>179.77510690689084</v>
      </c>
    </row>
    <row r="78" spans="1:18" x14ac:dyDescent="0.25">
      <c r="A78" s="42" t="s">
        <v>79</v>
      </c>
      <c r="B78" s="157">
        <v>5.3943263083056081E-6</v>
      </c>
      <c r="C78" s="133">
        <v>10.700906753540039</v>
      </c>
      <c r="D78" s="133">
        <v>18.08453369140625</v>
      </c>
      <c r="E78" s="154">
        <v>47.191013336181641</v>
      </c>
      <c r="F78" s="157">
        <v>4.8548936138620435E-13</v>
      </c>
      <c r="G78" s="133">
        <v>0.42803660035133362</v>
      </c>
      <c r="H78" s="133">
        <v>11.79775333404541</v>
      </c>
      <c r="I78" s="133">
        <v>11.797750473022461</v>
      </c>
      <c r="K78" s="11">
        <f t="shared" si="52"/>
        <v>2.1577305233222433E-11</v>
      </c>
      <c r="L78" s="11">
        <f t="shared" si="53"/>
        <v>171.21450805664063</v>
      </c>
      <c r="M78" s="11">
        <f t="shared" si="54"/>
        <v>452.11334228515614</v>
      </c>
      <c r="N78" s="11">
        <f t="shared" si="55"/>
        <v>1179.7753334045408</v>
      </c>
      <c r="O78" s="11">
        <f t="shared" si="56"/>
        <v>2.1577304950497971E-11</v>
      </c>
      <c r="P78" s="11">
        <f t="shared" si="57"/>
        <v>171.21464014053342</v>
      </c>
      <c r="Q78" s="11">
        <f t="shared" si="58"/>
        <v>1179.7753334045408</v>
      </c>
      <c r="R78" s="11">
        <f t="shared" si="59"/>
        <v>1179.7750473022459</v>
      </c>
    </row>
    <row r="81" spans="1:9" x14ac:dyDescent="0.25">
      <c r="A81" s="11"/>
      <c r="B81" s="42" t="s">
        <v>58</v>
      </c>
      <c r="C81" s="42" t="s">
        <v>59</v>
      </c>
      <c r="D81" s="42" t="s">
        <v>60</v>
      </c>
      <c r="E81" s="42" t="s">
        <v>61</v>
      </c>
      <c r="F81" s="42" t="s">
        <v>62</v>
      </c>
      <c r="G81" s="42" t="s">
        <v>63</v>
      </c>
      <c r="H81" s="42" t="s">
        <v>91</v>
      </c>
      <c r="I81" s="42" t="s">
        <v>100</v>
      </c>
    </row>
    <row r="82" spans="1:9" x14ac:dyDescent="0.25">
      <c r="A82" s="42" t="s">
        <v>70</v>
      </c>
      <c r="B82" s="11">
        <v>1</v>
      </c>
      <c r="C82" s="11">
        <v>6.3912384212017059E-2</v>
      </c>
      <c r="D82" s="11">
        <v>0.12132306396961212</v>
      </c>
      <c r="E82" s="11">
        <v>0.15910238027572632</v>
      </c>
      <c r="F82" s="11">
        <v>1</v>
      </c>
      <c r="G82" s="11">
        <v>0.55829441547393799</v>
      </c>
      <c r="H82" s="11">
        <v>0.15910238027572632</v>
      </c>
      <c r="I82" s="11">
        <v>0.36134958267211914</v>
      </c>
    </row>
    <row r="83" spans="1:9" x14ac:dyDescent="0.25">
      <c r="A83" s="42" t="s">
        <v>71</v>
      </c>
      <c r="B83" s="11">
        <v>3.7370283156633377E-2</v>
      </c>
      <c r="C83" s="11">
        <v>0.65074235200881958</v>
      </c>
      <c r="D83" s="11">
        <v>0.33717602491378784</v>
      </c>
      <c r="E83" s="11">
        <v>0.17583881318569183</v>
      </c>
      <c r="F83" s="11">
        <v>3.7370283156633377E-2</v>
      </c>
      <c r="G83" s="11">
        <v>1</v>
      </c>
      <c r="H83" s="11">
        <v>0.17583881318569183</v>
      </c>
      <c r="I83" s="11">
        <v>5.1083885133266449E-2</v>
      </c>
    </row>
    <row r="84" spans="1:9" x14ac:dyDescent="0.25">
      <c r="A84" s="42" t="s">
        <v>79</v>
      </c>
      <c r="B84" s="11">
        <v>1.2065563350915909E-2</v>
      </c>
      <c r="C84" s="11">
        <v>0.11322684586048126</v>
      </c>
      <c r="D84" s="11">
        <v>0.30654457211494446</v>
      </c>
      <c r="E84" s="11">
        <v>1</v>
      </c>
      <c r="F84" s="11">
        <v>1.2065563350915909E-2</v>
      </c>
      <c r="G84" s="11">
        <v>0.19921523332595825</v>
      </c>
      <c r="H84" s="11">
        <v>1</v>
      </c>
      <c r="I84" s="11">
        <v>0.79237884283065796</v>
      </c>
    </row>
    <row r="86" spans="1:9" x14ac:dyDescent="0.25">
      <c r="A86" s="11"/>
      <c r="B86" s="42" t="s">
        <v>58</v>
      </c>
      <c r="C86" s="42" t="s">
        <v>59</v>
      </c>
      <c r="D86" s="42" t="s">
        <v>60</v>
      </c>
      <c r="E86" s="42" t="s">
        <v>61</v>
      </c>
      <c r="F86" s="42" t="s">
        <v>62</v>
      </c>
      <c r="G86" s="42" t="s">
        <v>63</v>
      </c>
      <c r="H86" s="42" t="s">
        <v>91</v>
      </c>
      <c r="I86" s="42" t="s">
        <v>100</v>
      </c>
    </row>
    <row r="87" spans="1:9" x14ac:dyDescent="0.25">
      <c r="A87" s="42" t="s">
        <v>70</v>
      </c>
      <c r="B87" s="11">
        <v>1</v>
      </c>
      <c r="C87" s="11">
        <v>0.17639999091625214</v>
      </c>
      <c r="D87" s="11">
        <v>3.8439999581457905E-17</v>
      </c>
      <c r="E87" s="11">
        <v>0.33640000224113464</v>
      </c>
      <c r="F87" s="11">
        <v>1</v>
      </c>
      <c r="G87" s="11">
        <v>0.33640000224113464</v>
      </c>
      <c r="H87" s="11">
        <v>0.33640000224113464</v>
      </c>
      <c r="I87" s="11">
        <v>0.17640000581741333</v>
      </c>
    </row>
    <row r="88" spans="1:9" x14ac:dyDescent="0.25">
      <c r="A88" s="42" t="s">
        <v>71</v>
      </c>
      <c r="B88" s="11">
        <v>4.4160891324281693E-2</v>
      </c>
      <c r="C88" s="11">
        <v>0.62387102842330933</v>
      </c>
      <c r="D88" s="11">
        <v>2.0951514798545789E-16</v>
      </c>
      <c r="E88" s="11">
        <v>1</v>
      </c>
      <c r="F88" s="11">
        <v>4.4160891324281693E-2</v>
      </c>
      <c r="G88" s="11">
        <v>1</v>
      </c>
      <c r="H88" s="11">
        <v>1</v>
      </c>
      <c r="I88" s="11">
        <v>0.62387102842330933</v>
      </c>
    </row>
    <row r="89" spans="1:9" x14ac:dyDescent="0.25">
      <c r="A89" s="42" t="s">
        <v>79</v>
      </c>
      <c r="B89" s="11">
        <v>4.4160891324281693E-2</v>
      </c>
      <c r="C89" s="11">
        <v>0.62387102842330933</v>
      </c>
      <c r="D89" s="11">
        <v>1.6812972698754361E-16</v>
      </c>
      <c r="E89" s="11">
        <v>1</v>
      </c>
      <c r="F89" s="11">
        <v>4.4160891324281693E-2</v>
      </c>
      <c r="G89" s="11">
        <v>1</v>
      </c>
      <c r="H89" s="11">
        <v>1</v>
      </c>
      <c r="I89" s="11">
        <v>0.62387102842330933</v>
      </c>
    </row>
    <row r="92" spans="1:9" x14ac:dyDescent="0.25">
      <c r="A92" s="11"/>
      <c r="B92" s="42" t="s">
        <v>58</v>
      </c>
      <c r="C92" s="42" t="s">
        <v>59</v>
      </c>
      <c r="D92" s="42" t="s">
        <v>60</v>
      </c>
      <c r="E92" s="42" t="s">
        <v>61</v>
      </c>
      <c r="F92" s="42" t="s">
        <v>62</v>
      </c>
      <c r="G92" s="42" t="s">
        <v>63</v>
      </c>
      <c r="H92" s="42" t="s">
        <v>91</v>
      </c>
      <c r="I92" s="42" t="s">
        <v>100</v>
      </c>
    </row>
    <row r="93" spans="1:9" x14ac:dyDescent="0.25">
      <c r="A93" s="42" t="s">
        <v>70</v>
      </c>
      <c r="B93" s="11">
        <v>1</v>
      </c>
      <c r="C93" s="11">
        <v>0.1638319343328476</v>
      </c>
      <c r="D93" s="11">
        <v>0.35430777072906494</v>
      </c>
      <c r="E93" s="11">
        <v>7.1442586005096564E-13</v>
      </c>
      <c r="F93" s="11">
        <v>1</v>
      </c>
      <c r="G93" s="11">
        <v>0.35430878400802612</v>
      </c>
      <c r="H93" s="11">
        <v>7.1442586005096564E-13</v>
      </c>
      <c r="I93" s="11">
        <v>0.99999833106994629</v>
      </c>
    </row>
    <row r="94" spans="1:9" x14ac:dyDescent="0.25">
      <c r="A94" s="42" t="s">
        <v>71</v>
      </c>
      <c r="B94" s="11">
        <v>3.2818745821714401E-2</v>
      </c>
      <c r="C94" s="11">
        <v>0.67049986124038696</v>
      </c>
      <c r="D94" s="11">
        <v>0.99999791383743286</v>
      </c>
      <c r="E94" s="11">
        <v>1.0926276159881065E-12</v>
      </c>
      <c r="F94" s="11">
        <v>3.2818745821714401E-2</v>
      </c>
      <c r="G94" s="11">
        <v>1</v>
      </c>
      <c r="H94" s="11">
        <v>1.0926276159881065E-12</v>
      </c>
      <c r="I94" s="11">
        <v>3.2818369567394257E-2</v>
      </c>
    </row>
    <row r="95" spans="1:9" x14ac:dyDescent="0.25">
      <c r="A95" s="42" t="s">
        <v>79</v>
      </c>
      <c r="B95" s="11">
        <v>1.2065563350915909E-2</v>
      </c>
      <c r="C95" s="11">
        <v>0.11322684586048126</v>
      </c>
      <c r="D95" s="11">
        <v>0.30654457211494446</v>
      </c>
      <c r="E95" s="11">
        <v>1</v>
      </c>
      <c r="F95" s="11">
        <v>1.2065563350915909E-2</v>
      </c>
      <c r="G95" s="11">
        <v>0.19921523332595825</v>
      </c>
      <c r="H95" s="11">
        <v>1</v>
      </c>
      <c r="I95" s="11">
        <v>0.79237884283065796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B2:I9"/>
  <sheetViews>
    <sheetView workbookViewId="0">
      <selection activeCell="B14" sqref="B14"/>
    </sheetView>
  </sheetViews>
  <sheetFormatPr defaultRowHeight="15" x14ac:dyDescent="0.25"/>
  <sheetData>
    <row r="2" spans="2:9" x14ac:dyDescent="0.25">
      <c r="B2">
        <v>3.6867912467279162E-2</v>
      </c>
      <c r="C2">
        <v>1.1671192907159521E-3</v>
      </c>
      <c r="D2">
        <v>4.5031448810200223E-4</v>
      </c>
      <c r="E2">
        <v>1.2345788891223017E-4</v>
      </c>
      <c r="F2">
        <v>3.2685659918977212E-4</v>
      </c>
      <c r="G2">
        <v>3.0844634105988355E-4</v>
      </c>
      <c r="H2">
        <v>1.8410258129888532E-5</v>
      </c>
      <c r="I2">
        <v>3.5250478688461206E-2</v>
      </c>
    </row>
    <row r="3" spans="2:9" x14ac:dyDescent="0.25">
      <c r="B3">
        <v>1.1671192907159525E-3</v>
      </c>
      <c r="C3">
        <v>1.4286333495220415E-2</v>
      </c>
      <c r="D3">
        <v>-1.6548013932307447E-4</v>
      </c>
      <c r="E3">
        <v>-4.5367913308400751E-5</v>
      </c>
      <c r="F3">
        <v>-1.2011222601467366E-4</v>
      </c>
      <c r="G3">
        <v>-1.1334688276944894E-4</v>
      </c>
      <c r="H3">
        <v>-6.7653432452247393E-6</v>
      </c>
      <c r="I3">
        <v>-1.295373406518139E-2</v>
      </c>
    </row>
    <row r="4" spans="2:9" x14ac:dyDescent="0.25">
      <c r="B4">
        <v>4.5031448810200234E-4</v>
      </c>
      <c r="C4">
        <v>-1.6548013932307447E-4</v>
      </c>
      <c r="D4">
        <v>5.6137876954629662E-3</v>
      </c>
      <c r="E4">
        <v>1.5390719064013831E-3</v>
      </c>
      <c r="F4">
        <v>4.0747157890615848E-3</v>
      </c>
      <c r="G4">
        <v>3.8452066720099146E-3</v>
      </c>
      <c r="H4">
        <v>2.2950911705167003E-4</v>
      </c>
      <c r="I4">
        <v>-4.9979930680378905E-3</v>
      </c>
    </row>
    <row r="5" spans="2:9" x14ac:dyDescent="0.25">
      <c r="B5">
        <v>1.2345788891223014E-4</v>
      </c>
      <c r="C5">
        <v>-4.5367913308400737E-5</v>
      </c>
      <c r="D5">
        <v>1.5390719064013829E-3</v>
      </c>
      <c r="E5">
        <v>1.5656928862461128E-3</v>
      </c>
      <c r="F5">
        <v>-2.662097984472975E-5</v>
      </c>
      <c r="G5">
        <v>-2.5121548253545995E-5</v>
      </c>
      <c r="H5">
        <v>-1.4994315911837663E-6</v>
      </c>
      <c r="I5">
        <v>-1.370246104180752E-3</v>
      </c>
    </row>
    <row r="6" spans="2:9" x14ac:dyDescent="0.25">
      <c r="B6">
        <v>3.2685659918977212E-4</v>
      </c>
      <c r="C6">
        <v>-1.201122260146737E-4</v>
      </c>
      <c r="D6">
        <v>4.0747157890615848E-3</v>
      </c>
      <c r="E6">
        <v>-2.6620979844729757E-5</v>
      </c>
      <c r="F6">
        <v>4.1013367689063142E-3</v>
      </c>
      <c r="G6">
        <v>3.8703282202634608E-3</v>
      </c>
      <c r="H6">
        <v>2.310085486428538E-4</v>
      </c>
      <c r="I6">
        <v>-3.627746963857138E-3</v>
      </c>
    </row>
    <row r="7" spans="2:9" x14ac:dyDescent="0.25">
      <c r="B7">
        <v>3.0844634105988355E-4</v>
      </c>
      <c r="C7">
        <v>-1.1334688276944894E-4</v>
      </c>
      <c r="D7">
        <v>3.8452066720099142E-3</v>
      </c>
      <c r="E7">
        <v>-2.5121548253545995E-5</v>
      </c>
      <c r="F7">
        <v>3.87032822026346E-3</v>
      </c>
      <c r="G7">
        <v>4.0231983545798372E-3</v>
      </c>
      <c r="H7">
        <v>-1.5287013431637705E-4</v>
      </c>
      <c r="I7">
        <v>-3.4234134481805813E-3</v>
      </c>
    </row>
    <row r="8" spans="2:9" x14ac:dyDescent="0.25">
      <c r="B8">
        <v>1.8410258129888532E-5</v>
      </c>
      <c r="C8">
        <v>-6.765343245224741E-6</v>
      </c>
      <c r="D8">
        <v>2.2950911705167003E-4</v>
      </c>
      <c r="E8">
        <v>-1.4994315911837667E-6</v>
      </c>
      <c r="F8">
        <v>2.310085486428538E-4</v>
      </c>
      <c r="G8">
        <v>-1.5287013431637705E-4</v>
      </c>
      <c r="H8">
        <v>3.8387868295923077E-4</v>
      </c>
      <c r="I8">
        <v>-2.0433351567655672E-4</v>
      </c>
    </row>
    <row r="9" spans="2:9" x14ac:dyDescent="0.25">
      <c r="B9">
        <v>3.5250478688461206E-2</v>
      </c>
      <c r="C9">
        <v>-1.295373406518139E-2</v>
      </c>
      <c r="D9">
        <v>-4.9979930680378905E-3</v>
      </c>
      <c r="E9">
        <v>-1.3702461041807522E-3</v>
      </c>
      <c r="F9">
        <v>-3.627746963857138E-3</v>
      </c>
      <c r="G9">
        <v>-3.4234134481805818E-3</v>
      </c>
      <c r="H9">
        <v>-2.0433351567655672E-4</v>
      </c>
      <c r="I9">
        <v>5.320220582168049E-2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28</vt:i4>
      </vt:variant>
    </vt:vector>
  </HeadingPairs>
  <TitlesOfParts>
    <vt:vector size="42" baseType="lpstr">
      <vt:lpstr>Presentation</vt:lpstr>
      <vt:lpstr>утечка (2)</vt:lpstr>
      <vt:lpstr>утечка (1)</vt:lpstr>
      <vt:lpstr>Perekachka Mike (3)</vt:lpstr>
      <vt:lpstr>Prototip_Leaks</vt:lpstr>
      <vt:lpstr>Prototip</vt:lpstr>
      <vt:lpstr>2</vt:lpstr>
      <vt:lpstr>Sm</vt:lpstr>
      <vt:lpstr>Su</vt:lpstr>
      <vt:lpstr>Flows Inputs</vt:lpstr>
      <vt:lpstr>Tolerance Inputs</vt:lpstr>
      <vt:lpstr>Leaks_Tolerance</vt:lpstr>
      <vt:lpstr>Лист1</vt:lpstr>
      <vt:lpstr>Covariance</vt:lpstr>
      <vt:lpstr>'2'!A</vt:lpstr>
      <vt:lpstr>'Perekachka Mike (3)'!A</vt:lpstr>
      <vt:lpstr>Presentation!A</vt:lpstr>
      <vt:lpstr>Prototip!A</vt:lpstr>
      <vt:lpstr>Prototip_Leaks!A</vt:lpstr>
      <vt:lpstr>'утечка (1)'!A</vt:lpstr>
      <vt:lpstr>'утечка (2)'!A</vt:lpstr>
      <vt:lpstr>'2'!ind</vt:lpstr>
      <vt:lpstr>'Perekachka Mike (3)'!ind</vt:lpstr>
      <vt:lpstr>Presentation!ind</vt:lpstr>
      <vt:lpstr>Prototip!ind</vt:lpstr>
      <vt:lpstr>Prototip_Leaks!ind</vt:lpstr>
      <vt:lpstr>'утечка (1)'!ind</vt:lpstr>
      <vt:lpstr>'утечка (2)'!ind</vt:lpstr>
      <vt:lpstr>'2'!tol</vt:lpstr>
      <vt:lpstr>'Perekachka Mike (3)'!tol</vt:lpstr>
      <vt:lpstr>Presentation!tol</vt:lpstr>
      <vt:lpstr>Prototip!tol</vt:lpstr>
      <vt:lpstr>Prototip_Leaks!tol</vt:lpstr>
      <vt:lpstr>'утечка (1)'!tol</vt:lpstr>
      <vt:lpstr>'утечка (2)'!tol</vt:lpstr>
      <vt:lpstr>'2'!x0</vt:lpstr>
      <vt:lpstr>'Perekachka Mike (3)'!x0</vt:lpstr>
      <vt:lpstr>Presentation!x0</vt:lpstr>
      <vt:lpstr>Prototip!x0</vt:lpstr>
      <vt:lpstr>Prototip_Leaks!x0</vt:lpstr>
      <vt:lpstr>'утечка (1)'!x0</vt:lpstr>
      <vt:lpstr>'утечка (2)'!x0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alexander.mochalov alexander.mochalov</cp:lastModifiedBy>
  <dcterms:created xsi:type="dcterms:W3CDTF">2012-02-10T09:08:01Z</dcterms:created>
  <dcterms:modified xsi:type="dcterms:W3CDTF">2020-04-21T09:21:32Z</dcterms:modified>
</cp:coreProperties>
</file>