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y\Desktop\ITR mech warfare\QuadrupedMKIICommander-master\"/>
    </mc:Choice>
  </mc:AlternateContent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28" i="1" l="1"/>
  <c r="I24" i="1"/>
  <c r="I25" i="1"/>
  <c r="I23" i="1" l="1"/>
  <c r="X17" i="1"/>
  <c r="X20" i="1" s="1"/>
  <c r="W17" i="1"/>
  <c r="W20" i="1" s="1"/>
  <c r="U17" i="1"/>
  <c r="U20" i="1" s="1"/>
  <c r="V17" i="1"/>
  <c r="V20" i="1" s="1"/>
  <c r="X16" i="1"/>
  <c r="W16" i="1"/>
  <c r="V16" i="1"/>
  <c r="U16" i="1"/>
  <c r="I29" i="1"/>
  <c r="AE9" i="1" s="1"/>
  <c r="AD11" i="1"/>
  <c r="I27" i="1"/>
  <c r="AE7" i="1" s="1"/>
  <c r="F27" i="1"/>
  <c r="F26" i="1"/>
  <c r="E27" i="1"/>
  <c r="E26" i="1"/>
  <c r="D27" i="1"/>
  <c r="D26" i="1"/>
  <c r="F28" i="1"/>
  <c r="AE5" i="1" s="1"/>
  <c r="E28" i="1"/>
  <c r="AD5" i="1" s="1"/>
  <c r="D28" i="1"/>
  <c r="AC5" i="1" s="1"/>
  <c r="C28" i="1"/>
  <c r="AB5" i="1" s="1"/>
  <c r="C27" i="1"/>
  <c r="C26" i="1"/>
  <c r="E11" i="1"/>
  <c r="E14" i="1" s="1"/>
  <c r="D11" i="1"/>
  <c r="D14" i="1" s="1"/>
  <c r="D8" i="1"/>
  <c r="AB9" i="1" l="1"/>
  <c r="AB8" i="1"/>
  <c r="AC9" i="1"/>
  <c r="AC8" i="1"/>
  <c r="AD9" i="1"/>
  <c r="AD8" i="1"/>
  <c r="AE8" i="1"/>
  <c r="AB3" i="1"/>
  <c r="AD3" i="1"/>
  <c r="E15" i="1"/>
  <c r="AE4" i="1" s="1"/>
  <c r="AD4" i="1"/>
  <c r="D13" i="1"/>
  <c r="AC3" i="1" s="1"/>
  <c r="E13" i="1"/>
  <c r="AC4" i="1" s="1"/>
  <c r="D15" i="1"/>
  <c r="AE3" i="1" s="1"/>
  <c r="AE10" i="1"/>
  <c r="AB11" i="1"/>
  <c r="AE11" i="1"/>
  <c r="AB10" i="1"/>
  <c r="AC10" i="1"/>
  <c r="AC11" i="1"/>
  <c r="AD10" i="1"/>
  <c r="AB6" i="1"/>
  <c r="AB7" i="1"/>
  <c r="AC6" i="1"/>
  <c r="AC7" i="1"/>
  <c r="AD6" i="1"/>
  <c r="AD7" i="1"/>
  <c r="AE6" i="1"/>
  <c r="B21" i="1"/>
  <c r="D20" i="1"/>
  <c r="C21" i="1"/>
  <c r="E20" i="1"/>
  <c r="D12" i="1"/>
  <c r="E12" i="1"/>
  <c r="AB4" i="1" s="1"/>
  <c r="AB12" i="1" l="1"/>
  <c r="AB15" i="1" s="1"/>
  <c r="U27" i="1" s="1"/>
  <c r="AE14" i="1"/>
  <c r="AE17" i="1" s="1"/>
  <c r="AE22" i="1" s="1"/>
  <c r="AC14" i="1"/>
  <c r="AC17" i="1" s="1"/>
  <c r="V28" i="1" s="1"/>
  <c r="AE12" i="1"/>
  <c r="AE15" i="1" s="1"/>
  <c r="X27" i="1" s="1"/>
  <c r="AE13" i="1"/>
  <c r="AE16" i="1" s="1"/>
  <c r="X29" i="1" s="1"/>
  <c r="AC13" i="1"/>
  <c r="AB13" i="1"/>
  <c r="AC12" i="1"/>
  <c r="AD14" i="1"/>
  <c r="AD13" i="1"/>
  <c r="AB14" i="1"/>
  <c r="AD12" i="1"/>
  <c r="B22" i="1"/>
  <c r="D21" i="1"/>
  <c r="C22" i="1"/>
  <c r="E21" i="1"/>
  <c r="C19" i="1"/>
  <c r="E22" i="1"/>
  <c r="C20" i="1"/>
  <c r="E19" i="1"/>
  <c r="B19" i="1"/>
  <c r="D22" i="1"/>
  <c r="B20" i="1"/>
  <c r="D19" i="1"/>
  <c r="X28" i="1" l="1"/>
  <c r="X14" i="1" s="1"/>
  <c r="AC22" i="1"/>
  <c r="AE20" i="1"/>
  <c r="AD17" i="1"/>
  <c r="AD22" i="1" s="1"/>
  <c r="AD15" i="1"/>
  <c r="W27" i="1" s="1"/>
  <c r="AC15" i="1"/>
  <c r="V27" i="1" s="1"/>
  <c r="AB17" i="1"/>
  <c r="U28" i="1" s="1"/>
  <c r="AB16" i="1"/>
  <c r="U29" i="1" s="1"/>
  <c r="AE21" i="1"/>
  <c r="AD16" i="1"/>
  <c r="W29" i="1" s="1"/>
  <c r="AC16" i="1"/>
  <c r="V29" i="1" s="1"/>
  <c r="V15" i="1"/>
  <c r="V18" i="1" s="1"/>
  <c r="V14" i="1"/>
  <c r="X15" i="1" l="1"/>
  <c r="X18" i="1" s="1"/>
  <c r="AE30" i="1"/>
  <c r="AB21" i="1"/>
  <c r="W28" i="1"/>
  <c r="W15" i="1" s="1"/>
  <c r="W18" i="1" s="1"/>
  <c r="AB22" i="1"/>
  <c r="U15" i="1"/>
  <c r="U18" i="1" s="1"/>
  <c r="U14" i="1"/>
  <c r="AD20" i="1"/>
  <c r="AD21" i="1"/>
  <c r="AC21" i="1"/>
  <c r="AC20" i="1"/>
  <c r="AB20" i="1"/>
  <c r="X3" i="1" l="1"/>
  <c r="X6" i="1" s="1"/>
  <c r="AE23" i="1"/>
  <c r="X13" i="1" s="1"/>
  <c r="AB30" i="1"/>
  <c r="AB23" i="1" s="1"/>
  <c r="W14" i="1"/>
  <c r="AC30" i="1"/>
  <c r="AD30" i="1"/>
  <c r="AE24" i="1" l="1"/>
  <c r="AE27" i="1" s="1"/>
  <c r="AE28" i="1" s="1"/>
  <c r="X5" i="1" s="1"/>
  <c r="X8" i="1" s="1"/>
  <c r="W3" i="1"/>
  <c r="W6" i="1" s="1"/>
  <c r="AD23" i="1"/>
  <c r="AD24" i="1" s="1"/>
  <c r="AE25" i="1"/>
  <c r="V3" i="1"/>
  <c r="V6" i="1" s="1"/>
  <c r="AC23" i="1"/>
  <c r="AC25" i="1" s="1"/>
  <c r="U3" i="1"/>
  <c r="U6" i="1" s="1"/>
  <c r="AB24" i="1"/>
  <c r="AE26" i="1" l="1"/>
  <c r="AE29" i="1" s="1"/>
  <c r="X4" i="1" s="1"/>
  <c r="AD25" i="1"/>
  <c r="W13" i="1"/>
  <c r="V13" i="1"/>
  <c r="AC24" i="1"/>
  <c r="AC27" i="1" s="1"/>
  <c r="AC28" i="1" s="1"/>
  <c r="V5" i="1" s="1"/>
  <c r="V8" i="1" s="1"/>
  <c r="U13" i="1"/>
  <c r="AB25" i="1"/>
  <c r="AB27" i="1"/>
  <c r="AB28" i="1" s="1"/>
  <c r="U5" i="1" s="1"/>
  <c r="U8" i="1" s="1"/>
  <c r="AB26" i="1"/>
  <c r="AD27" i="1"/>
  <c r="AD28" i="1" s="1"/>
  <c r="W5" i="1" s="1"/>
  <c r="W8" i="1" s="1"/>
  <c r="AD26" i="1"/>
  <c r="AD29" i="1" l="1"/>
  <c r="W4" i="1" s="1"/>
  <c r="W21" i="1" s="1"/>
  <c r="W24" i="1" s="1"/>
  <c r="W25" i="1" s="1"/>
  <c r="X7" i="1"/>
  <c r="X21" i="1"/>
  <c r="X24" i="1" s="1"/>
  <c r="X25" i="1" s="1"/>
  <c r="X19" i="1"/>
  <c r="X23" i="1" s="1"/>
  <c r="AC26" i="1"/>
  <c r="AC29" i="1" s="1"/>
  <c r="V4" i="1" s="1"/>
  <c r="V19" i="1" s="1"/>
  <c r="V23" i="1" s="1"/>
  <c r="AB29" i="1"/>
  <c r="U4" i="1" s="1"/>
  <c r="U19" i="1" s="1"/>
  <c r="U23" i="1" s="1"/>
  <c r="W7" i="1" l="1"/>
  <c r="W19" i="1"/>
  <c r="W23" i="1" s="1"/>
  <c r="X22" i="1"/>
  <c r="V21" i="1"/>
  <c r="V24" i="1" s="1"/>
  <c r="V25" i="1" s="1"/>
  <c r="V7" i="1"/>
  <c r="U21" i="1"/>
  <c r="U24" i="1" s="1"/>
  <c r="U25" i="1" s="1"/>
  <c r="U7" i="1"/>
  <c r="V22" i="1"/>
  <c r="U22" i="1"/>
  <c r="W22" i="1" l="1"/>
</calcChain>
</file>

<file path=xl/sharedStrings.xml><?xml version="1.0" encoding="utf-8"?>
<sst xmlns="http://schemas.openxmlformats.org/spreadsheetml/2006/main" count="89" uniqueCount="85">
  <si>
    <t>Coxa Length</t>
  </si>
  <si>
    <t>Femur Length</t>
  </si>
  <si>
    <t>Tibia Length</t>
  </si>
  <si>
    <t>Customized Preset Data</t>
  </si>
  <si>
    <t>Body - Coxa Offset (ABS)</t>
  </si>
  <si>
    <t>Body - Leg1(RF) Offset</t>
  </si>
  <si>
    <t>Body - Leg2(RB) Offset</t>
  </si>
  <si>
    <t>Body - Leg3(LB) Offset</t>
  </si>
  <si>
    <t>Body - Leg4(LF) Offset</t>
  </si>
  <si>
    <t>Body Display (Do not change)</t>
  </si>
  <si>
    <t>Leg Num.</t>
  </si>
  <si>
    <t>Z</t>
  </si>
  <si>
    <t>X</t>
  </si>
  <si>
    <t>Body Sides</t>
  </si>
  <si>
    <t>X1</t>
  </si>
  <si>
    <t>Z2</t>
  </si>
  <si>
    <t>Z1</t>
  </si>
  <si>
    <t>X2</t>
  </si>
  <si>
    <t>Initial Feet Positions</t>
  </si>
  <si>
    <t>PosX (wrt coxa)</t>
  </si>
  <si>
    <t>PosZ (wrt coxa)</t>
  </si>
  <si>
    <t>PosY (wrt coxa)</t>
  </si>
  <si>
    <t>Centre</t>
  </si>
  <si>
    <t>Y</t>
  </si>
  <si>
    <t>(in mm)</t>
  </si>
  <si>
    <t>Body Side Length (in mm)</t>
  </si>
  <si>
    <t>Calculated Data (Do not change)</t>
  </si>
  <si>
    <t>Inputs</t>
  </si>
  <si>
    <t>PosX</t>
  </si>
  <si>
    <t>PosY</t>
  </si>
  <si>
    <t>PosZ</t>
  </si>
  <si>
    <t>RotX</t>
  </si>
  <si>
    <t>RotY</t>
  </si>
  <si>
    <t>RotZ</t>
  </si>
  <si>
    <t>Legs Angles</t>
  </si>
  <si>
    <t>Leg Num</t>
  </si>
  <si>
    <t>Body IK</t>
  </si>
  <si>
    <t>Coxa</t>
  </si>
  <si>
    <t>LegNum</t>
  </si>
  <si>
    <t>Femur</t>
  </si>
  <si>
    <t>TotalX</t>
  </si>
  <si>
    <t>Tibia</t>
  </si>
  <si>
    <t>TotalZ</t>
  </si>
  <si>
    <t>TotalY</t>
  </si>
  <si>
    <t>sin(rotX)</t>
  </si>
  <si>
    <t>cos(rotX)</t>
  </si>
  <si>
    <t>sin(rotZ)</t>
  </si>
  <si>
    <t>cos(rotZ)</t>
  </si>
  <si>
    <t>Display Data</t>
  </si>
  <si>
    <t>sin(rotY+rotationY)</t>
  </si>
  <si>
    <t>cos(rotY+rotationY)</t>
  </si>
  <si>
    <t>LegLengthXZ</t>
  </si>
  <si>
    <t>BodyIkX</t>
  </si>
  <si>
    <t>CoxaStartPosY</t>
  </si>
  <si>
    <t>BodyIkZ</t>
  </si>
  <si>
    <t>CoxaEndPosY</t>
  </si>
  <si>
    <t>BodyIkY</t>
  </si>
  <si>
    <t>CoxaStartPosXZ</t>
  </si>
  <si>
    <t>New PosX</t>
  </si>
  <si>
    <t>CoxaEndPosXZ</t>
  </si>
  <si>
    <t>New PosZ</t>
  </si>
  <si>
    <t>FemurStartPosY</t>
  </si>
  <si>
    <t>New PosY</t>
  </si>
  <si>
    <t>FemurEndPosY</t>
  </si>
  <si>
    <t>Leg IK</t>
  </si>
  <si>
    <t>FemurStartPosXZ</t>
  </si>
  <si>
    <t>FemurEndPosXZ</t>
  </si>
  <si>
    <t>Tranform X</t>
  </si>
  <si>
    <t>TibiaStartPosY</t>
  </si>
  <si>
    <t>Tranform Z</t>
  </si>
  <si>
    <t>TibiaEndPosY</t>
  </si>
  <si>
    <t>Tranform Y</t>
  </si>
  <si>
    <t>TibiaStartPosXZ</t>
  </si>
  <si>
    <t>CoxaFeetDist</t>
  </si>
  <si>
    <t>TibiaEndPosXZ</t>
  </si>
  <si>
    <t>IKSW</t>
  </si>
  <si>
    <t>IKA1</t>
  </si>
  <si>
    <t>FeetPosX</t>
  </si>
  <si>
    <t>IKA2</t>
  </si>
  <si>
    <t>FeetPosY</t>
  </si>
  <si>
    <t>TAngle</t>
  </si>
  <si>
    <t>FeetPosZ</t>
  </si>
  <si>
    <t>IKTibiaAngle</t>
  </si>
  <si>
    <t>IKFemurAngle</t>
  </si>
  <si>
    <t>IKCoxaAngle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</si>
</sst>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5FF75"/>
        <bgColor indexed="64"/>
      </patternFill>
    </fill>
    <fill>
      <patternFill patternType="solid">
        <fgColor rgb="FFCEFFC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5" fillId="0" borderId="0" xfId="0" applyFont="1"/>
    <xf numFmtId="0" fontId="0" fillId="0" borderId="10" xfId="0" applyBorder="1"/>
    <xf numFmtId="0" fontId="0" fillId="10" borderId="10" xfId="0" applyFill="1" applyBorder="1"/>
    <xf numFmtId="0" fontId="4" fillId="0" borderId="11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10" borderId="1" xfId="0" applyFill="1" applyBorder="1"/>
    <xf numFmtId="0" fontId="0" fillId="7" borderId="0" xfId="0" applyFill="1"/>
    <xf numFmtId="0" fontId="0" fillId="8" borderId="0" xfId="0" applyFill="1"/>
    <xf numFmtId="0" fontId="0" fillId="0" borderId="13" xfId="0" applyFill="1" applyBorder="1"/>
    <xf numFmtId="0" fontId="0" fillId="0" borderId="14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164" fontId="0" fillId="6" borderId="2" xfId="0" applyNumberFormat="1" applyFill="1" applyBorder="1"/>
    <xf numFmtId="0" fontId="0" fillId="0" borderId="10" xfId="0" applyFont="1" applyFill="1" applyBorder="1"/>
    <xf numFmtId="164" fontId="0" fillId="6" borderId="5" xfId="0" applyNumberFormat="1" applyFill="1" applyBorder="1"/>
    <xf numFmtId="2" fontId="0" fillId="11" borderId="0" xfId="0" applyNumberFormat="1" applyFill="1" applyBorder="1"/>
    <xf numFmtId="2" fontId="0" fillId="11" borderId="6" xfId="0" applyNumberFormat="1" applyFill="1" applyBorder="1"/>
    <xf numFmtId="164" fontId="0" fillId="6" borderId="7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2" borderId="3" xfId="0" applyFill="1" applyBorder="1"/>
    <xf numFmtId="1" fontId="0" fillId="0" borderId="2" xfId="0" applyNumberFormat="1" applyBorder="1"/>
    <xf numFmtId="1" fontId="0" fillId="0" borderId="4" xfId="0" applyNumberFormat="1" applyFill="1" applyBorder="1"/>
    <xf numFmtId="1" fontId="0" fillId="0" borderId="3" xfId="0" applyNumberFormat="1" applyFill="1" applyBorder="1"/>
    <xf numFmtId="164" fontId="0" fillId="6" borderId="8" xfId="0" applyNumberFormat="1" applyFill="1" applyBorder="1"/>
    <xf numFmtId="164" fontId="0" fillId="6" borderId="9" xfId="0" applyNumberFormat="1" applyFill="1" applyBorder="1"/>
    <xf numFmtId="2" fontId="0" fillId="4" borderId="0" xfId="0" applyNumberFormat="1" applyFill="1" applyBorder="1"/>
    <xf numFmtId="0" fontId="0" fillId="0" borderId="2" xfId="0" applyFont="1" applyBorder="1"/>
    <xf numFmtId="164" fontId="0" fillId="6" borderId="3" xfId="0" applyNumberFormat="1" applyFill="1" applyBorder="1"/>
    <xf numFmtId="2" fontId="0" fillId="4" borderId="6" xfId="0" applyNumberFormat="1" applyFill="1" applyBorder="1"/>
    <xf numFmtId="0" fontId="2" fillId="0" borderId="5" xfId="0" applyFont="1" applyBorder="1"/>
    <xf numFmtId="164" fontId="0" fillId="6" borderId="0" xfId="0" applyNumberFormat="1" applyFill="1" applyBorder="1"/>
    <xf numFmtId="2" fontId="0" fillId="4" borderId="8" xfId="0" applyNumberFormat="1" applyFill="1" applyBorder="1"/>
    <xf numFmtId="2" fontId="0" fillId="4" borderId="9" xfId="0" applyNumberFormat="1" applyFill="1" applyBorder="1"/>
    <xf numFmtId="0" fontId="0" fillId="0" borderId="5" xfId="0" applyFont="1" applyBorder="1"/>
    <xf numFmtId="164" fontId="0" fillId="6" borderId="6" xfId="0" applyNumberFormat="1" applyFill="1" applyBorder="1"/>
    <xf numFmtId="0" fontId="0" fillId="0" borderId="1" xfId="0" applyFont="1" applyFill="1" applyBorder="1"/>
    <xf numFmtId="2" fontId="0" fillId="3" borderId="0" xfId="0" applyNumberFormat="1" applyFont="1" applyFill="1" applyBorder="1"/>
    <xf numFmtId="0" fontId="2" fillId="0" borderId="7" xfId="0" applyFont="1" applyBorder="1"/>
    <xf numFmtId="164" fontId="0" fillId="6" borderId="4" xfId="0" applyNumberFormat="1" applyFill="1" applyBorder="1"/>
    <xf numFmtId="1" fontId="0" fillId="0" borderId="2" xfId="0" applyNumberFormat="1" applyFill="1" applyBorder="1"/>
    <xf numFmtId="164" fontId="0" fillId="0" borderId="5" xfId="0" applyNumberFormat="1" applyBorder="1"/>
    <xf numFmtId="0" fontId="0" fillId="0" borderId="15" xfId="0" applyFill="1" applyBorder="1"/>
    <xf numFmtId="164" fontId="0" fillId="6" borderId="10" xfId="0" applyNumberFormat="1" applyFill="1" applyBorder="1"/>
    <xf numFmtId="164" fontId="0" fillId="6" borderId="11" xfId="0" applyNumberFormat="1" applyFill="1" applyBorder="1"/>
    <xf numFmtId="164" fontId="0" fillId="6" borderId="12" xfId="0" applyNumberFormat="1" applyFill="1" applyBorder="1"/>
    <xf numFmtId="0" fontId="0" fillId="0" borderId="15" xfId="0" applyFont="1" applyFill="1" applyBorder="1"/>
    <xf numFmtId="0" fontId="0" fillId="0" borderId="5" xfId="0" applyFill="1" applyBorder="1"/>
    <xf numFmtId="0" fontId="0" fillId="2" borderId="10" xfId="0" applyFill="1" applyBorder="1"/>
    <xf numFmtId="2" fontId="0" fillId="3" borderId="5" xfId="0" applyNumberFormat="1" applyFont="1" applyFill="1" applyBorder="1"/>
    <xf numFmtId="2" fontId="0" fillId="3" borderId="6" xfId="0" applyNumberFormat="1" applyFont="1" applyFill="1" applyBorder="1"/>
    <xf numFmtId="2" fontId="0" fillId="11" borderId="5" xfId="0" applyNumberFormat="1" applyFill="1" applyBorder="1"/>
    <xf numFmtId="2" fontId="0" fillId="4" borderId="5" xfId="0" applyNumberFormat="1" applyFill="1" applyBorder="1"/>
    <xf numFmtId="2" fontId="0" fillId="4" borderId="7" xfId="0" applyNumberFormat="1" applyFill="1" applyBorder="1"/>
    <xf numFmtId="0" fontId="0" fillId="0" borderId="2" xfId="0" applyFont="1" applyFill="1" applyBorder="1"/>
    <xf numFmtId="0" fontId="0" fillId="0" borderId="2" xfId="0" applyFill="1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514451955082922E-2"/>
          <c:y val="2.4504264359666548E-2"/>
          <c:w val="0.8689170263042616"/>
          <c:h val="0.92269786120077169"/>
        </c:manualLayout>
      </c:layout>
      <c:scatterChart>
        <c:scatterStyle val="lineMarker"/>
        <c:varyColors val="0"/>
        <c:ser>
          <c:idx val="0"/>
          <c:order val="0"/>
          <c:tx>
            <c:v>Body1</c:v>
          </c:tx>
          <c:marker>
            <c:symbol val="none"/>
          </c:marker>
          <c:xVal>
            <c:numRef>
              <c:f>(Sheet1!$B$19,Sheet1!$D$19)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xVal>
          <c:yVal>
            <c:numRef>
              <c:f>(Sheet1!$C$19,Sheet1!$E$19)</c:f>
              <c:numCache>
                <c:formatCode>General</c:formatCode>
                <c:ptCount val="2"/>
                <c:pt idx="0">
                  <c:v>30</c:v>
                </c:pt>
                <c:pt idx="1">
                  <c:v>-30</c:v>
                </c:pt>
              </c:numCache>
            </c:numRef>
          </c:yVal>
          <c:smooth val="0"/>
        </c:ser>
        <c:ser>
          <c:idx val="1"/>
          <c:order val="1"/>
          <c:tx>
            <c:v>Body2</c:v>
          </c:tx>
          <c:marker>
            <c:symbol val="none"/>
          </c:marker>
          <c:xVal>
            <c:numRef>
              <c:f>(Sheet1!$B$20,Sheet1!$D$20)</c:f>
              <c:numCache>
                <c:formatCode>General</c:formatCode>
                <c:ptCount val="2"/>
                <c:pt idx="0">
                  <c:v>30</c:v>
                </c:pt>
                <c:pt idx="1">
                  <c:v>-30</c:v>
                </c:pt>
              </c:numCache>
            </c:numRef>
          </c:xVal>
          <c:yVal>
            <c:numRef>
              <c:f>(Sheet1!$C$20,Sheet1!$E$20)</c:f>
              <c:numCache>
                <c:formatCode>General</c:formatCode>
                <c:ptCount val="2"/>
                <c:pt idx="0">
                  <c:v>-30</c:v>
                </c:pt>
                <c:pt idx="1">
                  <c:v>-30</c:v>
                </c:pt>
              </c:numCache>
            </c:numRef>
          </c:yVal>
          <c:smooth val="0"/>
        </c:ser>
        <c:ser>
          <c:idx val="2"/>
          <c:order val="2"/>
          <c:tx>
            <c:v>Body3</c:v>
          </c:tx>
          <c:marker>
            <c:symbol val="none"/>
          </c:marker>
          <c:xVal>
            <c:numRef>
              <c:f>(Sheet1!$B$21,Sheet1!$D$21)</c:f>
              <c:numCache>
                <c:formatCode>General</c:formatCode>
                <c:ptCount val="2"/>
                <c:pt idx="0">
                  <c:v>-30</c:v>
                </c:pt>
                <c:pt idx="1">
                  <c:v>-30</c:v>
                </c:pt>
              </c:numCache>
            </c:numRef>
          </c:xVal>
          <c:yVal>
            <c:numRef>
              <c:f>(Sheet1!$C$21,Sheet1!$E$21)</c:f>
              <c:numCache>
                <c:formatCode>General</c:formatCode>
                <c:ptCount val="2"/>
                <c:pt idx="0">
                  <c:v>-30</c:v>
                </c:pt>
                <c:pt idx="1">
                  <c:v>30</c:v>
                </c:pt>
              </c:numCache>
            </c:numRef>
          </c:yVal>
          <c:smooth val="0"/>
        </c:ser>
        <c:ser>
          <c:idx val="3"/>
          <c:order val="3"/>
          <c:tx>
            <c:v>Body4</c:v>
          </c:tx>
          <c:marker>
            <c:symbol val="none"/>
          </c:marker>
          <c:xVal>
            <c:numRef>
              <c:f>(Sheet1!$B$22,Sheet1!$D$22)</c:f>
              <c:numCache>
                <c:formatCode>General</c:formatCode>
                <c:ptCount val="2"/>
                <c:pt idx="0">
                  <c:v>-30</c:v>
                </c:pt>
                <c:pt idx="1">
                  <c:v>30</c:v>
                </c:pt>
              </c:numCache>
            </c:numRef>
          </c:xVal>
          <c:yVal>
            <c:numRef>
              <c:f>(Sheet1!$C$22,Sheet1!$E$22)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0"/>
        </c:ser>
        <c:ser>
          <c:idx val="4"/>
          <c:order val="4"/>
          <c:tx>
            <c:v>Leg1</c:v>
          </c:tx>
          <c:marker>
            <c:symbol val="none"/>
          </c:marker>
          <c:xVal>
            <c:numRef>
              <c:f>(Sheet1!$D$12,Sheet1!$U$27)</c:f>
              <c:numCache>
                <c:formatCode>0.0</c:formatCode>
                <c:ptCount val="2"/>
                <c:pt idx="0" formatCode="General">
                  <c:v>30</c:v>
                </c:pt>
                <c:pt idx="1">
                  <c:v>124.75011386819315</c:v>
                </c:pt>
              </c:numCache>
            </c:numRef>
          </c:xVal>
          <c:yVal>
            <c:numRef>
              <c:f>(Sheet1!$E$12,Sheet1!$U$29)</c:f>
              <c:numCache>
                <c:formatCode>0.0</c:formatCode>
                <c:ptCount val="2"/>
                <c:pt idx="0" formatCode="General">
                  <c:v>30</c:v>
                </c:pt>
                <c:pt idx="1">
                  <c:v>124.75011386819315</c:v>
                </c:pt>
              </c:numCache>
            </c:numRef>
          </c:yVal>
          <c:smooth val="0"/>
        </c:ser>
        <c:ser>
          <c:idx val="5"/>
          <c:order val="5"/>
          <c:tx>
            <c:v>Leg2</c:v>
          </c:tx>
          <c:marker>
            <c:symbol val="none"/>
          </c:marker>
          <c:xVal>
            <c:numRef>
              <c:f>(Sheet1!$D$13,Sheet1!$V$27)</c:f>
              <c:numCache>
                <c:formatCode>0.0</c:formatCode>
                <c:ptCount val="2"/>
                <c:pt idx="0" formatCode="General">
                  <c:v>30</c:v>
                </c:pt>
                <c:pt idx="1">
                  <c:v>124.75011386819315</c:v>
                </c:pt>
              </c:numCache>
            </c:numRef>
          </c:xVal>
          <c:yVal>
            <c:numRef>
              <c:f>(Sheet1!$E$13,Sheet1!$V$29)</c:f>
              <c:numCache>
                <c:formatCode>0.0</c:formatCode>
                <c:ptCount val="2"/>
                <c:pt idx="0" formatCode="General">
                  <c:v>-30</c:v>
                </c:pt>
                <c:pt idx="1">
                  <c:v>-124.75011386819315</c:v>
                </c:pt>
              </c:numCache>
            </c:numRef>
          </c:yVal>
          <c:smooth val="0"/>
        </c:ser>
        <c:ser>
          <c:idx val="6"/>
          <c:order val="6"/>
          <c:tx>
            <c:v>Leg3</c:v>
          </c:tx>
          <c:marker>
            <c:symbol val="none"/>
          </c:marker>
          <c:xVal>
            <c:numRef>
              <c:f>(Sheet1!$D$14,Sheet1!$W$27)</c:f>
              <c:numCache>
                <c:formatCode>0.0</c:formatCode>
                <c:ptCount val="2"/>
                <c:pt idx="0" formatCode="General">
                  <c:v>-30</c:v>
                </c:pt>
                <c:pt idx="1">
                  <c:v>-124.75011386819315</c:v>
                </c:pt>
              </c:numCache>
            </c:numRef>
          </c:xVal>
          <c:yVal>
            <c:numRef>
              <c:f>(Sheet1!$E$14,Sheet1!$W$29)</c:f>
              <c:numCache>
                <c:formatCode>0.0</c:formatCode>
                <c:ptCount val="2"/>
                <c:pt idx="0" formatCode="General">
                  <c:v>-30</c:v>
                </c:pt>
                <c:pt idx="1">
                  <c:v>-124.75011386819315</c:v>
                </c:pt>
              </c:numCache>
            </c:numRef>
          </c:yVal>
          <c:smooth val="0"/>
        </c:ser>
        <c:ser>
          <c:idx val="7"/>
          <c:order val="7"/>
          <c:tx>
            <c:v>Leg4</c:v>
          </c:tx>
          <c:marker>
            <c:symbol val="none"/>
          </c:marker>
          <c:xVal>
            <c:numRef>
              <c:f>(Sheet1!$D$15,Sheet1!$X$27)</c:f>
              <c:numCache>
                <c:formatCode>0.0</c:formatCode>
                <c:ptCount val="2"/>
                <c:pt idx="0" formatCode="General">
                  <c:v>-30</c:v>
                </c:pt>
                <c:pt idx="1">
                  <c:v>-124.75011386819315</c:v>
                </c:pt>
              </c:numCache>
            </c:numRef>
          </c:xVal>
          <c:yVal>
            <c:numRef>
              <c:f>(Sheet1!$E$15,Sheet1!$X$29)</c:f>
              <c:numCache>
                <c:formatCode>0.0</c:formatCode>
                <c:ptCount val="2"/>
                <c:pt idx="0" formatCode="General">
                  <c:v>30</c:v>
                </c:pt>
                <c:pt idx="1">
                  <c:v>124.75011386819315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03856"/>
        <c:axId val="204908208"/>
      </c:scatterChart>
      <c:valAx>
        <c:axId val="204903856"/>
        <c:scaling>
          <c:orientation val="minMax"/>
          <c:max val="160"/>
          <c:min val="-160"/>
        </c:scaling>
        <c:delete val="0"/>
        <c:axPos val="b"/>
        <c:numFmt formatCode="General" sourceLinked="1"/>
        <c:majorTickMark val="cross"/>
        <c:minorTickMark val="none"/>
        <c:tickLblPos val="nextTo"/>
        <c:crossAx val="204908208"/>
        <c:crosses val="autoZero"/>
        <c:crossBetween val="midCat"/>
      </c:valAx>
      <c:valAx>
        <c:axId val="204908208"/>
        <c:scaling>
          <c:orientation val="minMax"/>
          <c:max val="160"/>
          <c:min val="-160"/>
        </c:scaling>
        <c:delete val="0"/>
        <c:axPos val="l"/>
        <c:numFmt formatCode="General" sourceLinked="1"/>
        <c:majorTickMark val="cross"/>
        <c:minorTickMark val="none"/>
        <c:tickLblPos val="nextTo"/>
        <c:crossAx val="204903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Sheet1!$U$16:$U$17</c:f>
              <c:numCache>
                <c:formatCode>0.0</c:formatCode>
                <c:ptCount val="2"/>
                <c:pt idx="0">
                  <c:v>0</c:v>
                </c:pt>
                <c:pt idx="1">
                  <c:v>52</c:v>
                </c:pt>
              </c:numCache>
            </c:numRef>
          </c:xVal>
          <c:yVal>
            <c:numRef>
              <c:f>Sheet1!$U$14:$U$15</c:f>
              <c:numCache>
                <c:formatCode>0.0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Sheet1!$U$20:$U$21</c:f>
              <c:numCache>
                <c:formatCode>0.0</c:formatCode>
                <c:ptCount val="2"/>
                <c:pt idx="0">
                  <c:v>52</c:v>
                </c:pt>
                <c:pt idx="1">
                  <c:v>134</c:v>
                </c:pt>
              </c:numCache>
            </c:numRef>
          </c:xVal>
          <c:yVal>
            <c:numRef>
              <c:f>Sheet1!$U$18:$U$19</c:f>
              <c:numCache>
                <c:formatCode>0.0</c:formatCode>
                <c:ptCount val="2"/>
                <c:pt idx="0">
                  <c:v>120</c:v>
                </c:pt>
                <c:pt idx="1">
                  <c:v>120.00000004014328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Sheet1!$U$24:$U$25</c:f>
              <c:numCache>
                <c:formatCode>0.0</c:formatCode>
                <c:ptCount val="2"/>
                <c:pt idx="0">
                  <c:v>134</c:v>
                </c:pt>
                <c:pt idx="1">
                  <c:v>133.99689612754011</c:v>
                </c:pt>
              </c:numCache>
            </c:numRef>
          </c:xVal>
          <c:yVal>
            <c:numRef>
              <c:f>Sheet1!$U$22:$U$23</c:f>
              <c:numCache>
                <c:formatCode>0.0</c:formatCode>
                <c:ptCount val="2"/>
                <c:pt idx="0">
                  <c:v>120.00000004014328</c:v>
                </c:pt>
                <c:pt idx="1">
                  <c:v>8.0285047943107202E-8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04944"/>
        <c:axId val="204905488"/>
      </c:scatterChart>
      <c:valAx>
        <c:axId val="204904944"/>
        <c:scaling>
          <c:orientation val="minMax"/>
          <c:max val="110"/>
          <c:min val="0"/>
        </c:scaling>
        <c:delete val="0"/>
        <c:axPos val="b"/>
        <c:numFmt formatCode="0" sourceLinked="0"/>
        <c:majorTickMark val="out"/>
        <c:minorTickMark val="none"/>
        <c:tickLblPos val="nextTo"/>
        <c:crossAx val="204905488"/>
        <c:crosses val="autoZero"/>
        <c:crossBetween val="midCat"/>
        <c:majorUnit val="50"/>
      </c:valAx>
      <c:valAx>
        <c:axId val="204905488"/>
        <c:scaling>
          <c:orientation val="minMax"/>
          <c:max val="160"/>
          <c:min val="-50"/>
        </c:scaling>
        <c:delete val="0"/>
        <c:axPos val="l"/>
        <c:numFmt formatCode="0" sourceLinked="0"/>
        <c:majorTickMark val="out"/>
        <c:minorTickMark val="none"/>
        <c:tickLblPos val="nextTo"/>
        <c:crossAx val="204904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Sheet1!$V$16:$V$17</c:f>
              <c:numCache>
                <c:formatCode>0.0</c:formatCode>
                <c:ptCount val="2"/>
                <c:pt idx="0">
                  <c:v>0</c:v>
                </c:pt>
                <c:pt idx="1">
                  <c:v>52</c:v>
                </c:pt>
              </c:numCache>
            </c:numRef>
          </c:xVal>
          <c:yVal>
            <c:numRef>
              <c:f>Sheet1!$V$14:$V$15</c:f>
              <c:numCache>
                <c:formatCode>0.0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Sheet1!$V$20:$V$21</c:f>
              <c:numCache>
                <c:formatCode>0.0</c:formatCode>
                <c:ptCount val="2"/>
                <c:pt idx="0">
                  <c:v>52</c:v>
                </c:pt>
                <c:pt idx="1">
                  <c:v>134</c:v>
                </c:pt>
              </c:numCache>
            </c:numRef>
          </c:xVal>
          <c:yVal>
            <c:numRef>
              <c:f>Sheet1!$V$18:$V$19</c:f>
              <c:numCache>
                <c:formatCode>0.0</c:formatCode>
                <c:ptCount val="2"/>
                <c:pt idx="0">
                  <c:v>120</c:v>
                </c:pt>
                <c:pt idx="1">
                  <c:v>120.00000004014328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Sheet1!$V$24:$V$25</c:f>
              <c:numCache>
                <c:formatCode>0.0</c:formatCode>
                <c:ptCount val="2"/>
                <c:pt idx="0">
                  <c:v>134</c:v>
                </c:pt>
                <c:pt idx="1">
                  <c:v>133.99689612754011</c:v>
                </c:pt>
              </c:numCache>
            </c:numRef>
          </c:xVal>
          <c:yVal>
            <c:numRef>
              <c:f>Sheet1!$V$22:$V$23</c:f>
              <c:numCache>
                <c:formatCode>0.0</c:formatCode>
                <c:ptCount val="2"/>
                <c:pt idx="0">
                  <c:v>120.00000004014328</c:v>
                </c:pt>
                <c:pt idx="1">
                  <c:v>8.0285047943107202E-8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717776"/>
        <c:axId val="385722672"/>
      </c:scatterChart>
      <c:valAx>
        <c:axId val="385717776"/>
        <c:scaling>
          <c:orientation val="minMax"/>
          <c:max val="110"/>
          <c:min val="0"/>
        </c:scaling>
        <c:delete val="0"/>
        <c:axPos val="b"/>
        <c:numFmt formatCode="0" sourceLinked="0"/>
        <c:majorTickMark val="out"/>
        <c:minorTickMark val="none"/>
        <c:tickLblPos val="nextTo"/>
        <c:crossAx val="385722672"/>
        <c:crosses val="autoZero"/>
        <c:crossBetween val="midCat"/>
        <c:majorUnit val="50"/>
      </c:valAx>
      <c:valAx>
        <c:axId val="385722672"/>
        <c:scaling>
          <c:orientation val="minMax"/>
          <c:max val="160"/>
          <c:min val="-50"/>
        </c:scaling>
        <c:delete val="0"/>
        <c:axPos val="l"/>
        <c:numFmt formatCode="0" sourceLinked="0"/>
        <c:majorTickMark val="out"/>
        <c:minorTickMark val="none"/>
        <c:tickLblPos val="nextTo"/>
        <c:crossAx val="385717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56946581490052"/>
          <c:y val="0.14347197708553819"/>
          <c:w val="0.7424835068935649"/>
          <c:h val="0.77618730158730154"/>
        </c:manualLayout>
      </c:layout>
      <c:scatterChart>
        <c:scatterStyle val="smoothMarker"/>
        <c:varyColors val="0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Sheet1!$W$16:$W$17</c:f>
              <c:numCache>
                <c:formatCode>0.0</c:formatCode>
                <c:ptCount val="2"/>
                <c:pt idx="0">
                  <c:v>0</c:v>
                </c:pt>
                <c:pt idx="1">
                  <c:v>-52</c:v>
                </c:pt>
              </c:numCache>
            </c:numRef>
          </c:xVal>
          <c:yVal>
            <c:numRef>
              <c:f>Sheet1!$W$14:$W$15</c:f>
              <c:numCache>
                <c:formatCode>0.0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Sheet1!$W$20:$W$21</c:f>
              <c:numCache>
                <c:formatCode>0.0</c:formatCode>
                <c:ptCount val="2"/>
                <c:pt idx="0">
                  <c:v>-52</c:v>
                </c:pt>
                <c:pt idx="1">
                  <c:v>-134</c:v>
                </c:pt>
              </c:numCache>
            </c:numRef>
          </c:xVal>
          <c:yVal>
            <c:numRef>
              <c:f>Sheet1!$W$18:$W$19</c:f>
              <c:numCache>
                <c:formatCode>0.0</c:formatCode>
                <c:ptCount val="2"/>
                <c:pt idx="0">
                  <c:v>120</c:v>
                </c:pt>
                <c:pt idx="1">
                  <c:v>120.00000004014328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Sheet1!$W$24:$W$25</c:f>
              <c:numCache>
                <c:formatCode>0.0</c:formatCode>
                <c:ptCount val="2"/>
                <c:pt idx="0">
                  <c:v>-134</c:v>
                </c:pt>
                <c:pt idx="1">
                  <c:v>-133.99689612754011</c:v>
                </c:pt>
              </c:numCache>
            </c:numRef>
          </c:xVal>
          <c:yVal>
            <c:numRef>
              <c:f>Sheet1!$W$22:$W$23</c:f>
              <c:numCache>
                <c:formatCode>0.0</c:formatCode>
                <c:ptCount val="2"/>
                <c:pt idx="0">
                  <c:v>120.00000004014328</c:v>
                </c:pt>
                <c:pt idx="1">
                  <c:v>8.0285047943107202E-8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709616"/>
        <c:axId val="385715056"/>
      </c:scatterChart>
      <c:valAx>
        <c:axId val="385709616"/>
        <c:scaling>
          <c:orientation val="minMax"/>
          <c:max val="0"/>
          <c:min val="-110"/>
        </c:scaling>
        <c:delete val="0"/>
        <c:axPos val="b"/>
        <c:numFmt formatCode="0" sourceLinked="0"/>
        <c:majorTickMark val="out"/>
        <c:minorTickMark val="none"/>
        <c:tickLblPos val="nextTo"/>
        <c:crossAx val="385715056"/>
        <c:crosses val="autoZero"/>
        <c:crossBetween val="midCat"/>
        <c:majorUnit val="50"/>
      </c:valAx>
      <c:valAx>
        <c:axId val="385715056"/>
        <c:scaling>
          <c:orientation val="minMax"/>
          <c:max val="160"/>
          <c:min val="-50"/>
        </c:scaling>
        <c:delete val="0"/>
        <c:axPos val="l"/>
        <c:numFmt formatCode="0" sourceLinked="0"/>
        <c:majorTickMark val="out"/>
        <c:minorTickMark val="none"/>
        <c:tickLblPos val="nextTo"/>
        <c:crossAx val="385709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Sheet1!$X$16:$X$17</c:f>
              <c:numCache>
                <c:formatCode>0.0</c:formatCode>
                <c:ptCount val="2"/>
                <c:pt idx="0">
                  <c:v>0</c:v>
                </c:pt>
                <c:pt idx="1">
                  <c:v>-52</c:v>
                </c:pt>
              </c:numCache>
            </c:numRef>
          </c:xVal>
          <c:yVal>
            <c:numRef>
              <c:f>Sheet1!$X$14:$X$15</c:f>
              <c:numCache>
                <c:formatCode>0.0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Sheet1!$X$20:$X$21</c:f>
              <c:numCache>
                <c:formatCode>0.0</c:formatCode>
                <c:ptCount val="2"/>
                <c:pt idx="0">
                  <c:v>-52</c:v>
                </c:pt>
                <c:pt idx="1">
                  <c:v>-134</c:v>
                </c:pt>
              </c:numCache>
            </c:numRef>
          </c:xVal>
          <c:yVal>
            <c:numRef>
              <c:f>Sheet1!$X$18:$X$19</c:f>
              <c:numCache>
                <c:formatCode>0.0</c:formatCode>
                <c:ptCount val="2"/>
                <c:pt idx="0">
                  <c:v>120</c:v>
                </c:pt>
                <c:pt idx="1">
                  <c:v>120.00000004014328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Sheet1!$X$24:$X$25</c:f>
              <c:numCache>
                <c:formatCode>0.0</c:formatCode>
                <c:ptCount val="2"/>
                <c:pt idx="0">
                  <c:v>-134</c:v>
                </c:pt>
                <c:pt idx="1">
                  <c:v>-133.99689612754011</c:v>
                </c:pt>
              </c:numCache>
            </c:numRef>
          </c:xVal>
          <c:yVal>
            <c:numRef>
              <c:f>Sheet1!$X$22:$X$23</c:f>
              <c:numCache>
                <c:formatCode>0.0</c:formatCode>
                <c:ptCount val="2"/>
                <c:pt idx="0">
                  <c:v>120.00000004014328</c:v>
                </c:pt>
                <c:pt idx="1">
                  <c:v>8.0285047943107202E-8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712880"/>
        <c:axId val="385708528"/>
      </c:scatterChart>
      <c:valAx>
        <c:axId val="385712880"/>
        <c:scaling>
          <c:orientation val="minMax"/>
          <c:max val="0"/>
          <c:min val="-110"/>
        </c:scaling>
        <c:delete val="0"/>
        <c:axPos val="b"/>
        <c:numFmt formatCode="0" sourceLinked="0"/>
        <c:majorTickMark val="out"/>
        <c:minorTickMark val="none"/>
        <c:tickLblPos val="nextTo"/>
        <c:crossAx val="385708528"/>
        <c:crosses val="autoZero"/>
        <c:crossBetween val="midCat"/>
        <c:majorUnit val="50"/>
      </c:valAx>
      <c:valAx>
        <c:axId val="385708528"/>
        <c:scaling>
          <c:orientation val="minMax"/>
          <c:max val="160"/>
          <c:min val="-50"/>
        </c:scaling>
        <c:delete val="0"/>
        <c:axPos val="l"/>
        <c:numFmt formatCode="0" sourceLinked="0"/>
        <c:majorTickMark val="out"/>
        <c:minorTickMark val="none"/>
        <c:tickLblPos val="nextTo"/>
        <c:crossAx val="385712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Spin" dx="16" fmlaLink="$J$23" inc="3" max="60" noThreeD="1" page="10" val="30"/>
</file>

<file path=xl/ctrlProps/ctrlProp2.xml><?xml version="1.0" encoding="utf-8"?>
<formControlPr xmlns="http://schemas.microsoft.com/office/spreadsheetml/2009/9/main" objectType="Spin" dx="16" fmlaLink="$J$24" max="20" noThreeD="1" page="10" val="10"/>
</file>

<file path=xl/ctrlProps/ctrlProp3.xml><?xml version="1.0" encoding="utf-8"?>
<formControlPr xmlns="http://schemas.microsoft.com/office/spreadsheetml/2009/9/main" objectType="Spin" dx="16" fmlaLink="$J$25" inc="3" max="60" noThreeD="1" page="10" val="30"/>
</file>

<file path=xl/ctrlProps/ctrlProp4.xml><?xml version="1.0" encoding="utf-8"?>
<formControlPr xmlns="http://schemas.microsoft.com/office/spreadsheetml/2009/9/main" objectType="Spin" dx="16" fmlaLink="$J$27" inc="2" max="20" noThreeD="1" page="10" val="10"/>
</file>

<file path=xl/ctrlProps/ctrlProp5.xml><?xml version="1.0" encoding="utf-8"?>
<formControlPr xmlns="http://schemas.microsoft.com/office/spreadsheetml/2009/9/main" objectType="Spin" dx="16" fmlaLink="$J$28" inc="2" max="32" noThreeD="1" page="10" val="16"/>
</file>

<file path=xl/ctrlProps/ctrlProp6.xml><?xml version="1.0" encoding="utf-8"?>
<formControlPr xmlns="http://schemas.microsoft.com/office/spreadsheetml/2009/9/main" objectType="Spin" dx="16" fmlaLink="$J$29" inc="2" max="20" noThreeD="1" page="10" val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547754</xdr:colOff>
      <xdr:row>1</xdr:row>
      <xdr:rowOff>36731</xdr:rowOff>
    </xdr:from>
    <xdr:to>
      <xdr:col>14</xdr:col>
      <xdr:colOff>244929</xdr:colOff>
      <xdr:row>19</xdr:row>
      <xdr:rowOff>100853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528545</xdr:colOff>
      <xdr:row>1</xdr:row>
      <xdr:rowOff>119886</xdr:rowOff>
    </xdr:from>
    <xdr:to>
      <xdr:col>17</xdr:col>
      <xdr:colOff>217714</xdr:colOff>
      <xdr:row>8</xdr:row>
      <xdr:rowOff>13607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539128</xdr:colOff>
      <xdr:row>10</xdr:row>
      <xdr:rowOff>46599</xdr:rowOff>
    </xdr:from>
    <xdr:to>
      <xdr:col>17</xdr:col>
      <xdr:colOff>285749</xdr:colOff>
      <xdr:row>16</xdr:row>
      <xdr:rowOff>163286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212912</xdr:colOff>
      <xdr:row>10</xdr:row>
      <xdr:rowOff>102453</xdr:rowOff>
    </xdr:from>
    <xdr:to>
      <xdr:col>7</xdr:col>
      <xdr:colOff>476251</xdr:colOff>
      <xdr:row>17</xdr:row>
      <xdr:rowOff>13607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235323</xdr:colOff>
      <xdr:row>2</xdr:row>
      <xdr:rowOff>11206</xdr:rowOff>
    </xdr:from>
    <xdr:to>
      <xdr:col>7</xdr:col>
      <xdr:colOff>392206</xdr:colOff>
      <xdr:row>8</xdr:row>
      <xdr:rowOff>112059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21</xdr:row>
          <xdr:rowOff>171450</xdr:rowOff>
        </xdr:from>
        <xdr:to>
          <xdr:col>9</xdr:col>
          <xdr:colOff>333375</xdr:colOff>
          <xdr:row>23</xdr:row>
          <xdr:rowOff>38100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381000</xdr:colOff>
          <xdr:row>22</xdr:row>
          <xdr:rowOff>171450</xdr:rowOff>
        </xdr:from>
        <xdr:to>
          <xdr:col>9</xdr:col>
          <xdr:colOff>542925</xdr:colOff>
          <xdr:row>24</xdr:row>
          <xdr:rowOff>38100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161925</xdr:colOff>
          <xdr:row>23</xdr:row>
          <xdr:rowOff>171450</xdr:rowOff>
        </xdr:from>
        <xdr:to>
          <xdr:col>9</xdr:col>
          <xdr:colOff>323850</xdr:colOff>
          <xdr:row>25</xdr:row>
          <xdr:rowOff>38100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381000</xdr:colOff>
          <xdr:row>25</xdr:row>
          <xdr:rowOff>171450</xdr:rowOff>
        </xdr:from>
        <xdr:to>
          <xdr:col>9</xdr:col>
          <xdr:colOff>542925</xdr:colOff>
          <xdr:row>27</xdr:row>
          <xdr:rowOff>38100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142875</xdr:colOff>
          <xdr:row>26</xdr:row>
          <xdr:rowOff>171450</xdr:rowOff>
        </xdr:from>
        <xdr:to>
          <xdr:col>9</xdr:col>
          <xdr:colOff>304800</xdr:colOff>
          <xdr:row>28</xdr:row>
          <xdr:rowOff>38100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390525</xdr:colOff>
          <xdr:row>27</xdr:row>
          <xdr:rowOff>152400</xdr:rowOff>
        </xdr:from>
        <xdr:to>
          <xdr:col>9</xdr:col>
          <xdr:colOff>552450</xdr:colOff>
          <xdr:row>29</xdr:row>
          <xdr:rowOff>19050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1"/>
  <sheetViews>
    <sheetView tabSelected="1" topLeftCell="E1" zoomScale="70" zoomScaleNormal="70" workbookViewId="0">
      <selection activeCell="D3" sqref="D3"/>
    </sheetView>
  </sheetViews>
  <sheetFormatPr defaultRowHeight="15" x14ac:dyDescent="0.25"/>
  <cols>
    <col min="1" max="1" width="9.42578125" customWidth="1"/>
    <col min="27" max="27" width="19.42578125" customWidth="1"/>
  </cols>
  <sheetData>
    <row r="1" spans="1:32" x14ac:dyDescent="0.25">
      <c r="A1" s="2" t="s">
        <v>3</v>
      </c>
      <c r="B1" s="3"/>
      <c r="C1" s="3"/>
      <c r="D1" s="4"/>
      <c r="S1" s="2" t="s">
        <v>34</v>
      </c>
      <c r="T1" s="3"/>
      <c r="U1" s="2"/>
      <c r="V1" s="3"/>
      <c r="W1" s="3"/>
      <c r="X1" s="4"/>
      <c r="Z1" s="60"/>
      <c r="AA1" s="2" t="s">
        <v>36</v>
      </c>
      <c r="AB1" s="106"/>
      <c r="AC1" s="64"/>
      <c r="AD1" s="64"/>
      <c r="AE1" s="65"/>
      <c r="AF1" s="60"/>
    </row>
    <row r="2" spans="1:32" x14ac:dyDescent="0.25">
      <c r="A2" s="11" t="s">
        <v>25</v>
      </c>
      <c r="B2" s="12"/>
      <c r="C2" s="13"/>
      <c r="D2" s="51">
        <v>60</v>
      </c>
      <c r="S2" s="11" t="s">
        <v>35</v>
      </c>
      <c r="T2" s="12"/>
      <c r="U2" s="100">
        <v>1</v>
      </c>
      <c r="V2" s="62">
        <v>2</v>
      </c>
      <c r="W2" s="62">
        <v>3</v>
      </c>
      <c r="X2" s="63">
        <v>4</v>
      </c>
      <c r="Z2" s="60"/>
      <c r="AA2" s="112" t="s">
        <v>38</v>
      </c>
      <c r="AB2" s="67">
        <v>1</v>
      </c>
      <c r="AC2" s="12">
        <v>2</v>
      </c>
      <c r="AD2" s="12">
        <v>3</v>
      </c>
      <c r="AE2" s="13">
        <v>4</v>
      </c>
      <c r="AF2" s="60"/>
    </row>
    <row r="3" spans="1:32" x14ac:dyDescent="0.25">
      <c r="A3" s="5" t="s">
        <v>0</v>
      </c>
      <c r="B3" s="6"/>
      <c r="C3" s="7"/>
      <c r="D3" s="51">
        <v>52</v>
      </c>
      <c r="S3" s="11" t="s">
        <v>37</v>
      </c>
      <c r="T3" s="13"/>
      <c r="U3" s="86">
        <f>AB30</f>
        <v>0</v>
      </c>
      <c r="V3" s="66">
        <f>AC30</f>
        <v>0</v>
      </c>
      <c r="W3" s="66">
        <f>AD30</f>
        <v>0</v>
      </c>
      <c r="X3" s="101">
        <f>AE30</f>
        <v>0</v>
      </c>
      <c r="Z3" s="60"/>
      <c r="AA3" s="5" t="s">
        <v>40</v>
      </c>
      <c r="AB3" s="109">
        <f>C26+D12+I23</f>
        <v>124.75011386819315</v>
      </c>
      <c r="AC3" s="69">
        <f>D13+D26+I23</f>
        <v>124.75011386819315</v>
      </c>
      <c r="AD3" s="69">
        <f>D14+E26+I23</f>
        <v>-124.75011386819315</v>
      </c>
      <c r="AE3" s="70">
        <f>D15+F26+I23</f>
        <v>-124.75011386819315</v>
      </c>
      <c r="AF3" s="60"/>
    </row>
    <row r="4" spans="1:32" x14ac:dyDescent="0.25">
      <c r="A4" s="5" t="s">
        <v>1</v>
      </c>
      <c r="B4" s="6"/>
      <c r="C4" s="7"/>
      <c r="D4" s="51">
        <v>82</v>
      </c>
      <c r="S4" s="5" t="s">
        <v>39</v>
      </c>
      <c r="T4" s="7"/>
      <c r="U4" s="89">
        <f>AB29</f>
        <v>-2.8049271350027993E-8</v>
      </c>
      <c r="V4" s="68">
        <f>AC29</f>
        <v>-2.8049271350027993E-8</v>
      </c>
      <c r="W4" s="68">
        <f>AD29</f>
        <v>-2.8049271350027993E-8</v>
      </c>
      <c r="X4" s="102">
        <f>AE29</f>
        <v>-2.8049271350027993E-8</v>
      </c>
      <c r="Z4" s="60"/>
      <c r="AA4" s="5" t="s">
        <v>42</v>
      </c>
      <c r="AB4" s="109">
        <f>E12+C27+I25</f>
        <v>124.75011386819315</v>
      </c>
      <c r="AC4" s="69">
        <f>E13+D27+I25</f>
        <v>-124.75011386819315</v>
      </c>
      <c r="AD4" s="69">
        <f>E14+E27+I25</f>
        <v>-124.75011386819315</v>
      </c>
      <c r="AE4" s="70">
        <f>E15+F27+I25</f>
        <v>124.75011386819315</v>
      </c>
      <c r="AF4" s="60"/>
    </row>
    <row r="5" spans="1:32" x14ac:dyDescent="0.25">
      <c r="A5" s="8" t="s">
        <v>2</v>
      </c>
      <c r="B5" s="9"/>
      <c r="C5" s="10"/>
      <c r="D5" s="52">
        <v>120</v>
      </c>
      <c r="S5" s="8" t="s">
        <v>41</v>
      </c>
      <c r="T5" s="10"/>
      <c r="U5" s="82">
        <f>AB28</f>
        <v>1.481989934319472E-3</v>
      </c>
      <c r="V5" s="71">
        <f>AC28</f>
        <v>1.481989934319472E-3</v>
      </c>
      <c r="W5" s="71">
        <f>AD28</f>
        <v>1.481989934319472E-3</v>
      </c>
      <c r="X5" s="103">
        <f>AE28</f>
        <v>1.481989934319472E-3</v>
      </c>
      <c r="Z5" s="60"/>
      <c r="AA5" s="5" t="s">
        <v>43</v>
      </c>
      <c r="AB5" s="109">
        <f>C28</f>
        <v>120</v>
      </c>
      <c r="AC5" s="69">
        <f>D28</f>
        <v>120</v>
      </c>
      <c r="AD5" s="69">
        <f>E28</f>
        <v>120</v>
      </c>
      <c r="AE5" s="70">
        <f>F28</f>
        <v>120</v>
      </c>
      <c r="AF5" s="60"/>
    </row>
    <row r="6" spans="1:32" x14ac:dyDescent="0.25">
      <c r="S6" s="5"/>
      <c r="T6" s="6"/>
      <c r="U6" s="72">
        <f t="shared" ref="U6:X8" si="0">(U3+90)/180*1800+600</f>
        <v>1500</v>
      </c>
      <c r="V6" s="72">
        <f t="shared" si="0"/>
        <v>1500</v>
      </c>
      <c r="W6" s="72">
        <f t="shared" si="0"/>
        <v>1500</v>
      </c>
      <c r="X6" s="73">
        <f t="shared" si="0"/>
        <v>1500</v>
      </c>
      <c r="Z6" s="60"/>
      <c r="AA6" s="5" t="s">
        <v>44</v>
      </c>
      <c r="AB6" s="109">
        <f>SIN(I27*PI()/180)</f>
        <v>0</v>
      </c>
      <c r="AC6" s="69">
        <f>SIN(I27*PI()/180)</f>
        <v>0</v>
      </c>
      <c r="AD6" s="69">
        <f>SIN(I27*PI()/180)</f>
        <v>0</v>
      </c>
      <c r="AE6" s="70">
        <f>SIN(I27*PI()/180)</f>
        <v>0</v>
      </c>
      <c r="AF6" s="60"/>
    </row>
    <row r="7" spans="1:32" x14ac:dyDescent="0.25">
      <c r="A7" s="2" t="s">
        <v>22</v>
      </c>
      <c r="B7" s="27" t="s">
        <v>12</v>
      </c>
      <c r="C7" s="27" t="s">
        <v>11</v>
      </c>
      <c r="D7" s="28" t="s">
        <v>23</v>
      </c>
      <c r="S7" s="5"/>
      <c r="T7" s="6"/>
      <c r="U7" s="74">
        <f t="shared" si="0"/>
        <v>1499.9999997195073</v>
      </c>
      <c r="V7" s="74">
        <f t="shared" si="0"/>
        <v>1499.9999997195073</v>
      </c>
      <c r="W7" s="74">
        <f t="shared" si="0"/>
        <v>1499.9999997195073</v>
      </c>
      <c r="X7" s="75">
        <f t="shared" si="0"/>
        <v>1499.9999997195073</v>
      </c>
      <c r="Z7" s="60"/>
      <c r="AA7" s="5" t="s">
        <v>45</v>
      </c>
      <c r="AB7" s="109">
        <f>COS(I27*PI()/180)</f>
        <v>1</v>
      </c>
      <c r="AC7" s="69">
        <f>COS(I27*PI()/180)</f>
        <v>1</v>
      </c>
      <c r="AD7" s="69">
        <f>COS(I27*PI()/180)</f>
        <v>1</v>
      </c>
      <c r="AE7" s="70">
        <f>COS(I27*PI()/180)</f>
        <v>1</v>
      </c>
      <c r="AF7" s="60"/>
    </row>
    <row r="8" spans="1:32" x14ac:dyDescent="0.25">
      <c r="A8" s="8" t="s">
        <v>24</v>
      </c>
      <c r="B8" s="42">
        <v>0</v>
      </c>
      <c r="C8" s="43">
        <v>0</v>
      </c>
      <c r="D8" s="44">
        <f>D5</f>
        <v>120</v>
      </c>
      <c r="S8" s="8"/>
      <c r="T8" s="9"/>
      <c r="U8" s="76">
        <f t="shared" si="0"/>
        <v>1500.0148198993431</v>
      </c>
      <c r="V8" s="76">
        <f t="shared" si="0"/>
        <v>1500.0148198993431</v>
      </c>
      <c r="W8" s="76">
        <f t="shared" si="0"/>
        <v>1500.0148198993431</v>
      </c>
      <c r="X8" s="77">
        <f t="shared" si="0"/>
        <v>1500.0148198993431</v>
      </c>
      <c r="Z8" s="60"/>
      <c r="AA8" s="5" t="s">
        <v>46</v>
      </c>
      <c r="AB8" s="109">
        <f>SIN(I29*PI()/180)</f>
        <v>0</v>
      </c>
      <c r="AC8" s="69">
        <f>SIN(I29*PI()/180)</f>
        <v>0</v>
      </c>
      <c r="AD8" s="69">
        <f>SIN(I29*PI()/180)</f>
        <v>0</v>
      </c>
      <c r="AE8" s="70">
        <f>SIN(I29*PI()/180)</f>
        <v>0</v>
      </c>
      <c r="AF8" s="60"/>
    </row>
    <row r="9" spans="1:32" x14ac:dyDescent="0.25">
      <c r="Z9" s="60"/>
      <c r="AA9" s="5" t="s">
        <v>47</v>
      </c>
      <c r="AB9" s="109">
        <f>COS(I29*PI()/180)</f>
        <v>1</v>
      </c>
      <c r="AC9" s="69">
        <f>COS(I29*PI()/180)</f>
        <v>1</v>
      </c>
      <c r="AD9" s="69">
        <f>COS(I29*PI()/180)</f>
        <v>1</v>
      </c>
      <c r="AE9" s="70">
        <f>COS(I29*PI()/180)</f>
        <v>1</v>
      </c>
      <c r="AF9" s="60"/>
    </row>
    <row r="10" spans="1:32" x14ac:dyDescent="0.25">
      <c r="A10" s="1" t="s">
        <v>26</v>
      </c>
      <c r="B10" s="1"/>
      <c r="C10" s="1"/>
      <c r="D10" s="25" t="s">
        <v>12</v>
      </c>
      <c r="E10" s="26" t="s">
        <v>11</v>
      </c>
      <c r="Z10" s="60"/>
      <c r="AA10" s="5" t="s">
        <v>49</v>
      </c>
      <c r="AB10" s="109">
        <f>SIN(I28*PI()/180)</f>
        <v>0</v>
      </c>
      <c r="AC10" s="69">
        <f>SIN(I28*PI()/180)</f>
        <v>0</v>
      </c>
      <c r="AD10" s="69">
        <f>SIN(I28*PI()/180)</f>
        <v>0</v>
      </c>
      <c r="AE10" s="70">
        <f>SIN(I28*PI()/180)</f>
        <v>0</v>
      </c>
      <c r="AF10" s="60"/>
    </row>
    <row r="11" spans="1:32" x14ac:dyDescent="0.25">
      <c r="A11" s="11" t="s">
        <v>4</v>
      </c>
      <c r="B11" s="12"/>
      <c r="C11" s="12"/>
      <c r="D11" s="38">
        <f>D2/2</f>
        <v>30</v>
      </c>
      <c r="E11" s="39">
        <f>D2/2</f>
        <v>30</v>
      </c>
      <c r="S11" s="2" t="s">
        <v>48</v>
      </c>
      <c r="T11" s="3"/>
      <c r="U11" s="2"/>
      <c r="V11" s="78"/>
      <c r="W11" s="78"/>
      <c r="X11" s="14"/>
      <c r="Z11" s="60"/>
      <c r="AA11" s="5" t="s">
        <v>50</v>
      </c>
      <c r="AB11" s="109">
        <f>COS(I28*PI()/180)</f>
        <v>1</v>
      </c>
      <c r="AC11" s="69">
        <f>COS(I28*PI()/180)</f>
        <v>1</v>
      </c>
      <c r="AD11" s="69">
        <f>COS(I28*PI()/180)</f>
        <v>1</v>
      </c>
      <c r="AE11" s="70">
        <f>COS(I28*PI()/180)</f>
        <v>1</v>
      </c>
      <c r="AF11" s="60"/>
    </row>
    <row r="12" spans="1:32" x14ac:dyDescent="0.25">
      <c r="A12" s="5" t="s">
        <v>5</v>
      </c>
      <c r="B12" s="6"/>
      <c r="C12" s="6"/>
      <c r="D12" s="40">
        <f>D11</f>
        <v>30</v>
      </c>
      <c r="E12" s="35">
        <f>E11</f>
        <v>30</v>
      </c>
      <c r="S12" s="79" t="s">
        <v>35</v>
      </c>
      <c r="T12" s="81"/>
      <c r="U12" s="98">
        <v>1</v>
      </c>
      <c r="V12" s="81">
        <v>2</v>
      </c>
      <c r="W12" s="81">
        <v>3</v>
      </c>
      <c r="X12" s="80">
        <v>4</v>
      </c>
      <c r="Z12" s="60"/>
      <c r="AA12" s="5" t="s">
        <v>52</v>
      </c>
      <c r="AB12" s="110">
        <f>AB3*AB9*AB11-AB4*AB9*AB10+AB5*AB8 - AB3</f>
        <v>0</v>
      </c>
      <c r="AC12" s="84">
        <f t="shared" ref="AC12:AE12" si="1">AC3*AC9*AC11-AC4*AC9*AC10+AC5*AC8 - AC3</f>
        <v>0</v>
      </c>
      <c r="AD12" s="84">
        <f t="shared" si="1"/>
        <v>0</v>
      </c>
      <c r="AE12" s="87">
        <f t="shared" si="1"/>
        <v>0</v>
      </c>
      <c r="AF12" s="60"/>
    </row>
    <row r="13" spans="1:32" x14ac:dyDescent="0.25">
      <c r="A13" s="5" t="s">
        <v>6</v>
      </c>
      <c r="B13" s="6"/>
      <c r="C13" s="6"/>
      <c r="D13" s="40">
        <f>D11</f>
        <v>30</v>
      </c>
      <c r="E13" s="35">
        <f>-E11</f>
        <v>-30</v>
      </c>
      <c r="S13" s="8" t="s">
        <v>51</v>
      </c>
      <c r="T13" s="76"/>
      <c r="U13" s="71">
        <f>AB23</f>
        <v>133.99689606879383</v>
      </c>
      <c r="V13" s="82">
        <f>AC23</f>
        <v>133.99689606879383</v>
      </c>
      <c r="W13" s="82">
        <f>AD23</f>
        <v>133.99689606879383</v>
      </c>
      <c r="X13" s="83">
        <f>AE23</f>
        <v>133.99689606879383</v>
      </c>
      <c r="Z13" s="60"/>
      <c r="AA13" s="5" t="s">
        <v>54</v>
      </c>
      <c r="AB13" s="110">
        <f t="shared" ref="AB13:AE13" si="2">(AB3*AB7*AB10+AB3*AB11*AB8*AB6+AB4*AB11*AB7-AB4*AB10*AB8*AB6-AB5*AB9*AB6)-AB4</f>
        <v>0</v>
      </c>
      <c r="AC13" s="84">
        <f t="shared" si="2"/>
        <v>0</v>
      </c>
      <c r="AD13" s="84">
        <f t="shared" si="2"/>
        <v>0</v>
      </c>
      <c r="AE13" s="87">
        <f t="shared" si="2"/>
        <v>0</v>
      </c>
      <c r="AF13" s="60"/>
    </row>
    <row r="14" spans="1:32" x14ac:dyDescent="0.25">
      <c r="A14" s="5" t="s">
        <v>7</v>
      </c>
      <c r="B14" s="6"/>
      <c r="C14" s="6"/>
      <c r="D14" s="40">
        <f>-D11</f>
        <v>-30</v>
      </c>
      <c r="E14" s="35">
        <f>-E11</f>
        <v>-30</v>
      </c>
      <c r="S14" s="85" t="s">
        <v>53</v>
      </c>
      <c r="T14" s="72"/>
      <c r="U14" s="66">
        <f t="shared" ref="U14:X14" si="3">U28</f>
        <v>120</v>
      </c>
      <c r="V14" s="86">
        <f t="shared" si="3"/>
        <v>120</v>
      </c>
      <c r="W14" s="86">
        <f t="shared" si="3"/>
        <v>120</v>
      </c>
      <c r="X14" s="97">
        <f t="shared" si="3"/>
        <v>120</v>
      </c>
      <c r="Z14" s="60"/>
      <c r="AA14" s="8" t="s">
        <v>56</v>
      </c>
      <c r="AB14" s="111">
        <f xml:space="preserve"> (AB3*AB10*AB6 - AB3*AB11*AB7*AB8 + AB4*AB11*AB6 + AB4*AB7*AB10*AB8 + AB5*AB9*AB7) - AB5</f>
        <v>0</v>
      </c>
      <c r="AC14" s="90">
        <f xml:space="preserve"> (AC3*AC10*AC6 - AC3*AC11*AC7*AC8 + AC4*AC11*AC6 + AC4*AC7*AC10*AC8 + AC5*AC9*AC7)-AC5</f>
        <v>0</v>
      </c>
      <c r="AD14" s="90">
        <f xml:space="preserve"> (AD3*AD10*AD6 - AD3*AD11*AD7*AD8 + AD4*AD11*AD6 + AD4*AD7*AD10*AD8 + AD5*AD9*AD7)-AD5</f>
        <v>0</v>
      </c>
      <c r="AE14" s="91">
        <f>(AE3*AE10*AE6 - AE3*AE11*AE7*AE8 + AE4*AE11*AE6 + AE4*AE7*AE10*AE8 + AE5*AE9*AE7)-AE5</f>
        <v>0</v>
      </c>
      <c r="AF14" s="60"/>
    </row>
    <row r="15" spans="1:32" x14ac:dyDescent="0.25">
      <c r="A15" s="8" t="s">
        <v>8</v>
      </c>
      <c r="B15" s="9"/>
      <c r="C15" s="9"/>
      <c r="D15" s="41">
        <f>-D11</f>
        <v>-30</v>
      </c>
      <c r="E15" s="37">
        <f>E11</f>
        <v>30</v>
      </c>
      <c r="S15" s="88" t="s">
        <v>55</v>
      </c>
      <c r="T15" s="74"/>
      <c r="U15" s="68">
        <f>U28</f>
        <v>120</v>
      </c>
      <c r="V15" s="89">
        <f t="shared" ref="V15:X15" si="4">V28</f>
        <v>120</v>
      </c>
      <c r="W15" s="89">
        <f t="shared" si="4"/>
        <v>120</v>
      </c>
      <c r="X15" s="93">
        <f t="shared" si="4"/>
        <v>120</v>
      </c>
      <c r="AA15" s="113" t="s">
        <v>58</v>
      </c>
      <c r="AB15" s="114">
        <f>AB12+I23+C26</f>
        <v>94.750113868193154</v>
      </c>
      <c r="AC15" s="115">
        <f>AC12+D26+I23</f>
        <v>94.750113868193154</v>
      </c>
      <c r="AD15" s="115">
        <f>AD12+E26+I23</f>
        <v>-94.750113868193154</v>
      </c>
      <c r="AE15" s="116">
        <f>AE12+F26+I23</f>
        <v>-94.750113868193154</v>
      </c>
      <c r="AF15" s="60"/>
    </row>
    <row r="16" spans="1:32" x14ac:dyDescent="0.25">
      <c r="S16" s="92" t="s">
        <v>57</v>
      </c>
      <c r="T16" s="74"/>
      <c r="U16" s="68">
        <f>B8</f>
        <v>0</v>
      </c>
      <c r="V16" s="89">
        <f>B8</f>
        <v>0</v>
      </c>
      <c r="W16" s="89">
        <f>B8</f>
        <v>0</v>
      </c>
      <c r="X16" s="93">
        <f>B8</f>
        <v>0</v>
      </c>
      <c r="AA16" s="105" t="s">
        <v>60</v>
      </c>
      <c r="AB16" s="114">
        <f>AB13+C27+I25</f>
        <v>94.750113868193154</v>
      </c>
      <c r="AC16" s="115">
        <f>AC13+D27+I25</f>
        <v>-94.750113868193154</v>
      </c>
      <c r="AD16" s="115">
        <f>AD13+E27+I25</f>
        <v>-94.750113868193154</v>
      </c>
      <c r="AE16" s="116">
        <f>AE13+F27+I25</f>
        <v>94.750113868193154</v>
      </c>
      <c r="AF16" s="60"/>
    </row>
    <row r="17" spans="1:32" x14ac:dyDescent="0.25">
      <c r="A17" s="15" t="s">
        <v>9</v>
      </c>
      <c r="B17" s="3"/>
      <c r="C17" s="3"/>
      <c r="D17" s="3"/>
      <c r="E17" s="14"/>
      <c r="S17" s="88" t="s">
        <v>59</v>
      </c>
      <c r="T17" s="74"/>
      <c r="U17" s="68">
        <f>D3</f>
        <v>52</v>
      </c>
      <c r="V17" s="89">
        <f>D3</f>
        <v>52</v>
      </c>
      <c r="W17" s="89">
        <f>-D3</f>
        <v>-52</v>
      </c>
      <c r="X17" s="93">
        <f>-D3</f>
        <v>-52</v>
      </c>
      <c r="AA17" s="105" t="s">
        <v>62</v>
      </c>
      <c r="AB17" s="117">
        <f>AB14+C28+I24</f>
        <v>120</v>
      </c>
      <c r="AC17" s="118">
        <f>AC14+D28+I24</f>
        <v>120</v>
      </c>
      <c r="AD17" s="118">
        <f>AD14+E28+I24</f>
        <v>120</v>
      </c>
      <c r="AE17" s="119">
        <f>AE14+F28+I24</f>
        <v>120</v>
      </c>
      <c r="AF17" s="60"/>
    </row>
    <row r="18" spans="1:32" x14ac:dyDescent="0.25">
      <c r="A18" s="17" t="s">
        <v>13</v>
      </c>
      <c r="B18" s="32" t="s">
        <v>14</v>
      </c>
      <c r="C18" s="32" t="s">
        <v>16</v>
      </c>
      <c r="D18" s="32" t="s">
        <v>17</v>
      </c>
      <c r="E18" s="33" t="s">
        <v>15</v>
      </c>
      <c r="S18" s="5" t="s">
        <v>61</v>
      </c>
      <c r="T18" s="74"/>
      <c r="U18" s="68">
        <f t="shared" ref="U18:X18" si="5">U15</f>
        <v>120</v>
      </c>
      <c r="V18" s="89">
        <f t="shared" si="5"/>
        <v>120</v>
      </c>
      <c r="W18" s="89">
        <f t="shared" si="5"/>
        <v>120</v>
      </c>
      <c r="X18" s="93">
        <f t="shared" si="5"/>
        <v>120</v>
      </c>
      <c r="Z18" s="60"/>
      <c r="AA18" s="2" t="s">
        <v>64</v>
      </c>
      <c r="AB18" s="106"/>
      <c r="AC18" s="64"/>
      <c r="AD18" s="64"/>
      <c r="AE18" s="65"/>
      <c r="AF18" s="60"/>
    </row>
    <row r="19" spans="1:32" x14ac:dyDescent="0.25">
      <c r="A19" s="18">
        <v>1</v>
      </c>
      <c r="B19" s="34">
        <f t="shared" ref="B19:C22" si="6">D12</f>
        <v>30</v>
      </c>
      <c r="C19" s="34">
        <f t="shared" si="6"/>
        <v>30</v>
      </c>
      <c r="D19" s="34">
        <f t="shared" ref="D19:E21" si="7">D13</f>
        <v>30</v>
      </c>
      <c r="E19" s="35">
        <f t="shared" si="7"/>
        <v>-30</v>
      </c>
      <c r="S19" s="88" t="s">
        <v>63</v>
      </c>
      <c r="T19" s="74"/>
      <c r="U19" s="68">
        <f>U18 - D4*SIN(U4*PI()/180)</f>
        <v>120.00000004014328</v>
      </c>
      <c r="V19" s="89">
        <f>V18-D4*SIN(V4*PI()/180)</f>
        <v>120.00000004014328</v>
      </c>
      <c r="W19" s="89">
        <f>W18-D4*SIN(W4*PI()/180)</f>
        <v>120.00000004014328</v>
      </c>
      <c r="X19" s="93">
        <f>X18-D4*SIN(X4*PI()/180)</f>
        <v>120.00000004014328</v>
      </c>
      <c r="Z19" s="60"/>
      <c r="AA19" s="104" t="s">
        <v>38</v>
      </c>
      <c r="AB19" s="94">
        <v>1</v>
      </c>
      <c r="AC19" s="21">
        <v>2</v>
      </c>
      <c r="AD19" s="21">
        <v>3</v>
      </c>
      <c r="AE19" s="22">
        <v>4</v>
      </c>
      <c r="AF19" s="60"/>
    </row>
    <row r="20" spans="1:32" x14ac:dyDescent="0.25">
      <c r="A20" s="18">
        <v>2</v>
      </c>
      <c r="B20" s="34">
        <f t="shared" si="6"/>
        <v>30</v>
      </c>
      <c r="C20" s="34">
        <f t="shared" si="6"/>
        <v>-30</v>
      </c>
      <c r="D20" s="34">
        <f t="shared" si="7"/>
        <v>-30</v>
      </c>
      <c r="E20" s="35">
        <f t="shared" si="7"/>
        <v>-30</v>
      </c>
      <c r="S20" s="5" t="s">
        <v>65</v>
      </c>
      <c r="T20" s="74"/>
      <c r="U20" s="68">
        <f t="shared" ref="U20:X20" si="8">U17</f>
        <v>52</v>
      </c>
      <c r="V20" s="89">
        <f t="shared" si="8"/>
        <v>52</v>
      </c>
      <c r="W20" s="89">
        <f t="shared" si="8"/>
        <v>-52</v>
      </c>
      <c r="X20" s="93">
        <f t="shared" si="8"/>
        <v>-52</v>
      </c>
      <c r="Z20" s="60"/>
      <c r="AA20" s="105" t="s">
        <v>67</v>
      </c>
      <c r="AB20" s="107">
        <f>AB15*COS(45/180*PI())-AB16*SIN(45/180*PI())</f>
        <v>0</v>
      </c>
      <c r="AC20" s="95">
        <f>AC15*COS(135/180*PI())-AC16*SIN(135/180*PI())</f>
        <v>0</v>
      </c>
      <c r="AD20" s="95">
        <f>AD15*COS(225/180*PI())-AD16*SIN(225/180*PI())</f>
        <v>0</v>
      </c>
      <c r="AE20" s="108">
        <f>AE15*COS(315/180*PI())-AE16*SIN(315/180*PI())</f>
        <v>0</v>
      </c>
      <c r="AF20" s="60"/>
    </row>
    <row r="21" spans="1:32" x14ac:dyDescent="0.25">
      <c r="A21" s="18">
        <v>3</v>
      </c>
      <c r="B21" s="34">
        <f t="shared" si="6"/>
        <v>-30</v>
      </c>
      <c r="C21" s="34">
        <f t="shared" si="6"/>
        <v>-30</v>
      </c>
      <c r="D21" s="34">
        <f t="shared" si="7"/>
        <v>-30</v>
      </c>
      <c r="E21" s="35">
        <f t="shared" si="7"/>
        <v>30</v>
      </c>
      <c r="S21" s="88" t="s">
        <v>66</v>
      </c>
      <c r="T21" s="74"/>
      <c r="U21" s="68">
        <f>D4*COS(U4*PI()/180)+U20</f>
        <v>134</v>
      </c>
      <c r="V21" s="89">
        <f>D4*COS(-V4*PI()/180)+V20</f>
        <v>134</v>
      </c>
      <c r="W21" s="89">
        <f>-D4*COS(W4*PI()/180)+W20</f>
        <v>-134</v>
      </c>
      <c r="X21" s="93">
        <f>-D4*COS(X4*PI()/180)+X20</f>
        <v>-134</v>
      </c>
      <c r="Z21" s="60"/>
      <c r="AA21" s="105" t="s">
        <v>69</v>
      </c>
      <c r="AB21" s="107">
        <f>AB15*SIN(45/180*PI())+AB16*COS(45/180*PI())</f>
        <v>133.99689606879383</v>
      </c>
      <c r="AC21" s="95">
        <f>AC15*SIN(135/180*PI())+AC16*COS(135/180*PI())</f>
        <v>133.99689606879383</v>
      </c>
      <c r="AD21" s="95">
        <f>AD15*SIN(225/180*PI())+AD16*COS(225/180*PI())</f>
        <v>133.99689606879383</v>
      </c>
      <c r="AE21" s="108">
        <f>AE15*SIN(315/180*PI())+AE16*COS(315/180*PI())</f>
        <v>133.99689606879383</v>
      </c>
      <c r="AF21" s="60"/>
    </row>
    <row r="22" spans="1:32" x14ac:dyDescent="0.25">
      <c r="A22" s="19">
        <v>4</v>
      </c>
      <c r="B22" s="36">
        <f t="shared" si="6"/>
        <v>-30</v>
      </c>
      <c r="C22" s="36">
        <f t="shared" si="6"/>
        <v>30</v>
      </c>
      <c r="D22" s="36">
        <f>D12</f>
        <v>30</v>
      </c>
      <c r="E22" s="37">
        <f>E12</f>
        <v>30</v>
      </c>
      <c r="H22" s="2" t="s">
        <v>27</v>
      </c>
      <c r="I22" s="4"/>
      <c r="J22" s="53">
        <v>10</v>
      </c>
      <c r="S22" s="92" t="s">
        <v>68</v>
      </c>
      <c r="T22" s="74"/>
      <c r="U22" s="68">
        <f t="shared" ref="U22:X22" si="9">U19</f>
        <v>120.00000004014328</v>
      </c>
      <c r="V22" s="89">
        <f t="shared" si="9"/>
        <v>120.00000004014328</v>
      </c>
      <c r="W22" s="89">
        <f t="shared" si="9"/>
        <v>120.00000004014328</v>
      </c>
      <c r="X22" s="93">
        <f t="shared" si="9"/>
        <v>120.00000004014328</v>
      </c>
      <c r="Z22" s="60"/>
      <c r="AA22" s="105" t="s">
        <v>71</v>
      </c>
      <c r="AB22" s="107">
        <f t="shared" ref="AB22:AE22" si="10">AB17</f>
        <v>120</v>
      </c>
      <c r="AC22" s="95">
        <f t="shared" si="10"/>
        <v>120</v>
      </c>
      <c r="AD22" s="95">
        <f t="shared" si="10"/>
        <v>120</v>
      </c>
      <c r="AE22" s="108">
        <f t="shared" si="10"/>
        <v>120</v>
      </c>
      <c r="AF22" s="60"/>
    </row>
    <row r="23" spans="1:32" x14ac:dyDescent="0.25">
      <c r="H23" s="54" t="s">
        <v>28</v>
      </c>
      <c r="I23" s="55">
        <f>J23-30</f>
        <v>0</v>
      </c>
      <c r="J23" s="53">
        <v>30</v>
      </c>
      <c r="S23" s="88" t="s">
        <v>70</v>
      </c>
      <c r="T23" s="74"/>
      <c r="U23" s="68">
        <f>U19-D5*COS(U5*PI()/180)</f>
        <v>8.0285047943107202E-8</v>
      </c>
      <c r="V23" s="89">
        <f>V19-D5*COS(V5*PI()/180)</f>
        <v>8.0285047943107202E-8</v>
      </c>
      <c r="W23" s="89">
        <f>W19-D5*COS(W5*PI()/180)</f>
        <v>8.0285047943107202E-8</v>
      </c>
      <c r="X23" s="93">
        <f>X19-D5*COS(X5*PI()/180)</f>
        <v>8.0285047943107202E-8</v>
      </c>
      <c r="Z23" s="60"/>
      <c r="AA23" s="5" t="s">
        <v>73</v>
      </c>
      <c r="AB23" s="109">
        <f>COS(AB30*PI()/180)*AB21</f>
        <v>133.99689606879383</v>
      </c>
      <c r="AC23" s="109">
        <f t="shared" ref="AC23:AE23" si="11">COS(AC30*PI()/180)*AC21</f>
        <v>133.99689606879383</v>
      </c>
      <c r="AD23" s="109">
        <f t="shared" si="11"/>
        <v>133.99689606879383</v>
      </c>
      <c r="AE23" s="109">
        <f t="shared" si="11"/>
        <v>133.99689606879383</v>
      </c>
      <c r="AF23" s="60"/>
    </row>
    <row r="24" spans="1:32" x14ac:dyDescent="0.25">
      <c r="A24" s="23" t="s">
        <v>18</v>
      </c>
      <c r="B24" s="24"/>
      <c r="C24" s="24"/>
      <c r="D24" s="24"/>
      <c r="E24" s="24"/>
      <c r="F24" s="24"/>
      <c r="G24" s="30"/>
      <c r="H24" s="56" t="s">
        <v>29</v>
      </c>
      <c r="I24" s="55">
        <f>J24-10</f>
        <v>0</v>
      </c>
      <c r="J24" s="53">
        <v>10</v>
      </c>
      <c r="S24" s="92" t="s">
        <v>72</v>
      </c>
      <c r="T24" s="74"/>
      <c r="U24" s="68">
        <f t="shared" ref="U24:X24" si="12">U21</f>
        <v>134</v>
      </c>
      <c r="V24" s="89">
        <f t="shared" si="12"/>
        <v>134</v>
      </c>
      <c r="W24" s="89">
        <f t="shared" si="12"/>
        <v>-134</v>
      </c>
      <c r="X24" s="93">
        <f t="shared" si="12"/>
        <v>-134</v>
      </c>
      <c r="Z24" s="60"/>
      <c r="AA24" s="5" t="s">
        <v>75</v>
      </c>
      <c r="AB24" s="109">
        <f>SQRT((AB23-D3)*(AB23-D3)+AB22*AB22)</f>
        <v>145.33922720627277</v>
      </c>
      <c r="AC24" s="69">
        <f>SQRT((AC23-D3)*(AC23-D3)+AC22*AC22)</f>
        <v>145.33922720627277</v>
      </c>
      <c r="AD24" s="69">
        <f>SQRT((AD23-D3)*(AD23-D3)+AD22*AD22)</f>
        <v>145.33922720627277</v>
      </c>
      <c r="AE24" s="70">
        <f>SQRT((AE23-D3)*(AE23-D3)+AE22*AE22)</f>
        <v>145.33922720627277</v>
      </c>
      <c r="AF24" s="60"/>
    </row>
    <row r="25" spans="1:32" x14ac:dyDescent="0.25">
      <c r="A25" s="20" t="s">
        <v>10</v>
      </c>
      <c r="B25" s="21"/>
      <c r="C25" s="31">
        <v>1</v>
      </c>
      <c r="D25" s="32">
        <v>2</v>
      </c>
      <c r="E25" s="32">
        <v>3</v>
      </c>
      <c r="F25" s="33">
        <v>4</v>
      </c>
      <c r="G25" s="6"/>
      <c r="H25" s="57" t="s">
        <v>30</v>
      </c>
      <c r="I25" s="55">
        <f>J25-30</f>
        <v>0</v>
      </c>
      <c r="J25" s="53">
        <v>30</v>
      </c>
      <c r="S25" s="96" t="s">
        <v>74</v>
      </c>
      <c r="T25" s="76"/>
      <c r="U25" s="71">
        <f>U24-SIN(U5*PI()/180)*D5</f>
        <v>133.99689612754011</v>
      </c>
      <c r="V25" s="82">
        <f>V24-SIN(V5*PI()/180)*D5</f>
        <v>133.99689612754011</v>
      </c>
      <c r="W25" s="82">
        <f>W24+SIN(W5*PI()/180)*D5</f>
        <v>-133.99689612754011</v>
      </c>
      <c r="X25" s="83">
        <f>X24+SIN(X5*PI()/180)*D5</f>
        <v>-133.99689612754011</v>
      </c>
      <c r="Z25" s="60"/>
      <c r="AA25" s="5" t="s">
        <v>76</v>
      </c>
      <c r="AB25" s="109">
        <f>ATAN((AB23-D3)/AB22)</f>
        <v>0.5994348519960333</v>
      </c>
      <c r="AC25" s="69">
        <f>ATAN((AC23-D3)/AC22)</f>
        <v>0.5994348519960333</v>
      </c>
      <c r="AD25" s="69">
        <f>ATAN((AD23-D3)/AD22)</f>
        <v>0.5994348519960333</v>
      </c>
      <c r="AE25" s="70">
        <f>ATAN((AE23-D3)/AE22)</f>
        <v>0.5994348519960333</v>
      </c>
      <c r="AF25" s="60"/>
    </row>
    <row r="26" spans="1:32" x14ac:dyDescent="0.25">
      <c r="A26" s="5" t="s">
        <v>19</v>
      </c>
      <c r="B26" s="6"/>
      <c r="C26" s="45">
        <f>SIN(45/180*3.1415)*(D3+D4)</f>
        <v>94.750113868193154</v>
      </c>
      <c r="D26" s="46">
        <f>SIN(45/180*3.1415)*(D3+D4)</f>
        <v>94.750113868193154</v>
      </c>
      <c r="E26" s="46">
        <f>-SIN(45/180*3.1415)*(D3+D4)</f>
        <v>-94.750113868193154</v>
      </c>
      <c r="F26" s="47">
        <f>-SIN(45/180*3.1415)*(D3+D4)</f>
        <v>-94.750113868193154</v>
      </c>
      <c r="G26" s="29"/>
      <c r="H26" s="16"/>
      <c r="I26" s="55"/>
      <c r="J26" s="53">
        <v>10</v>
      </c>
      <c r="S26" s="5"/>
      <c r="T26" s="74"/>
      <c r="U26" s="99"/>
      <c r="V26" s="74"/>
      <c r="W26" s="74"/>
      <c r="X26" s="75"/>
      <c r="Z26" s="60"/>
      <c r="AA26" s="5" t="s">
        <v>78</v>
      </c>
      <c r="AB26" s="109">
        <f>ACOS((D5*D5-D4*D4-AB24*AB24)/(-2*AB24*D4))</f>
        <v>0.97136147430931108</v>
      </c>
      <c r="AC26" s="69">
        <f>ACOS((D5*D5-D4*D4-AC24*AC24)/(-2*AC24*D4))</f>
        <v>0.97136147430931108</v>
      </c>
      <c r="AD26" s="69">
        <f>ACOS((D5*D5-D4*D4-AD24*AD24)/(-2*AD24*D4))</f>
        <v>0.97136147430931108</v>
      </c>
      <c r="AE26" s="70">
        <f>ACOS((D5*D5-D4*D4-AE24*AE24)/(-2*AE24*D4))</f>
        <v>0.97136147430931108</v>
      </c>
      <c r="AF26" s="60"/>
    </row>
    <row r="27" spans="1:32" x14ac:dyDescent="0.25">
      <c r="A27" s="5" t="s">
        <v>20</v>
      </c>
      <c r="B27" s="6"/>
      <c r="C27" s="45">
        <f>SIN(45/180*3.1415)*(D3+D4)</f>
        <v>94.750113868193154</v>
      </c>
      <c r="D27" s="46">
        <f>-SIN(45/180*3.1415)*(D3+D4)</f>
        <v>-94.750113868193154</v>
      </c>
      <c r="E27" s="46">
        <f>-SIN(45/180*3.1415)*(D3+D4)</f>
        <v>-94.750113868193154</v>
      </c>
      <c r="F27" s="47">
        <f>SIN(45/180*3.1415)*(D3+D4)</f>
        <v>94.750113868193154</v>
      </c>
      <c r="G27" s="29"/>
      <c r="H27" s="57" t="s">
        <v>31</v>
      </c>
      <c r="I27" s="55">
        <f t="shared" ref="I27:I29" si="13">J27-10</f>
        <v>0</v>
      </c>
      <c r="J27" s="53">
        <v>10</v>
      </c>
      <c r="S27" s="11" t="s">
        <v>77</v>
      </c>
      <c r="T27" s="72"/>
      <c r="U27" s="66">
        <f>AB15+D12</f>
        <v>124.75011386819315</v>
      </c>
      <c r="V27" s="86">
        <f>AC15+D13</f>
        <v>124.75011386819315</v>
      </c>
      <c r="W27" s="86">
        <f>AD15+D14</f>
        <v>-124.75011386819315</v>
      </c>
      <c r="X27" s="97">
        <f>AE15+D15</f>
        <v>-124.75011386819315</v>
      </c>
      <c r="Z27" s="60"/>
      <c r="AA27" s="5" t="s">
        <v>80</v>
      </c>
      <c r="AB27" s="109">
        <f>ACOS((AB24*AB24-D5*D5-D4*D4)/(-2*D4*D5))</f>
        <v>1.5707704611910613</v>
      </c>
      <c r="AC27" s="69">
        <f>ACOS((AC24*AC24-D5*D5-D4*D4)/(-2*D4*D5))</f>
        <v>1.5707704611910613</v>
      </c>
      <c r="AD27" s="69">
        <f>ACOS((AD24*AD24-D5*D5-D4*D4)/(-2*D4*D5))</f>
        <v>1.5707704611910613</v>
      </c>
      <c r="AE27" s="70">
        <f>ACOS((AE24*AE24-D5*D5-D4*D4)/(-2*D4*D5))</f>
        <v>1.5707704611910613</v>
      </c>
      <c r="AF27" s="60"/>
    </row>
    <row r="28" spans="1:32" x14ac:dyDescent="0.25">
      <c r="A28" s="8" t="s">
        <v>21</v>
      </c>
      <c r="B28" s="9"/>
      <c r="C28" s="48">
        <f>D5</f>
        <v>120</v>
      </c>
      <c r="D28" s="49">
        <f>D5</f>
        <v>120</v>
      </c>
      <c r="E28" s="49">
        <f>D5</f>
        <v>120</v>
      </c>
      <c r="F28" s="50">
        <f>D5</f>
        <v>120</v>
      </c>
      <c r="G28" s="29"/>
      <c r="H28" s="57" t="s">
        <v>32</v>
      </c>
      <c r="I28" s="55">
        <f>J28-16</f>
        <v>0</v>
      </c>
      <c r="J28" s="53">
        <v>16</v>
      </c>
      <c r="S28" s="5" t="s">
        <v>79</v>
      </c>
      <c r="T28" s="74"/>
      <c r="U28" s="68">
        <f>AB17</f>
        <v>120</v>
      </c>
      <c r="V28" s="89">
        <f>AC17</f>
        <v>120</v>
      </c>
      <c r="W28" s="89">
        <f>AD17</f>
        <v>120</v>
      </c>
      <c r="X28" s="93">
        <f>AE17</f>
        <v>120</v>
      </c>
      <c r="Z28" s="60"/>
      <c r="AA28" s="5" t="s">
        <v>82</v>
      </c>
      <c r="AB28" s="110">
        <f t="shared" ref="AB28:AE28" si="14">90-AB27*180/PI()</f>
        <v>1.481989934319472E-3</v>
      </c>
      <c r="AC28" s="84">
        <f t="shared" si="14"/>
        <v>1.481989934319472E-3</v>
      </c>
      <c r="AD28" s="84">
        <f t="shared" si="14"/>
        <v>1.481989934319472E-3</v>
      </c>
      <c r="AE28" s="87">
        <f t="shared" si="14"/>
        <v>1.481989934319472E-3</v>
      </c>
      <c r="AF28" s="60"/>
    </row>
    <row r="29" spans="1:32" x14ac:dyDescent="0.25">
      <c r="H29" s="58" t="s">
        <v>33</v>
      </c>
      <c r="I29" s="59">
        <f t="shared" si="13"/>
        <v>0</v>
      </c>
      <c r="J29" s="53">
        <v>10</v>
      </c>
      <c r="S29" s="8" t="s">
        <v>81</v>
      </c>
      <c r="T29" s="76"/>
      <c r="U29" s="71">
        <f>AB16+E12</f>
        <v>124.75011386819315</v>
      </c>
      <c r="V29" s="82">
        <f>AC16+E13</f>
        <v>-124.75011386819315</v>
      </c>
      <c r="W29" s="82">
        <f>AD16+E14</f>
        <v>-124.75011386819315</v>
      </c>
      <c r="X29" s="83">
        <f>AE16+E15</f>
        <v>124.75011386819315</v>
      </c>
      <c r="Z29" s="60"/>
      <c r="AA29" s="5" t="s">
        <v>83</v>
      </c>
      <c r="AB29" s="110">
        <f t="shared" ref="AB29:AE29" si="15">(AB25+AB26)*180/PI()-90</f>
        <v>-2.8049271350027993E-8</v>
      </c>
      <c r="AC29" s="84">
        <f t="shared" si="15"/>
        <v>-2.8049271350027993E-8</v>
      </c>
      <c r="AD29" s="84">
        <f t="shared" si="15"/>
        <v>-2.8049271350027993E-8</v>
      </c>
      <c r="AE29" s="87">
        <f t="shared" si="15"/>
        <v>-2.8049271350027993E-8</v>
      </c>
      <c r="AF29" s="60"/>
    </row>
    <row r="30" spans="1:32" x14ac:dyDescent="0.25">
      <c r="U30" s="53">
        <v>10</v>
      </c>
      <c r="Z30" s="60"/>
      <c r="AA30" s="8" t="s">
        <v>84</v>
      </c>
      <c r="AB30" s="111">
        <f>90-ATAN2(AB20,AB21)*180/PI()</f>
        <v>0</v>
      </c>
      <c r="AC30" s="90">
        <f t="shared" ref="AC30:AE30" si="16">90-ATAN2(AC20,AC21)*180/PI()</f>
        <v>0</v>
      </c>
      <c r="AD30" s="90">
        <f t="shared" si="16"/>
        <v>0</v>
      </c>
      <c r="AE30" s="91">
        <f t="shared" si="16"/>
        <v>0</v>
      </c>
      <c r="AF30" s="60"/>
    </row>
    <row r="31" spans="1:32" x14ac:dyDescent="0.25">
      <c r="Z31" s="60"/>
      <c r="AA31" s="61"/>
      <c r="AB31" s="61"/>
      <c r="AC31" s="61"/>
      <c r="AD31" s="61"/>
      <c r="AE31" s="61"/>
      <c r="AF31" s="60"/>
    </row>
  </sheetData>
  <pageMargins left="0.7" right="0.7" top="0.75" bottom="0.75" header="0.3" footer="0.3"/>
  <pageSetup paperSize="0" orientation="portrait" horizontalDpi="0" verticalDpi="0" copies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Spinner 8">
              <controlPr defaultSize="0" autoPict="0">
                <anchor moveWithCells="1" sizeWithCells="1">
                  <from>
                    <xdr:col>9</xdr:col>
                    <xdr:colOff>171450</xdr:colOff>
                    <xdr:row>21</xdr:row>
                    <xdr:rowOff>171450</xdr:rowOff>
                  </from>
                  <to>
                    <xdr:col>9</xdr:col>
                    <xdr:colOff>333375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Spinner 9">
              <controlPr defaultSize="0" autoPict="0">
                <anchor moveWithCells="1" sizeWithCells="1">
                  <from>
                    <xdr:col>9</xdr:col>
                    <xdr:colOff>381000</xdr:colOff>
                    <xdr:row>22</xdr:row>
                    <xdr:rowOff>171450</xdr:rowOff>
                  </from>
                  <to>
                    <xdr:col>9</xdr:col>
                    <xdr:colOff>542925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Spinner 10">
              <controlPr defaultSize="0" autoPict="0">
                <anchor moveWithCells="1" sizeWithCells="1">
                  <from>
                    <xdr:col>9</xdr:col>
                    <xdr:colOff>161925</xdr:colOff>
                    <xdr:row>23</xdr:row>
                    <xdr:rowOff>171450</xdr:rowOff>
                  </from>
                  <to>
                    <xdr:col>9</xdr:col>
                    <xdr:colOff>323850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Spinner 11">
              <controlPr defaultSize="0" autoPict="0">
                <anchor moveWithCells="1" sizeWithCells="1">
                  <from>
                    <xdr:col>9</xdr:col>
                    <xdr:colOff>381000</xdr:colOff>
                    <xdr:row>25</xdr:row>
                    <xdr:rowOff>171450</xdr:rowOff>
                  </from>
                  <to>
                    <xdr:col>9</xdr:col>
                    <xdr:colOff>542925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Spinner 12">
              <controlPr defaultSize="0" autoPict="0">
                <anchor moveWithCells="1" sizeWithCells="1">
                  <from>
                    <xdr:col>9</xdr:col>
                    <xdr:colOff>142875</xdr:colOff>
                    <xdr:row>26</xdr:row>
                    <xdr:rowOff>171450</xdr:rowOff>
                  </from>
                  <to>
                    <xdr:col>9</xdr:col>
                    <xdr:colOff>304800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Spinner 13">
              <controlPr defaultSize="0" autoPict="0">
                <anchor moveWithCells="1" sizeWithCells="1">
                  <from>
                    <xdr:col>9</xdr:col>
                    <xdr:colOff>390525</xdr:colOff>
                    <xdr:row>27</xdr:row>
                    <xdr:rowOff>152400</xdr:rowOff>
                  </from>
                  <to>
                    <xdr:col>9</xdr:col>
                    <xdr:colOff>552450</xdr:colOff>
                    <xdr:row>29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Zhihang Liang</dc:creator>
  <cp:lastModifiedBy>Huy Le</cp:lastModifiedBy>
  <dcterms:created xsi:type="dcterms:W3CDTF">2013-03-29T20:09:58Z</dcterms:created>
  <dcterms:modified xsi:type="dcterms:W3CDTF">2016-03-05T07:38:41Z</dcterms:modified>
</cp:coreProperties>
</file>