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60" windowWidth="24000" windowHeight="9675" tabRatio="863" firstSheet="9" activeTab="10"/>
  </bookViews>
  <sheets>
    <sheet name="Executive Summary" sheetId="4" r:id="rId1"/>
    <sheet name="Glossary" sheetId="9" r:id="rId2"/>
    <sheet name="Traffic Share" sheetId="11" r:id="rId3"/>
    <sheet name="Position Gap" sheetId="12" r:id="rId4"/>
    <sheet name="% KWs Clean" sheetId="2" r:id="rId5"/>
    <sheet name="Unauthorized Page Age" sheetId="3" r:id="rId6"/>
    <sheet name="Top Keyword Templates" sheetId="8" r:id="rId7"/>
    <sheet name="Top Keywords" sheetId="6" r:id="rId8"/>
    <sheet name="Top Websites with Infringements" sheetId="15" r:id="rId9"/>
    <sheet name="Sheet3" sheetId="22" r:id="rId10"/>
    <sheet name="New Websites with Infringements" sheetId="16" r:id="rId11"/>
    <sheet name="Num Unauthorized Instances" sheetId="5" r:id="rId12"/>
    <sheet name="Data" sheetId="1" r:id="rId13"/>
    <sheet name="Action Data" sheetId="13" r:id="rId14"/>
    <sheet name="Website Data" sheetId="14" r:id="rId15"/>
    <sheet name="Trend Chart Data" sheetId="7" r:id="rId16"/>
    <sheet name="Action Metrics" sheetId="10" r:id="rId17"/>
    <sheet name="Top25KeywordTemplates" sheetId="17" r:id="rId18"/>
    <sheet name="Top25Keywords" sheetId="18" r:id="rId19"/>
    <sheet name="Top25Website" sheetId="19" r:id="rId20"/>
    <sheet name="Top25NewWebsite" sheetId="21" r:id="rId21"/>
  </sheets>
  <calcPr calcId="145621" concurrentCalc="0"/>
  <pivotCaches>
    <pivotCache cacheId="9" r:id="rId22"/>
    <pivotCache cacheId="20" r:id="rId23"/>
    <pivotCache cacheId="32" r:id="rId24"/>
    <pivotCache cacheId="43" r:id="rId25"/>
    <pivotCache cacheId="49" r:id="rId26"/>
  </pivotCaches>
  <extLst>
    <ext xmlns:mx="http://schemas.microsoft.com/office/mac/excel/2008/main" uri="{7523E5D3-25F3-A5E0-1632-64F254C22452}">
      <mx:ArchID Flags="2"/>
    </ext>
  </extLst>
</workbook>
</file>

<file path=xl/calcChain.xml><?xml version="1.0" encoding="utf-8"?>
<calcChain xmlns="http://schemas.openxmlformats.org/spreadsheetml/2006/main">
  <c r="M243" i="4" l="1"/>
  <c r="E9" i="4"/>
  <c r="I4" i="11"/>
  <c r="I5" i="11"/>
  <c r="I6" i="11"/>
  <c r="I4" i="12"/>
  <c r="I5" i="12"/>
  <c r="I4" i="7"/>
  <c r="I5" i="7"/>
  <c r="H4" i="7"/>
  <c r="H5" i="7"/>
  <c r="I16" i="10"/>
  <c r="H16" i="10"/>
  <c r="G16" i="10"/>
  <c r="I12" i="10"/>
  <c r="I13" i="10"/>
  <c r="O21" i="4"/>
  <c r="I8" i="10"/>
  <c r="H8" i="10"/>
  <c r="G8" i="10"/>
  <c r="I9" i="10"/>
  <c r="O19" i="4"/>
  <c r="I4" i="10"/>
  <c r="H4" i="10"/>
  <c r="I14" i="7"/>
  <c r="I15" i="7"/>
  <c r="I8" i="7"/>
  <c r="H8" i="7"/>
  <c r="I6" i="12"/>
  <c r="H4" i="11"/>
  <c r="G4" i="11"/>
  <c r="H4" i="12"/>
  <c r="H5" i="12"/>
  <c r="G4" i="12"/>
  <c r="G5" i="12"/>
  <c r="H6" i="12"/>
  <c r="B29" i="4"/>
  <c r="G29" i="4"/>
  <c r="H14" i="7"/>
  <c r="H15" i="7"/>
  <c r="H6" i="11"/>
  <c r="I9" i="11"/>
  <c r="I5" i="10"/>
  <c r="O17" i="4"/>
  <c r="F4" i="12"/>
  <c r="E4" i="12"/>
  <c r="G4" i="10"/>
  <c r="G5" i="10"/>
  <c r="H5" i="10"/>
  <c r="L29" i="4"/>
  <c r="H11" i="7"/>
  <c r="G8" i="7"/>
  <c r="H10" i="7"/>
  <c r="G17" i="10"/>
  <c r="F16" i="10"/>
  <c r="E16" i="10"/>
  <c r="H9" i="10"/>
  <c r="I10" i="7"/>
  <c r="I17" i="10"/>
  <c r="O23" i="4"/>
  <c r="G6" i="12"/>
  <c r="H5" i="11"/>
  <c r="H9" i="11"/>
  <c r="I11" i="7"/>
  <c r="M247" i="4"/>
  <c r="F5" i="12"/>
  <c r="F6" i="12"/>
  <c r="G9" i="11"/>
  <c r="G6" i="11"/>
  <c r="G5" i="11"/>
  <c r="F17" i="10"/>
  <c r="G9" i="10"/>
  <c r="F8" i="10"/>
  <c r="F4" i="10"/>
  <c r="F4" i="11"/>
  <c r="H17" i="10"/>
  <c r="G4" i="7"/>
  <c r="H12" i="10"/>
  <c r="G14" i="7"/>
  <c r="I9" i="7"/>
  <c r="G11" i="7"/>
  <c r="G10" i="7"/>
  <c r="F8" i="7"/>
  <c r="F11" i="7"/>
  <c r="H9" i="7"/>
  <c r="F4" i="7"/>
  <c r="G5" i="7"/>
  <c r="E5" i="12"/>
  <c r="E6" i="12"/>
  <c r="D4" i="12"/>
  <c r="F14" i="7"/>
  <c r="G15" i="7"/>
  <c r="E4" i="10"/>
  <c r="F5" i="10"/>
  <c r="E8" i="7"/>
  <c r="E17" i="10"/>
  <c r="D16" i="10"/>
  <c r="G12" i="10"/>
  <c r="H13" i="10"/>
  <c r="F6" i="11"/>
  <c r="F9" i="11"/>
  <c r="E4" i="11"/>
  <c r="F5" i="11"/>
  <c r="E8" i="10"/>
  <c r="F9" i="10"/>
  <c r="F10" i="7"/>
  <c r="G9" i="7"/>
  <c r="D8" i="7"/>
  <c r="E11" i="7"/>
  <c r="E10" i="7"/>
  <c r="D4" i="10"/>
  <c r="E5" i="10"/>
  <c r="E5" i="11"/>
  <c r="D4" i="11"/>
  <c r="E9" i="11"/>
  <c r="E6" i="11"/>
  <c r="F12" i="10"/>
  <c r="G13" i="10"/>
  <c r="C16" i="10"/>
  <c r="D17" i="10"/>
  <c r="F9" i="7"/>
  <c r="F15" i="7"/>
  <c r="E14" i="7"/>
  <c r="E9" i="10"/>
  <c r="D8" i="10"/>
  <c r="C4" i="12"/>
  <c r="D6" i="12"/>
  <c r="D5" i="12"/>
  <c r="E4" i="7"/>
  <c r="F5" i="7"/>
  <c r="E9" i="7"/>
  <c r="D14" i="7"/>
  <c r="E15" i="7"/>
  <c r="C17" i="10"/>
  <c r="B16" i="10"/>
  <c r="B17" i="10"/>
  <c r="D5" i="10"/>
  <c r="C4" i="10"/>
  <c r="B4" i="12"/>
  <c r="C6" i="12"/>
  <c r="C5" i="12"/>
  <c r="D5" i="11"/>
  <c r="D9" i="11"/>
  <c r="D6" i="11"/>
  <c r="C4" i="11"/>
  <c r="D4" i="7"/>
  <c r="E5" i="7"/>
  <c r="C8" i="10"/>
  <c r="D9" i="10"/>
  <c r="F13" i="10"/>
  <c r="E12" i="10"/>
  <c r="D11" i="7"/>
  <c r="D10" i="7"/>
  <c r="C8" i="7"/>
  <c r="D9" i="7"/>
  <c r="C9" i="10"/>
  <c r="B8" i="10"/>
  <c r="B9" i="10"/>
  <c r="E13" i="10"/>
  <c r="D12" i="10"/>
  <c r="B5" i="12"/>
  <c r="B6" i="12"/>
  <c r="C4" i="7"/>
  <c r="D5" i="7"/>
  <c r="B4" i="10"/>
  <c r="B5" i="10"/>
  <c r="C5" i="10"/>
  <c r="B8" i="7"/>
  <c r="C10" i="7"/>
  <c r="C11" i="7"/>
  <c r="B4" i="11"/>
  <c r="C9" i="11"/>
  <c r="C5" i="11"/>
  <c r="C6" i="11"/>
  <c r="D15" i="7"/>
  <c r="C14" i="7"/>
  <c r="C9" i="7"/>
  <c r="D13" i="10"/>
  <c r="C12" i="10"/>
  <c r="C15" i="7"/>
  <c r="B14" i="7"/>
  <c r="B15" i="7"/>
  <c r="B11" i="7"/>
  <c r="B10" i="7"/>
  <c r="C5" i="7"/>
  <c r="B4" i="7"/>
  <c r="B5" i="7"/>
  <c r="B5" i="11"/>
  <c r="B6" i="11"/>
  <c r="B9" i="11"/>
  <c r="B16" i="4"/>
  <c r="B9" i="7"/>
  <c r="C13" i="10"/>
  <c r="B12" i="10"/>
  <c r="B13" i="10"/>
</calcChain>
</file>

<file path=xl/sharedStrings.xml><?xml version="1.0" encoding="utf-8"?>
<sst xmlns="http://schemas.openxmlformats.org/spreadsheetml/2006/main" count="326" uniqueCount="126">
  <si>
    <t>Portal</t>
  </si>
  <si>
    <t>User Region</t>
  </si>
  <si>
    <t>Search Date</t>
  </si>
  <si>
    <t>Year</t>
  </si>
  <si>
    <t>Week Of Year</t>
  </si>
  <si>
    <t>Keyword</t>
  </si>
  <si>
    <t>Product</t>
  </si>
  <si>
    <t>Page Number</t>
  </si>
  <si>
    <t>Status</t>
  </si>
  <si>
    <t>Min Position Unauthorized</t>
  </si>
  <si>
    <t>Avg Age Unauthorized (days)</t>
  </si>
  <si>
    <t>(All)</t>
  </si>
  <si>
    <t>Row Labels</t>
  </si>
  <si>
    <t>Grand Total</t>
  </si>
  <si>
    <t>Column Labels</t>
  </si>
  <si>
    <t>Count of Search Date</t>
  </si>
  <si>
    <t>Average of Avg Age Unauthorized (days)</t>
  </si>
  <si>
    <t>Num Unauthorized</t>
  </si>
  <si>
    <t>Sum of Num Unauthorized</t>
  </si>
  <si>
    <t>Keyword Cleanliness</t>
  </si>
  <si>
    <t>Analyst Comments</t>
  </si>
  <si>
    <t>Unauthorized Page Age</t>
  </si>
  <si>
    <t>Parameters</t>
  </si>
  <si>
    <t>Search Engine</t>
  </si>
  <si>
    <t>15+</t>
  </si>
  <si>
    <t>Search Results Pages Analyzed</t>
  </si>
  <si>
    <t>Keywords</t>
  </si>
  <si>
    <t>Keyword Cleanliness Pivot</t>
  </si>
  <si>
    <t>Unauthorized Page Age Pivot</t>
  </si>
  <si>
    <t>Changes to this page change the metric in the Executive Summary that's titled "Unauthorized Page Age"</t>
  </si>
  <si>
    <t>Top Keywords Pivot</t>
  </si>
  <si>
    <t>Changes to this page change the chart in the Executive Summary that's titled "Keyword Cleanliness by Title" and the change the summary metric.</t>
  </si>
  <si>
    <t>Changes to this page change the metric in the Executive Summary that's titled 
"Top 25 Keywords with Most Unauthorized"</t>
  </si>
  <si>
    <t>Changes to this page change the metric in the Executive Summary that's titled "Unauthorized Results"</t>
  </si>
  <si>
    <t>Num Unauthorized Instances Pivot</t>
  </si>
  <si>
    <t>Webpages Analyzed (Weekly)</t>
  </si>
  <si>
    <t xml:space="preserve">Products </t>
  </si>
  <si>
    <t>Keywords per Product</t>
  </si>
  <si>
    <t>Trend Chart Data</t>
  </si>
  <si>
    <t>Week…</t>
  </si>
  <si>
    <t>Keyword Template</t>
  </si>
  <si>
    <t>Top Keyword Templates Pivot</t>
  </si>
  <si>
    <t>Changes to this page change the metric in the Executive Summary that's titled 
"Top 25 Keyword Templates with Most Unauthorized"</t>
  </si>
  <si>
    <t>Week#</t>
  </si>
  <si>
    <t>Unauthorized Webpages</t>
  </si>
  <si>
    <t>Ending:</t>
  </si>
  <si>
    <t xml:space="preserve">Privileged &amp; Confidential </t>
  </si>
  <si>
    <t>Infringing Page Age</t>
  </si>
  <si>
    <t>Glossary</t>
  </si>
  <si>
    <t>Casual Keywords</t>
  </si>
  <si>
    <t>Do not indicate intention of user to pirate (e.g., “watch Game of Thrones” or “download The Knick”).</t>
  </si>
  <si>
    <t>Expert Keywords</t>
  </si>
  <si>
    <t>Indicate knowledge of pirated channels or intent to pirate (e.g., “Game of Thrones putlocker” or “The Knick torrent”).</t>
  </si>
  <si>
    <t>% Keywords Clean</t>
  </si>
  <si>
    <t>Webpages Infringing</t>
  </si>
  <si>
    <t>The quantity of URLs that are likely infringing based on Marketly’s algorithms, although results have not been confirmed through human analysis.</t>
  </si>
  <si>
    <t>Methodology</t>
  </si>
  <si>
    <t>Keyword Type</t>
  </si>
  <si>
    <t>Casual</t>
  </si>
  <si>
    <t>Average number of days that currently infringing webpages have appeared in search results, after discovered by Marketly.</t>
  </si>
  <si>
    <t>Action Metrics</t>
  </si>
  <si>
    <t>Infringements Removed</t>
  </si>
  <si>
    <t>Removal Rate</t>
  </si>
  <si>
    <t>Time-to-Action (Hours)</t>
  </si>
  <si>
    <t>Time-to-Removal (Hours)</t>
  </si>
  <si>
    <t>Traffic Share</t>
  </si>
  <si>
    <t>Position Gap</t>
  </si>
  <si>
    <t>Authorized</t>
  </si>
  <si>
    <t>Unauthorized</t>
  </si>
  <si>
    <t>1st Authorized</t>
  </si>
  <si>
    <t>1st Unauthorized</t>
  </si>
  <si>
    <t>Percentage of keyword and title search combinations where no infringing results were returned.</t>
  </si>
  <si>
    <t>Percentage of all webpages analyzed that contain infringing results.</t>
  </si>
  <si>
    <t>% of Keywords Clean</t>
  </si>
  <si>
    <t>% of Webpages Infringing</t>
  </si>
  <si>
    <t>Estimated percentage of search engine traffic share that's getting diverted to unauthorized links.</t>
  </si>
  <si>
    <t>Positions</t>
  </si>
  <si>
    <t>% of Traffic to Unauthorized</t>
  </si>
  <si>
    <t>Time-To-Removal (Hours)</t>
  </si>
  <si>
    <t>Time-To-Action (Hours)</t>
  </si>
  <si>
    <t>Actions taken and corresponding process measurements to achieve the impact.</t>
  </si>
  <si>
    <t>Number Reported</t>
  </si>
  <si>
    <t>Number Removed</t>
  </si>
  <si>
    <t>Average Time to Action Minutes</t>
  </si>
  <si>
    <t>Average Time to Remove Minutes</t>
  </si>
  <si>
    <t>Min Position Authorized</t>
  </si>
  <si>
    <t>Num Authorized</t>
  </si>
  <si>
    <t>Num Results</t>
  </si>
  <si>
    <t>Unauthorized Traffic Share</t>
  </si>
  <si>
    <t>Authorized Traffic Share</t>
  </si>
  <si>
    <t>% Unauthorized</t>
  </si>
  <si>
    <t>Sum of Num Results</t>
  </si>
  <si>
    <t>Portion of relevant casual keywords that are not generating an infringement on the first page of search results.</t>
  </si>
  <si>
    <t>Sent At</t>
  </si>
  <si>
    <t>Number of positions between the first authorized and  unauthorized search engine results.</t>
  </si>
  <si>
    <t>IP Owner</t>
  </si>
  <si>
    <t>Sum Time to Action Minutes</t>
  </si>
  <si>
    <t>Sum Time to Remove Minutes</t>
  </si>
  <si>
    <t>Host Name</t>
  </si>
  <si>
    <t>First Unauthorized Search Date</t>
  </si>
  <si>
    <t>First Unauthorized Week of Year</t>
  </si>
  <si>
    <t>Week of Year</t>
  </si>
  <si>
    <t>New Websites with Infringements Pivot</t>
  </si>
  <si>
    <t>Changes to this page change the metric in the Executive Summary that's titled 
"New Websites with Infringements"</t>
  </si>
  <si>
    <t>Top Websites with Infringements Pivot</t>
  </si>
  <si>
    <t>Changes to this page change the metric in the Executive Summary that's titled 
"Top 25 Websites with Most Infringements"</t>
  </si>
  <si>
    <t>OPPORTUNITIES</t>
  </si>
  <si>
    <t>IMPACT</t>
  </si>
  <si>
    <t>ACTION</t>
  </si>
  <si>
    <t>APPROACH</t>
  </si>
  <si>
    <t>Used Historical Traffic Data</t>
  </si>
  <si>
    <t>Projected Authorized</t>
  </si>
  <si>
    <t>Projected Unauthorized</t>
  </si>
  <si>
    <t>Historical Data Used</t>
  </si>
  <si>
    <t>First Page</t>
  </si>
  <si>
    <t>Marketly performs a series of commonly used "casual" keyword and title searches in Google, records the results returned on the first page, and identifies any websites suspected of infringement.  "Casual" search keywords are terms used to download and stream film and television content without an explicit intent to pirate.</t>
  </si>
  <si>
    <t>First Unauthorized Year</t>
  </si>
  <si>
    <t>Google</t>
  </si>
  <si>
    <t>BR</t>
  </si>
  <si>
    <t>ScrubM Weekly Report for Paramount BR
Google Executive Summary
MARKETLY</t>
  </si>
  <si>
    <t>Values</t>
  </si>
  <si>
    <r>
      <t xml:space="preserve">Questions? Please contact </t>
    </r>
    <r>
      <rPr>
        <u/>
        <sz val="11"/>
        <color theme="1"/>
        <rFont val="Segoe UI"/>
        <family val="2"/>
      </rPr>
      <t>customercare@marketly.com</t>
    </r>
  </si>
  <si>
    <t>Num Unauthorised</t>
  </si>
  <si>
    <t>First Unauthorized</t>
  </si>
  <si>
    <t>(blank)</t>
  </si>
  <si>
    <t>Sum of Num Unauthorised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</si>
</sst>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
    <numFmt numFmtId="165" formatCode="0.0%"/>
    <numFmt numFmtId="166" formatCode="_(* #,##0_);_(* \(#,##0\);_(* &quot;-&quot;??_);_(@_)"/>
    <numFmt numFmtId="167" formatCode="00"/>
    <numFmt numFmtId="168" formatCode="m/d/yy;@"/>
    <numFmt numFmtId="169" formatCode="mm/dd/yyyy\ hh:mm"/>
  </numFmts>
  <fonts count="44" x14ac:knownFonts="1">
    <font>
      <sz val="11"/>
      <color theme="1"/>
      <name val="Segoe UI"/>
      <family val="2"/>
    </font>
    <font>
      <sz val="11"/>
      <color theme="1"/>
      <name val="Calibri"/>
      <family val="2"/>
      <scheme val="minor"/>
    </font>
    <font>
      <sz val="11"/>
      <color theme="1"/>
      <name val="Segoe UI"/>
      <family val="2"/>
    </font>
    <font>
      <sz val="18"/>
      <color theme="3"/>
      <name val="Calibri Light"/>
      <family val="2"/>
      <scheme val="major"/>
    </font>
    <font>
      <b/>
      <sz val="15"/>
      <color theme="3"/>
      <name val="Segoe UI"/>
      <family val="2"/>
    </font>
    <font>
      <b/>
      <sz val="13"/>
      <color theme="3"/>
      <name val="Segoe UI"/>
      <family val="2"/>
    </font>
    <font>
      <b/>
      <sz val="11"/>
      <color theme="3"/>
      <name val="Segoe UI"/>
      <family val="2"/>
    </font>
    <font>
      <sz val="11"/>
      <color rgb="FF006100"/>
      <name val="Segoe UI"/>
      <family val="2"/>
    </font>
    <font>
      <sz val="11"/>
      <color rgb="FF9C0006"/>
      <name val="Segoe UI"/>
      <family val="2"/>
    </font>
    <font>
      <sz val="11"/>
      <color rgb="FF9C6500"/>
      <name val="Segoe UI"/>
      <family val="2"/>
    </font>
    <font>
      <sz val="11"/>
      <color rgb="FF3F3F76"/>
      <name val="Segoe UI"/>
      <family val="2"/>
    </font>
    <font>
      <b/>
      <sz val="11"/>
      <color rgb="FF3F3F3F"/>
      <name val="Segoe UI"/>
      <family val="2"/>
    </font>
    <font>
      <b/>
      <sz val="11"/>
      <color rgb="FFFA7D00"/>
      <name val="Segoe UI"/>
      <family val="2"/>
    </font>
    <font>
      <sz val="11"/>
      <color rgb="FFFA7D00"/>
      <name val="Segoe UI"/>
      <family val="2"/>
    </font>
    <font>
      <b/>
      <sz val="11"/>
      <color theme="0"/>
      <name val="Segoe UI"/>
      <family val="2"/>
    </font>
    <font>
      <sz val="11"/>
      <color rgb="FFFF0000"/>
      <name val="Segoe UI"/>
      <family val="2"/>
    </font>
    <font>
      <i/>
      <sz val="11"/>
      <color rgb="FF7F7F7F"/>
      <name val="Segoe UI"/>
      <family val="2"/>
    </font>
    <font>
      <b/>
      <sz val="11"/>
      <color theme="1"/>
      <name val="Segoe UI"/>
      <family val="2"/>
    </font>
    <font>
      <sz val="11"/>
      <color theme="0"/>
      <name val="Segoe UI"/>
      <family val="2"/>
    </font>
    <font>
      <sz val="12"/>
      <color theme="1"/>
      <name val="Segoe UI"/>
      <family val="2"/>
    </font>
    <font>
      <b/>
      <sz val="16"/>
      <color theme="0"/>
      <name val="Segoe UI"/>
      <family val="2"/>
    </font>
    <font>
      <i/>
      <sz val="11"/>
      <color theme="1"/>
      <name val="Segoe UI"/>
      <family val="2"/>
    </font>
    <font>
      <b/>
      <sz val="12"/>
      <color theme="1"/>
      <name val="Segoe UI"/>
      <family val="2"/>
    </font>
    <font>
      <b/>
      <sz val="16"/>
      <color theme="1"/>
      <name val="Segoe UI"/>
      <family val="2"/>
    </font>
    <font>
      <sz val="8"/>
      <name val="Segoe UI"/>
      <family val="2"/>
    </font>
    <font>
      <b/>
      <sz val="24"/>
      <color rgb="FFFFFFFF"/>
      <name val="Segoe UI"/>
      <family val="2"/>
    </font>
    <font>
      <sz val="11"/>
      <color theme="1"/>
      <name val="Segoe UI"/>
      <family val="2"/>
    </font>
    <font>
      <b/>
      <sz val="12"/>
      <color theme="1"/>
      <name val="Segoe UI"/>
      <family val="2"/>
    </font>
    <font>
      <sz val="12"/>
      <color theme="1"/>
      <name val="Segoe UI"/>
      <family val="2"/>
    </font>
    <font>
      <b/>
      <sz val="14"/>
      <color theme="1"/>
      <name val="Segoe UI"/>
      <family val="2"/>
    </font>
    <font>
      <sz val="14"/>
      <color theme="1"/>
      <name val="Segoe UI"/>
      <family val="2"/>
    </font>
    <font>
      <i/>
      <sz val="12"/>
      <color theme="1"/>
      <name val="Segoe UI"/>
      <family val="2"/>
    </font>
    <font>
      <b/>
      <sz val="14"/>
      <color theme="0"/>
      <name val="Segoe UI"/>
      <family val="2"/>
    </font>
    <font>
      <b/>
      <sz val="15"/>
      <color theme="1"/>
      <name val="Segoe UI"/>
      <family val="2"/>
    </font>
    <font>
      <i/>
      <sz val="9"/>
      <color theme="1"/>
      <name val="Segoe UI"/>
      <family val="2"/>
    </font>
    <font>
      <b/>
      <sz val="20"/>
      <color rgb="FFFF0000"/>
      <name val="Segoe UI"/>
      <family val="2"/>
    </font>
    <font>
      <sz val="7"/>
      <color theme="1"/>
      <name val="Segoe UI"/>
      <family val="2"/>
    </font>
    <font>
      <b/>
      <sz val="20"/>
      <color rgb="FF00B050"/>
      <name val="Segoe UI"/>
      <family val="2"/>
    </font>
    <font>
      <b/>
      <sz val="20"/>
      <color theme="1"/>
      <name val="Segoe UI"/>
      <family val="2"/>
    </font>
    <font>
      <sz val="20"/>
      <color rgb="FF00B050"/>
      <name val="Segoe UI"/>
      <family val="2"/>
    </font>
    <font>
      <sz val="8"/>
      <color rgb="FF222222"/>
      <name val="Arial"/>
      <family val="2"/>
    </font>
    <font>
      <sz val="12"/>
      <color rgb="FF222222"/>
      <name val="Segoe UI"/>
      <family val="2"/>
    </font>
    <font>
      <sz val="16"/>
      <color theme="1" tint="0.34998626667073579"/>
      <name val="Segoe UI"/>
      <family val="2"/>
    </font>
    <font>
      <u/>
      <sz val="11"/>
      <color theme="1"/>
      <name val="Segoe U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rgb="FF0070C0"/>
        <bgColor rgb="FF000000"/>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1"/>
        <bgColor indexed="64"/>
      </patternFill>
    </fill>
    <fill>
      <patternFill patternType="solid">
        <fgColor theme="8"/>
        <bgColor theme="8"/>
      </patternFill>
    </fill>
    <fill>
      <patternFill patternType="solid">
        <fgColor theme="4"/>
        <bgColor theme="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8"/>
      </left>
      <right/>
      <top/>
      <bottom/>
      <diagonal/>
    </border>
    <border>
      <left/>
      <right/>
      <top style="thin">
        <color theme="4"/>
      </top>
      <bottom/>
      <diagonal/>
    </border>
    <border>
      <left/>
      <right/>
      <top style="thin">
        <color theme="4" tint="0.39997558519241921"/>
      </top>
      <bottom style="thin">
        <color theme="4" tint="0.39997558519241921"/>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1" fillId="0" borderId="0"/>
  </cellStyleXfs>
  <cellXfs count="152">
    <xf numFmtId="0" fontId="0" fillId="0" borderId="0" xfId="0"/>
    <xf numFmtId="0" fontId="0" fillId="0" borderId="0" xfId="0" pivotButton="1"/>
    <xf numFmtId="0" fontId="0" fillId="0" borderId="0" xfId="0" applyAlignment="1">
      <alignment horizontal="left"/>
    </xf>
    <xf numFmtId="3" fontId="0" fillId="0" borderId="0" xfId="0" applyNumberFormat="1"/>
    <xf numFmtId="9" fontId="0" fillId="0" borderId="0" xfId="0" applyNumberFormat="1"/>
    <xf numFmtId="164" fontId="0" fillId="0" borderId="0" xfId="0" applyNumberFormat="1"/>
    <xf numFmtId="0" fontId="0" fillId="33" borderId="0" xfId="0" applyFill="1"/>
    <xf numFmtId="0" fontId="20" fillId="33" borderId="0" xfId="0" applyFont="1" applyFill="1"/>
    <xf numFmtId="0" fontId="18" fillId="33" borderId="0" xfId="0" applyFont="1" applyFill="1"/>
    <xf numFmtId="165" fontId="0" fillId="0" borderId="0" xfId="43" applyNumberFormat="1" applyFont="1"/>
    <xf numFmtId="166" fontId="0" fillId="0" borderId="0" xfId="42" applyNumberFormat="1" applyFont="1"/>
    <xf numFmtId="9" fontId="0" fillId="0" borderId="0" xfId="43" applyFont="1"/>
    <xf numFmtId="0" fontId="23" fillId="0" borderId="0" xfId="0" applyFont="1" applyFill="1"/>
    <xf numFmtId="0" fontId="17" fillId="35" borderId="17" xfId="0" applyFont="1" applyFill="1" applyBorder="1" applyAlignment="1">
      <alignment vertical="center"/>
    </xf>
    <xf numFmtId="0" fontId="19" fillId="0" borderId="17" xfId="0" applyFont="1" applyFill="1" applyBorder="1" applyAlignment="1">
      <alignment vertical="center" wrapText="1"/>
    </xf>
    <xf numFmtId="0" fontId="22" fillId="0" borderId="0" xfId="0" applyFont="1" applyFill="1" applyBorder="1" applyAlignment="1">
      <alignment vertical="center" wrapText="1"/>
    </xf>
    <xf numFmtId="167" fontId="0" fillId="0" borderId="0" xfId="0" applyNumberFormat="1"/>
    <xf numFmtId="0" fontId="0" fillId="0" borderId="0" xfId="0" applyNumberFormat="1"/>
    <xf numFmtId="0" fontId="17" fillId="0" borderId="0" xfId="0" applyFont="1"/>
    <xf numFmtId="0" fontId="14" fillId="38" borderId="22" xfId="0" applyFont="1" applyFill="1" applyBorder="1"/>
    <xf numFmtId="0" fontId="14" fillId="38" borderId="0" xfId="0" applyFont="1" applyFill="1" applyBorder="1"/>
    <xf numFmtId="0" fontId="14" fillId="38" borderId="0" xfId="0" applyFont="1" applyFill="1"/>
    <xf numFmtId="22" fontId="0" fillId="0" borderId="0" xfId="0" applyNumberFormat="1"/>
    <xf numFmtId="0" fontId="26" fillId="0" borderId="0" xfId="0" applyFont="1"/>
    <xf numFmtId="0" fontId="27" fillId="0" borderId="0" xfId="0" applyFont="1" applyAlignment="1"/>
    <xf numFmtId="0" fontId="27" fillId="0" borderId="0" xfId="0" applyFont="1" applyAlignment="1">
      <alignment horizontal="center"/>
    </xf>
    <xf numFmtId="14" fontId="28" fillId="0" borderId="0" xfId="0" applyNumberFormat="1" applyFont="1" applyAlignment="1"/>
    <xf numFmtId="168" fontId="28" fillId="0" borderId="0" xfId="0" applyNumberFormat="1" applyFont="1" applyAlignment="1">
      <alignment horizontal="left"/>
    </xf>
    <xf numFmtId="14" fontId="29" fillId="0" borderId="0" xfId="0" applyNumberFormat="1" applyFont="1" applyAlignment="1">
      <alignment horizontal="left"/>
    </xf>
    <xf numFmtId="0" fontId="30" fillId="0" borderId="0" xfId="0" applyFont="1" applyAlignment="1"/>
    <xf numFmtId="0" fontId="31" fillId="0" borderId="0" xfId="0" applyFont="1" applyAlignment="1">
      <alignment horizontal="right"/>
    </xf>
    <xf numFmtId="0" fontId="31" fillId="0" borderId="0" xfId="0" applyFont="1" applyAlignment="1"/>
    <xf numFmtId="0" fontId="29" fillId="0" borderId="0" xfId="0" applyFont="1" applyAlignment="1">
      <alignment horizontal="center"/>
    </xf>
    <xf numFmtId="14" fontId="30" fillId="0" borderId="0" xfId="0" applyNumberFormat="1" applyFont="1" applyAlignment="1"/>
    <xf numFmtId="0" fontId="26" fillId="0" borderId="16" xfId="0" applyFont="1" applyBorder="1"/>
    <xf numFmtId="0" fontId="26" fillId="0" borderId="0" xfId="0" applyFont="1" applyBorder="1"/>
    <xf numFmtId="0" fontId="26" fillId="0" borderId="18" xfId="0" applyFont="1" applyBorder="1"/>
    <xf numFmtId="3" fontId="27" fillId="35" borderId="21" xfId="0" applyNumberFormat="1" applyFont="1" applyFill="1" applyBorder="1" applyAlignment="1">
      <alignment horizontal="right"/>
    </xf>
    <xf numFmtId="0" fontId="31" fillId="0" borderId="16" xfId="0" applyFont="1" applyBorder="1" applyAlignment="1"/>
    <xf numFmtId="0" fontId="30" fillId="0" borderId="0" xfId="0" applyFont="1" applyBorder="1" applyAlignment="1"/>
    <xf numFmtId="0" fontId="30" fillId="0" borderId="0" xfId="0" applyFont="1" applyBorder="1" applyAlignment="1">
      <alignment horizontal="center"/>
    </xf>
    <xf numFmtId="0" fontId="30" fillId="0" borderId="18" xfId="0" applyFont="1" applyBorder="1" applyAlignment="1"/>
    <xf numFmtId="9" fontId="27" fillId="35" borderId="21" xfId="0" applyNumberFormat="1" applyFont="1" applyFill="1" applyBorder="1" applyAlignment="1">
      <alignment horizontal="right"/>
    </xf>
    <xf numFmtId="0" fontId="36" fillId="0" borderId="16" xfId="0" applyFont="1" applyBorder="1"/>
    <xf numFmtId="0" fontId="27" fillId="35" borderId="21" xfId="0" applyNumberFormat="1" applyFont="1" applyFill="1" applyBorder="1" applyAlignment="1">
      <alignment horizontal="right"/>
    </xf>
    <xf numFmtId="14" fontId="30" fillId="0" borderId="0" xfId="0" applyNumberFormat="1" applyFont="1" applyBorder="1" applyAlignment="1"/>
    <xf numFmtId="14" fontId="29" fillId="0" borderId="0" xfId="0" applyNumberFormat="1" applyFont="1" applyBorder="1" applyAlignment="1">
      <alignment horizontal="left"/>
    </xf>
    <xf numFmtId="14" fontId="29" fillId="0" borderId="18" xfId="0" applyNumberFormat="1" applyFont="1" applyBorder="1" applyAlignment="1">
      <alignment horizontal="left"/>
    </xf>
    <xf numFmtId="0" fontId="27" fillId="35" borderId="21" xfId="0" applyFont="1" applyFill="1" applyBorder="1" applyAlignment="1">
      <alignment horizontal="right"/>
    </xf>
    <xf numFmtId="0" fontId="31" fillId="0" borderId="13" xfId="0" applyFont="1" applyBorder="1" applyAlignment="1"/>
    <xf numFmtId="0" fontId="30" fillId="0" borderId="14" xfId="0" applyFont="1" applyBorder="1" applyAlignment="1"/>
    <xf numFmtId="0" fontId="30" fillId="0" borderId="15" xfId="0" applyFont="1" applyBorder="1" applyAlignment="1"/>
    <xf numFmtId="0" fontId="26" fillId="0" borderId="13" xfId="0" applyFont="1" applyBorder="1"/>
    <xf numFmtId="14" fontId="30" fillId="0" borderId="14" xfId="0" applyNumberFormat="1" applyFont="1" applyBorder="1" applyAlignment="1"/>
    <xf numFmtId="14" fontId="29" fillId="0" borderId="14" xfId="0" applyNumberFormat="1" applyFont="1" applyBorder="1" applyAlignment="1">
      <alignment horizontal="left"/>
    </xf>
    <xf numFmtId="14" fontId="29" fillId="0" borderId="15" xfId="0" applyNumberFormat="1" applyFont="1" applyBorder="1" applyAlignment="1">
      <alignment horizontal="left"/>
    </xf>
    <xf numFmtId="0" fontId="30" fillId="0" borderId="16" xfId="0" applyFont="1" applyBorder="1" applyAlignment="1">
      <alignment horizontal="left" vertical="center"/>
    </xf>
    <xf numFmtId="0" fontId="30" fillId="0" borderId="0" xfId="0" applyFont="1" applyBorder="1" applyAlignment="1">
      <alignment horizontal="left" vertical="center"/>
    </xf>
    <xf numFmtId="9" fontId="39" fillId="0" borderId="0" xfId="0" applyNumberFormat="1" applyFont="1" applyBorder="1" applyAlignment="1">
      <alignment horizontal="center" vertical="center"/>
    </xf>
    <xf numFmtId="9" fontId="39" fillId="0" borderId="18" xfId="0" applyNumberFormat="1" applyFont="1" applyBorder="1" applyAlignment="1">
      <alignment horizontal="center" vertical="center"/>
    </xf>
    <xf numFmtId="166" fontId="39" fillId="0" borderId="0" xfId="42" applyNumberFormat="1" applyFont="1" applyBorder="1" applyAlignment="1">
      <alignment horizontal="center" vertical="center"/>
    </xf>
    <xf numFmtId="1" fontId="39" fillId="0" borderId="18" xfId="0" applyNumberFormat="1" applyFont="1" applyBorder="1" applyAlignment="1">
      <alignment horizontal="center" vertical="center"/>
    </xf>
    <xf numFmtId="1" fontId="39" fillId="0" borderId="0" xfId="0" applyNumberFormat="1" applyFont="1" applyBorder="1" applyAlignment="1">
      <alignment horizontal="center" vertical="center"/>
    </xf>
    <xf numFmtId="0" fontId="26" fillId="0" borderId="14" xfId="0" applyFont="1" applyBorder="1"/>
    <xf numFmtId="0" fontId="26" fillId="0" borderId="15" xfId="0" applyFont="1" applyBorder="1"/>
    <xf numFmtId="0" fontId="40" fillId="0" borderId="0" xfId="0" applyFont="1"/>
    <xf numFmtId="0" fontId="40" fillId="0" borderId="0" xfId="0" applyFont="1" applyAlignment="1">
      <alignment vertical="center" wrapText="1"/>
    </xf>
    <xf numFmtId="0" fontId="28" fillId="0" borderId="0" xfId="0" applyFont="1" applyBorder="1" applyAlignment="1">
      <alignment horizontal="left"/>
    </xf>
    <xf numFmtId="3" fontId="28" fillId="0" borderId="0" xfId="0" applyNumberFormat="1" applyFont="1" applyFill="1" applyBorder="1" applyAlignment="1">
      <alignment horizontal="left"/>
    </xf>
    <xf numFmtId="3" fontId="28" fillId="0" borderId="0" xfId="0" applyNumberFormat="1" applyFont="1" applyBorder="1" applyAlignment="1">
      <alignment horizontal="left"/>
    </xf>
    <xf numFmtId="0" fontId="0" fillId="0" borderId="0" xfId="0" applyFont="1"/>
    <xf numFmtId="14" fontId="0" fillId="0" borderId="0" xfId="0" applyNumberFormat="1" applyFont="1"/>
    <xf numFmtId="0" fontId="14" fillId="39" borderId="23" xfId="0" applyFont="1" applyFill="1" applyBorder="1"/>
    <xf numFmtId="0" fontId="14" fillId="39" borderId="24" xfId="0" applyFont="1" applyFill="1" applyBorder="1"/>
    <xf numFmtId="0" fontId="0" fillId="0" borderId="0" xfId="0" applyFont="1" applyFill="1" applyBorder="1"/>
    <xf numFmtId="169" fontId="0" fillId="0" borderId="0" xfId="0" applyNumberFormat="1" applyFont="1" applyFill="1" applyBorder="1"/>
    <xf numFmtId="0" fontId="32" fillId="37" borderId="10" xfId="0" applyFont="1" applyFill="1" applyBorder="1" applyAlignment="1">
      <alignment horizontal="center"/>
    </xf>
    <xf numFmtId="0" fontId="32" fillId="37" borderId="11" xfId="0" applyFont="1" applyFill="1" applyBorder="1" applyAlignment="1">
      <alignment horizontal="center"/>
    </xf>
    <xf numFmtId="0" fontId="32" fillId="37" borderId="12" xfId="0" applyFont="1" applyFill="1" applyBorder="1" applyAlignment="1">
      <alignment horizontal="center"/>
    </xf>
    <xf numFmtId="0" fontId="41" fillId="0" borderId="13" xfId="0" applyFont="1" applyBorder="1" applyAlignment="1">
      <alignment horizontal="left" vertical="center" wrapText="1"/>
    </xf>
    <xf numFmtId="0" fontId="41" fillId="0" borderId="14" xfId="0" applyFont="1" applyBorder="1" applyAlignment="1">
      <alignment horizontal="left" vertical="center" wrapText="1"/>
    </xf>
    <xf numFmtId="0" fontId="41" fillId="0" borderId="15" xfId="0" applyFont="1" applyBorder="1" applyAlignment="1">
      <alignment horizontal="left" vertical="center" wrapText="1"/>
    </xf>
    <xf numFmtId="0" fontId="34" fillId="36" borderId="16" xfId="0" applyFont="1" applyFill="1" applyBorder="1" applyAlignment="1">
      <alignment horizontal="center" vertical="center" wrapText="1"/>
    </xf>
    <xf numFmtId="0" fontId="34" fillId="36" borderId="0" xfId="0" applyFont="1" applyFill="1" applyBorder="1" applyAlignment="1">
      <alignment horizontal="center" vertical="center" wrapText="1"/>
    </xf>
    <xf numFmtId="0" fontId="34" fillId="36" borderId="18" xfId="0" applyFont="1" applyFill="1" applyBorder="1" applyAlignment="1">
      <alignment horizontal="center" vertical="center" wrapText="1"/>
    </xf>
    <xf numFmtId="0" fontId="33" fillId="36" borderId="10" xfId="0" applyFont="1" applyFill="1" applyBorder="1" applyAlignment="1">
      <alignment horizontal="center"/>
    </xf>
    <xf numFmtId="0" fontId="33" fillId="36" borderId="11" xfId="0" applyFont="1" applyFill="1" applyBorder="1" applyAlignment="1">
      <alignment horizontal="center"/>
    </xf>
    <xf numFmtId="0" fontId="33" fillId="36" borderId="12" xfId="0" applyFont="1" applyFill="1" applyBorder="1" applyAlignment="1">
      <alignment horizontal="center"/>
    </xf>
    <xf numFmtId="9" fontId="35" fillId="35" borderId="10" xfId="0" applyNumberFormat="1" applyFont="1" applyFill="1" applyBorder="1" applyAlignment="1">
      <alignment horizontal="center" vertical="center"/>
    </xf>
    <xf numFmtId="9" fontId="35" fillId="35" borderId="11" xfId="0" applyNumberFormat="1" applyFont="1" applyFill="1" applyBorder="1" applyAlignment="1">
      <alignment horizontal="center" vertical="center"/>
    </xf>
    <xf numFmtId="9" fontId="35" fillId="35" borderId="12" xfId="0" applyNumberFormat="1" applyFont="1" applyFill="1" applyBorder="1" applyAlignment="1">
      <alignment horizontal="center" vertical="center"/>
    </xf>
    <xf numFmtId="9" fontId="35" fillId="35" borderId="13" xfId="0" applyNumberFormat="1" applyFont="1" applyFill="1" applyBorder="1" applyAlignment="1">
      <alignment horizontal="center" vertical="center"/>
    </xf>
    <xf numFmtId="9" fontId="35" fillId="35" borderId="14" xfId="0" applyNumberFormat="1" applyFont="1" applyFill="1" applyBorder="1" applyAlignment="1">
      <alignment horizontal="center" vertical="center"/>
    </xf>
    <xf numFmtId="9" fontId="35" fillId="35" borderId="15" xfId="0" applyNumberFormat="1" applyFont="1" applyFill="1" applyBorder="1" applyAlignment="1">
      <alignment horizontal="center" vertical="center"/>
    </xf>
    <xf numFmtId="0" fontId="41" fillId="0" borderId="16" xfId="0" applyFont="1" applyBorder="1" applyAlignment="1">
      <alignment horizontal="left" vertical="center" wrapText="1"/>
    </xf>
    <xf numFmtId="0" fontId="41" fillId="0" borderId="0" xfId="0" applyFont="1" applyBorder="1" applyAlignment="1">
      <alignment horizontal="left" vertical="center" wrapText="1"/>
    </xf>
    <xf numFmtId="0" fontId="41" fillId="0" borderId="18" xfId="0" applyFont="1" applyBorder="1" applyAlignment="1">
      <alignment horizontal="left" vertical="center" wrapText="1"/>
    </xf>
    <xf numFmtId="0" fontId="41" fillId="0" borderId="16" xfId="0" applyFont="1" applyBorder="1" applyAlignment="1">
      <alignment horizontal="left"/>
    </xf>
    <xf numFmtId="0" fontId="41" fillId="0" borderId="0" xfId="0" applyFont="1" applyBorder="1" applyAlignment="1">
      <alignment horizontal="left"/>
    </xf>
    <xf numFmtId="0" fontId="41" fillId="0" borderId="18" xfId="0" applyFont="1" applyBorder="1" applyAlignment="1">
      <alignment horizontal="left"/>
    </xf>
    <xf numFmtId="0" fontId="28" fillId="0" borderId="10" xfId="0" applyFont="1" applyBorder="1" applyAlignment="1">
      <alignment horizontal="left" vertical="top" wrapText="1"/>
    </xf>
    <xf numFmtId="0" fontId="28" fillId="0" borderId="11" xfId="0" applyFont="1" applyBorder="1" applyAlignment="1">
      <alignment horizontal="left" vertical="top" wrapText="1"/>
    </xf>
    <xf numFmtId="0" fontId="28" fillId="0" borderId="12" xfId="0" applyFont="1" applyBorder="1" applyAlignment="1">
      <alignment horizontal="left" vertical="top" wrapText="1"/>
    </xf>
    <xf numFmtId="0" fontId="28" fillId="0" borderId="16" xfId="0" applyFont="1" applyBorder="1" applyAlignment="1">
      <alignment horizontal="left" vertical="top" wrapText="1"/>
    </xf>
    <xf numFmtId="0" fontId="28" fillId="0" borderId="0" xfId="0" applyFont="1" applyBorder="1" applyAlignment="1">
      <alignment horizontal="left" vertical="top" wrapText="1"/>
    </xf>
    <xf numFmtId="0" fontId="28" fillId="0" borderId="18" xfId="0" applyFont="1" applyBorder="1" applyAlignment="1">
      <alignment horizontal="left" vertical="top" wrapText="1"/>
    </xf>
    <xf numFmtId="0" fontId="28" fillId="0" borderId="13" xfId="0" applyFont="1" applyBorder="1" applyAlignment="1">
      <alignment horizontal="left" vertical="top" wrapText="1"/>
    </xf>
    <xf numFmtId="0" fontId="28" fillId="0" borderId="14" xfId="0" applyFont="1" applyBorder="1" applyAlignment="1">
      <alignment horizontal="left" vertical="top" wrapText="1"/>
    </xf>
    <xf numFmtId="0" fontId="28" fillId="0" borderId="15" xfId="0" applyFont="1" applyBorder="1" applyAlignment="1">
      <alignment horizontal="left" vertical="top" wrapText="1"/>
    </xf>
    <xf numFmtId="0" fontId="32" fillId="33" borderId="16" xfId="0" applyFont="1" applyFill="1" applyBorder="1" applyAlignment="1">
      <alignment horizontal="left"/>
    </xf>
    <xf numFmtId="0" fontId="32" fillId="33" borderId="0" xfId="0" applyFont="1" applyFill="1" applyBorder="1" applyAlignment="1">
      <alignment horizontal="left"/>
    </xf>
    <xf numFmtId="0" fontId="32" fillId="33" borderId="18" xfId="0" applyFont="1" applyFill="1" applyBorder="1" applyAlignment="1">
      <alignment horizontal="left"/>
    </xf>
    <xf numFmtId="3" fontId="28" fillId="0" borderId="17" xfId="0" applyNumberFormat="1" applyFont="1" applyBorder="1" applyAlignment="1">
      <alignment horizontal="left"/>
    </xf>
    <xf numFmtId="3" fontId="28" fillId="35" borderId="17" xfId="0" applyNumberFormat="1" applyFont="1" applyFill="1" applyBorder="1" applyAlignment="1">
      <alignment horizontal="left"/>
    </xf>
    <xf numFmtId="0" fontId="25" fillId="34" borderId="0" xfId="0" applyFont="1" applyFill="1" applyBorder="1" applyAlignment="1">
      <alignment horizontal="center" vertical="center" wrapText="1"/>
    </xf>
    <xf numFmtId="0" fontId="32" fillId="33" borderId="10" xfId="0" applyFont="1" applyFill="1" applyBorder="1" applyAlignment="1">
      <alignment horizontal="left"/>
    </xf>
    <xf numFmtId="0" fontId="32" fillId="33" borderId="11" xfId="0" applyFont="1" applyFill="1" applyBorder="1" applyAlignment="1">
      <alignment horizontal="left"/>
    </xf>
    <xf numFmtId="0" fontId="32" fillId="33" borderId="12" xfId="0" applyFont="1" applyFill="1" applyBorder="1" applyAlignment="1">
      <alignment horizontal="left"/>
    </xf>
    <xf numFmtId="0" fontId="34" fillId="36" borderId="13" xfId="0" applyFont="1" applyFill="1" applyBorder="1" applyAlignment="1">
      <alignment horizontal="center" vertical="center" wrapText="1"/>
    </xf>
    <xf numFmtId="0" fontId="34" fillId="36" borderId="14" xfId="0" applyFont="1" applyFill="1" applyBorder="1" applyAlignment="1">
      <alignment horizontal="center" vertical="center" wrapText="1"/>
    </xf>
    <xf numFmtId="0" fontId="34" fillId="36" borderId="15" xfId="0" applyFont="1" applyFill="1" applyBorder="1" applyAlignment="1">
      <alignment horizontal="center" vertical="center" wrapText="1"/>
    </xf>
    <xf numFmtId="0" fontId="30" fillId="0" borderId="10" xfId="0" applyFont="1" applyBorder="1" applyAlignment="1">
      <alignment horizontal="center"/>
    </xf>
    <xf numFmtId="0" fontId="30" fillId="0" borderId="11" xfId="0" applyFont="1" applyBorder="1" applyAlignment="1">
      <alignment horizontal="center"/>
    </xf>
    <xf numFmtId="0" fontId="30" fillId="0" borderId="12" xfId="0" applyFont="1" applyBorder="1" applyAlignment="1">
      <alignment horizontal="center"/>
    </xf>
    <xf numFmtId="0" fontId="27" fillId="35" borderId="19" xfId="0" applyFont="1" applyFill="1" applyBorder="1" applyAlignment="1">
      <alignment horizontal="left"/>
    </xf>
    <xf numFmtId="0" fontId="27" fillId="35" borderId="20" xfId="0" applyFont="1" applyFill="1" applyBorder="1" applyAlignment="1">
      <alignment horizontal="left"/>
    </xf>
    <xf numFmtId="0" fontId="27" fillId="35" borderId="21" xfId="0" applyFont="1" applyFill="1" applyBorder="1" applyAlignment="1">
      <alignment horizontal="left"/>
    </xf>
    <xf numFmtId="0" fontId="31" fillId="0" borderId="0" xfId="0" applyFont="1" applyAlignment="1">
      <alignment horizontal="right"/>
    </xf>
    <xf numFmtId="37" fontId="38" fillId="35" borderId="11" xfId="42" applyNumberFormat="1" applyFont="1" applyFill="1" applyBorder="1" applyAlignment="1">
      <alignment horizontal="left" vertical="center"/>
    </xf>
    <xf numFmtId="37" fontId="38" fillId="35" borderId="12" xfId="42" applyNumberFormat="1" applyFont="1" applyFill="1" applyBorder="1" applyAlignment="1">
      <alignment horizontal="left" vertical="center"/>
    </xf>
    <xf numFmtId="37" fontId="38" fillId="35" borderId="14" xfId="42" applyNumberFormat="1" applyFont="1" applyFill="1" applyBorder="1" applyAlignment="1">
      <alignment horizontal="left" vertical="center"/>
    </xf>
    <xf numFmtId="37" fontId="38" fillId="35" borderId="15" xfId="42" applyNumberFormat="1" applyFont="1" applyFill="1" applyBorder="1" applyAlignment="1">
      <alignment horizontal="left" vertical="center"/>
    </xf>
    <xf numFmtId="9" fontId="35" fillId="35" borderId="10" xfId="43" applyNumberFormat="1" applyFont="1" applyFill="1" applyBorder="1" applyAlignment="1">
      <alignment horizontal="center" vertical="center"/>
    </xf>
    <xf numFmtId="9" fontId="35" fillId="35" borderId="11" xfId="43" applyNumberFormat="1" applyFont="1" applyFill="1" applyBorder="1" applyAlignment="1">
      <alignment horizontal="center" vertical="center"/>
    </xf>
    <xf numFmtId="9" fontId="35" fillId="35" borderId="12" xfId="43" applyNumberFormat="1" applyFont="1" applyFill="1" applyBorder="1" applyAlignment="1">
      <alignment horizontal="center" vertical="center"/>
    </xf>
    <xf numFmtId="9" fontId="35" fillId="35" borderId="13" xfId="43" applyNumberFormat="1" applyFont="1" applyFill="1" applyBorder="1" applyAlignment="1">
      <alignment horizontal="center" vertical="center"/>
    </xf>
    <xf numFmtId="9" fontId="35" fillId="35" borderId="14" xfId="43" applyNumberFormat="1" applyFont="1" applyFill="1" applyBorder="1" applyAlignment="1">
      <alignment horizontal="center" vertical="center"/>
    </xf>
    <xf numFmtId="9" fontId="35" fillId="35" borderId="15" xfId="43" applyNumberFormat="1" applyFont="1" applyFill="1" applyBorder="1" applyAlignment="1">
      <alignment horizontal="center" vertical="center"/>
    </xf>
    <xf numFmtId="9" fontId="37" fillId="35" borderId="10" xfId="0" applyNumberFormat="1" applyFont="1" applyFill="1" applyBorder="1" applyAlignment="1">
      <alignment horizontal="center" vertical="center"/>
    </xf>
    <xf numFmtId="9" fontId="37" fillId="35" borderId="11" xfId="0" applyNumberFormat="1" applyFont="1" applyFill="1" applyBorder="1" applyAlignment="1">
      <alignment horizontal="center" vertical="center"/>
    </xf>
    <xf numFmtId="9" fontId="37" fillId="35" borderId="12" xfId="0" applyNumberFormat="1" applyFont="1" applyFill="1" applyBorder="1" applyAlignment="1">
      <alignment horizontal="center" vertical="center"/>
    </xf>
    <xf numFmtId="9" fontId="37" fillId="35" borderId="13" xfId="0" applyNumberFormat="1" applyFont="1" applyFill="1" applyBorder="1" applyAlignment="1">
      <alignment horizontal="center" vertical="center"/>
    </xf>
    <xf numFmtId="9" fontId="37" fillId="35" borderId="14" xfId="0" applyNumberFormat="1" applyFont="1" applyFill="1" applyBorder="1" applyAlignment="1">
      <alignment horizontal="center" vertical="center"/>
    </xf>
    <xf numFmtId="9" fontId="37" fillId="35" borderId="15" xfId="0" applyNumberFormat="1" applyFont="1" applyFill="1" applyBorder="1" applyAlignment="1">
      <alignment horizontal="center" vertical="center"/>
    </xf>
    <xf numFmtId="0" fontId="42" fillId="0" borderId="0" xfId="0" applyFont="1" applyAlignment="1">
      <alignment horizontal="center"/>
    </xf>
    <xf numFmtId="0" fontId="32" fillId="33" borderId="17" xfId="0" applyFont="1" applyFill="1" applyBorder="1" applyAlignment="1">
      <alignment horizontal="left"/>
    </xf>
    <xf numFmtId="164" fontId="37" fillId="35" borderId="10" xfId="42" applyNumberFormat="1" applyFont="1" applyFill="1" applyBorder="1" applyAlignment="1">
      <alignment horizontal="right" vertical="center"/>
    </xf>
    <xf numFmtId="164" fontId="37" fillId="35" borderId="11" xfId="42" applyNumberFormat="1" applyFont="1" applyFill="1" applyBorder="1" applyAlignment="1">
      <alignment horizontal="right" vertical="center"/>
    </xf>
    <xf numFmtId="164" fontId="37" fillId="35" borderId="13" xfId="42" applyNumberFormat="1" applyFont="1" applyFill="1" applyBorder="1" applyAlignment="1">
      <alignment horizontal="right" vertical="center"/>
    </xf>
    <xf numFmtId="164" fontId="37" fillId="35" borderId="14" xfId="42" applyNumberFormat="1" applyFont="1" applyFill="1" applyBorder="1" applyAlignment="1">
      <alignment horizontal="right" vertical="center"/>
    </xf>
    <xf numFmtId="0" fontId="20" fillId="33" borderId="0" xfId="0" applyFont="1" applyFill="1" applyAlignment="1">
      <alignment horizontal="left"/>
    </xf>
    <xf numFmtId="0" fontId="21" fillId="0" borderId="0" xfId="0" applyFont="1" applyAlignment="1">
      <alignment horizont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3" xfId="44"/>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57">
    <dxf>
      <border outline="0">
        <top style="thin">
          <color theme="4" tint="0.39997558519241921"/>
        </top>
      </border>
    </dxf>
    <dxf>
      <border outline="0">
        <bottom style="thin">
          <color theme="4" tint="0.39997558519241921"/>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Segoe UI"/>
        <scheme val="none"/>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Segoe UI"/>
        <scheme val="none"/>
      </font>
      <fill>
        <patternFill patternType="solid">
          <fgColor theme="4"/>
          <bgColor theme="4"/>
        </patternFill>
      </fill>
    </dxf>
    <dxf>
      <border outline="0">
        <left style="thin">
          <color theme="4"/>
        </left>
        <right style="thin">
          <color theme="4"/>
        </right>
        <top style="thin">
          <color theme="4"/>
        </top>
      </border>
    </dxf>
    <dxf>
      <font>
        <b/>
        <i val="0"/>
        <strike val="0"/>
        <condense val="0"/>
        <extend val="0"/>
        <outline val="0"/>
        <shadow val="0"/>
        <u val="none"/>
        <vertAlign val="baseline"/>
        <sz val="11"/>
        <color theme="0"/>
        <name val="Segoe UI"/>
        <scheme val="none"/>
      </font>
      <fill>
        <patternFill patternType="solid">
          <fgColor theme="4"/>
          <bgColor theme="4"/>
        </patternFill>
      </fill>
    </dxf>
    <dxf>
      <border outline="0">
        <left style="thin">
          <color theme="4"/>
        </left>
        <right style="thin">
          <color theme="4"/>
        </right>
        <top style="thin">
          <color theme="4"/>
        </top>
      </border>
    </dxf>
    <dxf>
      <font>
        <b/>
        <i val="0"/>
        <strike val="0"/>
        <condense val="0"/>
        <extend val="0"/>
        <outline val="0"/>
        <shadow val="0"/>
        <u val="none"/>
        <vertAlign val="baseline"/>
        <sz val="11"/>
        <color theme="0"/>
        <name val="Segoe UI"/>
        <scheme val="none"/>
      </font>
      <fill>
        <patternFill patternType="solid">
          <fgColor theme="4"/>
          <bgColor theme="4"/>
        </patternFill>
      </fill>
    </dxf>
    <dxf>
      <numFmt numFmtId="0" formatCode="General"/>
    </dxf>
    <dxf>
      <numFmt numFmtId="27" formatCode="mm/dd/yyyy\ h:mm"/>
    </dxf>
    <dxf>
      <numFmt numFmtId="27" formatCode="mm/dd/yyyy\ h:mm"/>
    </dxf>
    <dxf>
      <font>
        <strike val="0"/>
        <outline val="0"/>
        <shadow val="0"/>
        <u val="none"/>
        <vertAlign val="baseline"/>
        <sz val="11"/>
        <name val="Segoe UI"/>
        <scheme val="none"/>
      </font>
    </dxf>
    <dxf>
      <font>
        <strike val="0"/>
        <outline val="0"/>
        <shadow val="0"/>
        <u val="none"/>
        <vertAlign val="baseline"/>
        <sz val="11"/>
        <name val="Segoe UI"/>
        <scheme val="none"/>
      </font>
    </dxf>
    <dxf>
      <font>
        <strike val="0"/>
        <outline val="0"/>
        <shadow val="0"/>
        <u val="none"/>
        <vertAlign val="baseline"/>
        <sz val="11"/>
        <name val="Segoe UI"/>
        <scheme val="none"/>
      </font>
    </dxf>
    <dxf>
      <font>
        <strike val="0"/>
        <outline val="0"/>
        <shadow val="0"/>
        <u val="none"/>
        <vertAlign val="baseline"/>
        <sz val="11"/>
        <name val="Segoe UI"/>
        <scheme val="none"/>
      </font>
    </dxf>
    <dxf>
      <font>
        <strike val="0"/>
        <outline val="0"/>
        <shadow val="0"/>
        <u val="none"/>
        <vertAlign val="baseline"/>
        <sz val="11"/>
        <name val="Segoe UI"/>
        <scheme val="none"/>
      </font>
    </dxf>
    <dxf>
      <font>
        <strike val="0"/>
        <outline val="0"/>
        <shadow val="0"/>
        <u val="none"/>
        <vertAlign val="baseline"/>
        <sz val="11"/>
        <name val="Segoe UI"/>
        <scheme val="none"/>
      </font>
    </dxf>
    <dxf>
      <font>
        <strike val="0"/>
        <outline val="0"/>
        <shadow val="0"/>
        <u val="none"/>
        <vertAlign val="baseline"/>
        <sz val="11"/>
        <name val="Segoe UI"/>
        <scheme val="none"/>
      </font>
    </dxf>
    <dxf>
      <font>
        <strike val="0"/>
        <outline val="0"/>
        <shadow val="0"/>
        <u val="none"/>
        <vertAlign val="baseline"/>
        <sz val="11"/>
        <name val="Segoe UI"/>
        <scheme val="none"/>
      </font>
    </dxf>
    <dxf>
      <font>
        <strike val="0"/>
        <outline val="0"/>
        <shadow val="0"/>
        <u val="none"/>
        <vertAlign val="baseline"/>
        <sz val="11"/>
        <name val="Segoe UI"/>
        <scheme val="none"/>
      </font>
      <numFmt numFmtId="27" formatCode="mm/dd/yyyy\ h:mm"/>
    </dxf>
    <dxf>
      <font>
        <strike val="0"/>
        <outline val="0"/>
        <shadow val="0"/>
        <u val="none"/>
        <vertAlign val="baseline"/>
        <sz val="11"/>
        <name val="Segoe UI"/>
        <scheme val="none"/>
      </font>
    </dxf>
    <dxf>
      <font>
        <strike val="0"/>
        <outline val="0"/>
        <shadow val="0"/>
        <u val="none"/>
        <vertAlign val="baseline"/>
        <sz val="11"/>
        <name val="Segoe UI"/>
        <scheme val="none"/>
      </font>
    </dxf>
    <dxf>
      <border outline="0">
        <top style="thin">
          <color theme="8"/>
        </top>
      </border>
    </dxf>
    <dxf>
      <font>
        <strike val="0"/>
        <outline val="0"/>
        <shadow val="0"/>
        <u val="none"/>
        <vertAlign val="baseline"/>
        <sz val="11"/>
        <name val="Segoe UI"/>
        <scheme val="none"/>
      </font>
    </dxf>
    <dxf>
      <font>
        <b/>
        <i val="0"/>
        <strike val="0"/>
        <condense val="0"/>
        <extend val="0"/>
        <outline val="0"/>
        <shadow val="0"/>
        <u val="none"/>
        <vertAlign val="baseline"/>
        <sz val="11"/>
        <color theme="0"/>
        <name val="Segoe UI"/>
        <scheme val="none"/>
      </font>
      <fill>
        <patternFill patternType="solid">
          <fgColor theme="8"/>
          <bgColor theme="8"/>
        </patternFill>
      </fill>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strike val="0"/>
        <outline val="0"/>
        <shadow val="0"/>
        <u val="none"/>
        <vertAlign val="baseline"/>
        <sz val="11"/>
        <color theme="1"/>
        <name val="Segoe UI"/>
        <scheme val="none"/>
      </font>
      <numFmt numFmtId="27" formatCode="mm/dd/yyyy\ h:mm"/>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strike val="0"/>
        <outline val="0"/>
        <shadow val="0"/>
        <u val="none"/>
        <vertAlign val="baseline"/>
        <sz val="11"/>
        <color theme="1"/>
        <name val="Segoe UI"/>
        <scheme val="none"/>
      </font>
    </dxf>
    <dxf>
      <numFmt numFmtId="164" formatCode="0.0"/>
    </dxf>
    <dxf>
      <font>
        <color rgb="FFFF0000"/>
      </font>
    </dxf>
    <dxf>
      <font>
        <color rgb="FF00B050"/>
      </font>
    </dxf>
  </dxfs>
  <tableStyles count="0" defaultTableStyle="TableStyleMedium2" defaultPivotStyle="PivotStyleLight16"/>
  <colors>
    <mruColors>
      <color rgb="FF099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'Trend Chart Data'!$A$9</c:f>
              <c:strCache>
                <c:ptCount val="1"/>
                <c:pt idx="0">
                  <c:v>Unauthorized Webpages</c:v>
                </c:pt>
              </c:strCache>
            </c:strRef>
          </c:tx>
          <c:spPr>
            <a:ln w="28575" cap="rnd">
              <a:solidFill>
                <a:srgbClr val="0070C0"/>
              </a:solidFill>
              <a:round/>
            </a:ln>
            <a:effectLst/>
          </c:spPr>
          <c:marker>
            <c:symbol val="circle"/>
            <c:size val="5"/>
            <c:spPr>
              <a:solidFill>
                <a:srgbClr val="0070C0"/>
              </a:solidFill>
              <a:ln w="9525">
                <a:noFill/>
              </a:ln>
              <a:effectLst/>
            </c:spPr>
          </c:marker>
          <c:cat>
            <c:numRef>
              <c:f>'Trend Chart Data'!$B$8:$I$8</c:f>
              <c:numCache>
                <c:formatCode>General</c:formatCode>
                <c:ptCount val="8"/>
                <c:pt idx="0">
                  <c:v>37</c:v>
                </c:pt>
                <c:pt idx="1">
                  <c:v>38</c:v>
                </c:pt>
                <c:pt idx="2">
                  <c:v>39</c:v>
                </c:pt>
                <c:pt idx="3">
                  <c:v>40</c:v>
                </c:pt>
                <c:pt idx="4">
                  <c:v>41</c:v>
                </c:pt>
                <c:pt idx="5">
                  <c:v>42</c:v>
                </c:pt>
                <c:pt idx="6">
                  <c:v>43</c:v>
                </c:pt>
                <c:pt idx="7">
                  <c:v>44</c:v>
                </c:pt>
              </c:numCache>
            </c:numRef>
          </c:cat>
          <c:val>
            <c:numRef>
              <c:f>'Trend Chart Data'!$B$9:$I$9</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7620-46D5-A1FB-DF1924AF1C30}"/>
            </c:ext>
          </c:extLst>
        </c:ser>
        <c:dLbls>
          <c:showLegendKey val="0"/>
          <c:showVal val="0"/>
          <c:showCatName val="0"/>
          <c:showSerName val="0"/>
          <c:showPercent val="0"/>
          <c:showBubbleSize val="0"/>
        </c:dLbls>
        <c:marker val="1"/>
        <c:smooth val="0"/>
        <c:axId val="134092800"/>
        <c:axId val="133693440"/>
      </c:lineChart>
      <c:catAx>
        <c:axId val="134092800"/>
        <c:scaling>
          <c:orientation val="minMax"/>
        </c:scaling>
        <c:delete val="0"/>
        <c:axPos val="b"/>
        <c:title>
          <c:tx>
            <c:rich>
              <a:bodyPr rot="0" vert="horz"/>
              <a:lstStyle/>
              <a:p>
                <a:pPr>
                  <a:defRPr/>
                </a:pPr>
                <a:r>
                  <a:rPr lang="en-US"/>
                  <a:t>Week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33693440"/>
        <c:crosses val="autoZero"/>
        <c:auto val="1"/>
        <c:lblAlgn val="ctr"/>
        <c:lblOffset val="100"/>
        <c:noMultiLvlLbl val="0"/>
      </c:catAx>
      <c:valAx>
        <c:axId val="1336934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vert="horz"/>
          <a:lstStyle/>
          <a:p>
            <a:pPr>
              <a:defRPr/>
            </a:pPr>
            <a:endParaRPr lang="en-US"/>
          </a:p>
        </c:txPr>
        <c:crossAx val="134092800"/>
        <c:crosses val="autoZero"/>
        <c:crossBetween val="between"/>
      </c:valAx>
      <c:spPr>
        <a:noFill/>
        <a:ln>
          <a:noFill/>
        </a:ln>
        <a:effectLst/>
      </c:spPr>
    </c:plotArea>
    <c:plotVisOnly val="1"/>
    <c:dispBlanksAs val="gap"/>
    <c:showDLblsOverMax val="0"/>
  </c:chart>
  <c:spPr>
    <a:solidFill>
      <a:schemeClr val="bg1"/>
    </a:solidFill>
    <a:ln w="3175" cap="flat" cmpd="sng" algn="ctr">
      <a:noFill/>
      <a:round/>
    </a:ln>
    <a:effectLst/>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Time-to-Action</a:t>
            </a:r>
          </a:p>
        </c:rich>
      </c:tx>
      <c:overlay val="0"/>
    </c:title>
    <c:autoTitleDeleted val="0"/>
    <c:plotArea>
      <c:layout/>
      <c:lineChart>
        <c:grouping val="standard"/>
        <c:varyColors val="0"/>
        <c:ser>
          <c:idx val="0"/>
          <c:order val="0"/>
          <c:tx>
            <c:strRef>
              <c:f>'Action Metrics'!$A$13</c:f>
              <c:strCache>
                <c:ptCount val="1"/>
                <c:pt idx="0">
                  <c:v>Time-to-Action (Hours)</c:v>
                </c:pt>
              </c:strCache>
            </c:strRef>
          </c:tx>
          <c:spPr>
            <a:ln w="38100"/>
          </c:spPr>
          <c:marker>
            <c:symbol val="circle"/>
            <c:size val="5"/>
          </c:marker>
          <c:dLbls>
            <c:spPr>
              <a:noFill/>
              <a:ln>
                <a:noFill/>
              </a:ln>
              <a:effectLst/>
            </c:sp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Metrics'!$B$12:$I$12</c:f>
              <c:numCache>
                <c:formatCode>General</c:formatCode>
                <c:ptCount val="8"/>
                <c:pt idx="0">
                  <c:v>37</c:v>
                </c:pt>
                <c:pt idx="1">
                  <c:v>38</c:v>
                </c:pt>
                <c:pt idx="2">
                  <c:v>39</c:v>
                </c:pt>
                <c:pt idx="3">
                  <c:v>40</c:v>
                </c:pt>
                <c:pt idx="4">
                  <c:v>41</c:v>
                </c:pt>
                <c:pt idx="5">
                  <c:v>42</c:v>
                </c:pt>
                <c:pt idx="6">
                  <c:v>43</c:v>
                </c:pt>
                <c:pt idx="7">
                  <c:v>44</c:v>
                </c:pt>
              </c:numCache>
            </c:numRef>
          </c:cat>
          <c:val>
            <c:numRef>
              <c:f>'Action Metrics'!$B$13:$I$13</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0CF3-40D8-B782-5F0015C17212}"/>
            </c:ext>
          </c:extLst>
        </c:ser>
        <c:dLbls>
          <c:showLegendKey val="0"/>
          <c:showVal val="0"/>
          <c:showCatName val="0"/>
          <c:showSerName val="0"/>
          <c:showPercent val="0"/>
          <c:showBubbleSize val="0"/>
        </c:dLbls>
        <c:marker val="1"/>
        <c:smooth val="0"/>
        <c:axId val="134585856"/>
        <c:axId val="135250496"/>
      </c:lineChart>
      <c:catAx>
        <c:axId val="134585856"/>
        <c:scaling>
          <c:orientation val="minMax"/>
        </c:scaling>
        <c:delete val="0"/>
        <c:axPos val="b"/>
        <c:title>
          <c:tx>
            <c:rich>
              <a:bodyPr/>
              <a:lstStyle/>
              <a:p>
                <a:pPr>
                  <a:defRPr/>
                </a:pPr>
                <a:r>
                  <a:rPr lang="en-US"/>
                  <a:t>Week #</a:t>
                </a:r>
              </a:p>
            </c:rich>
          </c:tx>
          <c:overlay val="0"/>
        </c:title>
        <c:numFmt formatCode="General" sourceLinked="1"/>
        <c:majorTickMark val="out"/>
        <c:minorTickMark val="none"/>
        <c:tickLblPos val="nextTo"/>
        <c:crossAx val="135250496"/>
        <c:crosses val="autoZero"/>
        <c:auto val="1"/>
        <c:lblAlgn val="ctr"/>
        <c:lblOffset val="100"/>
        <c:noMultiLvlLbl val="0"/>
      </c:catAx>
      <c:valAx>
        <c:axId val="135250496"/>
        <c:scaling>
          <c:orientation val="minMax"/>
        </c:scaling>
        <c:delete val="0"/>
        <c:axPos val="l"/>
        <c:majorGridlines/>
        <c:title>
          <c:tx>
            <c:rich>
              <a:bodyPr rot="-5400000" vert="horz"/>
              <a:lstStyle/>
              <a:p>
                <a:pPr>
                  <a:defRPr/>
                </a:pPr>
                <a:r>
                  <a:rPr lang="en-US"/>
                  <a:t>Hours</a:t>
                </a:r>
              </a:p>
            </c:rich>
          </c:tx>
          <c:overlay val="0"/>
        </c:title>
        <c:numFmt formatCode="0.0" sourceLinked="1"/>
        <c:majorTickMark val="out"/>
        <c:minorTickMark val="none"/>
        <c:tickLblPos val="nextTo"/>
        <c:crossAx val="134585856"/>
        <c:crosses val="autoZero"/>
        <c:crossBetween val="between"/>
      </c:valAx>
    </c:plotArea>
    <c:plotVisOnly val="1"/>
    <c:dispBlanksAs val="gap"/>
    <c:showDLblsOverMax val="0"/>
  </c:chart>
  <c:spPr>
    <a:ln w="3175">
      <a:solidFill>
        <a:schemeClr val="tx1"/>
      </a:solidFill>
    </a:ln>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Time-to-Removal</a:t>
            </a:r>
          </a:p>
        </c:rich>
      </c:tx>
      <c:overlay val="0"/>
    </c:title>
    <c:autoTitleDeleted val="0"/>
    <c:plotArea>
      <c:layout/>
      <c:lineChart>
        <c:grouping val="standard"/>
        <c:varyColors val="0"/>
        <c:ser>
          <c:idx val="0"/>
          <c:order val="0"/>
          <c:tx>
            <c:strRef>
              <c:f>'Action Metrics'!$A$17</c:f>
              <c:strCache>
                <c:ptCount val="1"/>
                <c:pt idx="0">
                  <c:v>Time-to-Removal (Hours)</c:v>
                </c:pt>
              </c:strCache>
            </c:strRef>
          </c:tx>
          <c:spPr>
            <a:ln w="38100"/>
          </c:spPr>
          <c:marker>
            <c:symbol val="circle"/>
            <c:size val="5"/>
          </c:marker>
          <c:dLbls>
            <c:spPr>
              <a:noFill/>
              <a:ln>
                <a:noFill/>
              </a:ln>
              <a:effectLst/>
            </c:sp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Metrics'!$B$16:$I$16</c:f>
              <c:numCache>
                <c:formatCode>General</c:formatCode>
                <c:ptCount val="8"/>
                <c:pt idx="0">
                  <c:v>37</c:v>
                </c:pt>
                <c:pt idx="1">
                  <c:v>38</c:v>
                </c:pt>
                <c:pt idx="2">
                  <c:v>39</c:v>
                </c:pt>
                <c:pt idx="3">
                  <c:v>40</c:v>
                </c:pt>
                <c:pt idx="4">
                  <c:v>41</c:v>
                </c:pt>
                <c:pt idx="5">
                  <c:v>42</c:v>
                </c:pt>
                <c:pt idx="6">
                  <c:v>43</c:v>
                </c:pt>
                <c:pt idx="7">
                  <c:v>44</c:v>
                </c:pt>
              </c:numCache>
            </c:numRef>
          </c:cat>
          <c:val>
            <c:numRef>
              <c:f>'Action Metrics'!$B$17:$I$17</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5913-4DCB-B00F-49EECF8EB126}"/>
            </c:ext>
          </c:extLst>
        </c:ser>
        <c:dLbls>
          <c:showLegendKey val="0"/>
          <c:showVal val="0"/>
          <c:showCatName val="0"/>
          <c:showSerName val="0"/>
          <c:showPercent val="0"/>
          <c:showBubbleSize val="0"/>
        </c:dLbls>
        <c:marker val="1"/>
        <c:smooth val="0"/>
        <c:axId val="135352832"/>
        <c:axId val="135252224"/>
      </c:lineChart>
      <c:catAx>
        <c:axId val="135352832"/>
        <c:scaling>
          <c:orientation val="minMax"/>
        </c:scaling>
        <c:delete val="0"/>
        <c:axPos val="b"/>
        <c:title>
          <c:tx>
            <c:rich>
              <a:bodyPr/>
              <a:lstStyle/>
              <a:p>
                <a:pPr>
                  <a:defRPr/>
                </a:pPr>
                <a:r>
                  <a:rPr lang="en-US"/>
                  <a:t>Week #</a:t>
                </a:r>
              </a:p>
            </c:rich>
          </c:tx>
          <c:overlay val="0"/>
        </c:title>
        <c:numFmt formatCode="General" sourceLinked="1"/>
        <c:majorTickMark val="out"/>
        <c:minorTickMark val="none"/>
        <c:tickLblPos val="nextTo"/>
        <c:crossAx val="135252224"/>
        <c:crosses val="autoZero"/>
        <c:auto val="1"/>
        <c:lblAlgn val="ctr"/>
        <c:lblOffset val="100"/>
        <c:noMultiLvlLbl val="0"/>
      </c:catAx>
      <c:valAx>
        <c:axId val="135252224"/>
        <c:scaling>
          <c:orientation val="minMax"/>
        </c:scaling>
        <c:delete val="0"/>
        <c:axPos val="l"/>
        <c:majorGridlines/>
        <c:title>
          <c:tx>
            <c:rich>
              <a:bodyPr rot="-5400000" vert="horz"/>
              <a:lstStyle/>
              <a:p>
                <a:pPr>
                  <a:defRPr/>
                </a:pPr>
                <a:r>
                  <a:rPr lang="en-US"/>
                  <a:t>Hours</a:t>
                </a:r>
              </a:p>
            </c:rich>
          </c:tx>
          <c:overlay val="0"/>
        </c:title>
        <c:numFmt formatCode="0.0" sourceLinked="1"/>
        <c:majorTickMark val="out"/>
        <c:minorTickMark val="none"/>
        <c:tickLblPos val="nextTo"/>
        <c:crossAx val="135352832"/>
        <c:crosses val="autoZero"/>
        <c:crossBetween val="between"/>
      </c:valAx>
    </c:plotArea>
    <c:plotVisOnly val="1"/>
    <c:dispBlanksAs val="gap"/>
    <c:showDLblsOverMax val="0"/>
  </c:chart>
  <c:spPr>
    <a:ln w="3175">
      <a:solidFill>
        <a:schemeClr val="tx1"/>
      </a:solidFill>
    </a:ln>
  </c:spPr>
  <c:txPr>
    <a:bodyPr/>
    <a:lstStyle/>
    <a:p>
      <a:pPr>
        <a:defRPr>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[ScrubM_Google_BR_Paramount_ExecutiveSummary.xlsx]Top Websites with Infringements!PivotTable3</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r>
              <a:rPr lang="en-US" b="1">
                <a:solidFill>
                  <a:schemeClr val="tx1"/>
                </a:solidFill>
                <a:latin typeface="Segoe UI" panose="020B0502040204020203" pitchFamily="34" charset="0"/>
                <a:ea typeface="Segoe UI" panose="020B0502040204020203" pitchFamily="34" charset="0"/>
                <a:cs typeface="Segoe UI" panose="020B0502040204020203" pitchFamily="34" charset="0"/>
              </a:rPr>
              <a:t>Top</a:t>
            </a:r>
            <a:r>
              <a:rPr lang="en-US" b="1" baseline="0">
                <a:solidFill>
                  <a:schemeClr val="tx1"/>
                </a:solidFill>
                <a:latin typeface="Segoe UI" panose="020B0502040204020203" pitchFamily="34" charset="0"/>
                <a:ea typeface="Segoe UI" panose="020B0502040204020203" pitchFamily="34" charset="0"/>
                <a:cs typeface="Segoe UI" panose="020B0502040204020203" pitchFamily="34" charset="0"/>
              </a:rPr>
              <a:t> 25 Websites with most Infringing Results</a:t>
            </a:r>
          </a:p>
        </c:rich>
      </c:tx>
      <c:overlay val="0"/>
      <c:spPr>
        <a:noFill/>
        <a:ln>
          <a:noFill/>
        </a:ln>
        <a:effectLst/>
      </c:spPr>
    </c:title>
    <c:autoTitleDeleted val="0"/>
    <c:pivotFmts>
      <c:pivotFmt>
        <c:idx val="0"/>
      </c:pivotFmt>
      <c:pivotFmt>
        <c:idx val="1"/>
      </c:pivotFmt>
      <c:pivotFmt>
        <c:idx val="2"/>
        <c:spPr>
          <a:solidFill>
            <a:srgbClr val="C00000"/>
          </a:solidFill>
          <a:ln>
            <a:noFill/>
          </a:ln>
          <a:effectLst/>
        </c:spPr>
        <c:marker>
          <c:symbol val="none"/>
        </c:marker>
      </c:pivotFmt>
    </c:pivotFmts>
    <c:plotArea>
      <c:layout/>
      <c:barChart>
        <c:barDir val="bar"/>
        <c:grouping val="clustered"/>
        <c:varyColors val="0"/>
        <c:ser>
          <c:idx val="0"/>
          <c:order val="0"/>
          <c:tx>
            <c:strRef>
              <c:f>'Top Websites with Infringements'!$B$8</c:f>
              <c:strCache>
                <c:ptCount val="1"/>
                <c:pt idx="0">
                  <c:v>Total</c:v>
                </c:pt>
              </c:strCache>
            </c:strRef>
          </c:tx>
          <c:spPr>
            <a:solidFill>
              <a:srgbClr val="C00000"/>
            </a:solidFill>
            <a:ln>
              <a:noFill/>
            </a:ln>
            <a:effectLst/>
          </c:spPr>
          <c:invertIfNegative val="0"/>
          <c:cat>
            <c:strRef>
              <c:f>'Top Websites with Infringements'!$A$9:$A$10</c:f>
              <c:strCache>
                <c:ptCount val="1"/>
                <c:pt idx="0">
                  <c:v>(blank)</c:v>
                </c:pt>
              </c:strCache>
            </c:strRef>
          </c:cat>
          <c:val>
            <c:numRef>
              <c:f>'Top Websites with Infringements'!$B$9:$B$10</c:f>
              <c:numCache>
                <c:formatCode>General</c:formatCode>
                <c:ptCount val="1"/>
              </c:numCache>
            </c:numRef>
          </c:val>
          <c:extLst xmlns:c16r2="http://schemas.microsoft.com/office/drawing/2015/06/chart">
            <c:ext xmlns:c16="http://schemas.microsoft.com/office/drawing/2014/chart" uri="{C3380CC4-5D6E-409C-BE32-E72D297353CC}">
              <c16:uniqueId val="{00000000-8CE0-4ACD-9808-5BBCFA3DF801}"/>
            </c:ext>
          </c:extLst>
        </c:ser>
        <c:dLbls>
          <c:showLegendKey val="0"/>
          <c:showVal val="0"/>
          <c:showCatName val="0"/>
          <c:showSerName val="0"/>
          <c:showPercent val="0"/>
          <c:showBubbleSize val="0"/>
        </c:dLbls>
        <c:gapWidth val="20"/>
        <c:overlap val="100"/>
        <c:axId val="135353856"/>
        <c:axId val="135253952"/>
      </c:barChart>
      <c:catAx>
        <c:axId val="135353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135253952"/>
        <c:crosses val="autoZero"/>
        <c:auto val="1"/>
        <c:lblAlgn val="ctr"/>
        <c:lblOffset val="100"/>
        <c:noMultiLvlLbl val="0"/>
      </c:catAx>
      <c:valAx>
        <c:axId val="135253952"/>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13535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[ScrubM_Google_BR_Paramount_ExecutiveSummary.xlsx]New Websites with Infringements!PivotTable4</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r>
              <a:rPr lang="en-US" b="1">
                <a:solidFill>
                  <a:schemeClr val="tx1"/>
                </a:solidFill>
                <a:latin typeface="Segoe UI" panose="020B0502040204020203" pitchFamily="34" charset="0"/>
                <a:ea typeface="Segoe UI" panose="020B0502040204020203" pitchFamily="34" charset="0"/>
                <a:cs typeface="Segoe UI" panose="020B0502040204020203" pitchFamily="34" charset="0"/>
              </a:rPr>
              <a:t>New Websites with Infringements</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C00000"/>
          </a:solidFill>
          <a:ln>
            <a:noFill/>
          </a:ln>
          <a:effectLst/>
        </c:spPr>
        <c:marker>
          <c:symbol val="none"/>
        </c:marker>
      </c:pivotFmt>
    </c:pivotFmts>
    <c:plotArea>
      <c:layout/>
      <c:barChart>
        <c:barDir val="bar"/>
        <c:grouping val="clustered"/>
        <c:varyColors val="0"/>
        <c:ser>
          <c:idx val="0"/>
          <c:order val="0"/>
          <c:tx>
            <c:strRef>
              <c:f>'New Websites with Infringements'!$B$8</c:f>
              <c:strCache>
                <c:ptCount val="1"/>
                <c:pt idx="0">
                  <c:v>Total</c:v>
                </c:pt>
              </c:strCache>
            </c:strRef>
          </c:tx>
          <c:spPr>
            <a:solidFill>
              <a:srgbClr val="C00000"/>
            </a:solidFill>
            <a:ln>
              <a:noFill/>
            </a:ln>
            <a:effectLst/>
          </c:spPr>
          <c:invertIfNegative val="0"/>
          <c:cat>
            <c:strRef>
              <c:f>'New Websites with Infringements'!$A$9:$A$10</c:f>
              <c:strCache>
                <c:ptCount val="1"/>
                <c:pt idx="0">
                  <c:v>(blank)</c:v>
                </c:pt>
              </c:strCache>
            </c:strRef>
          </c:cat>
          <c:val>
            <c:numRef>
              <c:f>'New Websites with Infringements'!$B$9:$B$10</c:f>
              <c:numCache>
                <c:formatCode>General</c:formatCode>
                <c:ptCount val="1"/>
              </c:numCache>
            </c:numRef>
          </c:val>
          <c:extLst xmlns:c16r2="http://schemas.microsoft.com/office/drawing/2015/06/chart">
            <c:ext xmlns:c16="http://schemas.microsoft.com/office/drawing/2014/chart" uri="{C3380CC4-5D6E-409C-BE32-E72D297353CC}">
              <c16:uniqueId val="{00000000-6C37-46DF-9E05-EC94F5380F4E}"/>
            </c:ext>
          </c:extLst>
        </c:ser>
        <c:dLbls>
          <c:showLegendKey val="0"/>
          <c:showVal val="0"/>
          <c:showCatName val="0"/>
          <c:showSerName val="0"/>
          <c:showPercent val="0"/>
          <c:showBubbleSize val="0"/>
        </c:dLbls>
        <c:gapWidth val="20"/>
        <c:overlap val="100"/>
        <c:axId val="135354880"/>
        <c:axId val="135255680"/>
      </c:barChart>
      <c:catAx>
        <c:axId val="1353548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135255680"/>
        <c:crosses val="autoZero"/>
        <c:auto val="1"/>
        <c:lblAlgn val="ctr"/>
        <c:lblOffset val="100"/>
        <c:noMultiLvlLbl val="0"/>
      </c:catAx>
      <c:valAx>
        <c:axId val="13525568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135354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orientation="portrait"/>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[ScrubM_Google_BR_Paramount_ExecutiveSummary.xlsx]% KWs Clean!PivotTable2</c:name>
    <c:fmtId val="6"/>
  </c:pivotSource>
  <c:chart>
    <c:title>
      <c:tx>
        <c:rich>
          <a:bodyPr rot="0" vert="horz"/>
          <a:lstStyle/>
          <a:p>
            <a:pPr>
              <a:defRPr sz="1400"/>
            </a:pPr>
            <a:r>
              <a:rPr lang="en-US" sz="1400"/>
              <a:t>% of Keywords Clean by Title</a:t>
            </a:r>
          </a:p>
        </c:rich>
      </c:tx>
      <c:overlay val="0"/>
      <c:spPr>
        <a:noFill/>
        <a:ln>
          <a:noFill/>
        </a:ln>
        <a:effectLst/>
      </c:sp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bg1">
              <a:lumMod val="65000"/>
            </a:schemeClr>
          </a:solidFill>
          <a:ln>
            <a:noFill/>
          </a:ln>
          <a:effectLst/>
        </c:spPr>
        <c:marker>
          <c:symbol val="none"/>
        </c:marker>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bg1">
              <a:lumMod val="65000"/>
            </a:schemeClr>
          </a:solidFill>
          <a:ln>
            <a:noFill/>
          </a:ln>
          <a:effectLst/>
        </c:spPr>
        <c:marker>
          <c:symbol val="none"/>
        </c:marker>
      </c:pivotFmt>
      <c:pivotFmt>
        <c:idx val="4"/>
        <c:spPr>
          <a:solidFill>
            <a:srgbClr val="0070C0"/>
          </a:solidFill>
          <a:ln>
            <a:noFill/>
          </a:ln>
          <a:effectLst/>
        </c:spPr>
        <c:marker>
          <c:symbol val="none"/>
        </c:marker>
        <c:dLbl>
          <c:idx val="0"/>
          <c:spPr>
            <a:noFill/>
            <a:ln>
              <a:noFill/>
            </a:ln>
            <a:effectLst/>
          </c:spPr>
          <c:txPr>
            <a:bodyPr rot="0" vert="horz"/>
            <a:lstStyle/>
            <a:p>
              <a:pPr>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bg1">
              <a:lumMod val="85000"/>
            </a:schemeClr>
          </a:solidFill>
          <a:ln>
            <a:noFill/>
          </a:ln>
          <a:effectLst/>
        </c:spPr>
        <c:marker>
          <c:symbol val="none"/>
        </c:marker>
      </c:pivotFmt>
      <c:pivotFmt>
        <c:idx val="6"/>
        <c:spPr>
          <a:solidFill>
            <a:srgbClr val="0070C0"/>
          </a:solidFill>
          <a:ln>
            <a:noFill/>
          </a:ln>
          <a:effectLst/>
        </c:spPr>
        <c:marker>
          <c:symbol val="none"/>
        </c:marker>
      </c:pivotFmt>
      <c:pivotFmt>
        <c:idx val="7"/>
        <c:dLbl>
          <c:idx val="0"/>
          <c:delete val="1"/>
          <c:extLst xmlns:c16r2="http://schemas.microsoft.com/office/drawing/2015/06/chart">
            <c:ext xmlns:c15="http://schemas.microsoft.com/office/drawing/2012/chart" uri="{CE6537A1-D6FC-4f65-9D91-7224C49458BB}"/>
          </c:extLst>
        </c:dLbl>
      </c:pivotFmt>
      <c:pivotFmt>
        <c:idx val="8"/>
        <c:marker>
          <c:symbol val="none"/>
        </c:marker>
      </c:pivotFmt>
      <c:pivotFmt>
        <c:idx val="9"/>
        <c:spPr>
          <a:solidFill>
            <a:srgbClr val="0070C0"/>
          </a:solidFill>
          <a:ln>
            <a:noFill/>
          </a:ln>
          <a:effectLst/>
        </c:spPr>
        <c:marker>
          <c:symbol val="none"/>
        </c:marker>
      </c:pivotFmt>
    </c:pivotFmts>
    <c:plotArea>
      <c:layout/>
      <c:barChart>
        <c:barDir val="bar"/>
        <c:grouping val="stacked"/>
        <c:varyColors val="0"/>
        <c:ser>
          <c:idx val="0"/>
          <c:order val="0"/>
          <c:tx>
            <c:strRef>
              <c:f>'% KWs Clean'!$B$12:$B$13</c:f>
              <c:strCache>
                <c:ptCount val="1"/>
                <c:pt idx="0">
                  <c:v>(blank)</c:v>
                </c:pt>
              </c:strCache>
            </c:strRef>
          </c:tx>
          <c:spPr>
            <a:solidFill>
              <a:srgbClr val="0070C0"/>
            </a:solidFill>
            <a:ln>
              <a:noFill/>
            </a:ln>
            <a:effectLst/>
          </c:spPr>
          <c:invertIfNegative val="0"/>
          <c:cat>
            <c:strRef>
              <c:f>'% KWs Clean'!$A$14:$A$15</c:f>
              <c:strCache>
                <c:ptCount val="1"/>
                <c:pt idx="0">
                  <c:v>(blank)</c:v>
                </c:pt>
              </c:strCache>
            </c:strRef>
          </c:cat>
          <c:val>
            <c:numRef>
              <c:f>'% KWs Clean'!$B$14:$B$15</c:f>
              <c:numCache>
                <c:formatCode>0%</c:formatCode>
                <c:ptCount val="1"/>
                <c:pt idx="0">
                  <c:v>#N/A</c:v>
                </c:pt>
              </c:numCache>
            </c:numRef>
          </c:val>
          <c:extLst xmlns:c16r2="http://schemas.microsoft.com/office/drawing/2015/06/chart">
            <c:ext xmlns:c16="http://schemas.microsoft.com/office/drawing/2014/chart" uri="{C3380CC4-5D6E-409C-BE32-E72D297353CC}">
              <c16:uniqueId val="{00000000-E1FA-4458-91D0-8536933631CC}"/>
            </c:ext>
          </c:extLst>
        </c:ser>
        <c:dLbls>
          <c:showLegendKey val="0"/>
          <c:showVal val="0"/>
          <c:showCatName val="0"/>
          <c:showSerName val="0"/>
          <c:showPercent val="0"/>
          <c:showBubbleSize val="0"/>
        </c:dLbls>
        <c:gapWidth val="30"/>
        <c:overlap val="100"/>
        <c:axId val="134705664"/>
        <c:axId val="133695168"/>
      </c:barChart>
      <c:catAx>
        <c:axId val="1347056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33695168"/>
        <c:crosses val="autoZero"/>
        <c:auto val="1"/>
        <c:lblAlgn val="ctr"/>
        <c:lblOffset val="100"/>
        <c:noMultiLvlLbl val="0"/>
      </c:catAx>
      <c:valAx>
        <c:axId val="133695168"/>
        <c:scaling>
          <c:orientation val="minMax"/>
          <c:max val="1"/>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n-US"/>
          </a:p>
        </c:txPr>
        <c:crossAx val="134705664"/>
        <c:crosses val="max"/>
        <c:crossBetween val="between"/>
      </c:valAx>
      <c:spPr>
        <a:noFill/>
        <a:ln>
          <a:noFill/>
        </a:ln>
        <a:effectLst/>
      </c:spPr>
    </c:plotArea>
    <c:legend>
      <c:legendPos val="b"/>
      <c:overlay val="0"/>
      <c:spPr>
        <a:noFill/>
        <a:ln>
          <a:noFill/>
        </a:ln>
        <a:effectLst/>
      </c:spPr>
      <c:txPr>
        <a:bodyPr rot="0" vert="horz"/>
        <a:lstStyle/>
        <a:p>
          <a:pPr>
            <a:defRPr/>
          </a:pPr>
          <a:endParaRPr lang="en-US"/>
        </a:p>
      </c:txPr>
    </c:legend>
    <c:plotVisOnly val="1"/>
    <c:dispBlanksAs val="gap"/>
    <c:showDLblsOverMax val="0"/>
  </c:chart>
  <c:spPr>
    <a:solidFill>
      <a:schemeClr val="bg1"/>
    </a:solidFill>
    <a:ln w="3175" cap="flat" cmpd="sng" algn="ctr">
      <a:solidFill>
        <a:schemeClr val="tx1"/>
      </a:solidFill>
      <a:round/>
    </a:ln>
    <a:effectLst/>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[ScrubM_Google_BR_Paramount_ExecutiveSummary.xlsx]Top Keywords!PivotTable2</c:name>
    <c:fmtId val="12"/>
  </c:pivotSource>
  <c:chart>
    <c:title>
      <c:tx>
        <c:rich>
          <a:bodyPr rot="0" vert="horz"/>
          <a:lstStyle/>
          <a:p>
            <a:pPr>
              <a:defRPr sz="1400"/>
            </a:pPr>
            <a:r>
              <a:rPr lang="en-US" sz="1400"/>
              <a:t>TOP 25 Keywords</a:t>
            </a:r>
            <a:r>
              <a:rPr lang="en-US" sz="1400" baseline="0"/>
              <a:t> with Most Infringing Results</a:t>
            </a:r>
            <a:endParaRPr lang="en-US" sz="1400"/>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pivotFmt>
      <c:pivotFmt>
        <c:idx val="3"/>
        <c:marker>
          <c:symbol val="none"/>
        </c:marker>
      </c:pivotFmt>
    </c:pivotFmts>
    <c:plotArea>
      <c:layout/>
      <c:barChart>
        <c:barDir val="bar"/>
        <c:grouping val="stacked"/>
        <c:varyColors val="0"/>
        <c:ser>
          <c:idx val="0"/>
          <c:order val="0"/>
          <c:tx>
            <c:strRef>
              <c:f>'Top Keywords'!$B$13</c:f>
              <c:strCache>
                <c:ptCount val="1"/>
                <c:pt idx="0">
                  <c:v>Total</c:v>
                </c:pt>
              </c:strCache>
            </c:strRef>
          </c:tx>
          <c:invertIfNegative val="0"/>
          <c:cat>
            <c:strRef>
              <c:f>'Top Keywords'!$A$14:$A$15</c:f>
              <c:strCache>
                <c:ptCount val="1"/>
                <c:pt idx="0">
                  <c:v>(blank)</c:v>
                </c:pt>
              </c:strCache>
            </c:strRef>
          </c:cat>
          <c:val>
            <c:numRef>
              <c:f>'Top Keywords'!$B$14:$B$15</c:f>
              <c:numCache>
                <c:formatCode>General</c:formatCode>
                <c:ptCount val="1"/>
              </c:numCache>
            </c:numRef>
          </c:val>
          <c:extLst xmlns:c16r2="http://schemas.microsoft.com/office/drawing/2015/06/chart">
            <c:ext xmlns:c16="http://schemas.microsoft.com/office/drawing/2014/chart" uri="{C3380CC4-5D6E-409C-BE32-E72D297353CC}">
              <c16:uniqueId val="{00000000-3A06-4CC0-8F9B-080BED14879B}"/>
            </c:ext>
          </c:extLst>
        </c:ser>
        <c:dLbls>
          <c:showLegendKey val="0"/>
          <c:showVal val="0"/>
          <c:showCatName val="0"/>
          <c:showSerName val="0"/>
          <c:showPercent val="0"/>
          <c:showBubbleSize val="0"/>
        </c:dLbls>
        <c:gapWidth val="20"/>
        <c:overlap val="100"/>
        <c:axId val="134706688"/>
        <c:axId val="133696896"/>
      </c:barChart>
      <c:catAx>
        <c:axId val="1347066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900" b="0"/>
            </a:pPr>
            <a:endParaRPr lang="en-US"/>
          </a:p>
        </c:txPr>
        <c:crossAx val="133696896"/>
        <c:crosses val="autoZero"/>
        <c:auto val="1"/>
        <c:lblAlgn val="ctr"/>
        <c:lblOffset val="100"/>
        <c:tickLblSkip val="1"/>
        <c:noMultiLvlLbl val="0"/>
      </c:catAx>
      <c:valAx>
        <c:axId val="133696896"/>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vert="horz"/>
          <a:lstStyle/>
          <a:p>
            <a:pPr>
              <a:defRPr b="0"/>
            </a:pPr>
            <a:endParaRPr lang="en-US"/>
          </a:p>
        </c:txPr>
        <c:crossAx val="134706688"/>
        <c:crosses val="autoZero"/>
        <c:crossBetween val="between"/>
      </c:valAx>
      <c:spPr>
        <a:noFill/>
        <a:ln>
          <a:noFill/>
        </a:ln>
        <a:effectLst/>
      </c:spPr>
    </c:plotArea>
    <c:plotVisOnly val="1"/>
    <c:dispBlanksAs val="gap"/>
    <c:showDLblsOverMax val="0"/>
  </c:chart>
  <c:spPr>
    <a:solidFill>
      <a:schemeClr val="bg1"/>
    </a:solidFill>
    <a:ln w="3175" cap="flat" cmpd="sng" algn="ctr">
      <a:solidFill>
        <a:schemeClr val="tx1"/>
      </a:solidFill>
      <a:round/>
    </a:ln>
    <a:effectLst/>
  </c:spPr>
  <c:txPr>
    <a:bodyPr/>
    <a:lstStyle/>
    <a:p>
      <a:pPr algn="ctr">
        <a:defRPr lang="en-US" sz="1000" b="1"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orientation="portrait"/>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'Trend Chart Data'!$A$5</c:f>
              <c:strCache>
                <c:ptCount val="1"/>
                <c:pt idx="0">
                  <c:v>Keyword Cleanliness</c:v>
                </c:pt>
              </c:strCache>
            </c:strRef>
          </c:tx>
          <c:spPr>
            <a:ln w="28575" cap="rnd">
              <a:solidFill>
                <a:srgbClr val="0070C0"/>
              </a:solidFill>
              <a:round/>
            </a:ln>
            <a:effectLst/>
          </c:spPr>
          <c:marker>
            <c:symbol val="circle"/>
            <c:size val="5"/>
            <c:spPr>
              <a:solidFill>
                <a:srgbClr val="0070C0"/>
              </a:solidFill>
              <a:ln w="9525">
                <a:noFill/>
              </a:ln>
              <a:effectLst/>
            </c:spPr>
          </c:marker>
          <c:cat>
            <c:numRef>
              <c:f>'Trend Chart Data'!$B$4:$I$4</c:f>
              <c:numCache>
                <c:formatCode>General</c:formatCode>
                <c:ptCount val="8"/>
                <c:pt idx="0">
                  <c:v>37</c:v>
                </c:pt>
                <c:pt idx="1">
                  <c:v>38</c:v>
                </c:pt>
                <c:pt idx="2">
                  <c:v>39</c:v>
                </c:pt>
                <c:pt idx="3">
                  <c:v>40</c:v>
                </c:pt>
                <c:pt idx="4">
                  <c:v>41</c:v>
                </c:pt>
                <c:pt idx="5">
                  <c:v>42</c:v>
                </c:pt>
                <c:pt idx="6">
                  <c:v>43</c:v>
                </c:pt>
                <c:pt idx="7">
                  <c:v>44</c:v>
                </c:pt>
              </c:numCache>
            </c:numRef>
          </c:cat>
          <c:val>
            <c:numRef>
              <c:f>'Trend Chart Data'!$B$5:$I$5</c:f>
              <c:numCache>
                <c:formatCode>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BC4D-4ADF-A1C3-93EB8230C7A5}"/>
            </c:ext>
          </c:extLst>
        </c:ser>
        <c:dLbls>
          <c:showLegendKey val="0"/>
          <c:showVal val="0"/>
          <c:showCatName val="0"/>
          <c:showSerName val="0"/>
          <c:showPercent val="0"/>
          <c:showBubbleSize val="0"/>
        </c:dLbls>
        <c:marker val="1"/>
        <c:smooth val="0"/>
        <c:axId val="134708736"/>
        <c:axId val="133698624"/>
      </c:lineChart>
      <c:catAx>
        <c:axId val="134708736"/>
        <c:scaling>
          <c:orientation val="minMax"/>
        </c:scaling>
        <c:delete val="0"/>
        <c:axPos val="b"/>
        <c:title>
          <c:tx>
            <c:rich>
              <a:bodyPr rot="0" vert="horz"/>
              <a:lstStyle/>
              <a:p>
                <a:pPr>
                  <a:defRPr/>
                </a:pPr>
                <a:r>
                  <a:rPr lang="en-US"/>
                  <a:t>Week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33698624"/>
        <c:crosses val="autoZero"/>
        <c:auto val="1"/>
        <c:lblAlgn val="ctr"/>
        <c:lblOffset val="100"/>
        <c:noMultiLvlLbl val="0"/>
      </c:catAx>
      <c:valAx>
        <c:axId val="13369862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n-US"/>
          </a:p>
        </c:txPr>
        <c:crossAx val="134708736"/>
        <c:crosses val="autoZero"/>
        <c:crossBetween val="between"/>
      </c:valAx>
      <c:spPr>
        <a:noFill/>
        <a:ln>
          <a:noFill/>
        </a:ln>
        <a:effectLst/>
      </c:spPr>
    </c:plotArea>
    <c:plotVisOnly val="1"/>
    <c:dispBlanksAs val="gap"/>
    <c:showDLblsOverMax val="0"/>
  </c:chart>
  <c:spPr>
    <a:solidFill>
      <a:schemeClr val="bg1"/>
    </a:solidFill>
    <a:ln w="3175" cap="flat" cmpd="sng" algn="ctr">
      <a:noFill/>
      <a:round/>
    </a:ln>
    <a:effectLst/>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[ScrubM_Google_BR_Paramount_ExecutiveSummary.xlsx]Top Keyword Templates!PivotTable2</c:name>
    <c:fmtId val="19"/>
  </c:pivotSource>
  <c:chart>
    <c:title>
      <c:tx>
        <c:rich>
          <a:bodyPr rot="0" vert="horz"/>
          <a:lstStyle/>
          <a:p>
            <a:pPr>
              <a:defRPr sz="1400"/>
            </a:pPr>
            <a:r>
              <a:rPr lang="en-US" sz="1400"/>
              <a:t>Top 25 Keyword Templates with Most Infringing Results</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7030A0"/>
          </a:solidFill>
          <a:ln>
            <a:noFill/>
          </a:ln>
          <a:effectLst/>
        </c:spPr>
        <c:marker>
          <c:symbol val="none"/>
        </c:marker>
      </c:pivotFmt>
      <c:pivotFmt>
        <c:idx val="3"/>
        <c:spPr>
          <a:solidFill>
            <a:srgbClr val="7030A0"/>
          </a:solidFill>
          <a:ln>
            <a:noFill/>
          </a:ln>
          <a:effectLst/>
        </c:spPr>
        <c:marker>
          <c:symbol val="none"/>
        </c:marker>
      </c:pivotFmt>
    </c:pivotFmts>
    <c:plotArea>
      <c:layout/>
      <c:barChart>
        <c:barDir val="bar"/>
        <c:grouping val="stacked"/>
        <c:varyColors val="0"/>
        <c:ser>
          <c:idx val="0"/>
          <c:order val="0"/>
          <c:tx>
            <c:strRef>
              <c:f>'Top Keyword Templates'!$B$13</c:f>
              <c:strCache>
                <c:ptCount val="1"/>
                <c:pt idx="0">
                  <c:v>Total</c:v>
                </c:pt>
              </c:strCache>
            </c:strRef>
          </c:tx>
          <c:spPr>
            <a:solidFill>
              <a:srgbClr val="7030A0"/>
            </a:solidFill>
            <a:ln>
              <a:noFill/>
            </a:ln>
            <a:effectLst/>
          </c:spPr>
          <c:invertIfNegative val="0"/>
          <c:cat>
            <c:strRef>
              <c:f>'Top Keyword Templates'!$A$14:$A$15</c:f>
              <c:strCache>
                <c:ptCount val="1"/>
                <c:pt idx="0">
                  <c:v>(blank)</c:v>
                </c:pt>
              </c:strCache>
            </c:strRef>
          </c:cat>
          <c:val>
            <c:numRef>
              <c:f>'Top Keyword Templates'!$B$14:$B$15</c:f>
              <c:numCache>
                <c:formatCode>General</c:formatCode>
                <c:ptCount val="1"/>
              </c:numCache>
            </c:numRef>
          </c:val>
          <c:extLst xmlns:c16r2="http://schemas.microsoft.com/office/drawing/2015/06/chart">
            <c:ext xmlns:c16="http://schemas.microsoft.com/office/drawing/2014/chart" uri="{C3380CC4-5D6E-409C-BE32-E72D297353CC}">
              <c16:uniqueId val="{00000000-CF5D-498E-8840-0C0E4E4DA935}"/>
            </c:ext>
          </c:extLst>
        </c:ser>
        <c:dLbls>
          <c:showLegendKey val="0"/>
          <c:showVal val="0"/>
          <c:showCatName val="0"/>
          <c:showSerName val="0"/>
          <c:showPercent val="0"/>
          <c:showBubbleSize val="0"/>
        </c:dLbls>
        <c:gapWidth val="20"/>
        <c:overlap val="100"/>
        <c:axId val="134877696"/>
        <c:axId val="133700352"/>
      </c:barChart>
      <c:catAx>
        <c:axId val="1348776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crossAx val="133700352"/>
        <c:crosses val="autoZero"/>
        <c:auto val="1"/>
        <c:lblAlgn val="ctr"/>
        <c:lblOffset val="100"/>
        <c:tickLblSkip val="1"/>
        <c:noMultiLvlLbl val="0"/>
      </c:catAx>
      <c:valAx>
        <c:axId val="133700352"/>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en-US"/>
          </a:p>
        </c:txPr>
        <c:crossAx val="134877696"/>
        <c:crosses val="autoZero"/>
        <c:crossBetween val="between"/>
      </c:valAx>
      <c:spPr>
        <a:noFill/>
        <a:ln>
          <a:noFill/>
        </a:ln>
        <a:effectLst/>
      </c:spPr>
    </c:plotArea>
    <c:plotVisOnly val="1"/>
    <c:dispBlanksAs val="gap"/>
    <c:showDLblsOverMax val="0"/>
  </c:chart>
  <c:spPr>
    <a:solidFill>
      <a:schemeClr val="bg1"/>
    </a:solidFill>
    <a:ln w="3175" cap="flat" cmpd="sng" algn="ctr">
      <a:solidFill>
        <a:schemeClr val="tx1"/>
      </a:solidFill>
      <a:round/>
    </a:ln>
    <a:effectLst/>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085665082701898E-2"/>
          <c:y val="0.14217324038623599"/>
          <c:w val="0.93917961645577019"/>
          <c:h val="0.63513297936381807"/>
        </c:manualLayout>
      </c:layout>
      <c:barChart>
        <c:barDir val="col"/>
        <c:grouping val="stacked"/>
        <c:varyColors val="0"/>
        <c:ser>
          <c:idx val="1"/>
          <c:order val="0"/>
          <c:tx>
            <c:strRef>
              <c:f>'Traffic Share'!$A$6</c:f>
              <c:strCache>
                <c:ptCount val="1"/>
                <c:pt idx="0">
                  <c:v>Unauthorized</c:v>
                </c:pt>
              </c:strCache>
            </c:strRef>
          </c:tx>
          <c:spPr>
            <a:solidFill>
              <a:srgbClr val="FF0000"/>
            </a:solidFill>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Share'!$B$6:$I$6</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0-1ED1-4308-970E-2763255C32A6}"/>
            </c:ext>
          </c:extLst>
        </c:ser>
        <c:ser>
          <c:idx val="0"/>
          <c:order val="1"/>
          <c:tx>
            <c:strRef>
              <c:f>'Traffic Share'!$A$5</c:f>
              <c:strCache>
                <c:ptCount val="1"/>
                <c:pt idx="0">
                  <c:v>Authorized</c:v>
                </c:pt>
              </c:strCache>
            </c:strRef>
          </c:tx>
          <c:spPr>
            <a:solidFill>
              <a:srgbClr val="00B050"/>
            </a:solidFill>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Share'!$B$5:$I$5</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1-1ED1-4308-970E-2763255C32A6}"/>
            </c:ext>
          </c:extLst>
        </c:ser>
        <c:ser>
          <c:idx val="2"/>
          <c:order val="2"/>
          <c:tx>
            <c:strRef>
              <c:f>'Traffic Share'!$A$8</c:f>
              <c:strCache>
                <c:ptCount val="1"/>
                <c:pt idx="0">
                  <c:v>Projected Unauthorized</c:v>
                </c:pt>
              </c:strCache>
            </c:strRef>
          </c:tx>
          <c:spPr>
            <a:pattFill prst="wdUpDiag">
              <a:fgClr>
                <a:srgbClr val="FF0000"/>
              </a:fgClr>
              <a:bgClr>
                <a:schemeClr val="bg1"/>
              </a:bgClr>
            </a:pattFill>
            <a:ln>
              <a:solidFill>
                <a:srgbClr val="FF0000"/>
              </a:solidFill>
            </a:ln>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Share'!$B$8:$I$8</c:f>
              <c:numCache>
                <c:formatCode>0%</c:formatCode>
                <c:ptCount val="8"/>
              </c:numCache>
            </c:numRef>
          </c:val>
          <c:extLst xmlns:c16r2="http://schemas.microsoft.com/office/drawing/2015/06/chart">
            <c:ext xmlns:c16="http://schemas.microsoft.com/office/drawing/2014/chart" uri="{C3380CC4-5D6E-409C-BE32-E72D297353CC}">
              <c16:uniqueId val="{00000002-1ED1-4308-970E-2763255C32A6}"/>
            </c:ext>
          </c:extLst>
        </c:ser>
        <c:ser>
          <c:idx val="3"/>
          <c:order val="3"/>
          <c:tx>
            <c:strRef>
              <c:f>'Traffic Share'!$A$7</c:f>
              <c:strCache>
                <c:ptCount val="1"/>
                <c:pt idx="0">
                  <c:v>Projected Authorized</c:v>
                </c:pt>
              </c:strCache>
            </c:strRef>
          </c:tx>
          <c:spPr>
            <a:pattFill prst="wdUpDiag">
              <a:fgClr>
                <a:srgbClr val="00B050"/>
              </a:fgClr>
              <a:bgClr>
                <a:schemeClr val="bg1"/>
              </a:bgClr>
            </a:pattFill>
            <a:ln>
              <a:solidFill>
                <a:srgbClr val="00B050"/>
              </a:solidFill>
            </a:ln>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Share'!$B$7:$I$7</c:f>
              <c:numCache>
                <c:formatCode>0%</c:formatCode>
                <c:ptCount val="8"/>
              </c:numCache>
            </c:numRef>
          </c:val>
          <c:extLst xmlns:c16r2="http://schemas.microsoft.com/office/drawing/2015/06/chart">
            <c:ext xmlns:c16="http://schemas.microsoft.com/office/drawing/2014/chart" uri="{C3380CC4-5D6E-409C-BE32-E72D297353CC}">
              <c16:uniqueId val="{00000003-1ED1-4308-970E-2763255C32A6}"/>
            </c:ext>
          </c:extLst>
        </c:ser>
        <c:dLbls>
          <c:showLegendKey val="0"/>
          <c:showVal val="0"/>
          <c:showCatName val="0"/>
          <c:showSerName val="0"/>
          <c:showPercent val="0"/>
          <c:showBubbleSize val="0"/>
        </c:dLbls>
        <c:gapWidth val="150"/>
        <c:overlap val="100"/>
        <c:axId val="134879232"/>
        <c:axId val="134423104"/>
      </c:barChart>
      <c:catAx>
        <c:axId val="134879232"/>
        <c:scaling>
          <c:orientation val="minMax"/>
        </c:scaling>
        <c:delete val="0"/>
        <c:axPos val="b"/>
        <c:title>
          <c:tx>
            <c:rich>
              <a:bodyPr/>
              <a:lstStyle/>
              <a:p>
                <a:pPr>
                  <a:defRPr/>
                </a:pPr>
                <a:r>
                  <a:rPr lang="en-US"/>
                  <a:t>Week #</a:t>
                </a:r>
              </a:p>
            </c:rich>
          </c:tx>
          <c:overlay val="0"/>
        </c:title>
        <c:numFmt formatCode="General" sourceLinked="1"/>
        <c:majorTickMark val="out"/>
        <c:minorTickMark val="none"/>
        <c:tickLblPos val="nextTo"/>
        <c:txPr>
          <a:bodyPr/>
          <a:lstStyle/>
          <a:p>
            <a:pPr algn="ctr">
              <a:defRPr/>
            </a:pPr>
            <a:endParaRPr lang="en-US"/>
          </a:p>
        </c:txPr>
        <c:crossAx val="134423104"/>
        <c:crosses val="autoZero"/>
        <c:auto val="1"/>
        <c:lblAlgn val="ctr"/>
        <c:lblOffset val="100"/>
        <c:noMultiLvlLbl val="0"/>
      </c:catAx>
      <c:valAx>
        <c:axId val="134423104"/>
        <c:scaling>
          <c:orientation val="minMax"/>
          <c:max val="1"/>
        </c:scaling>
        <c:delete val="0"/>
        <c:axPos val="l"/>
        <c:majorGridlines/>
        <c:numFmt formatCode="0%" sourceLinked="1"/>
        <c:majorTickMark val="out"/>
        <c:minorTickMark val="none"/>
        <c:tickLblPos val="nextTo"/>
        <c:crossAx val="134879232"/>
        <c:crosses val="autoZero"/>
        <c:crossBetween val="between"/>
      </c:valAx>
    </c:plotArea>
    <c:legend>
      <c:legendPos val="t"/>
      <c:legendEntry>
        <c:idx val="0"/>
        <c:delete val="1"/>
      </c:legendEntry>
      <c:legendEntry>
        <c:idx val="1"/>
        <c:delete val="1"/>
      </c:legendEntry>
      <c:layout>
        <c:manualLayout>
          <c:xMode val="edge"/>
          <c:yMode val="edge"/>
          <c:x val="0.36849419193887911"/>
          <c:y val="6.116702299629761E-3"/>
          <c:w val="0.32136296306796014"/>
          <c:h val="0.13134831655976803"/>
        </c:manualLayout>
      </c:layout>
      <c:overlay val="0"/>
    </c:legend>
    <c:plotVisOnly val="1"/>
    <c:dispBlanksAs val="gap"/>
    <c:showDLblsOverMax val="0"/>
  </c:chart>
  <c:spPr>
    <a:ln w="3175">
      <a:noFill/>
    </a:ln>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70071110297304"/>
          <c:y val="0.37217298099517704"/>
          <c:w val="0.81629928889702696"/>
          <c:h val="0.57457641093292688"/>
        </c:manualLayout>
      </c:layout>
      <c:lineChart>
        <c:grouping val="standard"/>
        <c:varyColors val="0"/>
        <c:ser>
          <c:idx val="0"/>
          <c:order val="0"/>
          <c:tx>
            <c:strRef>
              <c:f>'Position Gap'!$A$5</c:f>
              <c:strCache>
                <c:ptCount val="1"/>
                <c:pt idx="0">
                  <c:v>1st Authorized</c:v>
                </c:pt>
              </c:strCache>
            </c:strRef>
          </c:tx>
          <c:spPr>
            <a:ln w="28575">
              <a:solidFill>
                <a:srgbClr val="00B050"/>
              </a:solidFill>
            </a:ln>
          </c:spPr>
          <c:marker>
            <c:symbol val="circle"/>
            <c:size val="5"/>
            <c:spPr>
              <a:solidFill>
                <a:srgbClr val="00B050"/>
              </a:solidFill>
              <a:ln>
                <a:noFill/>
              </a:ln>
            </c:spPr>
          </c:marker>
          <c:dPt>
            <c:idx val="7"/>
            <c:bubble3D val="0"/>
            <c:spPr>
              <a:ln w="28575">
                <a:solidFill>
                  <a:srgbClr val="00B050"/>
                </a:solidFill>
              </a:ln>
            </c:spPr>
            <c:extLst xmlns:c16r2="http://schemas.microsoft.com/office/drawing/2015/06/chart">
              <c:ext xmlns:c16="http://schemas.microsoft.com/office/drawing/2014/chart" uri="{C3380CC4-5D6E-409C-BE32-E72D297353CC}">
                <c16:uniqueId val="{00000001-3070-4AA7-945B-BF4EA26B392A}"/>
              </c:ext>
            </c:extLst>
          </c:dPt>
          <c:cat>
            <c:numRef>
              <c:f>'Position Gap'!$B$4:$I$4</c:f>
              <c:numCache>
                <c:formatCode>General</c:formatCode>
                <c:ptCount val="8"/>
                <c:pt idx="0">
                  <c:v>37</c:v>
                </c:pt>
                <c:pt idx="1">
                  <c:v>38</c:v>
                </c:pt>
                <c:pt idx="2">
                  <c:v>39</c:v>
                </c:pt>
                <c:pt idx="3">
                  <c:v>40</c:v>
                </c:pt>
                <c:pt idx="4">
                  <c:v>41</c:v>
                </c:pt>
                <c:pt idx="5">
                  <c:v>42</c:v>
                </c:pt>
                <c:pt idx="6">
                  <c:v>43</c:v>
                </c:pt>
                <c:pt idx="7">
                  <c:v>44</c:v>
                </c:pt>
              </c:numCache>
            </c:numRef>
          </c:cat>
          <c:val>
            <c:numRef>
              <c:f>'Position Gap'!$B$5:$I$5</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2-3070-4AA7-945B-BF4EA26B392A}"/>
            </c:ext>
          </c:extLst>
        </c:ser>
        <c:ser>
          <c:idx val="1"/>
          <c:order val="1"/>
          <c:tx>
            <c:strRef>
              <c:f>'Position Gap'!$A$6</c:f>
              <c:strCache>
                <c:ptCount val="1"/>
                <c:pt idx="0">
                  <c:v>1st Unauthorized</c:v>
                </c:pt>
              </c:strCache>
            </c:strRef>
          </c:tx>
          <c:spPr>
            <a:ln w="28575">
              <a:solidFill>
                <a:srgbClr val="FF0000"/>
              </a:solidFill>
            </a:ln>
          </c:spPr>
          <c:marker>
            <c:symbol val="circle"/>
            <c:size val="5"/>
            <c:spPr>
              <a:solidFill>
                <a:srgbClr val="FF0000"/>
              </a:solidFill>
            </c:spPr>
          </c:marker>
          <c:cat>
            <c:numRef>
              <c:f>'Position Gap'!$B$4:$I$4</c:f>
              <c:numCache>
                <c:formatCode>General</c:formatCode>
                <c:ptCount val="8"/>
                <c:pt idx="0">
                  <c:v>37</c:v>
                </c:pt>
                <c:pt idx="1">
                  <c:v>38</c:v>
                </c:pt>
                <c:pt idx="2">
                  <c:v>39</c:v>
                </c:pt>
                <c:pt idx="3">
                  <c:v>40</c:v>
                </c:pt>
                <c:pt idx="4">
                  <c:v>41</c:v>
                </c:pt>
                <c:pt idx="5">
                  <c:v>42</c:v>
                </c:pt>
                <c:pt idx="6">
                  <c:v>43</c:v>
                </c:pt>
                <c:pt idx="7">
                  <c:v>44</c:v>
                </c:pt>
              </c:numCache>
            </c:numRef>
          </c:cat>
          <c:val>
            <c:numRef>
              <c:f>'Position Gap'!$B$6:$I$6</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3-3070-4AA7-945B-BF4EA26B392A}"/>
            </c:ext>
          </c:extLst>
        </c:ser>
        <c:dLbls>
          <c:showLegendKey val="0"/>
          <c:showVal val="0"/>
          <c:showCatName val="0"/>
          <c:showSerName val="0"/>
          <c:showPercent val="0"/>
          <c:showBubbleSize val="0"/>
        </c:dLbls>
        <c:marker val="1"/>
        <c:smooth val="0"/>
        <c:axId val="134582272"/>
        <c:axId val="134425408"/>
      </c:lineChart>
      <c:catAx>
        <c:axId val="134582272"/>
        <c:scaling>
          <c:orientation val="minMax"/>
        </c:scaling>
        <c:delete val="0"/>
        <c:axPos val="t"/>
        <c:title>
          <c:tx>
            <c:rich>
              <a:bodyPr/>
              <a:lstStyle/>
              <a:p>
                <a:pPr>
                  <a:defRPr/>
                </a:pPr>
                <a:r>
                  <a:rPr lang="en-US"/>
                  <a:t>Week #</a:t>
                </a:r>
              </a:p>
            </c:rich>
          </c:tx>
          <c:layout>
            <c:manualLayout>
              <c:xMode val="edge"/>
              <c:yMode val="edge"/>
              <c:x val="0.48811516461050902"/>
              <c:y val="0.12541176326520601"/>
            </c:manualLayout>
          </c:layout>
          <c:overlay val="0"/>
        </c:title>
        <c:numFmt formatCode="General" sourceLinked="1"/>
        <c:majorTickMark val="out"/>
        <c:minorTickMark val="none"/>
        <c:tickLblPos val="nextTo"/>
        <c:txPr>
          <a:bodyPr/>
          <a:lstStyle/>
          <a:p>
            <a:pPr algn="ctr">
              <a:defRPr/>
            </a:pPr>
            <a:endParaRPr lang="en-US"/>
          </a:p>
        </c:txPr>
        <c:crossAx val="134425408"/>
        <c:crosses val="autoZero"/>
        <c:auto val="1"/>
        <c:lblAlgn val="ctr"/>
        <c:lblOffset val="100"/>
        <c:noMultiLvlLbl val="0"/>
      </c:catAx>
      <c:valAx>
        <c:axId val="134425408"/>
        <c:scaling>
          <c:orientation val="maxMin"/>
          <c:min val="1"/>
        </c:scaling>
        <c:delete val="0"/>
        <c:axPos val="l"/>
        <c:majorGridlines/>
        <c:title>
          <c:tx>
            <c:rich>
              <a:bodyPr rot="-5400000" vert="horz"/>
              <a:lstStyle/>
              <a:p>
                <a:pPr>
                  <a:defRPr/>
                </a:pPr>
                <a:r>
                  <a:rPr lang="en-US"/>
                  <a:t>Search Position</a:t>
                </a:r>
              </a:p>
            </c:rich>
          </c:tx>
          <c:overlay val="0"/>
        </c:title>
        <c:numFmt formatCode="#,##0" sourceLinked="0"/>
        <c:majorTickMark val="out"/>
        <c:minorTickMark val="none"/>
        <c:tickLblPos val="nextTo"/>
        <c:crossAx val="134582272"/>
        <c:crosses val="autoZero"/>
        <c:crossBetween val="between"/>
        <c:majorUnit val="4"/>
      </c:valAx>
    </c:plotArea>
    <c:legend>
      <c:legendPos val="r"/>
      <c:layout>
        <c:manualLayout>
          <c:xMode val="edge"/>
          <c:yMode val="edge"/>
          <c:x val="1.50998748702924E-2"/>
          <c:y val="2.3297645058011105E-2"/>
          <c:w val="0.97808818592443392"/>
          <c:h val="0.11970534572324003"/>
        </c:manualLayout>
      </c:layout>
      <c:overlay val="0"/>
      <c:spPr>
        <a:solidFill>
          <a:schemeClr val="bg1"/>
        </a:solidFill>
      </c:spPr>
    </c:legend>
    <c:plotVisOnly val="1"/>
    <c:dispBlanksAs val="gap"/>
    <c:showDLblsOverMax val="0"/>
  </c:chart>
  <c:spPr>
    <a:ln w="3175">
      <a:noFill/>
    </a:ln>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Infringements</a:t>
            </a:r>
            <a:r>
              <a:rPr lang="en-US" sz="1400" baseline="0"/>
              <a:t> Removed</a:t>
            </a:r>
            <a:endParaRPr lang="en-US" sz="1400"/>
          </a:p>
        </c:rich>
      </c:tx>
      <c:overlay val="0"/>
    </c:title>
    <c:autoTitleDeleted val="0"/>
    <c:plotArea>
      <c:layout/>
      <c:barChart>
        <c:barDir val="col"/>
        <c:grouping val="clustered"/>
        <c:varyColors val="0"/>
        <c:ser>
          <c:idx val="0"/>
          <c:order val="0"/>
          <c:tx>
            <c:strRef>
              <c:f>'Action Metrics'!$A$5</c:f>
              <c:strCache>
                <c:ptCount val="1"/>
                <c:pt idx="0">
                  <c:v>Infringements Removed</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Metrics'!$B$4:$I$4</c:f>
              <c:numCache>
                <c:formatCode>General</c:formatCode>
                <c:ptCount val="8"/>
                <c:pt idx="0">
                  <c:v>37</c:v>
                </c:pt>
                <c:pt idx="1">
                  <c:v>38</c:v>
                </c:pt>
                <c:pt idx="2">
                  <c:v>39</c:v>
                </c:pt>
                <c:pt idx="3">
                  <c:v>40</c:v>
                </c:pt>
                <c:pt idx="4">
                  <c:v>41</c:v>
                </c:pt>
                <c:pt idx="5">
                  <c:v>42</c:v>
                </c:pt>
                <c:pt idx="6">
                  <c:v>43</c:v>
                </c:pt>
                <c:pt idx="7">
                  <c:v>44</c:v>
                </c:pt>
              </c:numCache>
            </c:numRef>
          </c:cat>
          <c:val>
            <c:numRef>
              <c:f>'Action Metrics'!$B$5:$I$5</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0-D01B-42A5-8DC4-FA52F76FAFDE}"/>
            </c:ext>
          </c:extLst>
        </c:ser>
        <c:dLbls>
          <c:showLegendKey val="0"/>
          <c:showVal val="0"/>
          <c:showCatName val="0"/>
          <c:showSerName val="0"/>
          <c:showPercent val="0"/>
          <c:showBubbleSize val="0"/>
        </c:dLbls>
        <c:gapWidth val="150"/>
        <c:axId val="134583808"/>
        <c:axId val="134427712"/>
      </c:barChart>
      <c:catAx>
        <c:axId val="134583808"/>
        <c:scaling>
          <c:orientation val="minMax"/>
        </c:scaling>
        <c:delete val="0"/>
        <c:axPos val="b"/>
        <c:title>
          <c:tx>
            <c:rich>
              <a:bodyPr/>
              <a:lstStyle/>
              <a:p>
                <a:pPr>
                  <a:defRPr/>
                </a:pPr>
                <a:r>
                  <a:rPr lang="en-US"/>
                  <a:t>Week #</a:t>
                </a:r>
              </a:p>
            </c:rich>
          </c:tx>
          <c:overlay val="0"/>
        </c:title>
        <c:numFmt formatCode="General" sourceLinked="1"/>
        <c:majorTickMark val="out"/>
        <c:minorTickMark val="none"/>
        <c:tickLblPos val="nextTo"/>
        <c:crossAx val="134427712"/>
        <c:crosses val="autoZero"/>
        <c:auto val="1"/>
        <c:lblAlgn val="ctr"/>
        <c:lblOffset val="100"/>
        <c:noMultiLvlLbl val="0"/>
      </c:catAx>
      <c:valAx>
        <c:axId val="134427712"/>
        <c:scaling>
          <c:orientation val="minMax"/>
        </c:scaling>
        <c:delete val="0"/>
        <c:axPos val="l"/>
        <c:majorGridlines/>
        <c:title>
          <c:tx>
            <c:rich>
              <a:bodyPr rot="-5400000" vert="horz"/>
              <a:lstStyle/>
              <a:p>
                <a:pPr>
                  <a:defRPr/>
                </a:pPr>
                <a:r>
                  <a:rPr lang="en-US"/>
                  <a:t>Quantity</a:t>
                </a:r>
              </a:p>
            </c:rich>
          </c:tx>
          <c:layout>
            <c:manualLayout>
              <c:xMode val="edge"/>
              <c:yMode val="edge"/>
              <c:x val="2.0149683362118597E-2"/>
              <c:y val="0.35627304517448904"/>
            </c:manualLayout>
          </c:layout>
          <c:overlay val="0"/>
        </c:title>
        <c:numFmt formatCode="#,##0" sourceLinked="1"/>
        <c:majorTickMark val="out"/>
        <c:minorTickMark val="none"/>
        <c:tickLblPos val="nextTo"/>
        <c:crossAx val="134583808"/>
        <c:crosses val="autoZero"/>
        <c:crossBetween val="between"/>
      </c:valAx>
    </c:plotArea>
    <c:plotVisOnly val="1"/>
    <c:dispBlanksAs val="gap"/>
    <c:showDLblsOverMax val="0"/>
  </c:chart>
  <c:spPr>
    <a:ln w="3175">
      <a:solidFill>
        <a:schemeClr val="tx1"/>
      </a:solidFill>
    </a:ln>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Removal</a:t>
            </a:r>
            <a:r>
              <a:rPr lang="en-US" sz="1400" baseline="0"/>
              <a:t> Rate</a:t>
            </a:r>
            <a:endParaRPr lang="en-US" sz="1400"/>
          </a:p>
        </c:rich>
      </c:tx>
      <c:overlay val="0"/>
    </c:title>
    <c:autoTitleDeleted val="0"/>
    <c:plotArea>
      <c:layout>
        <c:manualLayout>
          <c:layoutTarget val="inner"/>
          <c:xMode val="edge"/>
          <c:yMode val="edge"/>
          <c:x val="0.10593285214348201"/>
          <c:y val="0.22184999841887201"/>
          <c:w val="0.86351159230096197"/>
          <c:h val="0.58609833032919112"/>
        </c:manualLayout>
      </c:layout>
      <c:barChart>
        <c:barDir val="col"/>
        <c:grouping val="clustered"/>
        <c:varyColors val="0"/>
        <c:ser>
          <c:idx val="0"/>
          <c:order val="0"/>
          <c:tx>
            <c:strRef>
              <c:f>'Action Metrics'!$A$9</c:f>
              <c:strCache>
                <c:ptCount val="1"/>
                <c:pt idx="0">
                  <c:v>Removal Rate</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Metrics'!$B$8:$I$8</c:f>
              <c:numCache>
                <c:formatCode>General</c:formatCode>
                <c:ptCount val="8"/>
                <c:pt idx="0">
                  <c:v>37</c:v>
                </c:pt>
                <c:pt idx="1">
                  <c:v>38</c:v>
                </c:pt>
                <c:pt idx="2">
                  <c:v>39</c:v>
                </c:pt>
                <c:pt idx="3">
                  <c:v>40</c:v>
                </c:pt>
                <c:pt idx="4">
                  <c:v>41</c:v>
                </c:pt>
                <c:pt idx="5">
                  <c:v>42</c:v>
                </c:pt>
                <c:pt idx="6">
                  <c:v>43</c:v>
                </c:pt>
                <c:pt idx="7">
                  <c:v>44</c:v>
                </c:pt>
              </c:numCache>
            </c:numRef>
          </c:cat>
          <c:val>
            <c:numRef>
              <c:f>'Action Metrics'!$B$9:$I$9</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0-EF64-4CEF-8B9D-A224CE3FAA86}"/>
            </c:ext>
          </c:extLst>
        </c:ser>
        <c:dLbls>
          <c:showLegendKey val="0"/>
          <c:showVal val="0"/>
          <c:showCatName val="0"/>
          <c:showSerName val="0"/>
          <c:showPercent val="0"/>
          <c:showBubbleSize val="0"/>
        </c:dLbls>
        <c:gapWidth val="150"/>
        <c:axId val="105816576"/>
        <c:axId val="134429440"/>
      </c:barChart>
      <c:catAx>
        <c:axId val="105816576"/>
        <c:scaling>
          <c:orientation val="minMax"/>
        </c:scaling>
        <c:delete val="0"/>
        <c:axPos val="b"/>
        <c:title>
          <c:tx>
            <c:rich>
              <a:bodyPr/>
              <a:lstStyle/>
              <a:p>
                <a:pPr>
                  <a:defRPr/>
                </a:pPr>
                <a:r>
                  <a:rPr lang="en-US"/>
                  <a:t>Week #</a:t>
                </a:r>
              </a:p>
            </c:rich>
          </c:tx>
          <c:layout>
            <c:manualLayout>
              <c:xMode val="edge"/>
              <c:yMode val="edge"/>
              <c:x val="0.4860566491688541"/>
              <c:y val="0.89354899914619101"/>
            </c:manualLayout>
          </c:layout>
          <c:overlay val="0"/>
        </c:title>
        <c:numFmt formatCode="General" sourceLinked="1"/>
        <c:majorTickMark val="out"/>
        <c:minorTickMark val="none"/>
        <c:tickLblPos val="nextTo"/>
        <c:crossAx val="134429440"/>
        <c:crosses val="autoZero"/>
        <c:auto val="1"/>
        <c:lblAlgn val="ctr"/>
        <c:lblOffset val="100"/>
        <c:noMultiLvlLbl val="0"/>
      </c:catAx>
      <c:valAx>
        <c:axId val="134429440"/>
        <c:scaling>
          <c:orientation val="minMax"/>
          <c:max val="1"/>
          <c:min val="0"/>
        </c:scaling>
        <c:delete val="0"/>
        <c:axPos val="l"/>
        <c:majorGridlines/>
        <c:numFmt formatCode="0%" sourceLinked="1"/>
        <c:majorTickMark val="out"/>
        <c:minorTickMark val="none"/>
        <c:tickLblPos val="nextTo"/>
        <c:crossAx val="105816576"/>
        <c:crosses val="autoZero"/>
        <c:crossBetween val="between"/>
      </c:valAx>
    </c:plotArea>
    <c:plotVisOnly val="1"/>
    <c:dispBlanksAs val="gap"/>
    <c:showDLblsOverMax val="0"/>
  </c:chart>
  <c:spPr>
    <a:ln w="3175">
      <a:solidFill>
        <a:schemeClr val="tx1"/>
      </a:solidFill>
    </a:ln>
  </c:spPr>
  <c:txPr>
    <a:bodyPr/>
    <a:lstStyle/>
    <a:p>
      <a:pPr>
        <a:defRPr>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38100</xdr:colOff>
      <xdr:row>30</xdr:row>
      <xdr:rowOff>15240</xdr:rowOff>
    </xdr:from>
    <xdr:to>
      <xdr:col>9</xdr:col>
      <xdr:colOff>617220</xdr:colOff>
      <xdr:row>36</xdr:row>
      <xdr:rowOff>182880</xdr:rowOff>
    </xdr:to>
    <xdr:graphicFrame macro="">
      <xdr:nvGraphicFramePr>
        <xdr:cNvPr id="6" name="Chart 5">
          <a:extLst>
            <a:ext uri="{FF2B5EF4-FFF2-40B4-BE49-F238E27FC236}">
              <a16:creationId xmlns=""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47625</xdr:colOff>
      <xdr:row>55</xdr:row>
      <xdr:rowOff>47626</xdr:rowOff>
    </xdr:from>
    <xdr:to>
      <xdr:col>14</xdr:col>
      <xdr:colOff>640080</xdr:colOff>
      <xdr:row>83</xdr:row>
      <xdr:rowOff>190500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28575</xdr:colOff>
      <xdr:row>84</xdr:row>
      <xdr:rowOff>175261</xdr:rowOff>
    </xdr:from>
    <xdr:to>
      <xdr:col>14</xdr:col>
      <xdr:colOff>647700</xdr:colOff>
      <xdr:row>107</xdr:row>
      <xdr:rowOff>190500</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22860</xdr:colOff>
      <xdr:row>30</xdr:row>
      <xdr:rowOff>47624</xdr:rowOff>
    </xdr:from>
    <xdr:to>
      <xdr:col>4</xdr:col>
      <xdr:colOff>708660</xdr:colOff>
      <xdr:row>36</xdr:row>
      <xdr:rowOff>182879</xdr:rowOff>
    </xdr:to>
    <xdr:graphicFrame macro="">
      <xdr:nvGraphicFramePr>
        <xdr:cNvPr id="5" name="Chart 4">
          <a:extLst>
            <a:ext uri="{FF2B5EF4-FFF2-40B4-BE49-F238E27FC236}">
              <a16:creationId xmlns=""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38100</xdr:colOff>
      <xdr:row>112</xdr:row>
      <xdr:rowOff>104775</xdr:rowOff>
    </xdr:from>
    <xdr:to>
      <xdr:col>15</xdr:col>
      <xdr:colOff>0</xdr:colOff>
      <xdr:row>136</xdr:row>
      <xdr:rowOff>95250</xdr:rowOff>
    </xdr:to>
    <xdr:graphicFrame macro="">
      <xdr:nvGraphicFramePr>
        <xdr:cNvPr id="8" name="Chart 7">
          <a:extLst>
            <a:ext uri="{FF2B5EF4-FFF2-40B4-BE49-F238E27FC236}">
              <a16:creationId xmlns=""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15240</xdr:colOff>
      <xdr:row>17</xdr:row>
      <xdr:rowOff>7620</xdr:rowOff>
    </xdr:from>
    <xdr:to>
      <xdr:col>9</xdr:col>
      <xdr:colOff>629920</xdr:colOff>
      <xdr:row>24</xdr:row>
      <xdr:rowOff>0</xdr:rowOff>
    </xdr:to>
    <xdr:graphicFrame macro="">
      <xdr:nvGraphicFramePr>
        <xdr:cNvPr id="14" name="Chart 13">
          <a:extLst>
            <a:ext uri="{FF2B5EF4-FFF2-40B4-BE49-F238E27FC236}">
              <a16:creationId xmlns=""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10160</xdr:colOff>
      <xdr:row>30</xdr:row>
      <xdr:rowOff>12700</xdr:rowOff>
    </xdr:from>
    <xdr:to>
      <xdr:col>14</xdr:col>
      <xdr:colOff>632460</xdr:colOff>
      <xdr:row>36</xdr:row>
      <xdr:rowOff>213360</xdr:rowOff>
    </xdr:to>
    <xdr:graphicFrame macro="">
      <xdr:nvGraphicFramePr>
        <xdr:cNvPr id="15" name="Chart 14">
          <a:extLst>
            <a:ext uri="{FF2B5EF4-FFF2-40B4-BE49-F238E27FC236}">
              <a16:creationId xmlns=""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22860</xdr:colOff>
      <xdr:row>202</xdr:row>
      <xdr:rowOff>7620</xdr:rowOff>
    </xdr:from>
    <xdr:to>
      <xdr:col>7</xdr:col>
      <xdr:colOff>647700</xdr:colOff>
      <xdr:row>214</xdr:row>
      <xdr:rowOff>20955</xdr:rowOff>
    </xdr:to>
    <xdr:graphicFrame macro="">
      <xdr:nvGraphicFramePr>
        <xdr:cNvPr id="10" name="Chart 9">
          <a:extLst>
            <a:ext uri="{FF2B5EF4-FFF2-40B4-BE49-F238E27FC236}">
              <a16:creationId xmlns=""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41910</xdr:colOff>
      <xdr:row>202</xdr:row>
      <xdr:rowOff>7620</xdr:rowOff>
    </xdr:from>
    <xdr:to>
      <xdr:col>14</xdr:col>
      <xdr:colOff>643890</xdr:colOff>
      <xdr:row>214</xdr:row>
      <xdr:rowOff>28575</xdr:rowOff>
    </xdr:to>
    <xdr:graphicFrame macro="">
      <xdr:nvGraphicFramePr>
        <xdr:cNvPr id="11" name="Chart 10">
          <a:extLst>
            <a:ext uri="{FF2B5EF4-FFF2-40B4-BE49-F238E27FC236}">
              <a16:creationId xmlns=""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26670</xdr:colOff>
      <xdr:row>214</xdr:row>
      <xdr:rowOff>85725</xdr:rowOff>
    </xdr:from>
    <xdr:to>
      <xdr:col>7</xdr:col>
      <xdr:colOff>643890</xdr:colOff>
      <xdr:row>226</xdr:row>
      <xdr:rowOff>116205</xdr:rowOff>
    </xdr:to>
    <xdr:graphicFrame macro="">
      <xdr:nvGraphicFramePr>
        <xdr:cNvPr id="12" name="Chart 11">
          <a:extLst>
            <a:ext uri="{FF2B5EF4-FFF2-40B4-BE49-F238E27FC236}">
              <a16:creationId xmlns=""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41910</xdr:colOff>
      <xdr:row>214</xdr:row>
      <xdr:rowOff>78105</xdr:rowOff>
    </xdr:from>
    <xdr:to>
      <xdr:col>14</xdr:col>
      <xdr:colOff>643890</xdr:colOff>
      <xdr:row>226</xdr:row>
      <xdr:rowOff>116205</xdr:rowOff>
    </xdr:to>
    <xdr:graphicFrame macro="">
      <xdr:nvGraphicFramePr>
        <xdr:cNvPr id="13" name="Chart 12">
          <a:extLst>
            <a:ext uri="{FF2B5EF4-FFF2-40B4-BE49-F238E27FC236}">
              <a16:creationId xmlns=""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38100</xdr:colOff>
      <xdr:row>137</xdr:row>
      <xdr:rowOff>0</xdr:rowOff>
    </xdr:from>
    <xdr:to>
      <xdr:col>15</xdr:col>
      <xdr:colOff>0</xdr:colOff>
      <xdr:row>161</xdr:row>
      <xdr:rowOff>114300</xdr:rowOff>
    </xdr:to>
    <xdr:graphicFrame macro="">
      <xdr:nvGraphicFramePr>
        <xdr:cNvPr id="16" name="Chart 15">
          <a:extLst>
            <a:ext uri="{FF2B5EF4-FFF2-40B4-BE49-F238E27FC236}">
              <a16:creationId xmlns=""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28575</xdr:colOff>
      <xdr:row>174</xdr:row>
      <xdr:rowOff>200025</xdr:rowOff>
    </xdr:from>
    <xdr:to>
      <xdr:col>14</xdr:col>
      <xdr:colOff>657224</xdr:colOff>
      <xdr:row>199</xdr:row>
      <xdr:rowOff>76200</xdr:rowOff>
    </xdr:to>
    <xdr:graphicFrame macro="">
      <xdr:nvGraphicFramePr>
        <xdr:cNvPr id="17" name="Chart 16">
          <a:extLst>
            <a:ext uri="{FF2B5EF4-FFF2-40B4-BE49-F238E27FC236}">
              <a16:creationId xmlns=""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OnLoad="1" refreshedBy="pc12" refreshedDate="43063.664023611112" createdVersion="4" refreshedVersion="4" minRefreshableVersion="3" recordCount="1">
  <cacheSource type="worksheet">
    <worksheetSource name="Table310"/>
  </cacheSource>
  <cacheFields count="8">
    <cacheField name="Host Name" numFmtId="0">
      <sharedItems containsNonDate="0" containsString="0" containsBlank="1" count="1">
        <m/>
      </sharedItems>
    </cacheField>
    <cacheField name="Num Unauthorized" numFmtId="0">
      <sharedItems containsNonDate="0" containsString="0" containsBlank="1"/>
    </cacheField>
    <cacheField name="First Unauthorized" numFmtId="169">
      <sharedItems containsNonDate="0" containsString="0" containsBlank="1"/>
    </cacheField>
    <cacheField name="First Unauthorized Week of Year" numFmtId="0">
      <sharedItems containsNonDate="0" containsString="0" containsBlank="1" count="1">
        <m/>
      </sharedItems>
    </cacheField>
    <cacheField name="Search Date" numFmtId="169">
      <sharedItems containsNonDate="0" containsString="0" containsBlank="1"/>
    </cacheField>
    <cacheField name="Year" numFmtId="0">
      <sharedItems containsNonDate="0" containsString="0" containsBlank="1"/>
    </cacheField>
    <cacheField name="Week of Year" numFmtId="0">
      <sharedItems containsNonDate="0" containsString="0" containsBlank="1" count="1">
        <m/>
      </sharedItems>
    </cacheField>
    <cacheField name="First Unauthorized Year"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pc12" refreshedDate="43063.664023958336" createdVersion="4" refreshedVersion="4" minRefreshableVersion="3" recordCount="1">
  <cacheSource type="worksheet">
    <worksheetSource name="Table7"/>
  </cacheSource>
  <cacheFields count="23">
    <cacheField name="Num Unauthorised" numFmtId="0">
      <sharedItems containsNonDate="0" containsString="0" containsBlank="1"/>
    </cacheField>
    <cacheField name="Keyword" numFmtId="0">
      <sharedItems containsNonDate="0" containsString="0" containsBlank="1" count="1">
        <m/>
      </sharedItems>
    </cacheField>
    <cacheField name="Keyword Template" numFmtId="0">
      <sharedItems containsNonDate="0" containsString="0" containsBlank="1"/>
    </cacheField>
    <cacheField name="Week Of Year" numFmtId="0">
      <sharedItems containsNonDate="0" containsString="0" containsBlank="1" count="1">
        <m/>
      </sharedItems>
    </cacheField>
    <cacheField name="Portal" numFmtId="0">
      <sharedItems containsNonDate="0" containsString="0" containsBlank="1" count="1">
        <m/>
      </sharedItems>
    </cacheField>
    <cacheField name="User Region" numFmtId="0">
      <sharedItems containsNonDate="0" containsString="0" containsBlank="1" count="1">
        <m/>
      </sharedItems>
    </cacheField>
    <cacheField name="Search Date" numFmtId="0">
      <sharedItems containsNonDate="0" containsString="0" containsBlank="1"/>
    </cacheField>
    <cacheField name="Year" numFmtId="0">
      <sharedItems containsNonDate="0" containsString="0" containsBlank="1" count="1">
        <m/>
      </sharedItems>
    </cacheField>
    <cacheField name="IP Owner" numFmtId="0">
      <sharedItems containsNonDate="0" containsString="0" containsBlank="1" count="1">
        <m/>
      </sharedItems>
    </cacheField>
    <cacheField name="Product" numFmtId="0">
      <sharedItems containsNonDate="0" containsString="0" containsBlank="1" count="1">
        <m/>
      </sharedItems>
    </cacheField>
    <cacheField name="Page Number" numFmtId="0">
      <sharedItems containsNonDate="0" containsString="0" containsBlank="1" count="1">
        <m/>
      </sharedItems>
    </cacheField>
    <cacheField name="Status" numFmtId="0">
      <sharedItems containsNonDate="0" containsString="0" containsBlank="1" count="1">
        <m/>
      </sharedItems>
    </cacheField>
    <cacheField name="Min Position Authorized" numFmtId="0">
      <sharedItems containsNonDate="0" containsString="0" containsBlank="1"/>
    </cacheField>
    <cacheField name="Min Position Unauthorized" numFmtId="0">
      <sharedItems containsNonDate="0" containsString="0" containsBlank="1"/>
    </cacheField>
    <cacheField name="Num Authorized" numFmtId="0">
      <sharedItems containsNonDate="0" containsString="0" containsBlank="1"/>
    </cacheField>
    <cacheField name="Num Results" numFmtId="0">
      <sharedItems containsNonDate="0" containsString="0" containsBlank="1"/>
    </cacheField>
    <cacheField name="% Unauthorized" numFmtId="0">
      <sharedItems containsNonDate="0" containsString="0" containsBlank="1"/>
    </cacheField>
    <cacheField name="Avg Age Unauthorized (days)" numFmtId="0">
      <sharedItems containsNonDate="0" containsString="0" containsBlank="1"/>
    </cacheField>
    <cacheField name="Position Gap" numFmtId="0">
      <sharedItems containsNonDate="0" containsString="0" containsBlank="1"/>
    </cacheField>
    <cacheField name="Traffic Share" numFmtId="0">
      <sharedItems containsNonDate="0" containsString="0" containsBlank="1"/>
    </cacheField>
    <cacheField name="Unauthorized Traffic Share" numFmtId="0">
      <sharedItems containsNonDate="0" containsString="0" containsBlank="1"/>
    </cacheField>
    <cacheField name="Authorized Traffic Share" numFmtId="0">
      <sharedItems containsNonDate="0" containsString="0" containsBlank="1"/>
    </cacheField>
    <cacheField name="Used Historical Traffic Dat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OnLoad="1" refreshedBy="pc12" refreshedDate="43063.664024074074" createdVersion="4" refreshedVersion="4" minRefreshableVersion="3" recordCount="1">
  <cacheSource type="worksheet">
    <worksheetSource name="Table5"/>
  </cacheSource>
  <cacheFields count="23">
    <cacheField name="Num Unauthorised" numFmtId="0">
      <sharedItems containsNonDate="0" containsString="0" containsBlank="1"/>
    </cacheField>
    <cacheField name="Keyword" numFmtId="0">
      <sharedItems containsNonDate="0" containsString="0" containsBlank="1" count="1">
        <m/>
      </sharedItems>
    </cacheField>
    <cacheField name="Keyword Template" numFmtId="0">
      <sharedItems containsNonDate="0" containsString="0" containsBlank="1" count="1">
        <m/>
      </sharedItems>
    </cacheField>
    <cacheField name="Week Of Year" numFmtId="0">
      <sharedItems containsNonDate="0" containsString="0" containsBlank="1" count="1">
        <m/>
      </sharedItems>
    </cacheField>
    <cacheField name="Portal" numFmtId="0">
      <sharedItems containsNonDate="0" containsString="0" containsBlank="1" count="1">
        <m/>
      </sharedItems>
    </cacheField>
    <cacheField name="User Region" numFmtId="0">
      <sharedItems containsNonDate="0" containsString="0" containsBlank="1" count="1">
        <m/>
      </sharedItems>
    </cacheField>
    <cacheField name="Search Date" numFmtId="0">
      <sharedItems containsNonDate="0" containsString="0" containsBlank="1"/>
    </cacheField>
    <cacheField name="Year" numFmtId="0">
      <sharedItems containsNonDate="0" containsString="0" containsBlank="1" count="1">
        <m/>
      </sharedItems>
    </cacheField>
    <cacheField name="IP Owner" numFmtId="0">
      <sharedItems containsNonDate="0" containsString="0" containsBlank="1" count="1">
        <m/>
      </sharedItems>
    </cacheField>
    <cacheField name="Product" numFmtId="0">
      <sharedItems containsNonDate="0" containsString="0" containsBlank="1" count="1">
        <m/>
      </sharedItems>
    </cacheField>
    <cacheField name="Page Number" numFmtId="0">
      <sharedItems containsNonDate="0" containsString="0" containsBlank="1" count="1">
        <m/>
      </sharedItems>
    </cacheField>
    <cacheField name="Status" numFmtId="0">
      <sharedItems containsNonDate="0" containsString="0" containsBlank="1" count="1">
        <m/>
      </sharedItems>
    </cacheField>
    <cacheField name="Min Position Authorized" numFmtId="0">
      <sharedItems containsNonDate="0" containsString="0" containsBlank="1"/>
    </cacheField>
    <cacheField name="Min Position Unauthorized" numFmtId="0">
      <sharedItems containsNonDate="0" containsString="0" containsBlank="1"/>
    </cacheField>
    <cacheField name="Num Authorized" numFmtId="0">
      <sharedItems containsNonDate="0" containsString="0" containsBlank="1"/>
    </cacheField>
    <cacheField name="Num Results" numFmtId="0">
      <sharedItems containsNonDate="0" containsString="0" containsBlank="1"/>
    </cacheField>
    <cacheField name="% Unauthorized" numFmtId="0">
      <sharedItems containsNonDate="0" containsString="0" containsBlank="1"/>
    </cacheField>
    <cacheField name="Avg Age Unauthorized (days)" numFmtId="0">
      <sharedItems containsNonDate="0" containsString="0" containsBlank="1"/>
    </cacheField>
    <cacheField name="Position Gap" numFmtId="0">
      <sharedItems containsNonDate="0" containsString="0" containsBlank="1"/>
    </cacheField>
    <cacheField name="Traffic Share" numFmtId="0">
      <sharedItems containsNonDate="0" containsString="0" containsBlank="1"/>
    </cacheField>
    <cacheField name="Unauthorized Traffic Share" numFmtId="0">
      <sharedItems containsNonDate="0" containsString="0" containsBlank="1"/>
    </cacheField>
    <cacheField name="Authorized Traffic Share" numFmtId="0">
      <sharedItems containsNonDate="0" containsString="0" containsBlank="1"/>
    </cacheField>
    <cacheField name="Used Historical Traffic Dat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OnLoad="1" refreshedBy="pc12" refreshedDate="43063.664024189813" missingItemsLimit="0" createdVersion="5" refreshedVersion="4" minRefreshableVersion="3" recordCount="1">
  <cacheSource type="worksheet">
    <worksheetSource name="Table1"/>
  </cacheSource>
  <cacheFields count="23">
    <cacheField name="Portal" numFmtId="0">
      <sharedItems containsNonDate="0" containsString="0" containsBlank="1" count="1">
        <m/>
      </sharedItems>
    </cacheField>
    <cacheField name="User Region" numFmtId="0">
      <sharedItems containsNonDate="0" containsString="0" containsBlank="1" count="1">
        <m/>
      </sharedItems>
    </cacheField>
    <cacheField name="Search Date" numFmtId="22">
      <sharedItems containsNonDate="0" containsString="0" containsBlank="1"/>
    </cacheField>
    <cacheField name="Year" numFmtId="0">
      <sharedItems containsNonDate="0" containsString="0" containsBlank="1" count="1">
        <m/>
      </sharedItems>
    </cacheField>
    <cacheField name="Week Of Year" numFmtId="0">
      <sharedItems containsNonDate="0" containsString="0" containsBlank="1" count="1">
        <m/>
      </sharedItems>
    </cacheField>
    <cacheField name="Keyword" numFmtId="0">
      <sharedItems containsNonDate="0" containsString="0" containsBlank="1" count="1">
        <m/>
      </sharedItems>
    </cacheField>
    <cacheField name="IP Owner" numFmtId="0">
      <sharedItems containsNonDate="0" containsString="0" containsBlank="1" count="1">
        <m/>
      </sharedItems>
    </cacheField>
    <cacheField name="Product" numFmtId="0">
      <sharedItems containsNonDate="0" containsString="0" containsBlank="1" count="1">
        <m/>
      </sharedItems>
    </cacheField>
    <cacheField name="Page Number" numFmtId="0">
      <sharedItems containsNonDate="0" containsString="0" containsBlank="1" count="1">
        <m/>
      </sharedItems>
    </cacheField>
    <cacheField name="Status" numFmtId="0">
      <sharedItems containsNonDate="0" containsString="0" containsBlank="1" count="1">
        <m/>
      </sharedItems>
    </cacheField>
    <cacheField name="Min Position Authorized" numFmtId="0">
      <sharedItems containsNonDate="0" containsString="0" containsBlank="1"/>
    </cacheField>
    <cacheField name="Min Position Unauthorized" numFmtId="0">
      <sharedItems containsNonDate="0" containsString="0" containsBlank="1"/>
    </cacheField>
    <cacheField name="Num Authorized" numFmtId="0">
      <sharedItems containsNonDate="0" containsString="0" containsBlank="1"/>
    </cacheField>
    <cacheField name="Num Unauthorized" numFmtId="0">
      <sharedItems containsNonDate="0" containsString="0" containsBlank="1"/>
    </cacheField>
    <cacheField name="Num Results" numFmtId="0">
      <sharedItems containsNonDate="0" containsString="0" containsBlank="1"/>
    </cacheField>
    <cacheField name="% Unauthorized" numFmtId="0">
      <sharedItems containsNonDate="0" containsString="0" containsBlank="1"/>
    </cacheField>
    <cacheField name="Avg Age Unauthorized (days)" numFmtId="0">
      <sharedItems containsNonDate="0" containsString="0" containsBlank="1"/>
    </cacheField>
    <cacheField name="Keyword Template" numFmtId="0">
      <sharedItems containsNonDate="0" containsString="0" containsBlank="1"/>
    </cacheField>
    <cacheField name="Position Gap" numFmtId="0">
      <sharedItems containsNonDate="0" containsString="0" containsBlank="1"/>
    </cacheField>
    <cacheField name="Traffic Share" numFmtId="0">
      <sharedItems containsNonDate="0" containsString="0" containsBlank="1"/>
    </cacheField>
    <cacheField name="Unauthorized Traffic Share" numFmtId="0">
      <sharedItems containsNonDate="0" containsString="0" containsBlank="1"/>
    </cacheField>
    <cacheField name="Authorized Traffic Share" numFmtId="0">
      <sharedItems containsNonDate="0" containsString="0" containsBlank="1"/>
    </cacheField>
    <cacheField name="Used Historical Traffic Dat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OnLoad="1" refreshedBy="pc12" refreshedDate="43063.664934375003" createdVersion="4" refreshedVersion="4" minRefreshableVersion="3" recordCount="1">
  <cacheSource type="worksheet">
    <worksheetSource name="Table311"/>
  </cacheSource>
  <cacheFields count="8">
    <cacheField name="Host Name" numFmtId="0">
      <sharedItems containsNonDate="0" containsString="0" containsBlank="1" count="1">
        <m/>
      </sharedItems>
    </cacheField>
    <cacheField name="Num Unauthorized" numFmtId="0">
      <sharedItems containsNonDate="0" containsString="0" containsBlank="1"/>
    </cacheField>
    <cacheField name="First Unauthorized" numFmtId="169">
      <sharedItems containsNonDate="0" containsString="0" containsBlank="1" count="1">
        <m/>
      </sharedItems>
    </cacheField>
    <cacheField name="First Unauthorized Week of Year" numFmtId="0">
      <sharedItems containsNonDate="0" containsString="0" containsBlank="1" count="1">
        <m/>
      </sharedItems>
    </cacheField>
    <cacheField name="Search Date" numFmtId="169">
      <sharedItems containsNonDate="0" containsString="0" containsBlank="1"/>
    </cacheField>
    <cacheField name="Year" numFmtId="0">
      <sharedItems containsNonDate="0" containsString="0" containsBlank="1"/>
    </cacheField>
    <cacheField name="Week of Year" numFmtId="0">
      <sharedItems containsNonDate="0" containsString="0" containsBlank="1"/>
    </cacheField>
    <cacheField name="First Unauthorized Year"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
  <r>
    <x v="0"/>
    <m/>
    <m/>
    <x v="0"/>
    <m/>
    <m/>
    <x v="0"/>
    <x v="0"/>
  </r>
</pivotCacheRecords>
</file>

<file path=xl/pivotCache/pivotCacheRecords2.xml><?xml version="1.0" encoding="utf-8"?>
<pivotCacheRecords xmlns="http://schemas.openxmlformats.org/spreadsheetml/2006/main" xmlns:r="http://schemas.openxmlformats.org/officeDocument/2006/relationships" count="1">
  <r>
    <m/>
    <x v="0"/>
    <m/>
    <x v="0"/>
    <x v="0"/>
    <x v="0"/>
    <m/>
    <x v="0"/>
    <x v="0"/>
    <x v="0"/>
    <x v="0"/>
    <x v="0"/>
    <m/>
    <m/>
    <m/>
    <m/>
    <m/>
    <m/>
    <m/>
    <m/>
    <m/>
    <m/>
    <m/>
  </r>
</pivotCacheRecords>
</file>

<file path=xl/pivotCache/pivotCacheRecords3.xml><?xml version="1.0" encoding="utf-8"?>
<pivotCacheRecords xmlns="http://schemas.openxmlformats.org/spreadsheetml/2006/main" xmlns:r="http://schemas.openxmlformats.org/officeDocument/2006/relationships" count="1">
  <r>
    <m/>
    <x v="0"/>
    <x v="0"/>
    <x v="0"/>
    <x v="0"/>
    <x v="0"/>
    <m/>
    <x v="0"/>
    <x v="0"/>
    <x v="0"/>
    <x v="0"/>
    <x v="0"/>
    <m/>
    <m/>
    <m/>
    <m/>
    <m/>
    <m/>
    <m/>
    <m/>
    <m/>
    <m/>
    <m/>
  </r>
</pivotCacheRecords>
</file>

<file path=xl/pivotCache/pivotCacheRecords4.xml><?xml version="1.0" encoding="utf-8"?>
<pivotCacheRecords xmlns="http://schemas.openxmlformats.org/spreadsheetml/2006/main" xmlns:r="http://schemas.openxmlformats.org/officeDocument/2006/relationships" count="1">
  <r>
    <x v="0"/>
    <x v="0"/>
    <m/>
    <x v="0"/>
    <x v="0"/>
    <x v="0"/>
    <x v="0"/>
    <x v="0"/>
    <x v="0"/>
    <x v="0"/>
    <m/>
    <m/>
    <m/>
    <m/>
    <m/>
    <m/>
    <m/>
    <m/>
    <m/>
    <m/>
    <m/>
    <m/>
    <m/>
  </r>
</pivotCacheRecords>
</file>

<file path=xl/pivotCache/pivotCacheRecords5.xml><?xml version="1.0" encoding="utf-8"?>
<pivotCacheRecords xmlns="http://schemas.openxmlformats.org/spreadsheetml/2006/main" xmlns:r="http://schemas.openxmlformats.org/officeDocument/2006/relationships" count="1">
  <r>
    <x v="0"/>
    <m/>
    <x v="0"/>
    <x v="0"/>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2" cacheId="43"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10">
  <location ref="A12:C15" firstHeaderRow="1" firstDataRow="2" firstDataCol="1" rowPageCount="7" colPageCount="1"/>
  <pivotFields count="23">
    <pivotField axis="axisPage" showAll="0">
      <items count="2">
        <item x="0"/>
        <item t="default"/>
      </items>
    </pivotField>
    <pivotField axis="axisPage" showAll="0">
      <items count="2">
        <item x="0"/>
        <item t="default"/>
      </items>
    </pivotField>
    <pivotField dataField="1" numFmtId="22" showAll="0"/>
    <pivotField axis="axisPage" showAll="0">
      <items count="2">
        <item x="0"/>
        <item t="default"/>
      </items>
    </pivotField>
    <pivotField axis="axisPage" showAll="0">
      <items count="2">
        <item x="0"/>
        <item t="default"/>
      </items>
    </pivotField>
    <pivotField axis="axisPage" multipleItemSelectionAllowed="1" showAll="0">
      <items count="2">
        <item x="0"/>
        <item t="default"/>
      </items>
    </pivotField>
    <pivotField axis="axisPage" showAll="0" defaultSubtotal="0">
      <items count="1">
        <item x="0"/>
      </items>
    </pivotField>
    <pivotField axis="axisRow" showAll="0" measureFilter="1" sortType="ascending">
      <items count="2">
        <item x="0"/>
        <item t="default" sd="0"/>
      </items>
    </pivotField>
    <pivotField axis="axisPage" multipleItemSelectionAllowed="1" showAll="0">
      <items count="2">
        <item x="0"/>
        <item t="default"/>
      </items>
    </pivotField>
    <pivotField axis="axisCol" showAll="0">
      <items count="2">
        <item x="0"/>
        <item t="default"/>
      </items>
    </pivotField>
    <pivotField showAll="0" defaultSubtotal="0"/>
    <pivotField showAl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2">
    <i>
      <x/>
    </i>
    <i t="grand">
      <x/>
    </i>
  </rowItems>
  <colFields count="1">
    <field x="9"/>
  </colFields>
  <colItems count="2">
    <i>
      <x/>
    </i>
    <i t="grand">
      <x/>
    </i>
  </colItems>
  <pageFields count="7">
    <pageField fld="0" hier="-1"/>
    <pageField fld="1" hier="-1"/>
    <pageField fld="3" hier="-1"/>
    <pageField fld="4" hier="-1"/>
    <pageField fld="6" hier="-1"/>
    <pageField fld="5" hier="-1"/>
    <pageField fld="8" hier="-1"/>
  </pageFields>
  <dataFields count="1">
    <dataField name="Count of Search Date" fld="2" subtotal="count" showDataAs="percentOfRow" baseField="0" baseItem="0" numFmtId="9"/>
  </dataFields>
  <chartFormats count="1">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25" filterVal="25"/>
        </filterColumn>
      </autoFilter>
    </filter>
  </filters>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43" applyNumberFormats="0" applyBorderFormats="0" applyFontFormats="0" applyPatternFormats="0" applyAlignmentFormats="0" applyWidthHeightFormats="1" dataCaption="Values" showError="1" updatedVersion="4" minRefreshableVersion="3" useAutoFormatting="1" itemPrintTitles="1" createdVersion="5" indent="0" outline="1" outlineData="1" multipleFieldFilters="0" rowHeaderCaption="Page Number">
  <location ref="A12:B14" firstHeaderRow="1" firstDataRow="1" firstDataCol="1" rowPageCount="8" colPageCount="1"/>
  <pivotFields count="23">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items count="2">
        <item x="0"/>
        <item t="default"/>
      </items>
    </pivotField>
    <pivotField axis="axisPage" showAll="0">
      <items count="2">
        <item x="0"/>
        <item t="default"/>
      </items>
    </pivotField>
    <pivotField axis="axisPage" showAll="0" defaultSubtotal="0">
      <items count="1">
        <item x="0"/>
      </items>
    </pivotField>
    <pivotField axis="axisRow" showAll="0" measureFilter="1">
      <items count="2">
        <item x="0"/>
        <item t="default" sd="0"/>
      </items>
    </pivotField>
    <pivotField axis="axisPage" showAll="0">
      <items count="2">
        <item x="0"/>
        <item t="default"/>
      </items>
    </pivotField>
    <pivotField axis="axisPage" showAll="0">
      <items count="2">
        <item x="0"/>
        <item t="default"/>
      </items>
    </pivotField>
    <pivotField showAll="0" defaultSubtotal="0"/>
    <pivotField showAll="0"/>
    <pivotField showAll="0" defaultSubtotal="0"/>
    <pivotField showAll="0" defaultSubtotal="0"/>
    <pivotField showAll="0" defaultSubtotal="0"/>
    <pivotField showAll="0" defaultSubtotal="0"/>
    <pivotField dataField="1" showAl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2">
    <i>
      <x/>
    </i>
    <i t="grand">
      <x/>
    </i>
  </rowItems>
  <colItems count="1">
    <i/>
  </colItems>
  <pageFields count="8">
    <pageField fld="0" hier="-1"/>
    <pageField fld="1" hier="-1"/>
    <pageField fld="3" hier="-1"/>
    <pageField fld="4" hier="-1"/>
    <pageField fld="5" hier="-1"/>
    <pageField fld="9" hier="-1"/>
    <pageField fld="6" hier="-1"/>
    <pageField fld="8" hier="-1"/>
  </pageFields>
  <dataFields count="1">
    <dataField name="Average of Avg Age Unauthorized (days)" fld="16" subtotal="average" baseField="7" baseItem="1" numFmtId="164"/>
  </dataFields>
  <formats count="1">
    <format dxfId="54">
      <pivotArea outline="0" collapsedLevelsAreSubtotals="1" fieldPosition="0"/>
    </format>
  </formats>
  <pivotTableStyleInfo name="PivotStyleLight16" showRowHeaders="1" showColHeaders="1" showRowStripes="0" showColStripes="0" showLastColumn="1"/>
  <filters count="1">
    <filter fld="7" type="count" evalOrder="-1" id="3" iMeasureFld="0">
      <autoFilter ref="A1">
        <filterColumn colId="0">
          <top10 val="25" filterVal="25"/>
        </filterColumn>
      </autoFilter>
    </filter>
  </filters>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21" rowHeaderCaption="Keywords">
  <location ref="A13:B15" firstHeaderRow="1" firstDataRow="1" firstDataCol="1" rowPageCount="9" colPageCount="1"/>
  <pivotFields count="23">
    <pivotField dataField="1" showAll="0" defaultSubtotal="0"/>
    <pivotField axis="axisPage" showAll="0">
      <items count="2">
        <item x="0"/>
        <item t="default"/>
      </items>
    </pivotField>
    <pivotField axis="axisRow" showAll="0" sortType="descending" defaultSubtotal="0">
      <items count="1">
        <item x="0"/>
      </items>
      <autoSortScope>
        <pivotArea dataOnly="0" outline="0" fieldPosition="0">
          <references count="1">
            <reference field="4294967294" count="1" selected="0">
              <x v="0"/>
            </reference>
          </references>
        </pivotArea>
      </autoSortScope>
    </pivotField>
    <pivotField axis="axisPage" showAll="0">
      <items count="2">
        <item x="0"/>
        <item t="default"/>
      </items>
    </pivotField>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defaultSubtotal="0">
      <items count="1">
        <item x="0"/>
      </items>
    </pivotField>
    <pivotField axis="axisPage" showAll="0">
      <items count="2">
        <item x="0"/>
        <item t="default" sd="0"/>
      </items>
    </pivotField>
    <pivotField axis="axisPage" showAll="0">
      <items count="2">
        <item x="0"/>
        <item t="default"/>
      </items>
    </pivotField>
    <pivotField axis="axisPage" showAll="0">
      <items count="2">
        <item x="0"/>
        <item t="default"/>
      </items>
    </pivotField>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
  </rowFields>
  <rowItems count="2">
    <i>
      <x/>
    </i>
    <i t="grand">
      <x/>
    </i>
  </rowItems>
  <colItems count="1">
    <i/>
  </colItems>
  <pageFields count="9">
    <pageField fld="4" hier="-1"/>
    <pageField fld="5" hier="-1"/>
    <pageField fld="7" hier="-1"/>
    <pageField fld="3" hier="-1"/>
    <pageField fld="10" hier="-1"/>
    <pageField fld="8" hier="-1"/>
    <pageField fld="9" hier="-1"/>
    <pageField fld="11" hier="-1"/>
    <pageField fld="1" hier="-1"/>
  </pageFields>
  <dataFields count="1">
    <dataField name="Sum of Num Unauthorised" fld="0" baseField="2" baseItem="0"/>
  </dataFields>
  <chartFormats count="1">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14" rowHeaderCaption="Keywords">
  <location ref="A13:B15" firstHeaderRow="1" firstDataRow="1" firstDataCol="1" rowPageCount="8" colPageCount="1"/>
  <pivotFields count="23">
    <pivotField dataField="1" showAll="0" defaultSubtotal="0"/>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showAll="0" defaultSubtotal="0"/>
    <pivotField axis="axisPage" showAll="0">
      <items count="2">
        <item x="0"/>
        <item t="default"/>
      </items>
    </pivotField>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defaultSubtotal="0">
      <items count="1">
        <item x="0"/>
      </items>
    </pivotField>
    <pivotField axis="axisPage" showAll="0">
      <items count="2">
        <item x="0"/>
        <item t="default" sd="0"/>
      </items>
    </pivotField>
    <pivotField axis="axisPage" showAll="0">
      <items count="2">
        <item x="0"/>
        <item t="default"/>
      </items>
    </pivotField>
    <pivotField axis="axisPage" showAll="0">
      <items count="2">
        <item x="0"/>
        <item t="default"/>
      </items>
    </pivotField>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
  </rowFields>
  <rowItems count="2">
    <i>
      <x/>
    </i>
    <i t="grand">
      <x/>
    </i>
  </rowItems>
  <colItems count="1">
    <i/>
  </colItems>
  <pageFields count="8">
    <pageField fld="4" hier="-1"/>
    <pageField fld="5" hier="-1"/>
    <pageField fld="7" hier="-1"/>
    <pageField fld="3" hier="-1"/>
    <pageField fld="8" hier="-1"/>
    <pageField fld="10" hier="-1"/>
    <pageField fld="9" hier="-1"/>
    <pageField fld="11" hier="-1"/>
  </pageFields>
  <dataFields count="1">
    <dataField name="Sum of Num Unauthorised" fld="0" baseField="1" baseItem="0"/>
  </dataFields>
  <chartFormats count="1">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4" minRefreshableVersion="3" itemPrintTitles="1" createdVersion="5" indent="0" outline="1" outlineData="1" multipleFieldFilters="0" chartFormat="5">
  <location ref="A8:B10" firstHeaderRow="1" firstDataRow="1" firstDataCol="1" rowPageCount="2" colPageCount="1"/>
  <pivotFields count="8">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dataField="1" showAll="0"/>
    <pivotField showAll="0" defaultSubtotal="0"/>
    <pivotField showAll="0"/>
    <pivotField numFmtId="22" showAll="0" defaultSubtotal="0"/>
    <pivotField showAll="0" defaultSubtotal="0"/>
    <pivotField axis="axisPage" showAll="0" defaultSubtotal="0">
      <items count="1">
        <item x="0"/>
      </items>
    </pivotField>
    <pivotField axis="axisPage" showAll="0" defaultSubtotal="0">
      <items count="1">
        <item x="0"/>
      </items>
    </pivotField>
  </pivotFields>
  <rowFields count="1">
    <field x="0"/>
  </rowFields>
  <rowItems count="2">
    <i>
      <x/>
    </i>
    <i t="grand">
      <x/>
    </i>
  </rowItems>
  <colItems count="1">
    <i/>
  </colItems>
  <pageFields count="2">
    <pageField fld="7" hier="-1"/>
    <pageField fld="6" hier="-1"/>
  </pageFields>
  <dataFields count="1">
    <dataField name="Sum of Num Unauthorized" fld="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4" cacheId="49"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21">
  <location ref="A8:B10" firstHeaderRow="1" firstDataRow="1" firstDataCol="1" rowPageCount="3" colPageCount="1"/>
  <pivotFields count="8">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dataField="1" showAll="0"/>
    <pivotField axis="axisPage" showAll="0" defaultSubtotal="0">
      <items count="1">
        <item x="0"/>
      </items>
    </pivotField>
    <pivotField axis="axisPage" showAll="0">
      <items count="2">
        <item x="0"/>
        <item t="default"/>
      </items>
    </pivotField>
    <pivotField numFmtId="22" showAll="0"/>
    <pivotField showAll="0"/>
    <pivotField showAll="0"/>
    <pivotField axis="axisPage" showAll="0" defaultSubtotal="0">
      <items count="1">
        <item x="0"/>
      </items>
    </pivotField>
  </pivotFields>
  <rowFields count="1">
    <field x="0"/>
  </rowFields>
  <rowItems count="2">
    <i>
      <x/>
    </i>
    <i t="grand">
      <x/>
    </i>
  </rowItems>
  <colItems count="1">
    <i/>
  </colItems>
  <pageFields count="3">
    <pageField fld="7" hier="-1"/>
    <pageField fld="2" hier="-1"/>
    <pageField fld="3" hier="-1"/>
  </pageFields>
  <dataFields count="1">
    <dataField name="Sum of Num Unauthorized" fld="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5" cacheId="43"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rowHeaderCaption="Product" colHeaderCaption="Page Number">
  <location ref="A13:C15" firstHeaderRow="1" firstDataRow="2" firstDataCol="1" rowPageCount="8" colPageCount="1"/>
  <pivotFields count="23">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items count="2">
        <item x="0"/>
        <item t="default"/>
      </items>
    </pivotField>
    <pivotField axis="axisPage" showAll="0">
      <items count="2">
        <item x="0"/>
        <item t="default"/>
      </items>
    </pivotField>
    <pivotField axis="axisPage" showAll="0" defaultSubtotal="0">
      <items count="1">
        <item x="0"/>
      </items>
    </pivotField>
    <pivotField axis="axisRow" showAll="0" measureFilter="1" sortType="descending">
      <items count="2">
        <item x="0"/>
        <item t="default" sd="0"/>
      </items>
      <autoSortScope>
        <pivotArea dataOnly="0" outline="0" fieldPosition="0">
          <references count="1">
            <reference field="4294967294" count="1" selected="0">
              <x v="0"/>
            </reference>
          </references>
        </pivotArea>
      </autoSortScope>
    </pivotField>
    <pivotField axis="axisPage" multipleItemSelectionAllowed="1" showAll="0">
      <items count="2">
        <item x="0"/>
        <item t="default"/>
      </items>
    </pivotField>
    <pivotField axis="axisPage" showAll="0">
      <items count="2">
        <item x="0"/>
        <item t="default"/>
      </items>
    </pivotField>
    <pivotField showAll="0" defaultSubtotal="0"/>
    <pivotField showAll="0"/>
    <pivotField showAll="0" defaultSubtotal="0"/>
    <pivotField dataField="1" showAll="0" defaultSubtotal="0"/>
    <pivotField dataField="1"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1">
    <i t="grand">
      <x/>
    </i>
  </rowItems>
  <colFields count="1">
    <field x="-2"/>
  </colFields>
  <colItems count="2">
    <i>
      <x/>
    </i>
    <i i="1">
      <x v="1"/>
    </i>
  </colItems>
  <pageFields count="8">
    <pageField fld="0" hier="-1"/>
    <pageField fld="1" hier="-1"/>
    <pageField fld="3" hier="-1"/>
    <pageField fld="4" hier="-1"/>
    <pageField fld="5" hier="-1"/>
    <pageField fld="6" hier="-1"/>
    <pageField fld="8" hier="-1"/>
    <pageField fld="9" hier="-1"/>
  </pageFields>
  <dataFields count="2">
    <dataField name="Sum of Num Unauthorized" fld="13" baseField="0" baseItem="0" numFmtId="3"/>
    <dataField name="Sum of Num Results" fld="14" baseField="0" baseItem="0"/>
  </dataFields>
  <pivotTableStyleInfo name="PivotStyleLight16" showRowHeaders="1" showColHeaders="1" showRowStripes="0" showColStripes="0" showLastColumn="1"/>
  <filters count="1">
    <filter fld="7" type="valueGreaterThan" evalOrder="-1" id="9" iMeasureFld="0">
      <autoFilter ref="A1">
        <filterColumn colId="0">
          <customFilters>
            <customFilter operator="greaterThan" val="0"/>
          </customFilters>
        </filterColumn>
      </autoFilter>
    </filter>
  </filters>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9" name="Table9" displayName="Table9" ref="A1:H2" totalsRowShown="0">
  <autoFilter ref="A1:H2"/>
  <tableColumns count="8">
    <tableColumn id="1" name="Host Name"/>
    <tableColumn id="2" name="Num Unauthorized"/>
    <tableColumn id="3" name="First Unauthorized"/>
    <tableColumn id="4" name="First Unauthorized Week of Year"/>
    <tableColumn id="5" name="Search Date"/>
    <tableColumn id="6" name="Year"/>
    <tableColumn id="7" name="Week of Year"/>
    <tableColumn id="8" name="First Unauthorized Year"/>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W2" insertRow="1" totalsRowShown="0" headerRowDxfId="53" dataDxfId="52">
  <autoFilter ref="A1:W2"/>
  <tableColumns count="23">
    <tableColumn id="1" name="Portal" dataDxfId="51"/>
    <tableColumn id="2" name="User Region" dataDxfId="50"/>
    <tableColumn id="3" name="Search Date" dataDxfId="49"/>
    <tableColumn id="4" name="Year" dataDxfId="48"/>
    <tableColumn id="5" name="Week Of Year" dataDxfId="47"/>
    <tableColumn id="6" name="Keyword" dataDxfId="46"/>
    <tableColumn id="21" name="IP Owner" dataDxfId="45"/>
    <tableColumn id="7" name="Product" dataDxfId="44"/>
    <tableColumn id="8" name="Page Number" dataDxfId="43"/>
    <tableColumn id="9" name="Status" dataDxfId="42"/>
    <tableColumn id="14" name="Min Position Authorized" dataDxfId="41"/>
    <tableColumn id="10" name="Min Position Unauthorized" dataDxfId="40"/>
    <tableColumn id="15" name="Num Authorized" dataDxfId="39"/>
    <tableColumn id="11" name="Num Unauthorized" dataDxfId="38"/>
    <tableColumn id="16" name="Num Results" dataDxfId="37"/>
    <tableColumn id="20" name="% Unauthorized" dataDxfId="36"/>
    <tableColumn id="12" name="Avg Age Unauthorized (days)" dataDxfId="35"/>
    <tableColumn id="13" name="Keyword Template" dataDxfId="34"/>
    <tableColumn id="17" name="Position Gap" dataDxfId="33"/>
    <tableColumn id="23" name="Traffic Share" dataDxfId="32"/>
    <tableColumn id="18" name="Unauthorized Traffic Share" dataDxfId="31"/>
    <tableColumn id="19" name="Authorized Traffic Share" dataDxfId="30"/>
    <tableColumn id="22" name="Used Historical Traffic Data" dataDxfId="29"/>
  </tableColumns>
  <tableStyleInfo name="TableStyleLight13" showFirstColumn="0" showLastColumn="0" showRowStripes="1" showColumnStripes="1"/>
</table>
</file>

<file path=xl/tables/table3.xml><?xml version="1.0" encoding="utf-8"?>
<table xmlns="http://schemas.openxmlformats.org/spreadsheetml/2006/main" id="2" name="Table2" displayName="Table2" ref="A1:K2" insertRow="1" totalsRowShown="0" headerRowDxfId="28" dataDxfId="27" tableBorderDxfId="26">
  <autoFilter ref="A1:K2"/>
  <tableColumns count="11">
    <tableColumn id="1" name="Portal" dataDxfId="25"/>
    <tableColumn id="2" name="User Region" dataDxfId="24"/>
    <tableColumn id="3" name="Sent At" dataDxfId="23"/>
    <tableColumn id="4" name="Year" dataDxfId="22"/>
    <tableColumn id="5" name="Week Of Year" dataDxfId="21"/>
    <tableColumn id="6" name="Number Reported" dataDxfId="20"/>
    <tableColumn id="7" name="Number Removed" dataDxfId="19"/>
    <tableColumn id="8" name="Average Time to Action Minutes" dataDxfId="18"/>
    <tableColumn id="9" name="Average Time to Remove Minutes" dataDxfId="17"/>
    <tableColumn id="10" name="Sum Time to Action Minutes" dataDxfId="16"/>
    <tableColumn id="11" name="Sum Time to Remove Minutes" dataDxfId="15"/>
  </tableColumns>
  <tableStyleInfo name="TableStyleLight13" showFirstColumn="0" showLastColumn="0" showRowStripes="1" showColumnStripes="0"/>
</table>
</file>

<file path=xl/tables/table4.xml><?xml version="1.0" encoding="utf-8"?>
<table xmlns="http://schemas.openxmlformats.org/spreadsheetml/2006/main" id="3" name="Table3" displayName="Table3" ref="A1:H2" insertRow="1" totalsRowShown="0">
  <autoFilter ref="A1:H2"/>
  <tableColumns count="8">
    <tableColumn id="1" name="Host Name"/>
    <tableColumn id="2" name="Num Unauthorized"/>
    <tableColumn id="3" name="First Unauthorized Search Date" dataDxfId="14"/>
    <tableColumn id="4" name="First Unauthorized Week of Year"/>
    <tableColumn id="7" name="Search Date" dataDxfId="13"/>
    <tableColumn id="8" name="Year"/>
    <tableColumn id="9" name="Week of Year"/>
    <tableColumn id="5" name="First Unauthorized Year" dataDxfId="12"/>
  </tableColumns>
  <tableStyleInfo name="TableStyleMedium2" showFirstColumn="0" showLastColumn="0" showRowStripes="1" showColumnStripes="0"/>
</table>
</file>

<file path=xl/tables/table5.xml><?xml version="1.0" encoding="utf-8"?>
<table xmlns="http://schemas.openxmlformats.org/spreadsheetml/2006/main" id="4" name="Table5" displayName="Table5" ref="A1:W2" insertRow="1" totalsRowShown="0" headerRowDxfId="11" tableBorderDxfId="10">
  <autoFilter ref="A1:W2"/>
  <tableColumns count="23">
    <tableColumn id="1" name="Num Unauthorised"/>
    <tableColumn id="2" name="Keyword"/>
    <tableColumn id="3" name="Keyword Template"/>
    <tableColumn id="4" name="Week Of Year"/>
    <tableColumn id="5" name="Portal"/>
    <tableColumn id="6" name="User Region"/>
    <tableColumn id="7" name="Search Date"/>
    <tableColumn id="8" name="Year"/>
    <tableColumn id="9" name="IP Owner"/>
    <tableColumn id="10" name="Product"/>
    <tableColumn id="11" name="Page Number"/>
    <tableColumn id="12" name="Status"/>
    <tableColumn id="13" name="Min Position Authorized"/>
    <tableColumn id="14" name="Min Position Unauthorized"/>
    <tableColumn id="15" name="Num Authorized"/>
    <tableColumn id="16" name="Num Results"/>
    <tableColumn id="17" name="% Unauthorized"/>
    <tableColumn id="18" name="Avg Age Unauthorized (days)"/>
    <tableColumn id="19" name="Position Gap"/>
    <tableColumn id="20" name="Traffic Share"/>
    <tableColumn id="21" name="Unauthorized Traffic Share"/>
    <tableColumn id="22" name="Authorized Traffic Share"/>
    <tableColumn id="23" name="Used Historical Traffic Data"/>
  </tableColumns>
  <tableStyleInfo name="TableStyleLight9" showFirstColumn="0" showLastColumn="0" showRowStripes="1" showColumnStripes="0"/>
</table>
</file>

<file path=xl/tables/table6.xml><?xml version="1.0" encoding="utf-8"?>
<table xmlns="http://schemas.openxmlformats.org/spreadsheetml/2006/main" id="5" name="Table7" displayName="Table7" ref="A1:W2" insertRow="1" totalsRowShown="0" headerRowDxfId="9" tableBorderDxfId="8">
  <autoFilter ref="A1:W2"/>
  <tableColumns count="23">
    <tableColumn id="1" name="Num Unauthorised"/>
    <tableColumn id="2" name="Keyword"/>
    <tableColumn id="3" name="Keyword Template"/>
    <tableColumn id="4" name="Week Of Year"/>
    <tableColumn id="5" name="Portal"/>
    <tableColumn id="6" name="User Region"/>
    <tableColumn id="7" name="Search Date"/>
    <tableColumn id="8" name="Year"/>
    <tableColumn id="9" name="IP Owner"/>
    <tableColumn id="10" name="Product"/>
    <tableColumn id="11" name="Page Number"/>
    <tableColumn id="12" name="Status"/>
    <tableColumn id="13" name="Min Position Authorized"/>
    <tableColumn id="14" name="Min Position Unauthorized"/>
    <tableColumn id="15" name="Num Authorized"/>
    <tableColumn id="16" name="Num Results"/>
    <tableColumn id="17" name="% Unauthorized"/>
    <tableColumn id="18" name="Avg Age Unauthorized (days)"/>
    <tableColumn id="19" name="Position Gap"/>
    <tableColumn id="20" name="Traffic Share"/>
    <tableColumn id="21" name="Unauthorized Traffic Share"/>
    <tableColumn id="22" name="Authorized Traffic Share"/>
    <tableColumn id="23" name="Used Historical Traffic Data"/>
  </tableColumns>
  <tableStyleInfo name="TableStyleLight9" showFirstColumn="0" showLastColumn="0" showRowStripes="1" showColumnStripes="0"/>
</table>
</file>

<file path=xl/tables/table7.xml><?xml version="1.0" encoding="utf-8"?>
<table xmlns="http://schemas.openxmlformats.org/spreadsheetml/2006/main" id="6" name="Table310" displayName="Table310" ref="A1:H2" insertRow="1" totalsRowShown="0" headerRowDxfId="7" headerRowBorderDxfId="6" tableBorderDxfId="5" totalsRowBorderDxfId="4">
  <autoFilter ref="A1:H2"/>
  <tableColumns count="8">
    <tableColumn id="1" name="Host Name"/>
    <tableColumn id="2" name="Num Unauthorized"/>
    <tableColumn id="3" name="First Unauthorized"/>
    <tableColumn id="4" name="First Unauthorized Week of Year"/>
    <tableColumn id="5" name="Search Date"/>
    <tableColumn id="6" name="Year"/>
    <tableColumn id="7" name="Week of Year"/>
    <tableColumn id="8" name="First Unauthorized Year"/>
  </tableColumns>
  <tableStyleInfo name="TableStyleLight9" showFirstColumn="0" showLastColumn="0" showRowStripes="1" showColumnStripes="0"/>
</table>
</file>

<file path=xl/tables/table8.xml><?xml version="1.0" encoding="utf-8"?>
<table xmlns="http://schemas.openxmlformats.org/spreadsheetml/2006/main" id="8" name="Table311" displayName="Table311" ref="A1:H2" insertRow="1" totalsRowShown="0" headerRowDxfId="3" headerRowBorderDxfId="1" tableBorderDxfId="2" totalsRowBorderDxfId="0">
  <autoFilter ref="A1:H2"/>
  <tableColumns count="8">
    <tableColumn id="1" name="Host Name"/>
    <tableColumn id="2" name="Num Unauthorized"/>
    <tableColumn id="3" name="First Unauthorized"/>
    <tableColumn id="4" name="First Unauthorized Week of Year"/>
    <tableColumn id="5" name="Search Date"/>
    <tableColumn id="6" name="Year"/>
    <tableColumn id="7" name="Week of Year"/>
    <tableColumn id="8" name="First Unauthorized Year"/>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ustomercare@marketly.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249"/>
  <sheetViews>
    <sheetView showGridLines="0" zoomScaleNormal="100" workbookViewId="0">
      <selection activeCell="A2" sqref="A2"/>
    </sheetView>
  </sheetViews>
  <sheetFormatPr defaultColWidth="8.625" defaultRowHeight="16.5" x14ac:dyDescent="0.3"/>
  <cols>
    <col min="1" max="1" width="2.125" style="23" customWidth="1"/>
    <col min="2" max="4" width="8.625" style="23" customWidth="1"/>
    <col min="5" max="5" width="9.375" style="23" bestFit="1" customWidth="1"/>
    <col min="6" max="6" width="4.625" style="23" customWidth="1"/>
    <col min="7" max="10" width="8.625" style="23" customWidth="1"/>
    <col min="11" max="11" width="4.625" style="23" customWidth="1"/>
    <col min="12" max="16" width="8.625" style="23" customWidth="1"/>
    <col min="17" max="16384" width="8.625" style="23"/>
  </cols>
  <sheetData>
    <row r="1" spans="2:15" ht="16.5" customHeight="1" x14ac:dyDescent="0.3">
      <c r="B1" s="114" t="s">
        <v>119</v>
      </c>
      <c r="C1" s="114"/>
      <c r="D1" s="114"/>
      <c r="E1" s="114"/>
      <c r="F1" s="114"/>
      <c r="G1" s="114"/>
      <c r="H1" s="114"/>
      <c r="I1" s="114"/>
      <c r="J1" s="114"/>
      <c r="K1" s="114"/>
      <c r="L1" s="114"/>
      <c r="M1" s="114"/>
      <c r="N1" s="114"/>
      <c r="O1" s="114"/>
    </row>
    <row r="2" spans="2:15" ht="16.5" customHeight="1" x14ac:dyDescent="0.3">
      <c r="B2" s="114"/>
      <c r="C2" s="114"/>
      <c r="D2" s="114"/>
      <c r="E2" s="114"/>
      <c r="F2" s="114"/>
      <c r="G2" s="114"/>
      <c r="H2" s="114"/>
      <c r="I2" s="114"/>
      <c r="J2" s="114"/>
      <c r="K2" s="114"/>
      <c r="L2" s="114"/>
      <c r="M2" s="114"/>
      <c r="N2" s="114"/>
      <c r="O2" s="114"/>
    </row>
    <row r="3" spans="2:15" ht="16.5" customHeight="1" x14ac:dyDescent="0.3">
      <c r="B3" s="114"/>
      <c r="C3" s="114"/>
      <c r="D3" s="114"/>
      <c r="E3" s="114"/>
      <c r="F3" s="114"/>
      <c r="G3" s="114"/>
      <c r="H3" s="114"/>
      <c r="I3" s="114"/>
      <c r="J3" s="114"/>
      <c r="K3" s="114"/>
      <c r="L3" s="114"/>
      <c r="M3" s="114"/>
      <c r="N3" s="114"/>
      <c r="O3" s="114"/>
    </row>
    <row r="4" spans="2:15" x14ac:dyDescent="0.3">
      <c r="B4" s="114"/>
      <c r="C4" s="114"/>
      <c r="D4" s="114"/>
      <c r="E4" s="114"/>
      <c r="F4" s="114"/>
      <c r="G4" s="114"/>
      <c r="H4" s="114"/>
      <c r="I4" s="114"/>
      <c r="J4" s="114"/>
      <c r="K4" s="114"/>
      <c r="L4" s="114"/>
      <c r="M4" s="114"/>
      <c r="N4" s="114"/>
      <c r="O4" s="114"/>
    </row>
    <row r="5" spans="2:15" x14ac:dyDescent="0.3">
      <c r="B5" s="114"/>
      <c r="C5" s="114"/>
      <c r="D5" s="114"/>
      <c r="E5" s="114"/>
      <c r="F5" s="114"/>
      <c r="G5" s="114"/>
      <c r="H5" s="114"/>
      <c r="I5" s="114"/>
      <c r="J5" s="114"/>
      <c r="K5" s="114"/>
      <c r="L5" s="114"/>
      <c r="M5" s="114"/>
      <c r="N5" s="114"/>
      <c r="O5" s="114"/>
    </row>
    <row r="6" spans="2:15" x14ac:dyDescent="0.3">
      <c r="B6" s="114"/>
      <c r="C6" s="114"/>
      <c r="D6" s="114"/>
      <c r="E6" s="114"/>
      <c r="F6" s="114"/>
      <c r="G6" s="114"/>
      <c r="H6" s="114"/>
      <c r="I6" s="114"/>
      <c r="J6" s="114"/>
      <c r="K6" s="114"/>
      <c r="L6" s="114"/>
      <c r="M6" s="114"/>
      <c r="N6" s="114"/>
      <c r="O6" s="114"/>
    </row>
    <row r="7" spans="2:15" x14ac:dyDescent="0.3">
      <c r="B7" s="114"/>
      <c r="C7" s="114"/>
      <c r="D7" s="114"/>
      <c r="E7" s="114"/>
      <c r="F7" s="114"/>
      <c r="G7" s="114"/>
      <c r="H7" s="114"/>
      <c r="I7" s="114"/>
      <c r="J7" s="114"/>
      <c r="K7" s="114"/>
      <c r="L7" s="114"/>
      <c r="M7" s="114"/>
      <c r="N7" s="114"/>
      <c r="O7" s="114"/>
    </row>
    <row r="8" spans="2:15" x14ac:dyDescent="0.3">
      <c r="B8" s="114"/>
      <c r="C8" s="114"/>
      <c r="D8" s="114"/>
      <c r="E8" s="114"/>
      <c r="F8" s="114"/>
      <c r="G8" s="114"/>
      <c r="H8" s="114"/>
      <c r="I8" s="114"/>
      <c r="J8" s="114"/>
      <c r="K8" s="114"/>
      <c r="L8" s="114"/>
      <c r="M8" s="114"/>
      <c r="N8" s="114"/>
      <c r="O8" s="114"/>
    </row>
    <row r="9" spans="2:15" ht="20.25" x14ac:dyDescent="0.35">
      <c r="B9" s="24" t="s">
        <v>43</v>
      </c>
      <c r="C9" s="25">
        <v>44</v>
      </c>
      <c r="D9" s="26" t="s">
        <v>45</v>
      </c>
      <c r="E9" s="27">
        <f>MAX(Data!C:C)</f>
        <v>0</v>
      </c>
      <c r="F9" s="28"/>
      <c r="H9" s="29"/>
      <c r="I9" s="29"/>
      <c r="M9" s="127" t="s">
        <v>46</v>
      </c>
      <c r="N9" s="127"/>
      <c r="O9" s="127"/>
    </row>
    <row r="10" spans="2:15" ht="20.25" x14ac:dyDescent="0.35">
      <c r="B10" s="24"/>
      <c r="C10" s="25"/>
      <c r="D10" s="26"/>
      <c r="E10" s="27"/>
      <c r="F10" s="28"/>
      <c r="H10" s="29"/>
      <c r="I10" s="29"/>
      <c r="M10" s="30"/>
      <c r="N10" s="30"/>
      <c r="O10" s="30"/>
    </row>
    <row r="11" spans="2:15" ht="20.25" x14ac:dyDescent="0.35">
      <c r="B11" s="76" t="s">
        <v>107</v>
      </c>
      <c r="C11" s="77"/>
      <c r="D11" s="77"/>
      <c r="E11" s="77"/>
      <c r="F11" s="77"/>
      <c r="G11" s="77"/>
      <c r="H11" s="77"/>
      <c r="I11" s="77"/>
      <c r="J11" s="77"/>
      <c r="K11" s="77"/>
      <c r="L11" s="77"/>
      <c r="M11" s="77"/>
      <c r="N11" s="77"/>
      <c r="O11" s="78"/>
    </row>
    <row r="12" spans="2:15" ht="20.25" x14ac:dyDescent="0.35">
      <c r="B12" s="31"/>
      <c r="C12" s="29"/>
      <c r="D12" s="29"/>
      <c r="E12" s="29"/>
      <c r="F12" s="29"/>
      <c r="G12" s="29"/>
      <c r="H12" s="29"/>
      <c r="I12" s="29"/>
      <c r="J12" s="29"/>
      <c r="K12" s="32"/>
      <c r="M12" s="33"/>
      <c r="N12" s="28"/>
      <c r="O12" s="28"/>
    </row>
    <row r="13" spans="2:15" ht="20.100000000000001" customHeight="1" x14ac:dyDescent="0.45">
      <c r="B13" s="85" t="s">
        <v>77</v>
      </c>
      <c r="C13" s="86"/>
      <c r="D13" s="86"/>
      <c r="E13" s="86"/>
      <c r="F13" s="86"/>
      <c r="G13" s="86"/>
      <c r="H13" s="86"/>
      <c r="I13" s="86"/>
      <c r="J13" s="87"/>
      <c r="K13" s="32"/>
      <c r="L13" s="85" t="s">
        <v>60</v>
      </c>
      <c r="M13" s="86"/>
      <c r="N13" s="86"/>
      <c r="O13" s="87"/>
    </row>
    <row r="14" spans="2:15" ht="20.100000000000001" customHeight="1" x14ac:dyDescent="0.35">
      <c r="B14" s="82" t="s">
        <v>75</v>
      </c>
      <c r="C14" s="83"/>
      <c r="D14" s="83"/>
      <c r="E14" s="83"/>
      <c r="F14" s="83"/>
      <c r="G14" s="83"/>
      <c r="H14" s="83"/>
      <c r="I14" s="83"/>
      <c r="J14" s="84"/>
      <c r="K14" s="32"/>
      <c r="L14" s="82" t="s">
        <v>80</v>
      </c>
      <c r="M14" s="83"/>
      <c r="N14" s="83"/>
      <c r="O14" s="84"/>
    </row>
    <row r="15" spans="2:15" ht="20.100000000000001" customHeight="1" x14ac:dyDescent="0.35">
      <c r="B15" s="82"/>
      <c r="C15" s="83"/>
      <c r="D15" s="83"/>
      <c r="E15" s="83"/>
      <c r="F15" s="83"/>
      <c r="G15" s="83"/>
      <c r="H15" s="83"/>
      <c r="I15" s="83"/>
      <c r="J15" s="84"/>
      <c r="K15" s="32"/>
      <c r="L15" s="118"/>
      <c r="M15" s="119"/>
      <c r="N15" s="119"/>
      <c r="O15" s="120"/>
    </row>
    <row r="16" spans="2:15" ht="20.100000000000001" customHeight="1" x14ac:dyDescent="0.35">
      <c r="B16" s="88" t="e">
        <f ca="1">_xlfn.IFNA(IF(IF('Traffic Share'!I6 = "", IF('Traffic Share'!H6 = "", IF('Traffic Share'!G6 = "", IF('Traffic Share'!F6 = "", IF('Traffic Share'!E6 = "", IF('Traffic Share'!D6 = "", IF('Traffic Share'!C6 = "", IF('Traffic Share'!B6 = "", "", 'Traffic Share'!B6), 'Traffic Share'!C6), 'Traffic Share'!D6), 'Traffic Share'!E6), 'Traffic Share'!F6), 'Traffic Share'!G6), 'Traffic Share'!H6), 'Traffic Share'!I6) = "", "N/A", IF('Traffic Share'!I6 = "", IF('Traffic Share'!H6 = "", IF('Traffic Share'!G6 = "", IF('Traffic Share'!F6 = "", IF('Traffic Share'!E6 = "", IF('Traffic Share'!D6 = "", IF('Traffic Share'!C6 = "", IF('Traffic Share'!B6 = "", "", 'Traffic Share'!B6), 'Traffic Share'!C6), 'Traffic Share'!D6), 'Traffic Share'!E6), 'Traffic Share'!F6), 'Traffic Share'!G6), 'Traffic Share'!H6), 'Traffic Share'!I6)), "N/A")</f>
        <v>#NAME?</v>
      </c>
      <c r="C16" s="89"/>
      <c r="D16" s="89"/>
      <c r="E16" s="89"/>
      <c r="F16" s="89"/>
      <c r="G16" s="89"/>
      <c r="H16" s="89"/>
      <c r="I16" s="89"/>
      <c r="J16" s="90"/>
      <c r="K16" s="32"/>
      <c r="L16" s="34"/>
      <c r="M16" s="35"/>
      <c r="N16" s="35"/>
      <c r="O16" s="36"/>
    </row>
    <row r="17" spans="2:15" ht="20.100000000000001" customHeight="1" x14ac:dyDescent="0.35">
      <c r="B17" s="91"/>
      <c r="C17" s="92"/>
      <c r="D17" s="92"/>
      <c r="E17" s="92"/>
      <c r="F17" s="92"/>
      <c r="G17" s="92"/>
      <c r="H17" s="92"/>
      <c r="I17" s="92"/>
      <c r="J17" s="93"/>
      <c r="K17" s="32"/>
      <c r="L17" s="124" t="s">
        <v>61</v>
      </c>
      <c r="M17" s="125"/>
      <c r="N17" s="126"/>
      <c r="O17" s="37" t="e">
        <f>'Action Metrics'!I5</f>
        <v>#N/A</v>
      </c>
    </row>
    <row r="18" spans="2:15" ht="20.100000000000001" customHeight="1" x14ac:dyDescent="0.35">
      <c r="B18" s="38"/>
      <c r="C18" s="39"/>
      <c r="D18" s="39"/>
      <c r="E18" s="39"/>
      <c r="F18" s="39"/>
      <c r="G18" s="40"/>
      <c r="H18" s="39"/>
      <c r="I18" s="39"/>
      <c r="J18" s="41"/>
      <c r="K18" s="32"/>
      <c r="L18" s="121"/>
      <c r="M18" s="122"/>
      <c r="N18" s="122"/>
      <c r="O18" s="123"/>
    </row>
    <row r="19" spans="2:15" ht="20.100000000000001" customHeight="1" x14ac:dyDescent="0.35">
      <c r="B19" s="38"/>
      <c r="C19" s="39"/>
      <c r="D19" s="39"/>
      <c r="E19" s="39"/>
      <c r="F19" s="39"/>
      <c r="G19" s="39"/>
      <c r="H19" s="39"/>
      <c r="I19" s="39"/>
      <c r="J19" s="41"/>
      <c r="K19" s="32"/>
      <c r="L19" s="124" t="s">
        <v>62</v>
      </c>
      <c r="M19" s="125"/>
      <c r="N19" s="126"/>
      <c r="O19" s="42" t="e">
        <f>'Action Metrics'!I9</f>
        <v>#N/A</v>
      </c>
    </row>
    <row r="20" spans="2:15" ht="20.100000000000001" customHeight="1" x14ac:dyDescent="0.35">
      <c r="B20" s="38"/>
      <c r="C20" s="39"/>
      <c r="D20" s="39"/>
      <c r="E20" s="39"/>
      <c r="F20" s="39"/>
      <c r="G20" s="39"/>
      <c r="H20" s="39"/>
      <c r="I20" s="39"/>
      <c r="J20" s="41"/>
      <c r="K20" s="32"/>
      <c r="L20" s="43"/>
      <c r="M20" s="35"/>
      <c r="N20" s="35"/>
      <c r="O20" s="36"/>
    </row>
    <row r="21" spans="2:15" ht="20.100000000000001" customHeight="1" x14ac:dyDescent="0.35">
      <c r="B21" s="38"/>
      <c r="C21" s="39"/>
      <c r="D21" s="39"/>
      <c r="E21" s="39"/>
      <c r="F21" s="39"/>
      <c r="G21" s="39"/>
      <c r="H21" s="39"/>
      <c r="I21" s="39"/>
      <c r="J21" s="41"/>
      <c r="K21" s="32"/>
      <c r="L21" s="124" t="s">
        <v>79</v>
      </c>
      <c r="M21" s="125"/>
      <c r="N21" s="126"/>
      <c r="O21" s="44" t="e">
        <f>ROUND('Action Metrics'!I13,0)</f>
        <v>#N/A</v>
      </c>
    </row>
    <row r="22" spans="2:15" ht="20.100000000000001" customHeight="1" x14ac:dyDescent="0.35">
      <c r="B22" s="38"/>
      <c r="C22" s="39"/>
      <c r="D22" s="39"/>
      <c r="E22" s="39"/>
      <c r="F22" s="39"/>
      <c r="G22" s="39"/>
      <c r="H22" s="39"/>
      <c r="I22" s="39"/>
      <c r="J22" s="41"/>
      <c r="K22" s="32"/>
      <c r="L22" s="34"/>
      <c r="M22" s="45"/>
      <c r="N22" s="46"/>
      <c r="O22" s="47"/>
    </row>
    <row r="23" spans="2:15" ht="20.100000000000001" customHeight="1" x14ac:dyDescent="0.35">
      <c r="B23" s="38"/>
      <c r="C23" s="39"/>
      <c r="D23" s="39"/>
      <c r="E23" s="39"/>
      <c r="F23" s="39"/>
      <c r="G23" s="39"/>
      <c r="H23" s="39"/>
      <c r="I23" s="39"/>
      <c r="J23" s="41"/>
      <c r="K23" s="32"/>
      <c r="L23" s="124" t="s">
        <v>78</v>
      </c>
      <c r="M23" s="125"/>
      <c r="N23" s="126"/>
      <c r="O23" s="48" t="e">
        <f>ROUND('Action Metrics'!I17, 0)</f>
        <v>#N/A</v>
      </c>
    </row>
    <row r="24" spans="2:15" ht="20.100000000000001" customHeight="1" x14ac:dyDescent="0.35">
      <c r="B24" s="49"/>
      <c r="C24" s="50"/>
      <c r="D24" s="50"/>
      <c r="E24" s="50"/>
      <c r="F24" s="50"/>
      <c r="G24" s="50"/>
      <c r="H24" s="50"/>
      <c r="I24" s="50"/>
      <c r="J24" s="51"/>
      <c r="K24" s="32"/>
      <c r="L24" s="52"/>
      <c r="M24" s="53"/>
      <c r="N24" s="54"/>
      <c r="O24" s="55"/>
    </row>
    <row r="25" spans="2:15" ht="20.25" x14ac:dyDescent="0.35">
      <c r="B25" s="31"/>
      <c r="C25" s="29"/>
      <c r="D25" s="29"/>
      <c r="E25" s="29"/>
      <c r="F25" s="29"/>
      <c r="G25" s="29"/>
      <c r="H25" s="29"/>
      <c r="I25" s="29"/>
      <c r="J25" s="29"/>
      <c r="K25" s="32"/>
      <c r="M25" s="33"/>
      <c r="N25" s="28"/>
      <c r="O25" s="28"/>
    </row>
    <row r="26" spans="2:15" ht="20.100000000000001" customHeight="1" x14ac:dyDescent="0.45">
      <c r="B26" s="85" t="s">
        <v>73</v>
      </c>
      <c r="C26" s="86"/>
      <c r="D26" s="86"/>
      <c r="E26" s="87"/>
      <c r="G26" s="85" t="s">
        <v>74</v>
      </c>
      <c r="H26" s="86"/>
      <c r="I26" s="86"/>
      <c r="J26" s="87"/>
      <c r="L26" s="85" t="s">
        <v>66</v>
      </c>
      <c r="M26" s="86"/>
      <c r="N26" s="86"/>
      <c r="O26" s="87"/>
    </row>
    <row r="27" spans="2:15" ht="20.100000000000001" customHeight="1" x14ac:dyDescent="0.3">
      <c r="B27" s="82" t="s">
        <v>71</v>
      </c>
      <c r="C27" s="83"/>
      <c r="D27" s="83"/>
      <c r="E27" s="84"/>
      <c r="G27" s="82" t="s">
        <v>72</v>
      </c>
      <c r="H27" s="83"/>
      <c r="I27" s="83"/>
      <c r="J27" s="84"/>
      <c r="L27" s="82" t="s">
        <v>94</v>
      </c>
      <c r="M27" s="83"/>
      <c r="N27" s="83"/>
      <c r="O27" s="84"/>
    </row>
    <row r="28" spans="2:15" ht="20.100000000000001" customHeight="1" x14ac:dyDescent="0.3">
      <c r="B28" s="118"/>
      <c r="C28" s="119"/>
      <c r="D28" s="119"/>
      <c r="E28" s="120"/>
      <c r="G28" s="118"/>
      <c r="H28" s="119"/>
      <c r="I28" s="119"/>
      <c r="J28" s="120"/>
      <c r="L28" s="82"/>
      <c r="M28" s="83"/>
      <c r="N28" s="83"/>
      <c r="O28" s="84"/>
    </row>
    <row r="29" spans="2:15" ht="20.100000000000001" customHeight="1" x14ac:dyDescent="0.3">
      <c r="B29" s="138" t="e">
        <f>GETPIVOTDATA("Search Date",'% KWs Clean'!$A$12,"Status","Clean")</f>
        <v>#REF!</v>
      </c>
      <c r="C29" s="139"/>
      <c r="D29" s="139"/>
      <c r="E29" s="140"/>
      <c r="G29" s="132" t="e">
        <f>GETPIVOTDATA("Num Unauthorized",'Num Unauthorized Instances'!$A$13)/GETPIVOTDATA("Sum of Num Results",'Num Unauthorized Instances'!$A$13)</f>
        <v>#DIV/0!</v>
      </c>
      <c r="H29" s="133"/>
      <c r="I29" s="133"/>
      <c r="J29" s="134"/>
      <c r="L29" s="146" t="e">
        <f>'Position Gap'!I6-'Position Gap'!I5</f>
        <v>#N/A</v>
      </c>
      <c r="M29" s="147"/>
      <c r="N29" s="128" t="s">
        <v>76</v>
      </c>
      <c r="O29" s="129"/>
    </row>
    <row r="30" spans="2:15" ht="20.100000000000001" customHeight="1" x14ac:dyDescent="0.3">
      <c r="B30" s="141"/>
      <c r="C30" s="142"/>
      <c r="D30" s="142"/>
      <c r="E30" s="143"/>
      <c r="G30" s="135"/>
      <c r="H30" s="136"/>
      <c r="I30" s="136"/>
      <c r="J30" s="137"/>
      <c r="L30" s="148"/>
      <c r="M30" s="149"/>
      <c r="N30" s="130"/>
      <c r="O30" s="131"/>
    </row>
    <row r="31" spans="2:15" ht="20.100000000000001" customHeight="1" x14ac:dyDescent="0.3">
      <c r="B31" s="56"/>
      <c r="C31" s="57"/>
      <c r="D31" s="58"/>
      <c r="E31" s="59"/>
      <c r="G31" s="56"/>
      <c r="H31" s="57"/>
      <c r="I31" s="60"/>
      <c r="J31" s="61"/>
      <c r="L31" s="56"/>
      <c r="M31" s="57"/>
      <c r="N31" s="62"/>
      <c r="O31" s="61"/>
    </row>
    <row r="32" spans="2:15" ht="20.100000000000001" customHeight="1" x14ac:dyDescent="0.3">
      <c r="B32" s="34"/>
      <c r="C32" s="35"/>
      <c r="D32" s="35"/>
      <c r="E32" s="36"/>
      <c r="G32" s="34"/>
      <c r="H32" s="35"/>
      <c r="I32" s="35"/>
      <c r="J32" s="36"/>
      <c r="L32" s="34"/>
      <c r="M32" s="35"/>
      <c r="N32" s="35"/>
      <c r="O32" s="36"/>
    </row>
    <row r="33" spans="2:17" ht="20.100000000000001" customHeight="1" x14ac:dyDescent="0.3">
      <c r="B33" s="34"/>
      <c r="C33" s="35"/>
      <c r="D33" s="35"/>
      <c r="E33" s="36"/>
      <c r="G33" s="34"/>
      <c r="H33" s="35"/>
      <c r="I33" s="35"/>
      <c r="J33" s="36"/>
      <c r="L33" s="34"/>
      <c r="M33" s="35"/>
      <c r="N33" s="35"/>
      <c r="O33" s="36"/>
    </row>
    <row r="34" spans="2:17" ht="20.100000000000001" customHeight="1" x14ac:dyDescent="0.3">
      <c r="B34" s="34"/>
      <c r="C34" s="35"/>
      <c r="D34" s="35"/>
      <c r="E34" s="36"/>
      <c r="G34" s="34"/>
      <c r="H34" s="35"/>
      <c r="I34" s="35"/>
      <c r="J34" s="36"/>
      <c r="L34" s="34"/>
      <c r="M34" s="35"/>
      <c r="N34" s="35"/>
      <c r="O34" s="36"/>
    </row>
    <row r="35" spans="2:17" ht="20.100000000000001" customHeight="1" x14ac:dyDescent="0.3">
      <c r="B35" s="34"/>
      <c r="C35" s="35"/>
      <c r="D35" s="35"/>
      <c r="E35" s="36"/>
      <c r="G35" s="34"/>
      <c r="H35" s="35"/>
      <c r="I35" s="35"/>
      <c r="J35" s="36"/>
      <c r="L35" s="34"/>
      <c r="M35" s="35"/>
      <c r="N35" s="35"/>
      <c r="O35" s="36"/>
    </row>
    <row r="36" spans="2:17" ht="20.100000000000001" customHeight="1" x14ac:dyDescent="0.3">
      <c r="B36" s="34"/>
      <c r="C36" s="35"/>
      <c r="D36" s="35"/>
      <c r="E36" s="36"/>
      <c r="G36" s="34"/>
      <c r="H36" s="35"/>
      <c r="I36" s="35"/>
      <c r="J36" s="36"/>
      <c r="L36" s="34"/>
      <c r="M36" s="35"/>
      <c r="N36" s="35"/>
      <c r="O36" s="36"/>
    </row>
    <row r="37" spans="2:17" ht="20.100000000000001" customHeight="1" x14ac:dyDescent="0.3">
      <c r="B37" s="52"/>
      <c r="C37" s="63"/>
      <c r="D37" s="63"/>
      <c r="E37" s="64"/>
      <c r="G37" s="52"/>
      <c r="H37" s="63"/>
      <c r="I37" s="63"/>
      <c r="J37" s="64"/>
      <c r="L37" s="52"/>
      <c r="M37" s="63"/>
      <c r="N37" s="63"/>
      <c r="O37" s="64"/>
    </row>
    <row r="39" spans="2:17" ht="20.25" customHeight="1" x14ac:dyDescent="0.35">
      <c r="B39" s="115" t="s">
        <v>20</v>
      </c>
      <c r="C39" s="116"/>
      <c r="D39" s="116"/>
      <c r="E39" s="116"/>
      <c r="F39" s="116"/>
      <c r="G39" s="116"/>
      <c r="H39" s="116"/>
      <c r="I39" s="116"/>
      <c r="J39" s="116"/>
      <c r="K39" s="116"/>
      <c r="L39" s="116"/>
      <c r="M39" s="116"/>
      <c r="N39" s="116"/>
      <c r="O39" s="117"/>
      <c r="Q39" s="65"/>
    </row>
    <row r="40" spans="2:17" ht="20.25" customHeight="1" x14ac:dyDescent="0.3">
      <c r="B40" s="97"/>
      <c r="C40" s="98"/>
      <c r="D40" s="98"/>
      <c r="E40" s="98"/>
      <c r="F40" s="98"/>
      <c r="G40" s="98"/>
      <c r="H40" s="98"/>
      <c r="I40" s="98"/>
      <c r="J40" s="98"/>
      <c r="K40" s="98"/>
      <c r="L40" s="98"/>
      <c r="M40" s="98"/>
      <c r="N40" s="98"/>
      <c r="O40" s="99"/>
      <c r="Q40" s="66"/>
    </row>
    <row r="41" spans="2:17" ht="20.25" customHeight="1" x14ac:dyDescent="0.3">
      <c r="B41" s="94"/>
      <c r="C41" s="95"/>
      <c r="D41" s="95"/>
      <c r="E41" s="95"/>
      <c r="F41" s="95"/>
      <c r="G41" s="95"/>
      <c r="H41" s="95"/>
      <c r="I41" s="95"/>
      <c r="J41" s="95"/>
      <c r="K41" s="95"/>
      <c r="L41" s="95"/>
      <c r="M41" s="95"/>
      <c r="N41" s="95"/>
      <c r="O41" s="96"/>
      <c r="Q41" s="66"/>
    </row>
    <row r="42" spans="2:17" ht="20.25" customHeight="1" x14ac:dyDescent="0.3">
      <c r="B42" s="79"/>
      <c r="C42" s="80"/>
      <c r="D42" s="80"/>
      <c r="E42" s="80"/>
      <c r="F42" s="80"/>
      <c r="G42" s="80"/>
      <c r="H42" s="80"/>
      <c r="I42" s="80"/>
      <c r="J42" s="80"/>
      <c r="K42" s="80"/>
      <c r="L42" s="80"/>
      <c r="M42" s="80"/>
      <c r="N42" s="80"/>
      <c r="O42" s="81"/>
      <c r="Q42" s="66"/>
    </row>
    <row r="43" spans="2:17" ht="20.25" customHeight="1" x14ac:dyDescent="0.3">
      <c r="B43" s="67"/>
      <c r="C43" s="67"/>
      <c r="D43" s="67"/>
      <c r="E43" s="67"/>
      <c r="F43" s="67"/>
      <c r="G43" s="67"/>
      <c r="H43" s="67"/>
      <c r="I43" s="67"/>
      <c r="J43" s="67"/>
      <c r="K43" s="67"/>
      <c r="L43" s="67"/>
      <c r="M43" s="67"/>
      <c r="N43" s="67"/>
      <c r="O43" s="67"/>
    </row>
    <row r="44" spans="2:17" ht="20.25" customHeight="1" x14ac:dyDescent="0.3">
      <c r="B44" s="67"/>
      <c r="C44" s="67"/>
      <c r="D44" s="67"/>
      <c r="E44" s="67"/>
      <c r="F44" s="67"/>
      <c r="G44" s="67"/>
      <c r="H44" s="67"/>
      <c r="I44" s="67"/>
      <c r="J44" s="67"/>
      <c r="K44" s="67"/>
      <c r="L44" s="67"/>
      <c r="M44" s="67"/>
      <c r="N44" s="67"/>
      <c r="O44" s="67"/>
    </row>
    <row r="45" spans="2:17" ht="20.25" customHeight="1" x14ac:dyDescent="0.3">
      <c r="B45" s="67"/>
      <c r="C45" s="67"/>
      <c r="D45" s="67"/>
      <c r="E45" s="67"/>
      <c r="F45" s="67"/>
      <c r="G45" s="67"/>
      <c r="H45" s="67"/>
      <c r="I45" s="67"/>
      <c r="J45" s="67"/>
      <c r="K45" s="67"/>
      <c r="L45" s="67"/>
      <c r="M45" s="67"/>
      <c r="N45" s="67"/>
      <c r="O45" s="67"/>
    </row>
    <row r="46" spans="2:17" ht="20.25" customHeight="1" x14ac:dyDescent="0.3">
      <c r="B46" s="67"/>
      <c r="C46" s="67"/>
      <c r="D46" s="67"/>
      <c r="E46" s="67"/>
      <c r="F46" s="67"/>
      <c r="G46" s="67"/>
      <c r="H46" s="67"/>
      <c r="I46" s="67"/>
      <c r="J46" s="67"/>
      <c r="K46" s="67"/>
      <c r="L46" s="67"/>
      <c r="M46" s="67"/>
      <c r="N46" s="67"/>
      <c r="O46" s="67"/>
    </row>
    <row r="47" spans="2:17" ht="20.25" customHeight="1" x14ac:dyDescent="0.3">
      <c r="B47" s="67"/>
      <c r="C47" s="67"/>
      <c r="D47" s="67"/>
      <c r="E47" s="67"/>
      <c r="F47" s="67"/>
      <c r="G47" s="67"/>
      <c r="H47" s="67"/>
      <c r="I47" s="67"/>
      <c r="J47" s="67"/>
      <c r="K47" s="67"/>
      <c r="L47" s="67"/>
      <c r="M47" s="67"/>
      <c r="N47" s="67"/>
      <c r="O47" s="67"/>
    </row>
    <row r="48" spans="2:17" ht="20.25" customHeight="1" x14ac:dyDescent="0.3">
      <c r="B48" s="67"/>
      <c r="C48" s="67"/>
      <c r="D48" s="67"/>
      <c r="E48" s="67"/>
      <c r="F48" s="67"/>
      <c r="G48" s="67"/>
      <c r="H48" s="67"/>
      <c r="I48" s="67"/>
      <c r="J48" s="67"/>
      <c r="K48" s="67"/>
      <c r="L48" s="67"/>
      <c r="M48" s="67"/>
      <c r="N48" s="67"/>
      <c r="O48" s="67"/>
    </row>
    <row r="49" spans="2:15" ht="20.25" customHeight="1" x14ac:dyDescent="0.3">
      <c r="B49" s="67"/>
      <c r="C49" s="67"/>
      <c r="D49" s="67"/>
      <c r="E49" s="67"/>
      <c r="F49" s="67"/>
      <c r="G49" s="67"/>
      <c r="H49" s="67"/>
      <c r="I49" s="67"/>
      <c r="J49" s="67"/>
      <c r="K49" s="67"/>
      <c r="L49" s="67"/>
      <c r="M49" s="67"/>
      <c r="N49" s="67"/>
      <c r="O49" s="67"/>
    </row>
    <row r="50" spans="2:15" ht="20.25" customHeight="1" x14ac:dyDescent="0.3">
      <c r="B50" s="67"/>
      <c r="C50" s="67"/>
      <c r="D50" s="67"/>
      <c r="E50" s="67"/>
      <c r="F50" s="67"/>
      <c r="G50" s="67"/>
      <c r="H50" s="67"/>
      <c r="I50" s="67"/>
      <c r="J50" s="67"/>
      <c r="K50" s="67"/>
      <c r="L50" s="67"/>
      <c r="M50" s="67"/>
      <c r="N50" s="67"/>
      <c r="O50" s="67"/>
    </row>
    <row r="51" spans="2:15" ht="20.25" customHeight="1" x14ac:dyDescent="0.3">
      <c r="B51" s="67"/>
      <c r="C51" s="67"/>
      <c r="D51" s="67"/>
      <c r="E51" s="67"/>
      <c r="F51" s="67"/>
      <c r="G51" s="67"/>
      <c r="H51" s="67"/>
      <c r="I51" s="67"/>
      <c r="J51" s="67"/>
      <c r="K51" s="67"/>
      <c r="L51" s="67"/>
      <c r="M51" s="67"/>
      <c r="N51" s="67"/>
      <c r="O51" s="67"/>
    </row>
    <row r="52" spans="2:15" ht="20.25" customHeight="1" x14ac:dyDescent="0.3">
      <c r="B52" s="67"/>
      <c r="C52" s="67"/>
      <c r="D52" s="67"/>
      <c r="E52" s="67"/>
      <c r="F52" s="67"/>
      <c r="G52" s="67"/>
      <c r="H52" s="67"/>
      <c r="I52" s="67"/>
      <c r="J52" s="67"/>
      <c r="K52" s="67"/>
      <c r="L52" s="67"/>
      <c r="M52" s="67"/>
      <c r="N52" s="67"/>
      <c r="O52" s="67"/>
    </row>
    <row r="53" spans="2:15" ht="20.25" customHeight="1" x14ac:dyDescent="0.3">
      <c r="B53" s="67"/>
      <c r="C53" s="67"/>
      <c r="D53" s="67"/>
      <c r="E53" s="67"/>
      <c r="F53" s="67"/>
      <c r="G53" s="67"/>
      <c r="H53" s="67"/>
      <c r="I53" s="67"/>
      <c r="J53" s="67"/>
      <c r="K53" s="67"/>
      <c r="L53" s="67"/>
      <c r="M53" s="67"/>
      <c r="N53" s="67"/>
      <c r="O53" s="67"/>
    </row>
    <row r="54" spans="2:15" ht="20.25" x14ac:dyDescent="0.35">
      <c r="B54" s="76" t="s">
        <v>106</v>
      </c>
      <c r="C54" s="77"/>
      <c r="D54" s="77"/>
      <c r="E54" s="77"/>
      <c r="F54" s="77"/>
      <c r="G54" s="77"/>
      <c r="H54" s="77"/>
      <c r="I54" s="77"/>
      <c r="J54" s="77"/>
      <c r="K54" s="77"/>
      <c r="L54" s="77"/>
      <c r="M54" s="77"/>
      <c r="N54" s="77"/>
      <c r="O54" s="78"/>
    </row>
    <row r="55" spans="2:15" ht="17.25" x14ac:dyDescent="0.3">
      <c r="B55" s="68"/>
      <c r="C55" s="68"/>
      <c r="D55" s="68"/>
      <c r="E55" s="68"/>
      <c r="F55" s="69"/>
      <c r="G55" s="69"/>
      <c r="H55" s="69"/>
      <c r="I55" s="69"/>
      <c r="J55" s="69"/>
      <c r="K55" s="69"/>
      <c r="L55" s="69"/>
      <c r="M55" s="69"/>
      <c r="N55" s="69"/>
      <c r="O55" s="69"/>
    </row>
    <row r="151" ht="24.75" customHeight="1" x14ac:dyDescent="0.3"/>
    <row r="201" spans="2:15" ht="20.25" x14ac:dyDescent="0.35">
      <c r="B201" s="76" t="s">
        <v>108</v>
      </c>
      <c r="C201" s="77"/>
      <c r="D201" s="77"/>
      <c r="E201" s="77"/>
      <c r="F201" s="77"/>
      <c r="G201" s="77"/>
      <c r="H201" s="77"/>
      <c r="I201" s="77"/>
      <c r="J201" s="77"/>
      <c r="K201" s="77"/>
      <c r="L201" s="77"/>
      <c r="M201" s="77"/>
      <c r="N201" s="77"/>
      <c r="O201" s="78"/>
    </row>
    <row r="206" spans="2:15" x14ac:dyDescent="0.3">
      <c r="B206" s="35"/>
      <c r="C206" s="35"/>
      <c r="D206" s="35"/>
      <c r="E206" s="35"/>
      <c r="F206" s="35"/>
      <c r="G206" s="35"/>
      <c r="H206" s="35"/>
      <c r="I206" s="35"/>
      <c r="J206" s="35"/>
      <c r="K206" s="35"/>
      <c r="L206" s="35"/>
      <c r="M206" s="35"/>
      <c r="N206" s="35"/>
      <c r="O206" s="35"/>
    </row>
    <row r="207" spans="2:15" x14ac:dyDescent="0.3">
      <c r="B207" s="35"/>
      <c r="C207" s="35"/>
      <c r="D207" s="35"/>
      <c r="E207" s="35"/>
      <c r="F207" s="35"/>
      <c r="G207" s="35"/>
      <c r="H207" s="35"/>
      <c r="I207" s="35"/>
      <c r="J207" s="35"/>
      <c r="K207" s="35"/>
      <c r="L207" s="35"/>
      <c r="M207" s="35"/>
      <c r="N207" s="35"/>
      <c r="O207" s="35"/>
    </row>
    <row r="208" spans="2:15" x14ac:dyDescent="0.3">
      <c r="B208" s="35"/>
      <c r="C208" s="35"/>
      <c r="D208" s="35"/>
      <c r="E208" s="35"/>
      <c r="F208" s="35"/>
      <c r="G208" s="35"/>
      <c r="H208" s="35"/>
      <c r="I208" s="35"/>
      <c r="J208" s="35"/>
      <c r="K208" s="35"/>
      <c r="L208" s="35"/>
      <c r="M208" s="35"/>
      <c r="N208" s="35"/>
      <c r="O208" s="35"/>
    </row>
    <row r="209" spans="2:15" x14ac:dyDescent="0.3">
      <c r="B209" s="35"/>
      <c r="C209" s="35"/>
      <c r="D209" s="35"/>
      <c r="E209" s="35"/>
      <c r="F209" s="35"/>
      <c r="G209" s="35"/>
      <c r="H209" s="35"/>
      <c r="I209" s="35"/>
      <c r="J209" s="35"/>
      <c r="K209" s="35"/>
      <c r="L209" s="35"/>
      <c r="M209" s="35"/>
      <c r="N209" s="35"/>
      <c r="O209" s="35"/>
    </row>
    <row r="211" spans="2:15" x14ac:dyDescent="0.3">
      <c r="B211" s="35"/>
      <c r="C211" s="35"/>
      <c r="D211" s="35"/>
      <c r="E211" s="35"/>
      <c r="F211" s="35"/>
      <c r="G211" s="35"/>
      <c r="H211" s="35"/>
      <c r="I211" s="35"/>
      <c r="J211" s="35"/>
      <c r="K211" s="35"/>
      <c r="L211" s="35"/>
      <c r="M211" s="35"/>
      <c r="N211" s="35"/>
      <c r="O211" s="35"/>
    </row>
    <row r="212" spans="2:15" x14ac:dyDescent="0.3">
      <c r="B212" s="35"/>
      <c r="C212" s="35"/>
      <c r="D212" s="35"/>
      <c r="E212" s="35"/>
      <c r="F212" s="35"/>
      <c r="G212" s="35"/>
      <c r="H212" s="35"/>
      <c r="I212" s="35"/>
      <c r="J212" s="35"/>
      <c r="K212" s="35"/>
      <c r="L212" s="35"/>
      <c r="M212" s="35"/>
      <c r="N212" s="35"/>
      <c r="O212" s="35"/>
    </row>
    <row r="213" spans="2:15" x14ac:dyDescent="0.3">
      <c r="B213" s="35"/>
      <c r="C213" s="35"/>
      <c r="D213" s="35"/>
      <c r="E213" s="35"/>
      <c r="F213" s="35"/>
      <c r="G213" s="35"/>
      <c r="H213" s="35"/>
      <c r="I213" s="35"/>
      <c r="J213" s="35"/>
      <c r="K213" s="35"/>
      <c r="L213" s="35"/>
      <c r="M213" s="35"/>
      <c r="N213" s="35"/>
      <c r="O213" s="35"/>
    </row>
    <row r="214" spans="2:15" x14ac:dyDescent="0.3">
      <c r="B214" s="35"/>
      <c r="C214" s="35"/>
      <c r="D214" s="35"/>
      <c r="E214" s="35"/>
      <c r="F214" s="35"/>
      <c r="G214" s="35"/>
      <c r="H214" s="35"/>
      <c r="I214" s="35"/>
      <c r="J214" s="35"/>
      <c r="K214" s="35"/>
      <c r="L214" s="35"/>
      <c r="M214" s="35"/>
      <c r="N214" s="35"/>
      <c r="O214" s="35"/>
    </row>
    <row r="215" spans="2:15" x14ac:dyDescent="0.3">
      <c r="B215" s="35"/>
      <c r="C215" s="35"/>
      <c r="D215" s="35"/>
      <c r="E215" s="35"/>
      <c r="F215" s="35"/>
      <c r="G215" s="35"/>
      <c r="H215" s="35"/>
      <c r="I215" s="35"/>
      <c r="J215" s="35"/>
      <c r="K215" s="35"/>
      <c r="L215" s="35"/>
      <c r="M215" s="35"/>
      <c r="N215" s="35"/>
      <c r="O215" s="35"/>
    </row>
    <row r="216" spans="2:15" x14ac:dyDescent="0.3">
      <c r="B216" s="35"/>
      <c r="C216" s="35"/>
      <c r="D216" s="35"/>
      <c r="E216" s="35"/>
      <c r="F216" s="35"/>
      <c r="G216" s="35"/>
      <c r="H216" s="35"/>
      <c r="I216" s="35"/>
      <c r="J216" s="35"/>
      <c r="K216" s="35"/>
      <c r="L216" s="35"/>
      <c r="M216" s="35"/>
      <c r="N216" s="35"/>
      <c r="O216" s="35"/>
    </row>
    <row r="217" spans="2:15" x14ac:dyDescent="0.3">
      <c r="B217" s="35"/>
      <c r="C217" s="35"/>
      <c r="D217" s="35"/>
      <c r="E217" s="35"/>
      <c r="F217" s="35"/>
      <c r="G217" s="35"/>
      <c r="H217" s="35"/>
      <c r="I217" s="35"/>
      <c r="J217" s="35"/>
      <c r="K217" s="35"/>
      <c r="L217" s="35"/>
      <c r="M217" s="35"/>
      <c r="N217" s="35"/>
      <c r="O217" s="35"/>
    </row>
    <row r="218" spans="2:15" x14ac:dyDescent="0.3">
      <c r="B218" s="35"/>
      <c r="C218" s="35"/>
      <c r="D218" s="35"/>
      <c r="E218" s="35"/>
      <c r="F218" s="35"/>
      <c r="G218" s="35"/>
      <c r="H218" s="35"/>
      <c r="I218" s="35"/>
      <c r="J218" s="35"/>
      <c r="K218" s="35"/>
      <c r="L218" s="35"/>
      <c r="M218" s="35"/>
      <c r="N218" s="35"/>
      <c r="O218" s="35"/>
    </row>
    <row r="219" spans="2:15" x14ac:dyDescent="0.3">
      <c r="B219" s="35"/>
      <c r="C219" s="35"/>
      <c r="D219" s="35"/>
      <c r="E219" s="35"/>
      <c r="F219" s="35"/>
      <c r="G219" s="35"/>
      <c r="H219" s="35"/>
      <c r="I219" s="35"/>
      <c r="J219" s="35"/>
      <c r="K219" s="35"/>
      <c r="L219" s="35"/>
      <c r="M219" s="35"/>
      <c r="N219" s="35"/>
      <c r="O219" s="35"/>
    </row>
    <row r="220" spans="2:15" x14ac:dyDescent="0.3">
      <c r="B220" s="35"/>
      <c r="C220" s="35"/>
      <c r="D220" s="35"/>
      <c r="E220" s="35"/>
      <c r="F220" s="35"/>
      <c r="G220" s="35"/>
      <c r="H220" s="35"/>
      <c r="I220" s="35"/>
      <c r="J220" s="35"/>
      <c r="K220" s="35"/>
      <c r="L220" s="35"/>
      <c r="M220" s="35"/>
      <c r="N220" s="35"/>
      <c r="O220" s="35"/>
    </row>
    <row r="221" spans="2:15" x14ac:dyDescent="0.3">
      <c r="B221" s="35"/>
      <c r="C221" s="35"/>
      <c r="D221" s="35"/>
      <c r="E221" s="35"/>
      <c r="F221" s="35"/>
      <c r="G221" s="35"/>
      <c r="H221" s="35"/>
      <c r="I221" s="35"/>
      <c r="J221" s="35"/>
      <c r="K221" s="35"/>
      <c r="L221" s="35"/>
      <c r="M221" s="35"/>
      <c r="N221" s="35"/>
      <c r="O221" s="35"/>
    </row>
    <row r="222" spans="2:15" x14ac:dyDescent="0.3">
      <c r="B222" s="35"/>
      <c r="C222" s="35"/>
      <c r="D222" s="35"/>
      <c r="E222" s="35"/>
      <c r="F222" s="35"/>
      <c r="G222" s="35"/>
      <c r="H222" s="35"/>
      <c r="I222" s="35"/>
      <c r="J222" s="35"/>
      <c r="K222" s="35"/>
      <c r="L222" s="35"/>
      <c r="M222" s="35"/>
      <c r="N222" s="35"/>
      <c r="O222" s="35"/>
    </row>
    <row r="224" spans="2:15" x14ac:dyDescent="0.3">
      <c r="B224" s="35"/>
      <c r="C224" s="35"/>
      <c r="D224" s="35"/>
      <c r="E224" s="35"/>
      <c r="F224" s="35"/>
      <c r="G224" s="35"/>
      <c r="H224" s="35"/>
      <c r="I224" s="35"/>
      <c r="J224" s="35"/>
      <c r="K224" s="35"/>
      <c r="L224" s="35"/>
      <c r="M224" s="35"/>
      <c r="N224" s="35"/>
      <c r="O224" s="35"/>
    </row>
    <row r="225" spans="2:15" x14ac:dyDescent="0.3">
      <c r="B225" s="35"/>
      <c r="C225" s="35"/>
      <c r="D225" s="35"/>
      <c r="E225" s="35"/>
      <c r="F225" s="35"/>
      <c r="G225" s="35"/>
      <c r="H225" s="35"/>
      <c r="I225" s="35"/>
      <c r="J225" s="35"/>
      <c r="K225" s="35"/>
      <c r="L225" s="35"/>
      <c r="M225" s="35"/>
      <c r="N225" s="35"/>
      <c r="O225" s="35"/>
    </row>
    <row r="226" spans="2:15" x14ac:dyDescent="0.3">
      <c r="B226" s="35"/>
      <c r="C226" s="35"/>
      <c r="D226" s="35"/>
      <c r="E226" s="35"/>
      <c r="F226" s="35"/>
      <c r="G226" s="35"/>
      <c r="H226" s="35"/>
      <c r="I226" s="35"/>
      <c r="J226" s="35"/>
      <c r="K226" s="35"/>
      <c r="L226" s="35"/>
      <c r="M226" s="35"/>
      <c r="N226" s="35"/>
      <c r="O226" s="35"/>
    </row>
    <row r="238" spans="2:15" ht="20.25" x14ac:dyDescent="0.35">
      <c r="B238" s="76" t="s">
        <v>109</v>
      </c>
      <c r="C238" s="77"/>
      <c r="D238" s="77"/>
      <c r="E238" s="77"/>
      <c r="F238" s="77"/>
      <c r="G238" s="77"/>
      <c r="H238" s="77"/>
      <c r="I238" s="77"/>
      <c r="J238" s="77"/>
      <c r="K238" s="77"/>
      <c r="L238" s="77"/>
      <c r="M238" s="77"/>
      <c r="N238" s="77"/>
      <c r="O238" s="78"/>
    </row>
    <row r="240" spans="2:15" ht="20.25" x14ac:dyDescent="0.35">
      <c r="B240" s="109" t="s">
        <v>56</v>
      </c>
      <c r="C240" s="110"/>
      <c r="D240" s="110"/>
      <c r="E240" s="110"/>
      <c r="F240" s="110"/>
      <c r="G240" s="110"/>
      <c r="H240" s="111"/>
      <c r="I240" s="145" t="s">
        <v>22</v>
      </c>
      <c r="J240" s="145"/>
      <c r="K240" s="145"/>
      <c r="L240" s="145"/>
      <c r="M240" s="145"/>
      <c r="N240" s="145"/>
      <c r="O240" s="145"/>
    </row>
    <row r="241" spans="2:15" ht="17.25" x14ac:dyDescent="0.3">
      <c r="B241" s="100" t="s">
        <v>115</v>
      </c>
      <c r="C241" s="101"/>
      <c r="D241" s="101"/>
      <c r="E241" s="101"/>
      <c r="F241" s="101"/>
      <c r="G241" s="101"/>
      <c r="H241" s="102"/>
      <c r="I241" s="113" t="s">
        <v>23</v>
      </c>
      <c r="J241" s="113"/>
      <c r="K241" s="113"/>
      <c r="L241" s="113"/>
      <c r="M241" s="112" t="s">
        <v>117</v>
      </c>
      <c r="N241" s="112"/>
      <c r="O241" s="112"/>
    </row>
    <row r="242" spans="2:15" ht="17.25" x14ac:dyDescent="0.3">
      <c r="B242" s="103"/>
      <c r="C242" s="104"/>
      <c r="D242" s="104"/>
      <c r="E242" s="104"/>
      <c r="F242" s="104"/>
      <c r="G242" s="104"/>
      <c r="H242" s="105"/>
      <c r="I242" s="113" t="s">
        <v>1</v>
      </c>
      <c r="J242" s="113"/>
      <c r="K242" s="113"/>
      <c r="L242" s="113"/>
      <c r="M242" s="112" t="s">
        <v>118</v>
      </c>
      <c r="N242" s="112"/>
      <c r="O242" s="112"/>
    </row>
    <row r="243" spans="2:15" ht="17.25" x14ac:dyDescent="0.3">
      <c r="B243" s="103"/>
      <c r="C243" s="104"/>
      <c r="D243" s="104"/>
      <c r="E243" s="104"/>
      <c r="F243" s="104"/>
      <c r="G243" s="104"/>
      <c r="H243" s="105"/>
      <c r="I243" s="113" t="s">
        <v>36</v>
      </c>
      <c r="J243" s="113"/>
      <c r="K243" s="113"/>
      <c r="L243" s="113"/>
      <c r="M243" s="112" t="e">
        <f>SUMPRODUCT(--(FREQUENCY(MATCH(Table1[Product],Table1[Product],0),ROW(Table1[Product])-ROW(Data!#REF!)+1)&gt;0))</f>
        <v>#N/A</v>
      </c>
      <c r="N243" s="112"/>
      <c r="O243" s="112"/>
    </row>
    <row r="244" spans="2:15" ht="17.25" x14ac:dyDescent="0.3">
      <c r="B244" s="103"/>
      <c r="C244" s="104"/>
      <c r="D244" s="104"/>
      <c r="E244" s="104"/>
      <c r="F244" s="104"/>
      <c r="G244" s="104"/>
      <c r="H244" s="105"/>
      <c r="I244" s="113" t="s">
        <v>37</v>
      </c>
      <c r="J244" s="113"/>
      <c r="K244" s="113"/>
      <c r="L244" s="113"/>
      <c r="M244" s="112" t="s">
        <v>24</v>
      </c>
      <c r="N244" s="112"/>
      <c r="O244" s="112"/>
    </row>
    <row r="245" spans="2:15" ht="17.25" x14ac:dyDescent="0.3">
      <c r="B245" s="103"/>
      <c r="C245" s="104"/>
      <c r="D245" s="104"/>
      <c r="E245" s="104"/>
      <c r="F245" s="104"/>
      <c r="G245" s="104"/>
      <c r="H245" s="105"/>
      <c r="I245" s="113" t="s">
        <v>57</v>
      </c>
      <c r="J245" s="113"/>
      <c r="K245" s="113"/>
      <c r="L245" s="113"/>
      <c r="M245" s="112" t="s">
        <v>58</v>
      </c>
      <c r="N245" s="112"/>
      <c r="O245" s="112"/>
    </row>
    <row r="246" spans="2:15" ht="17.25" x14ac:dyDescent="0.3">
      <c r="B246" s="103"/>
      <c r="C246" s="104"/>
      <c r="D246" s="104"/>
      <c r="E246" s="104"/>
      <c r="F246" s="104"/>
      <c r="G246" s="104"/>
      <c r="H246" s="105"/>
      <c r="I246" s="113" t="s">
        <v>25</v>
      </c>
      <c r="J246" s="113"/>
      <c r="K246" s="113"/>
      <c r="L246" s="113"/>
      <c r="M246" s="112" t="s">
        <v>114</v>
      </c>
      <c r="N246" s="112"/>
      <c r="O246" s="112"/>
    </row>
    <row r="247" spans="2:15" ht="17.25" x14ac:dyDescent="0.3">
      <c r="B247" s="106"/>
      <c r="C247" s="107"/>
      <c r="D247" s="107"/>
      <c r="E247" s="107"/>
      <c r="F247" s="107"/>
      <c r="G247" s="107"/>
      <c r="H247" s="108"/>
      <c r="I247" s="113" t="s">
        <v>35</v>
      </c>
      <c r="J247" s="113"/>
      <c r="K247" s="113"/>
      <c r="L247" s="113"/>
      <c r="M247" s="112">
        <f>'Trend Chart Data'!I11</f>
        <v>0</v>
      </c>
      <c r="N247" s="112"/>
      <c r="O247" s="112"/>
    </row>
    <row r="249" spans="2:15" ht="25.5" x14ac:dyDescent="0.5">
      <c r="B249" s="144" t="s">
        <v>121</v>
      </c>
      <c r="C249" s="144"/>
      <c r="D249" s="144"/>
      <c r="E249" s="144"/>
      <c r="F249" s="144"/>
      <c r="G249" s="144"/>
      <c r="H249" s="144"/>
      <c r="I249" s="144"/>
      <c r="J249" s="144"/>
      <c r="K249" s="144"/>
      <c r="L249" s="144"/>
      <c r="M249" s="144"/>
      <c r="N249" s="144"/>
      <c r="O249" s="144"/>
    </row>
  </sheetData>
  <mergeCells count="48">
    <mergeCell ref="B249:O249"/>
    <mergeCell ref="L21:N21"/>
    <mergeCell ref="L19:N19"/>
    <mergeCell ref="L17:N17"/>
    <mergeCell ref="I240:O240"/>
    <mergeCell ref="L26:O26"/>
    <mergeCell ref="L27:O28"/>
    <mergeCell ref="L29:M30"/>
    <mergeCell ref="I247:L247"/>
    <mergeCell ref="M242:O242"/>
    <mergeCell ref="M243:O243"/>
    <mergeCell ref="M244:O244"/>
    <mergeCell ref="M245:O245"/>
    <mergeCell ref="B238:O238"/>
    <mergeCell ref="M241:O241"/>
    <mergeCell ref="I241:L241"/>
    <mergeCell ref="B1:O8"/>
    <mergeCell ref="G26:J26"/>
    <mergeCell ref="B26:E26"/>
    <mergeCell ref="B54:O54"/>
    <mergeCell ref="B39:O39"/>
    <mergeCell ref="L13:O13"/>
    <mergeCell ref="L14:O15"/>
    <mergeCell ref="L18:O18"/>
    <mergeCell ref="L23:N23"/>
    <mergeCell ref="B27:E28"/>
    <mergeCell ref="G27:J28"/>
    <mergeCell ref="M9:O9"/>
    <mergeCell ref="N29:O30"/>
    <mergeCell ref="G29:J30"/>
    <mergeCell ref="B29:E30"/>
    <mergeCell ref="B11:O11"/>
    <mergeCell ref="B241:H247"/>
    <mergeCell ref="B240:H240"/>
    <mergeCell ref="M246:O246"/>
    <mergeCell ref="M247:O247"/>
    <mergeCell ref="I242:L242"/>
    <mergeCell ref="I243:L243"/>
    <mergeCell ref="I244:L244"/>
    <mergeCell ref="I245:L245"/>
    <mergeCell ref="I246:L246"/>
    <mergeCell ref="B201:O201"/>
    <mergeCell ref="B42:O42"/>
    <mergeCell ref="B14:J15"/>
    <mergeCell ref="B13:J13"/>
    <mergeCell ref="B16:J17"/>
    <mergeCell ref="B41:O41"/>
    <mergeCell ref="B40:O40"/>
  </mergeCells>
  <phoneticPr fontId="24" type="noConversion"/>
  <conditionalFormatting sqref="L29:M30">
    <cfRule type="cellIs" dxfId="56" priority="1" operator="greaterThanOrEqual">
      <formula>0</formula>
    </cfRule>
    <cfRule type="cellIs" dxfId="55" priority="2" operator="lessThan">
      <formula>0</formula>
    </cfRule>
    <cfRule type="colorScale" priority="3">
      <colorScale>
        <cfvo type="formula" val="&quot;&lt;0&quot;"/>
        <cfvo type="formula" val="&quot;&gt;=0&quot;"/>
        <color rgb="FFFF0000"/>
        <color rgb="FF00B050"/>
      </colorScale>
    </cfRule>
  </conditionalFormatting>
  <hyperlinks>
    <hyperlink ref="B249" r:id="rId1" display="customercare@marketly.com"/>
  </hyperlinks>
  <pageMargins left="0.7" right="0.7" top="0.75" bottom="0.75" header="0.3" footer="0.3"/>
  <pageSetup scale="68" fitToHeight="0" orientation="portrait" r:id="rId2"/>
  <headerFooter>
    <oddFooter>&amp;CPage &amp;P</oddFooter>
  </headerFooter>
  <drawing r:id="rId3"/>
  <extLst>
    <ext xmlns:mx="http://schemas.microsoft.com/office/mac/excel/2008/main" uri="{64002731-A6B0-56B0-2670-7721B7C09600}">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sqref="A1:H2"/>
    </sheetView>
  </sheetViews>
  <sheetFormatPr defaultRowHeight="16.5" x14ac:dyDescent="0.3"/>
  <cols>
    <col min="1" max="1" width="12.625" customWidth="1"/>
    <col min="2" max="2" width="19.5" customWidth="1"/>
    <col min="3" max="3" width="19" customWidth="1"/>
    <col min="4" max="4" width="31.125" customWidth="1"/>
    <col min="5" max="5" width="13.125" customWidth="1"/>
    <col min="7" max="7" width="14.375" customWidth="1"/>
    <col min="8" max="8" width="23.375" customWidth="1"/>
  </cols>
  <sheetData>
    <row r="1" spans="1:8" x14ac:dyDescent="0.3">
      <c r="A1" t="s">
        <v>98</v>
      </c>
      <c r="B1" t="s">
        <v>17</v>
      </c>
      <c r="C1" t="s">
        <v>123</v>
      </c>
      <c r="D1" t="s">
        <v>100</v>
      </c>
      <c r="E1" t="s">
        <v>2</v>
      </c>
      <c r="F1" t="s">
        <v>3</v>
      </c>
      <c r="G1" t="s">
        <v>101</v>
      </c>
      <c r="H1" t="s">
        <v>116</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B9" sqref="B9"/>
    </sheetView>
  </sheetViews>
  <sheetFormatPr defaultColWidth="8.875" defaultRowHeight="16.5" x14ac:dyDescent="0.3"/>
  <cols>
    <col min="1" max="1" width="27.875" customWidth="1"/>
    <col min="2" max="2" width="25" customWidth="1"/>
  </cols>
  <sheetData>
    <row r="1" spans="1:2" ht="25.5" x14ac:dyDescent="0.5">
      <c r="A1" s="7" t="s">
        <v>102</v>
      </c>
      <c r="B1" s="6"/>
    </row>
    <row r="3" spans="1:2" ht="51.75" customHeight="1" x14ac:dyDescent="0.3">
      <c r="A3" s="151" t="s">
        <v>103</v>
      </c>
      <c r="B3" s="151"/>
    </row>
    <row r="4" spans="1:2" x14ac:dyDescent="0.3">
      <c r="A4" s="1" t="s">
        <v>116</v>
      </c>
      <c r="B4" t="s">
        <v>11</v>
      </c>
    </row>
    <row r="5" spans="1:2" x14ac:dyDescent="0.3">
      <c r="A5" s="1" t="s">
        <v>123</v>
      </c>
      <c r="B5" t="s">
        <v>11</v>
      </c>
    </row>
    <row r="6" spans="1:2" x14ac:dyDescent="0.3">
      <c r="A6" s="1" t="s">
        <v>100</v>
      </c>
      <c r="B6" t="s">
        <v>11</v>
      </c>
    </row>
    <row r="8" spans="1:2" x14ac:dyDescent="0.3">
      <c r="A8" s="1" t="s">
        <v>12</v>
      </c>
      <c r="B8" t="s">
        <v>18</v>
      </c>
    </row>
    <row r="9" spans="1:2" x14ac:dyDescent="0.3">
      <c r="A9" s="2" t="s">
        <v>124</v>
      </c>
      <c r="B9" s="17"/>
    </row>
    <row r="10" spans="1:2" x14ac:dyDescent="0.3">
      <c r="A10" s="2" t="s">
        <v>13</v>
      </c>
      <c r="B10" s="17"/>
    </row>
  </sheetData>
  <mergeCells count="1">
    <mergeCell ref="A3:B3"/>
  </mergeCells>
  <pageMargins left="0.7" right="0.7" top="0.75" bottom="0.75" header="0.3" footer="0.3"/>
  <pageSetup orientation="portrait"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zoomScaleNormal="100" workbookViewId="0">
      <selection activeCell="D14" sqref="D14"/>
    </sheetView>
  </sheetViews>
  <sheetFormatPr defaultColWidth="8.625" defaultRowHeight="16.5" x14ac:dyDescent="0.3"/>
  <cols>
    <col min="1" max="1" width="12.25" customWidth="1"/>
    <col min="2" max="2" width="25" customWidth="1"/>
    <col min="3" max="3" width="19.375" bestFit="1" customWidth="1"/>
    <col min="4" max="4" width="6.125" bestFit="1" customWidth="1"/>
    <col min="5" max="5" width="11.5" bestFit="1" customWidth="1"/>
  </cols>
  <sheetData>
    <row r="1" spans="1:3" ht="25.5" x14ac:dyDescent="0.5">
      <c r="A1" s="7" t="s">
        <v>34</v>
      </c>
      <c r="B1" s="6"/>
    </row>
    <row r="3" spans="1:3" ht="33.6" customHeight="1" x14ac:dyDescent="0.3">
      <c r="A3" s="151" t="s">
        <v>33</v>
      </c>
      <c r="B3" s="151"/>
    </row>
    <row r="4" spans="1:3" x14ac:dyDescent="0.3">
      <c r="A4" s="1" t="s">
        <v>0</v>
      </c>
      <c r="B4" t="s">
        <v>11</v>
      </c>
    </row>
    <row r="5" spans="1:3" x14ac:dyDescent="0.3">
      <c r="A5" s="1" t="s">
        <v>1</v>
      </c>
      <c r="B5" t="s">
        <v>11</v>
      </c>
    </row>
    <row r="6" spans="1:3" x14ac:dyDescent="0.3">
      <c r="A6" s="1" t="s">
        <v>3</v>
      </c>
      <c r="B6" t="s">
        <v>11</v>
      </c>
    </row>
    <row r="7" spans="1:3" x14ac:dyDescent="0.3">
      <c r="A7" s="1" t="s">
        <v>4</v>
      </c>
      <c r="B7" t="s">
        <v>11</v>
      </c>
    </row>
    <row r="8" spans="1:3" x14ac:dyDescent="0.3">
      <c r="A8" s="1" t="s">
        <v>5</v>
      </c>
      <c r="B8" t="s">
        <v>11</v>
      </c>
    </row>
    <row r="9" spans="1:3" x14ac:dyDescent="0.3">
      <c r="A9" s="1" t="s">
        <v>95</v>
      </c>
      <c r="B9" t="s">
        <v>11</v>
      </c>
    </row>
    <row r="10" spans="1:3" x14ac:dyDescent="0.3">
      <c r="A10" s="1" t="s">
        <v>7</v>
      </c>
      <c r="B10" t="s">
        <v>124</v>
      </c>
    </row>
    <row r="11" spans="1:3" x14ac:dyDescent="0.3">
      <c r="A11" s="1" t="s">
        <v>8</v>
      </c>
      <c r="B11" t="s">
        <v>11</v>
      </c>
    </row>
    <row r="13" spans="1:3" x14ac:dyDescent="0.3">
      <c r="B13" s="1" t="s">
        <v>120</v>
      </c>
    </row>
    <row r="14" spans="1:3" x14ac:dyDescent="0.3">
      <c r="A14" s="1" t="s">
        <v>6</v>
      </c>
      <c r="B14" t="s">
        <v>18</v>
      </c>
      <c r="C14" t="s">
        <v>91</v>
      </c>
    </row>
    <row r="15" spans="1:3" x14ac:dyDescent="0.3">
      <c r="A15" s="2" t="s">
        <v>13</v>
      </c>
      <c r="B15" s="3"/>
      <c r="C15" s="17"/>
    </row>
  </sheetData>
  <mergeCells count="1">
    <mergeCell ref="A3:B3"/>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
  <sheetViews>
    <sheetView showGridLines="0" workbookViewId="0">
      <selection activeCell="F12" sqref="F12"/>
    </sheetView>
  </sheetViews>
  <sheetFormatPr defaultColWidth="8.625" defaultRowHeight="16.5" x14ac:dyDescent="0.3"/>
  <cols>
    <col min="1" max="1" width="8.375" style="70" bestFit="1" customWidth="1"/>
    <col min="2" max="2" width="13.625" style="70" bestFit="1" customWidth="1"/>
    <col min="3" max="3" width="17.125" style="71" customWidth="1"/>
    <col min="4" max="4" width="7" style="70" bestFit="1" customWidth="1"/>
    <col min="5" max="5" width="14" style="70" customWidth="1"/>
    <col min="6" max="6" width="67.5" style="70" customWidth="1"/>
    <col min="7" max="7" width="19.125" style="70" customWidth="1"/>
    <col min="8" max="8" width="15.125" style="70" bestFit="1" customWidth="1"/>
    <col min="9" max="9" width="8.625" style="70"/>
    <col min="10" max="10" width="23.125" style="70" customWidth="1"/>
    <col min="11" max="11" width="21.625" style="70" customWidth="1"/>
    <col min="12" max="12" width="18.125" style="70" customWidth="1"/>
    <col min="13" max="13" width="21.5" style="70" customWidth="1"/>
    <col min="14" max="14" width="14.375" style="70" bestFit="1" customWidth="1"/>
    <col min="15" max="15" width="14.375" style="70" customWidth="1"/>
    <col min="16" max="16" width="23" style="70" customWidth="1"/>
    <col min="17" max="17" width="19.875" style="70" bestFit="1" customWidth="1"/>
    <col min="18" max="18" width="8.625" style="70"/>
    <col min="19" max="19" width="27" style="70" bestFit="1" customWidth="1"/>
    <col min="20" max="20" width="24.875" style="70" bestFit="1" customWidth="1"/>
    <col min="21" max="16384" width="8.625" style="70"/>
  </cols>
  <sheetData>
    <row r="1" spans="1:23" x14ac:dyDescent="0.3">
      <c r="A1" s="70" t="s">
        <v>0</v>
      </c>
      <c r="B1" s="70" t="s">
        <v>1</v>
      </c>
      <c r="C1" s="70" t="s">
        <v>2</v>
      </c>
      <c r="D1" s="70" t="s">
        <v>3</v>
      </c>
      <c r="E1" s="70" t="s">
        <v>4</v>
      </c>
      <c r="F1" s="70" t="s">
        <v>5</v>
      </c>
      <c r="G1" s="70" t="s">
        <v>95</v>
      </c>
      <c r="H1" s="70" t="s">
        <v>6</v>
      </c>
      <c r="I1" s="70" t="s">
        <v>7</v>
      </c>
      <c r="J1" s="70" t="s">
        <v>8</v>
      </c>
      <c r="K1" s="70" t="s">
        <v>85</v>
      </c>
      <c r="L1" s="70" t="s">
        <v>9</v>
      </c>
      <c r="M1" s="70" t="s">
        <v>86</v>
      </c>
      <c r="N1" s="70" t="s">
        <v>17</v>
      </c>
      <c r="O1" s="70" t="s">
        <v>87</v>
      </c>
      <c r="P1" s="70" t="s">
        <v>90</v>
      </c>
      <c r="Q1" s="70" t="s">
        <v>10</v>
      </c>
      <c r="R1" s="70" t="s">
        <v>40</v>
      </c>
      <c r="S1" s="70" t="s">
        <v>66</v>
      </c>
      <c r="T1" s="70" t="s">
        <v>65</v>
      </c>
      <c r="U1" s="70" t="s">
        <v>88</v>
      </c>
      <c r="V1" s="70" t="s">
        <v>89</v>
      </c>
      <c r="W1" s="70" t="s">
        <v>110</v>
      </c>
    </row>
    <row r="2" spans="1:23" ht="15" customHeight="1" x14ac:dyDescent="0.3">
      <c r="A2"/>
      <c r="B2"/>
      <c r="C2" s="22"/>
      <c r="D2"/>
      <c r="E2"/>
      <c r="F2"/>
      <c r="G2"/>
      <c r="H2"/>
      <c r="I2"/>
      <c r="J2"/>
      <c r="K2"/>
      <c r="L2"/>
      <c r="M2"/>
      <c r="N2"/>
      <c r="O2"/>
      <c r="P2"/>
      <c r="Q2"/>
      <c r="R2"/>
      <c r="S2"/>
      <c r="T2"/>
      <c r="U2"/>
      <c r="V2"/>
      <c r="W2"/>
    </row>
  </sheetData>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A2" sqref="A2:K1009"/>
    </sheetView>
  </sheetViews>
  <sheetFormatPr defaultColWidth="8.875" defaultRowHeight="16.5" x14ac:dyDescent="0.3"/>
  <cols>
    <col min="1" max="1" width="8.875" style="70"/>
    <col min="2" max="2" width="13.375" style="70" customWidth="1"/>
    <col min="3" max="3" width="15.375" style="70" bestFit="1" customWidth="1"/>
    <col min="4" max="4" width="8.875" style="70"/>
    <col min="5" max="5" width="17.375" style="70" customWidth="1"/>
    <col min="6" max="6" width="22.125" style="70" customWidth="1"/>
    <col min="7" max="7" width="30.125" style="70" customWidth="1"/>
    <col min="8" max="8" width="31.125" style="70" customWidth="1"/>
    <col min="9" max="9" width="32.5" style="70" customWidth="1"/>
    <col min="10" max="10" width="14.625" style="70" customWidth="1"/>
    <col min="11" max="11" width="11.125" style="70" customWidth="1"/>
    <col min="12" max="16384" width="8.875" style="70"/>
  </cols>
  <sheetData>
    <row r="1" spans="1:11" x14ac:dyDescent="0.3">
      <c r="A1" s="19" t="s">
        <v>0</v>
      </c>
      <c r="B1" s="20" t="s">
        <v>1</v>
      </c>
      <c r="C1" s="20" t="s">
        <v>93</v>
      </c>
      <c r="D1" s="20" t="s">
        <v>3</v>
      </c>
      <c r="E1" s="20" t="s">
        <v>4</v>
      </c>
      <c r="F1" s="20" t="s">
        <v>81</v>
      </c>
      <c r="G1" s="20" t="s">
        <v>82</v>
      </c>
      <c r="H1" s="20" t="s">
        <v>83</v>
      </c>
      <c r="I1" s="20" t="s">
        <v>84</v>
      </c>
      <c r="J1" s="21" t="s">
        <v>96</v>
      </c>
      <c r="K1" s="21" t="s">
        <v>97</v>
      </c>
    </row>
    <row r="2" spans="1:11" x14ac:dyDescent="0.3">
      <c r="A2"/>
      <c r="B2"/>
      <c r="C2" s="22"/>
      <c r="D2"/>
      <c r="E2"/>
      <c r="F2"/>
      <c r="G2"/>
      <c r="H2"/>
      <c r="I2"/>
      <c r="J2"/>
      <c r="K2"/>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H2809"/>
    </sheetView>
  </sheetViews>
  <sheetFormatPr defaultColWidth="8.875" defaultRowHeight="16.5" x14ac:dyDescent="0.3"/>
  <cols>
    <col min="1" max="1" width="24.625" customWidth="1"/>
    <col min="2" max="2" width="19.5" customWidth="1"/>
    <col min="3" max="3" width="19" customWidth="1"/>
    <col min="4" max="4" width="33.5" customWidth="1"/>
    <col min="5" max="5" width="32.5" customWidth="1"/>
    <col min="6" max="6" width="32.125" customWidth="1"/>
    <col min="7" max="7" width="16.5" customWidth="1"/>
    <col min="8" max="8" width="24.5" customWidth="1"/>
  </cols>
  <sheetData>
    <row r="1" spans="1:8" x14ac:dyDescent="0.3">
      <c r="A1" t="s">
        <v>98</v>
      </c>
      <c r="B1" t="s">
        <v>17</v>
      </c>
      <c r="C1" t="s">
        <v>99</v>
      </c>
      <c r="D1" t="s">
        <v>100</v>
      </c>
      <c r="E1" t="s">
        <v>2</v>
      </c>
      <c r="F1" t="s">
        <v>3</v>
      </c>
      <c r="G1" t="s">
        <v>101</v>
      </c>
      <c r="H1" t="s">
        <v>116</v>
      </c>
    </row>
    <row r="2" spans="1:8" ht="15" customHeight="1" x14ac:dyDescent="0.3">
      <c r="C2" s="22"/>
      <c r="E2" s="22"/>
    </row>
  </sheetData>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
  <sheetViews>
    <sheetView workbookViewId="0"/>
  </sheetViews>
  <sheetFormatPr defaultColWidth="8.625" defaultRowHeight="16.5" x14ac:dyDescent="0.3"/>
  <cols>
    <col min="1" max="1" width="20.125" customWidth="1"/>
    <col min="2" max="3" width="8.125" bestFit="1" customWidth="1"/>
  </cols>
  <sheetData>
    <row r="1" spans="1:23" ht="25.5" x14ac:dyDescent="0.5">
      <c r="A1" s="7" t="s">
        <v>38</v>
      </c>
      <c r="B1" s="6"/>
      <c r="C1" s="6"/>
      <c r="D1" s="6"/>
      <c r="E1" s="6"/>
    </row>
    <row r="2" spans="1:23" x14ac:dyDescent="0.3">
      <c r="P2" s="16"/>
    </row>
    <row r="3" spans="1:23" x14ac:dyDescent="0.3">
      <c r="B3" s="18" t="s">
        <v>39</v>
      </c>
      <c r="C3" s="18"/>
      <c r="D3" s="18"/>
      <c r="E3" s="18"/>
      <c r="F3" s="18"/>
      <c r="G3" s="18"/>
      <c r="H3" s="18"/>
      <c r="I3" s="18"/>
    </row>
    <row r="4" spans="1:23" x14ac:dyDescent="0.3">
      <c r="B4" s="18">
        <f>IF(C4-1 &lt;= 0, 52, C4-1)</f>
        <v>37</v>
      </c>
      <c r="C4" s="18">
        <f t="shared" ref="C4:H4" si="0">IF(D4-1 &lt;= 0, 52, D4-1)</f>
        <v>38</v>
      </c>
      <c r="D4" s="18">
        <f t="shared" si="0"/>
        <v>39</v>
      </c>
      <c r="E4" s="18">
        <f t="shared" si="0"/>
        <v>40</v>
      </c>
      <c r="F4" s="18">
        <f t="shared" si="0"/>
        <v>41</v>
      </c>
      <c r="G4" s="18">
        <f t="shared" si="0"/>
        <v>42</v>
      </c>
      <c r="H4" s="18">
        <f t="shared" si="0"/>
        <v>43</v>
      </c>
      <c r="I4" s="18">
        <f>'Executive Summary'!C9</f>
        <v>44</v>
      </c>
    </row>
    <row r="5" spans="1:23" x14ac:dyDescent="0.3">
      <c r="A5" t="s">
        <v>19</v>
      </c>
      <c r="B5" s="11" t="e">
        <f>(IF(COUNTIF(Table1[Week Of Year], 'Trend Chart Data'!B4) = 0, #N/A, COUNTIFS(Table1[Status], "Clean", Table1[Week Of Year],'Trend Chart Data'!B4) / COUNTIF(Table1[Week Of Year], 'Trend Chart Data'!B4)))</f>
        <v>#N/A</v>
      </c>
      <c r="C5" s="11" t="e">
        <f>(IF(COUNTIF(Table1[Week Of Year], 'Trend Chart Data'!C4) = 0, #N/A, COUNTIFS(Table1[Status], "Clean", Table1[Week Of Year],'Trend Chart Data'!C4) / COUNTIF(Table1[Week Of Year], 'Trend Chart Data'!C4)))</f>
        <v>#N/A</v>
      </c>
      <c r="D5" s="11" t="e">
        <f>(IF(COUNTIF(Table1[Week Of Year], 'Trend Chart Data'!D4) = 0, #N/A, COUNTIFS(Table1[Status], "Clean", Table1[Week Of Year],'Trend Chart Data'!D4) / COUNTIF(Table1[Week Of Year], 'Trend Chart Data'!D4)))</f>
        <v>#N/A</v>
      </c>
      <c r="E5" s="11" t="e">
        <f>(IF(COUNTIF(Table1[Week Of Year], 'Trend Chart Data'!E4) = 0, #N/A, COUNTIFS(Table1[Status], "Clean", Table1[Week Of Year],'Trend Chart Data'!E4) / COUNTIF(Table1[Week Of Year], 'Trend Chart Data'!E4)))</f>
        <v>#N/A</v>
      </c>
      <c r="F5" s="11" t="e">
        <f>(IF(COUNTIF(Table1[Week Of Year], 'Trend Chart Data'!F4) = 0, #N/A, COUNTIFS(Table1[Status], "Clean", Table1[Week Of Year],'Trend Chart Data'!F4) / COUNTIF(Table1[Week Of Year], 'Trend Chart Data'!F4)))</f>
        <v>#N/A</v>
      </c>
      <c r="G5" s="11" t="e">
        <f>(IF(COUNTIF(Table1[Week Of Year], 'Trend Chart Data'!G4) = 0, #N/A, COUNTIFS(Table1[Status], "Clean", Table1[Week Of Year],'Trend Chart Data'!G4) / COUNTIF(Table1[Week Of Year], 'Trend Chart Data'!G4)))</f>
        <v>#N/A</v>
      </c>
      <c r="H5" s="11" t="e">
        <f>(IF(COUNTIF(Table1[Week Of Year], 'Trend Chart Data'!H4) = 0, #N/A, COUNTIFS(Table1[Status], "Clean", Table1[Week Of Year],'Trend Chart Data'!H4) / COUNTIF(Table1[Week Of Year], 'Trend Chart Data'!H4)))</f>
        <v>#N/A</v>
      </c>
      <c r="I5" s="11" t="e">
        <f>(IF(COUNTIF(Table1[Week Of Year], 'Trend Chart Data'!I4) = 0, #N/A, COUNTIFS(Table1[Status], "Clean", Table1[Week Of Year],'Trend Chart Data'!I4) / COUNTIF(Table1[Week Of Year], 'Trend Chart Data'!I4)))</f>
        <v>#N/A</v>
      </c>
      <c r="O5" s="16"/>
      <c r="U5" s="16"/>
      <c r="W5" s="16"/>
    </row>
    <row r="6" spans="1:23" x14ac:dyDescent="0.3">
      <c r="O6" s="16"/>
      <c r="U6" s="16"/>
    </row>
    <row r="7" spans="1:23" x14ac:dyDescent="0.3">
      <c r="B7" s="18" t="s">
        <v>39</v>
      </c>
      <c r="C7" s="18"/>
      <c r="D7" s="18"/>
      <c r="E7" s="18"/>
      <c r="F7" s="18"/>
      <c r="G7" s="18"/>
      <c r="H7" s="18"/>
      <c r="I7" s="18"/>
      <c r="O7" s="16"/>
      <c r="U7" s="16"/>
    </row>
    <row r="8" spans="1:23" x14ac:dyDescent="0.3">
      <c r="B8" s="18">
        <f>IF(C8-1 &lt;= 0, 52, C8-1)</f>
        <v>37</v>
      </c>
      <c r="C8" s="18">
        <f t="shared" ref="C8:H8" si="1">IF(D8-1 &lt;= 0, 52, D8-1)</f>
        <v>38</v>
      </c>
      <c r="D8" s="18">
        <f t="shared" si="1"/>
        <v>39</v>
      </c>
      <c r="E8" s="18">
        <f t="shared" si="1"/>
        <v>40</v>
      </c>
      <c r="F8" s="18">
        <f t="shared" si="1"/>
        <v>41</v>
      </c>
      <c r="G8" s="18">
        <f t="shared" si="1"/>
        <v>42</v>
      </c>
      <c r="H8" s="18">
        <f t="shared" si="1"/>
        <v>43</v>
      </c>
      <c r="I8" s="18">
        <f>'Executive Summary'!C9</f>
        <v>44</v>
      </c>
      <c r="O8" s="16"/>
      <c r="U8" s="16"/>
    </row>
    <row r="9" spans="1:23" x14ac:dyDescent="0.3">
      <c r="A9" t="s">
        <v>44</v>
      </c>
      <c r="B9" s="9" t="e">
        <f t="shared" ref="B9" si="2">IF(B11&gt;0, B10/B11, #N/A)</f>
        <v>#N/A</v>
      </c>
      <c r="C9" s="9" t="e">
        <f t="shared" ref="C9:H9" si="3">IF(C11&gt;0, C10/C11, #N/A)</f>
        <v>#N/A</v>
      </c>
      <c r="D9" s="9" t="e">
        <f t="shared" si="3"/>
        <v>#N/A</v>
      </c>
      <c r="E9" s="9" t="e">
        <f t="shared" si="3"/>
        <v>#N/A</v>
      </c>
      <c r="F9" s="9" t="e">
        <f t="shared" si="3"/>
        <v>#N/A</v>
      </c>
      <c r="G9" s="9" t="e">
        <f t="shared" si="3"/>
        <v>#N/A</v>
      </c>
      <c r="H9" s="9" t="e">
        <f t="shared" si="3"/>
        <v>#N/A</v>
      </c>
      <c r="I9" s="9" t="e">
        <f>IF(I11&gt;0, I10/I11, #N/A)</f>
        <v>#N/A</v>
      </c>
      <c r="O9" s="16"/>
      <c r="U9" s="16"/>
    </row>
    <row r="10" spans="1:23" x14ac:dyDescent="0.3">
      <c r="B10" s="10">
        <f>SUMIFS(Table1[Num Unauthorized],Table1[Week Of Year],'Trend Chart Data'!B8)</f>
        <v>0</v>
      </c>
      <c r="C10" s="10">
        <f>SUMIFS(Table1[Num Unauthorized],Table1[Week Of Year],'Trend Chart Data'!C8)</f>
        <v>0</v>
      </c>
      <c r="D10" s="10">
        <f>SUMIFS(Table1[Num Unauthorized],Table1[Week Of Year],'Trend Chart Data'!D8)</f>
        <v>0</v>
      </c>
      <c r="E10" s="10">
        <f>SUMIFS(Table1[Num Unauthorized],Table1[Week Of Year],'Trend Chart Data'!E8)</f>
        <v>0</v>
      </c>
      <c r="F10" s="10">
        <f>SUMIFS(Table1[Num Unauthorized],Table1[Week Of Year],'Trend Chart Data'!F8)</f>
        <v>0</v>
      </c>
      <c r="G10" s="10">
        <f>SUMIFS(Table1[Num Unauthorized],Table1[Week Of Year],'Trend Chart Data'!G8)</f>
        <v>0</v>
      </c>
      <c r="H10" s="10">
        <f>SUMIFS(Table1[Num Unauthorized],Table1[Week Of Year],'Trend Chart Data'!H8)</f>
        <v>0</v>
      </c>
      <c r="I10" s="10">
        <f>SUMIFS(Table1[Num Unauthorized],Table1[Week Of Year],'Trend Chart Data'!I8)</f>
        <v>0</v>
      </c>
      <c r="O10" s="16"/>
      <c r="U10" s="16"/>
    </row>
    <row r="11" spans="1:23" x14ac:dyDescent="0.3">
      <c r="B11" s="10">
        <f>SUMIF(Table1[Week Of Year],'Trend Chart Data'!B8, Table1[Num Results])</f>
        <v>0</v>
      </c>
      <c r="C11" s="10">
        <f>SUMIF(Table1[Week Of Year],'Trend Chart Data'!C8, Table1[Num Results])</f>
        <v>0</v>
      </c>
      <c r="D11" s="10">
        <f>SUMIF(Table1[Week Of Year],'Trend Chart Data'!D8, Table1[Num Results])</f>
        <v>0</v>
      </c>
      <c r="E11" s="10">
        <f>SUMIF(Table1[Week Of Year],'Trend Chart Data'!E8, Table1[Num Results])</f>
        <v>0</v>
      </c>
      <c r="F11" s="10">
        <f>SUMIF(Table1[Week Of Year],'Trend Chart Data'!F8, Table1[Num Results])</f>
        <v>0</v>
      </c>
      <c r="G11" s="10">
        <f>SUMIF(Table1[Week Of Year],'Trend Chart Data'!G8, Table1[Num Results])</f>
        <v>0</v>
      </c>
      <c r="H11" s="10">
        <f>SUMIF(Table1[Week Of Year],'Trend Chart Data'!H8, Table1[Num Results])</f>
        <v>0</v>
      </c>
      <c r="I11" s="10">
        <f>SUMIF(Table1[Week Of Year],'Trend Chart Data'!I8, Table1[Num Results])</f>
        <v>0</v>
      </c>
      <c r="O11" s="16"/>
      <c r="U11" s="16"/>
    </row>
    <row r="12" spans="1:23" x14ac:dyDescent="0.3">
      <c r="O12" s="16"/>
      <c r="U12" s="16"/>
    </row>
    <row r="13" spans="1:23" x14ac:dyDescent="0.3">
      <c r="B13" s="18" t="s">
        <v>39</v>
      </c>
      <c r="C13" s="18"/>
      <c r="D13" s="18"/>
      <c r="E13" s="18"/>
      <c r="F13" s="18"/>
      <c r="G13" s="18"/>
      <c r="H13" s="18"/>
      <c r="I13" s="18"/>
      <c r="O13" s="16"/>
      <c r="U13" s="16"/>
    </row>
    <row r="14" spans="1:23" x14ac:dyDescent="0.3">
      <c r="B14" s="18">
        <f>IF(C14-1 &lt;= 0, 52, C14-1)</f>
        <v>37</v>
      </c>
      <c r="C14" s="18">
        <f t="shared" ref="C14:H14" si="4">IF(D14-1 &lt;= 0, 52, D14-1)</f>
        <v>38</v>
      </c>
      <c r="D14" s="18">
        <f t="shared" si="4"/>
        <v>39</v>
      </c>
      <c r="E14" s="18">
        <f t="shared" si="4"/>
        <v>40</v>
      </c>
      <c r="F14" s="18">
        <f t="shared" si="4"/>
        <v>41</v>
      </c>
      <c r="G14" s="18">
        <f t="shared" si="4"/>
        <v>42</v>
      </c>
      <c r="H14" s="18">
        <f t="shared" si="4"/>
        <v>43</v>
      </c>
      <c r="I14" s="18">
        <f>'Executive Summary'!C9</f>
        <v>44</v>
      </c>
      <c r="O14" s="16"/>
      <c r="U14" s="16"/>
    </row>
    <row r="15" spans="1:23" x14ac:dyDescent="0.3">
      <c r="A15" t="s">
        <v>21</v>
      </c>
      <c r="B15" s="5" t="e">
        <f>IFERROR(AVERAGEIF(Table1[Week Of Year],'Trend Chart Data'!B14,Table1[Avg Age Unauthorized (days)]), #N/A)</f>
        <v>#N/A</v>
      </c>
      <c r="C15" s="5" t="e">
        <f>IFERROR(AVERAGEIF(Table1[Week Of Year],'Trend Chart Data'!C14,Table1[Avg Age Unauthorized (days)]), #N/A)</f>
        <v>#N/A</v>
      </c>
      <c r="D15" s="5" t="e">
        <f>IFERROR(AVERAGEIF(Table1[Week Of Year],'Trend Chart Data'!D14,Table1[Avg Age Unauthorized (days)]), #N/A)</f>
        <v>#N/A</v>
      </c>
      <c r="E15" s="5" t="e">
        <f>IFERROR(AVERAGEIF(Table1[Week Of Year],'Trend Chart Data'!E14,Table1[Avg Age Unauthorized (days)]), #N/A)</f>
        <v>#N/A</v>
      </c>
      <c r="F15" s="5" t="e">
        <f>IFERROR(AVERAGEIF(Table1[Week Of Year],'Trend Chart Data'!F14,Table1[Avg Age Unauthorized (days)]), #N/A)</f>
        <v>#N/A</v>
      </c>
      <c r="G15" s="5" t="e">
        <f>IFERROR(AVERAGEIF(Table1[Week Of Year],'Trend Chart Data'!G14,Table1[Avg Age Unauthorized (days)]), #N/A)</f>
        <v>#N/A</v>
      </c>
      <c r="H15" s="5" t="e">
        <f>IFERROR(AVERAGEIF(Table1[Week Of Year],'Trend Chart Data'!H14,Table1[Avg Age Unauthorized (days)]), #N/A)</f>
        <v>#N/A</v>
      </c>
      <c r="I15" s="5" t="e">
        <f>IFERROR(AVERAGEIF(Table1[Week Of Year],'Trend Chart Data'!I14,Table1[Avg Age Unauthorized (days)]), #N/A)</f>
        <v>#N/A</v>
      </c>
      <c r="O15" s="16"/>
      <c r="U15" s="16"/>
    </row>
    <row r="16" spans="1:23" x14ac:dyDescent="0.3">
      <c r="O16" s="16"/>
      <c r="U16" s="16"/>
    </row>
    <row r="17" spans="10:21" x14ac:dyDescent="0.3">
      <c r="O17" s="16"/>
      <c r="U17" s="16"/>
    </row>
    <row r="18" spans="10:21" x14ac:dyDescent="0.3">
      <c r="O18" s="16"/>
      <c r="U18" s="16"/>
    </row>
    <row r="19" spans="10:21" x14ac:dyDescent="0.3">
      <c r="O19" s="16"/>
    </row>
    <row r="23" spans="10:21" x14ac:dyDescent="0.3">
      <c r="J23" s="16"/>
    </row>
    <row r="24" spans="10:21" x14ac:dyDescent="0.3">
      <c r="J24" s="16"/>
    </row>
    <row r="25" spans="10:21" x14ac:dyDescent="0.3">
      <c r="J25" s="16"/>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Normal="100" workbookViewId="0">
      <selection activeCell="M17" sqref="M17"/>
    </sheetView>
  </sheetViews>
  <sheetFormatPr defaultColWidth="8.875" defaultRowHeight="16.5" x14ac:dyDescent="0.3"/>
  <cols>
    <col min="1" max="1" width="23.625" customWidth="1"/>
    <col min="5" max="5" width="10.125" bestFit="1" customWidth="1"/>
  </cols>
  <sheetData>
    <row r="1" spans="1:9" ht="25.5" x14ac:dyDescent="0.5">
      <c r="A1" s="150" t="s">
        <v>60</v>
      </c>
      <c r="B1" s="150"/>
      <c r="C1" s="150"/>
      <c r="D1" s="150"/>
      <c r="E1" s="150"/>
      <c r="F1" s="150"/>
    </row>
    <row r="3" spans="1:9" x14ac:dyDescent="0.3">
      <c r="B3" s="18" t="s">
        <v>39</v>
      </c>
      <c r="C3" s="18"/>
      <c r="D3" s="18"/>
      <c r="E3" s="18"/>
      <c r="F3" s="18"/>
      <c r="G3" s="18"/>
      <c r="H3" s="18"/>
      <c r="I3" s="18"/>
    </row>
    <row r="4" spans="1:9" x14ac:dyDescent="0.3">
      <c r="B4" s="18">
        <f>IF(C4-1&lt;=0,52,C4-1)</f>
        <v>37</v>
      </c>
      <c r="C4" s="18">
        <f t="shared" ref="C4:H4" si="0">IF(D4-1&lt;=0,52,D4-1)</f>
        <v>38</v>
      </c>
      <c r="D4" s="18">
        <f t="shared" si="0"/>
        <v>39</v>
      </c>
      <c r="E4" s="18">
        <f t="shared" si="0"/>
        <v>40</v>
      </c>
      <c r="F4" s="18">
        <f t="shared" si="0"/>
        <v>41</v>
      </c>
      <c r="G4" s="18">
        <f t="shared" si="0"/>
        <v>42</v>
      </c>
      <c r="H4" s="18">
        <f t="shared" si="0"/>
        <v>43</v>
      </c>
      <c r="I4" s="18">
        <f>'Executive Summary'!C9</f>
        <v>44</v>
      </c>
    </row>
    <row r="5" spans="1:9" x14ac:dyDescent="0.3">
      <c r="A5" t="s">
        <v>61</v>
      </c>
      <c r="B5" s="3" t="e">
        <f>(IF(COUNTIF(Table2[Week Of Year], 'Action Metrics'!B4) = 0, #N/A, SUMIFS(Table2[Number Removed], Table2[Week Of Year], B4)))</f>
        <v>#N/A</v>
      </c>
      <c r="C5" s="3" t="e">
        <f>(IF(COUNTIF(Table2[Week Of Year], 'Action Metrics'!C4) = 0, #N/A, SUMIFS(Table2[Number Removed], Table2[Week Of Year], C4)))</f>
        <v>#N/A</v>
      </c>
      <c r="D5" s="3" t="e">
        <f>(IF(COUNTIF(Table2[Week Of Year], 'Action Metrics'!D4) = 0, #N/A, SUMIFS(Table2[Number Removed], Table2[Week Of Year], D4)))</f>
        <v>#N/A</v>
      </c>
      <c r="E5" s="3" t="e">
        <f>(IF(COUNTIF(Table2[Week Of Year], 'Action Metrics'!E4) = 0, #N/A, SUMIFS(Table2[Number Removed], Table2[Week Of Year], E4)))</f>
        <v>#N/A</v>
      </c>
      <c r="F5" s="3" t="e">
        <f>(IF(COUNTIF(Table2[Week Of Year], 'Action Metrics'!F4) = 0, #N/A, SUMIFS(Table2[Number Removed], Table2[Week Of Year], F4)))</f>
        <v>#N/A</v>
      </c>
      <c r="G5" s="3" t="e">
        <f>(IF(COUNTIF(Table2[Week Of Year], 'Action Metrics'!G4) = 0, #N/A, SUMIFS(Table2[Number Removed], Table2[Week Of Year], G4)))</f>
        <v>#N/A</v>
      </c>
      <c r="H5" s="3" t="e">
        <f>(IF(COUNTIF(Table2[Week Of Year], 'Action Metrics'!H4) = 0, #N/A, SUMIFS(Table2[Number Removed], Table2[Week Of Year], H4)))</f>
        <v>#N/A</v>
      </c>
      <c r="I5" s="3" t="e">
        <f>(IF(COUNTIF(Table2[Week Of Year], 'Action Metrics'!I4) = 0, #N/A, SUMIFS(Table2[Number Removed], Table2[Week Of Year], I4)))</f>
        <v>#N/A</v>
      </c>
    </row>
    <row r="7" spans="1:9" x14ac:dyDescent="0.3">
      <c r="B7" s="18" t="s">
        <v>39</v>
      </c>
      <c r="C7" s="18"/>
      <c r="E7" s="18"/>
      <c r="F7" s="18"/>
      <c r="G7" s="18"/>
      <c r="H7" s="18"/>
      <c r="I7" s="18"/>
    </row>
    <row r="8" spans="1:9" x14ac:dyDescent="0.3">
      <c r="B8" s="18">
        <f>IF(C8-1&lt;=0,52,C8-1)</f>
        <v>37</v>
      </c>
      <c r="C8" s="18">
        <f t="shared" ref="C8:H8" si="1">IF(D8-1&lt;=0,52,D8-1)</f>
        <v>38</v>
      </c>
      <c r="D8" s="18">
        <f t="shared" si="1"/>
        <v>39</v>
      </c>
      <c r="E8" s="18">
        <f t="shared" si="1"/>
        <v>40</v>
      </c>
      <c r="F8" s="18">
        <f t="shared" si="1"/>
        <v>41</v>
      </c>
      <c r="G8" s="18">
        <f t="shared" si="1"/>
        <v>42</v>
      </c>
      <c r="H8" s="18">
        <f t="shared" si="1"/>
        <v>43</v>
      </c>
      <c r="I8" s="18">
        <f>'Executive Summary'!C9</f>
        <v>44</v>
      </c>
    </row>
    <row r="9" spans="1:9" x14ac:dyDescent="0.3">
      <c r="A9" t="s">
        <v>62</v>
      </c>
      <c r="B9" s="11" t="e">
        <f>(IF(COUNTIF(Table2[Week Of Year], 'Action Metrics'!B8) = 0, #N/A, SUMIFS(Table2[Number Removed], Table2[Week Of Year], B8)/SUMIFS(Table2[Number Reported], Table2[Week Of Year], B8)))</f>
        <v>#N/A</v>
      </c>
      <c r="C9" s="11" t="e">
        <f>(IF(COUNTIF(Table2[Week Of Year], 'Action Metrics'!C8) = 0, #N/A, SUMIFS(Table2[Number Removed], Table2[Week Of Year], C8)/SUMIFS(Table2[Number Reported], Table2[Week Of Year], C8)))</f>
        <v>#N/A</v>
      </c>
      <c r="D9" s="11" t="e">
        <f>(IF(COUNTIF(Table2[Week Of Year], 'Action Metrics'!D8) = 0, #N/A, SUMIFS(Table2[Number Removed], Table2[Week Of Year], D8)/SUMIFS(Table2[Number Reported], Table2[Week Of Year], D8)))</f>
        <v>#N/A</v>
      </c>
      <c r="E9" s="11" t="e">
        <f>(IF(COUNTIF(Table2[Week Of Year], 'Action Metrics'!E8) = 0, #N/A, SUMIFS(Table2[Number Removed], Table2[Week Of Year], E8)/SUMIFS(Table2[Number Reported], Table2[Week Of Year], E8)))</f>
        <v>#N/A</v>
      </c>
      <c r="F9" s="11" t="e">
        <f>(IF(COUNTIF(Table2[Week Of Year], 'Action Metrics'!F8) = 0, #N/A, SUMIFS(Table2[Number Removed], Table2[Week Of Year], F8)/SUMIFS(Table2[Number Reported], Table2[Week Of Year], F8)))</f>
        <v>#N/A</v>
      </c>
      <c r="G9" s="11" t="e">
        <f>(IF(COUNTIF(Table2[Week Of Year], 'Action Metrics'!G8) = 0, #N/A, SUMIFS(Table2[Number Removed], Table2[Week Of Year], G8)/SUMIFS(Table2[Number Reported], Table2[Week Of Year], G8)))</f>
        <v>#N/A</v>
      </c>
      <c r="H9" s="11" t="e">
        <f>(IF(COUNTIF(Table2[Week Of Year], 'Action Metrics'!H8) = 0, #N/A, SUMIFS(Table2[Number Removed], Table2[Week Of Year], H8)/SUMIFS(Table2[Number Reported], Table2[Week Of Year], H8)))</f>
        <v>#N/A</v>
      </c>
      <c r="I9" s="11" t="e">
        <f>(IF(COUNTIF(Table2[Week Of Year], 'Action Metrics'!I8) = 0, #N/A, SUMIFS(Table2[Number Removed], Table2[Week Of Year], I8)/SUMIFS(Table2[Number Reported], Table2[Week Of Year], I8)))</f>
        <v>#N/A</v>
      </c>
    </row>
    <row r="11" spans="1:9" x14ac:dyDescent="0.3">
      <c r="B11" s="18" t="s">
        <v>39</v>
      </c>
      <c r="C11" s="18"/>
      <c r="E11" s="18"/>
      <c r="F11" s="18"/>
      <c r="G11" s="18"/>
      <c r="H11" s="18"/>
      <c r="I11" s="18"/>
    </row>
    <row r="12" spans="1:9" x14ac:dyDescent="0.3">
      <c r="B12" s="18">
        <f>IF(C12-1&lt;=0,52,C12-1)</f>
        <v>37</v>
      </c>
      <c r="C12" s="18">
        <f t="shared" ref="C12:H12" si="2">IF(D12-1&lt;=0,52,D12-1)</f>
        <v>38</v>
      </c>
      <c r="D12" s="18">
        <f t="shared" si="2"/>
        <v>39</v>
      </c>
      <c r="E12" s="18">
        <f t="shared" si="2"/>
        <v>40</v>
      </c>
      <c r="F12" s="18">
        <f t="shared" si="2"/>
        <v>41</v>
      </c>
      <c r="G12" s="18">
        <f t="shared" si="2"/>
        <v>42</v>
      </c>
      <c r="H12" s="18">
        <f t="shared" si="2"/>
        <v>43</v>
      </c>
      <c r="I12" s="18">
        <f>'Executive Summary'!C9</f>
        <v>44</v>
      </c>
    </row>
    <row r="13" spans="1:9" x14ac:dyDescent="0.3">
      <c r="A13" t="s">
        <v>63</v>
      </c>
      <c r="B13" s="5" t="e">
        <f>(IF(COUNTIF(Table2[Week Of Year], 'Action Metrics'!B12) = 0, #N/A, (SUMIFS(Table2[Sum Time to Action Minutes], Table2[Week Of Year], B12)/SUMIFS(Table2[Number Reported], Table2[Week Of Year], B12))/60))</f>
        <v>#N/A</v>
      </c>
      <c r="C13" s="5" t="e">
        <f>(IF(COUNTIF(Table2[Week Of Year], 'Action Metrics'!C12) = 0, #N/A, (SUMIFS(Table2[Sum Time to Action Minutes], Table2[Week Of Year], C12)/SUMIFS(Table2[Number Reported], Table2[Week Of Year], C12))/60))</f>
        <v>#N/A</v>
      </c>
      <c r="D13" s="5" t="e">
        <f>(IF(COUNTIF(Table2[Week Of Year], 'Action Metrics'!D12) = 0, #N/A, (SUMIFS(Table2[Sum Time to Action Minutes], Table2[Week Of Year], D12)/SUMIFS(Table2[Number Reported], Table2[Week Of Year], D12))/60))</f>
        <v>#N/A</v>
      </c>
      <c r="E13" s="5" t="e">
        <f>(IF(COUNTIF(Table2[Week Of Year], 'Action Metrics'!E12) = 0, #N/A, (SUMIFS(Table2[Sum Time to Action Minutes], Table2[Week Of Year], E12)/SUMIFS(Table2[Number Reported], Table2[Week Of Year], E12))/60))</f>
        <v>#N/A</v>
      </c>
      <c r="F13" s="5" t="e">
        <f>(IF(COUNTIF(Table2[Week Of Year], 'Action Metrics'!F12) = 0, #N/A, (SUMIFS(Table2[Sum Time to Action Minutes], Table2[Week Of Year], F12)/SUMIFS(Table2[Number Reported], Table2[Week Of Year], F12))/60))</f>
        <v>#N/A</v>
      </c>
      <c r="G13" s="5" t="e">
        <f>(IF(COUNTIF(Table2[Week Of Year], 'Action Metrics'!G12) = 0, #N/A, (SUMIFS(Table2[Sum Time to Action Minutes], Table2[Week Of Year], G12)/SUMIFS(Table2[Number Reported], Table2[Week Of Year], G12))/60))</f>
        <v>#N/A</v>
      </c>
      <c r="H13" s="5" t="e">
        <f>(IF(COUNTIF(Table2[Week Of Year], 'Action Metrics'!H12) = 0, #N/A, (SUMIFS(Table2[Sum Time to Action Minutes], Table2[Week Of Year], H12)/SUMIFS(Table2[Number Reported], Table2[Week Of Year], H12))/60))</f>
        <v>#N/A</v>
      </c>
      <c r="I13" s="5" t="e">
        <f>(IF(COUNTIF(Table2[Week Of Year], 'Action Metrics'!I12) = 0, #N/A, (SUMIFS(Table2[Sum Time to Action Minutes], Table2[Week Of Year], I12)/SUMIFS(Table2[Number Reported], Table2[Week Of Year], I12))/60))</f>
        <v>#N/A</v>
      </c>
    </row>
    <row r="15" spans="1:9" x14ac:dyDescent="0.3">
      <c r="B15" s="18" t="s">
        <v>39</v>
      </c>
      <c r="C15" s="18"/>
      <c r="E15" s="18"/>
      <c r="F15" s="18"/>
      <c r="G15" s="18"/>
      <c r="H15" s="18"/>
      <c r="I15" s="18"/>
    </row>
    <row r="16" spans="1:9" x14ac:dyDescent="0.3">
      <c r="B16" s="18">
        <f>IF(C16-1&lt;=0,52,C16-1)</f>
        <v>37</v>
      </c>
      <c r="C16" s="18">
        <f t="shared" ref="C16:H16" si="3">IF(D16-1&lt;=0,52,D16-1)</f>
        <v>38</v>
      </c>
      <c r="D16" s="18">
        <f t="shared" si="3"/>
        <v>39</v>
      </c>
      <c r="E16" s="18">
        <f t="shared" si="3"/>
        <v>40</v>
      </c>
      <c r="F16" s="18">
        <f t="shared" si="3"/>
        <v>41</v>
      </c>
      <c r="G16" s="18">
        <f t="shared" si="3"/>
        <v>42</v>
      </c>
      <c r="H16" s="18">
        <f t="shared" si="3"/>
        <v>43</v>
      </c>
      <c r="I16" s="18">
        <f>'Executive Summary'!C9</f>
        <v>44</v>
      </c>
    </row>
    <row r="17" spans="1:9" x14ac:dyDescent="0.3">
      <c r="A17" t="s">
        <v>64</v>
      </c>
      <c r="B17" s="5" t="e">
        <f>(IF(COUNTIF(Table2[Week Of Year], 'Action Metrics'!B16) = 0, #N/A, (SUMIFS(Table2[Sum Time to Remove Minutes], Table2[Week Of Year], B16)/SUMIFS(Table2[Number Reported], Table2[Week Of Year], B16))/60))</f>
        <v>#N/A</v>
      </c>
      <c r="C17" s="5" t="e">
        <f>(IF(COUNTIF(Table2[Week Of Year], 'Action Metrics'!C16) = 0, #N/A, (SUMIFS(Table2[Sum Time to Remove Minutes], Table2[Week Of Year], C16)/SUMIFS(Table2[Number Reported], Table2[Week Of Year], C16))/60))</f>
        <v>#N/A</v>
      </c>
      <c r="D17" s="5" t="e">
        <f>(IF(COUNTIF(Table2[Week Of Year], 'Action Metrics'!D16) = 0, #N/A, (SUMIFS(Table2[Sum Time to Remove Minutes], Table2[Week Of Year], D16)/SUMIFS(Table2[Number Reported], Table2[Week Of Year], D16))/60))</f>
        <v>#N/A</v>
      </c>
      <c r="E17" s="5" t="e">
        <f>(IF(COUNTIF(Table2[Week Of Year], 'Action Metrics'!E16) = 0, #N/A, (SUMIFS(Table2[Sum Time to Remove Minutes], Table2[Week Of Year], E16)/SUMIFS(Table2[Number Reported], Table2[Week Of Year], E16))/60))</f>
        <v>#N/A</v>
      </c>
      <c r="F17" s="5" t="e">
        <f>(IF(COUNTIF(Table2[Week Of Year], 'Action Metrics'!F16) = 0, #N/A, (SUMIFS(Table2[Sum Time to Remove Minutes], Table2[Week Of Year], F16)/SUMIFS(Table2[Number Reported], Table2[Week Of Year], F16))/60))</f>
        <v>#N/A</v>
      </c>
      <c r="G17" s="5" t="e">
        <f>(IF(COUNTIF(Table2[Week Of Year], 'Action Metrics'!G16) = 0, #N/A, (SUMIFS(Table2[Sum Time to Remove Minutes], Table2[Week Of Year], G16)/SUMIFS(Table2[Number Reported], Table2[Week Of Year], G16))/60))</f>
        <v>#N/A</v>
      </c>
      <c r="H17" s="5" t="e">
        <f>(IF(COUNTIF(Table2[Week Of Year], 'Action Metrics'!H16) = 0, #N/A, (SUMIFS(Table2[Sum Time to Remove Minutes], Table2[Week Of Year], H16)/SUMIFS(Table2[Number Reported], Table2[Week Of Year], H16))/60))</f>
        <v>#N/A</v>
      </c>
      <c r="I17" s="5" t="e">
        <f>(IF(COUNTIF(Table2[Week Of Year], 'Action Metrics'!I16) = 0, #N/A,  (SUMIFS(Table2[Sum Time to Remove Minutes], Table2[Week Of Year], I16)/SUMIFS(Table2[Number Reported], Table2[Week Of Year], I16))/60))</f>
        <v>#N/A</v>
      </c>
    </row>
  </sheetData>
  <mergeCells count="1">
    <mergeCell ref="A1:F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
  <sheetViews>
    <sheetView workbookViewId="0"/>
  </sheetViews>
  <sheetFormatPr defaultRowHeight="16.5" x14ac:dyDescent="0.3"/>
  <sheetData>
    <row r="1" spans="1:23" x14ac:dyDescent="0.3">
      <c r="A1" s="72" t="s">
        <v>122</v>
      </c>
      <c r="B1" s="72" t="s">
        <v>5</v>
      </c>
      <c r="C1" s="72" t="s">
        <v>40</v>
      </c>
      <c r="D1" s="72" t="s">
        <v>4</v>
      </c>
      <c r="E1" s="72" t="s">
        <v>0</v>
      </c>
      <c r="F1" s="72" t="s">
        <v>1</v>
      </c>
      <c r="G1" s="72" t="s">
        <v>2</v>
      </c>
      <c r="H1" s="72" t="s">
        <v>3</v>
      </c>
      <c r="I1" s="72" t="s">
        <v>95</v>
      </c>
      <c r="J1" s="72" t="s">
        <v>6</v>
      </c>
      <c r="K1" s="72" t="s">
        <v>7</v>
      </c>
      <c r="L1" s="72" t="s">
        <v>8</v>
      </c>
      <c r="M1" s="72" t="s">
        <v>85</v>
      </c>
      <c r="N1" s="72" t="s">
        <v>9</v>
      </c>
      <c r="O1" s="72" t="s">
        <v>86</v>
      </c>
      <c r="P1" s="72" t="s">
        <v>87</v>
      </c>
      <c r="Q1" s="72" t="s">
        <v>90</v>
      </c>
      <c r="R1" s="72" t="s">
        <v>10</v>
      </c>
      <c r="S1" s="72" t="s">
        <v>66</v>
      </c>
      <c r="T1" s="72" t="s">
        <v>65</v>
      </c>
      <c r="U1" s="72" t="s">
        <v>88</v>
      </c>
      <c r="V1" s="72" t="s">
        <v>89</v>
      </c>
      <c r="W1" s="72" t="s">
        <v>110</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
  <sheetViews>
    <sheetView workbookViewId="0">
      <selection activeCell="F1" sqref="F1"/>
    </sheetView>
  </sheetViews>
  <sheetFormatPr defaultRowHeight="16.5" x14ac:dyDescent="0.3"/>
  <sheetData>
    <row r="1" spans="1:23" x14ac:dyDescent="0.3">
      <c r="A1" s="72" t="s">
        <v>122</v>
      </c>
      <c r="B1" s="72" t="s">
        <v>5</v>
      </c>
      <c r="C1" s="72" t="s">
        <v>40</v>
      </c>
      <c r="D1" s="72" t="s">
        <v>4</v>
      </c>
      <c r="E1" s="72" t="s">
        <v>0</v>
      </c>
      <c r="F1" s="72" t="s">
        <v>1</v>
      </c>
      <c r="G1" s="72" t="s">
        <v>2</v>
      </c>
      <c r="H1" s="72" t="s">
        <v>3</v>
      </c>
      <c r="I1" s="72" t="s">
        <v>95</v>
      </c>
      <c r="J1" s="72" t="s">
        <v>6</v>
      </c>
      <c r="K1" s="72" t="s">
        <v>7</v>
      </c>
      <c r="L1" s="72" t="s">
        <v>8</v>
      </c>
      <c r="M1" s="72" t="s">
        <v>85</v>
      </c>
      <c r="N1" s="72" t="s">
        <v>9</v>
      </c>
      <c r="O1" s="72" t="s">
        <v>86</v>
      </c>
      <c r="P1" s="72" t="s">
        <v>87</v>
      </c>
      <c r="Q1" s="72" t="s">
        <v>90</v>
      </c>
      <c r="R1" s="72" t="s">
        <v>10</v>
      </c>
      <c r="S1" s="72" t="s">
        <v>66</v>
      </c>
      <c r="T1" s="72" t="s">
        <v>65</v>
      </c>
      <c r="U1" s="72" t="s">
        <v>88</v>
      </c>
      <c r="V1" s="72" t="s">
        <v>89</v>
      </c>
      <c r="W1" s="72"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ColWidth="11.125" defaultRowHeight="16.5" x14ac:dyDescent="0.3"/>
  <cols>
    <col min="1" max="1" width="19.5" customWidth="1"/>
    <col min="2" max="2" width="104.125" customWidth="1"/>
  </cols>
  <sheetData>
    <row r="1" spans="1:2" ht="25.5" x14ac:dyDescent="0.5">
      <c r="A1" s="7" t="s">
        <v>48</v>
      </c>
      <c r="B1" s="7"/>
    </row>
    <row r="2" spans="1:2" ht="25.5" x14ac:dyDescent="0.5">
      <c r="B2" s="12"/>
    </row>
    <row r="3" spans="1:2" ht="17.25" x14ac:dyDescent="0.3">
      <c r="A3" s="13" t="s">
        <v>49</v>
      </c>
      <c r="B3" s="14" t="s">
        <v>50</v>
      </c>
    </row>
    <row r="4" spans="1:2" ht="17.25" x14ac:dyDescent="0.3">
      <c r="A4" s="13" t="s">
        <v>51</v>
      </c>
      <c r="B4" s="14" t="s">
        <v>52</v>
      </c>
    </row>
    <row r="5" spans="1:2" ht="17.25" x14ac:dyDescent="0.3">
      <c r="A5" s="13" t="s">
        <v>53</v>
      </c>
      <c r="B5" s="14" t="s">
        <v>92</v>
      </c>
    </row>
    <row r="6" spans="1:2" ht="34.5" x14ac:dyDescent="0.3">
      <c r="A6" s="13" t="s">
        <v>47</v>
      </c>
      <c r="B6" s="14" t="s">
        <v>59</v>
      </c>
    </row>
    <row r="7" spans="1:2" ht="34.5" x14ac:dyDescent="0.3">
      <c r="A7" s="13" t="s">
        <v>54</v>
      </c>
      <c r="B7" s="14" t="s">
        <v>55</v>
      </c>
    </row>
    <row r="8" spans="1:2" ht="17.25" x14ac:dyDescent="0.3">
      <c r="B8" s="15"/>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sqref="A1:H2"/>
    </sheetView>
  </sheetViews>
  <sheetFormatPr defaultRowHeight="16.5" x14ac:dyDescent="0.3"/>
  <sheetData>
    <row r="1" spans="1:8" x14ac:dyDescent="0.3">
      <c r="A1" s="73" t="s">
        <v>98</v>
      </c>
      <c r="B1" s="73" t="s">
        <v>17</v>
      </c>
      <c r="C1" s="73" t="s">
        <v>123</v>
      </c>
      <c r="D1" s="73" t="s">
        <v>100</v>
      </c>
      <c r="E1" s="73" t="s">
        <v>2</v>
      </c>
      <c r="F1" s="73" t="s">
        <v>3</v>
      </c>
      <c r="G1" s="73" t="s">
        <v>101</v>
      </c>
      <c r="H1" s="73" t="s">
        <v>116</v>
      </c>
    </row>
    <row r="2" spans="1:8" x14ac:dyDescent="0.3">
      <c r="A2" s="74"/>
      <c r="B2" s="74"/>
      <c r="C2" s="75"/>
      <c r="D2" s="74"/>
      <c r="E2" s="75"/>
      <c r="F2" s="74"/>
      <c r="G2" s="74"/>
      <c r="H2" s="74"/>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sqref="A1:H2"/>
    </sheetView>
  </sheetViews>
  <sheetFormatPr defaultRowHeight="16.5" x14ac:dyDescent="0.3"/>
  <sheetData>
    <row r="1" spans="1:8" x14ac:dyDescent="0.3">
      <c r="A1" s="73" t="s">
        <v>98</v>
      </c>
      <c r="B1" s="73" t="s">
        <v>17</v>
      </c>
      <c r="C1" s="73" t="s">
        <v>123</v>
      </c>
      <c r="D1" s="73" t="s">
        <v>100</v>
      </c>
      <c r="E1" s="73" t="s">
        <v>2</v>
      </c>
      <c r="F1" s="73" t="s">
        <v>3</v>
      </c>
      <c r="G1" s="73" t="s">
        <v>101</v>
      </c>
      <c r="H1" s="73" t="s">
        <v>116</v>
      </c>
    </row>
    <row r="2" spans="1:8" x14ac:dyDescent="0.3">
      <c r="A2" s="74"/>
      <c r="B2" s="74"/>
      <c r="C2" s="75"/>
      <c r="D2" s="74"/>
      <c r="E2" s="75"/>
      <c r="F2" s="74"/>
      <c r="G2" s="74"/>
      <c r="H2" s="7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
  <sheetViews>
    <sheetView workbookViewId="0">
      <selection sqref="A1:E1"/>
    </sheetView>
  </sheetViews>
  <sheetFormatPr defaultColWidth="8.875" defaultRowHeight="16.5" x14ac:dyDescent="0.3"/>
  <cols>
    <col min="1" max="1" width="20.125" bestFit="1" customWidth="1"/>
  </cols>
  <sheetData>
    <row r="1" spans="1:10 16384:16384" ht="25.5" x14ac:dyDescent="0.5">
      <c r="A1" s="150" t="s">
        <v>65</v>
      </c>
      <c r="B1" s="150"/>
      <c r="C1" s="150"/>
      <c r="D1" s="150"/>
      <c r="E1" s="150"/>
    </row>
    <row r="3" spans="1:10 16384:16384" x14ac:dyDescent="0.3">
      <c r="B3" s="18" t="s">
        <v>39</v>
      </c>
      <c r="C3" s="18"/>
      <c r="D3" s="18"/>
      <c r="E3" s="18"/>
      <c r="F3" s="18"/>
      <c r="G3" s="18"/>
      <c r="H3" s="18"/>
      <c r="I3" s="18"/>
    </row>
    <row r="4" spans="1:10 16384:16384" x14ac:dyDescent="0.3">
      <c r="B4" s="18">
        <f t="shared" ref="B4:H4" si="0">IF(C4-1&lt;=0,52,C4-1)</f>
        <v>37</v>
      </c>
      <c r="C4" s="18">
        <f t="shared" si="0"/>
        <v>38</v>
      </c>
      <c r="D4" s="18">
        <f t="shared" si="0"/>
        <v>39</v>
      </c>
      <c r="E4" s="18">
        <f t="shared" si="0"/>
        <v>40</v>
      </c>
      <c r="F4" s="18">
        <f t="shared" si="0"/>
        <v>41</v>
      </c>
      <c r="G4" s="18">
        <f t="shared" si="0"/>
        <v>42</v>
      </c>
      <c r="H4" s="18">
        <f t="shared" si="0"/>
        <v>43</v>
      </c>
      <c r="I4" s="18">
        <f>'Executive Summary'!C9</f>
        <v>44</v>
      </c>
    </row>
    <row r="5" spans="1:10 16384:16384" x14ac:dyDescent="0.3">
      <c r="A5" t="s">
        <v>67</v>
      </c>
      <c r="B5" s="11" t="e">
        <f>(IF(COUNTIF(Table1[Week Of Year], 'Traffic Share'!B4) = 0, #N/A, IF(SUMIF(Table1[Week Of Year],'Traffic Share'!B4, Table1[Used Historical Traffic Data]) &gt; 0, (IF(COUNTIF(Table1[Week Of Year], 'Traffic Share'!B4) = 0, #N/A, SUMIF(Table1[Week Of Year], 'Traffic Share'!B4, Table1[Authorized Traffic Share] ) / SUMIF(Table1[Week Of Year], 'Traffic Share'!B4, Table1[Traffic Share]))), "")))</f>
        <v>#N/A</v>
      </c>
      <c r="C5" s="11" t="e">
        <f>(IF(COUNTIF(Table1[Week Of Year], 'Traffic Share'!C4) = 0, #N/A, IF(SUMIF(Table1[Week Of Year],'Traffic Share'!C4, Table1[Used Historical Traffic Data]) &gt; 0, (IF(COUNTIF(Table1[Week Of Year], 'Traffic Share'!C4) = 0, #N/A, SUMIF(Table1[Week Of Year], 'Traffic Share'!C4, Table1[Authorized Traffic Share] ) / SUMIF(Table1[Week Of Year], 'Traffic Share'!C4, Table1[Traffic Share]))), "")))</f>
        <v>#N/A</v>
      </c>
      <c r="D5" s="11" t="e">
        <f>(IF(COUNTIF(Table1[Week Of Year], 'Traffic Share'!D4) = 0, #N/A, IF(SUMIF(Table1[Week Of Year],'Traffic Share'!D4, Table1[Used Historical Traffic Data]) &gt; 0, (IF(COUNTIF(Table1[Week Of Year], 'Traffic Share'!D4) = 0, #N/A, SUMIF(Table1[Week Of Year], 'Traffic Share'!D4, Table1[Authorized Traffic Share] ) / SUMIF(Table1[Week Of Year], 'Traffic Share'!D4, Table1[Traffic Share]))), "")))</f>
        <v>#N/A</v>
      </c>
      <c r="E5" s="11" t="e">
        <f>(IF(COUNTIF(Table1[Week Of Year], 'Traffic Share'!E4) = 0, #N/A, IF(SUMIF(Table1[Week Of Year],'Traffic Share'!E4, Table1[Used Historical Traffic Data]) &gt; 0, (IF(COUNTIF(Table1[Week Of Year], 'Traffic Share'!E4) = 0, #N/A, SUMIF(Table1[Week Of Year], 'Traffic Share'!E4, Table1[Authorized Traffic Share] ) / SUMIF(Table1[Week Of Year], 'Traffic Share'!E4, Table1[Traffic Share]))), "")))</f>
        <v>#N/A</v>
      </c>
      <c r="F5" s="11" t="e">
        <f>(IF(COUNTIF(Table1[Week Of Year], 'Traffic Share'!F4) = 0, #N/A, IF(SUMIF(Table1[Week Of Year],'Traffic Share'!F4, Table1[Used Historical Traffic Data]) &gt; 0, (IF(COUNTIF(Table1[Week Of Year], 'Traffic Share'!F4) = 0, #N/A, SUMIF(Table1[Week Of Year], 'Traffic Share'!F4, Table1[Authorized Traffic Share] ) / SUMIF(Table1[Week Of Year], 'Traffic Share'!F4, Table1[Traffic Share]))), "")))</f>
        <v>#N/A</v>
      </c>
      <c r="G5" s="11" t="e">
        <f>(IF(COUNTIF(Table1[Week Of Year], 'Traffic Share'!G4) = 0, #N/A, IF(SUMIF(Table1[Week Of Year],'Traffic Share'!G4, Table1[Used Historical Traffic Data]) &gt; 0, (IF(COUNTIF(Table1[Week Of Year], 'Traffic Share'!G4) = 0, #N/A, SUMIF(Table1[Week Of Year], 'Traffic Share'!G4, Table1[Authorized Traffic Share] ) / SUMIF(Table1[Week Of Year], 'Traffic Share'!G4, Table1[Traffic Share]))), "")))</f>
        <v>#N/A</v>
      </c>
      <c r="H5" s="11" t="e">
        <f>(IF(COUNTIF(Table1[Week Of Year], 'Traffic Share'!H4) = 0, #N/A, IF(SUMIF(Table1[Week Of Year],'Traffic Share'!H4, Table1[Used Historical Traffic Data]) &gt; 0, (IF(COUNTIF(Table1[Week Of Year], 'Traffic Share'!H4) = 0, #N/A, SUMIF(Table1[Week Of Year], 'Traffic Share'!H4, Table1[Authorized Traffic Share] ) / SUMIF(Table1[Week Of Year], 'Traffic Share'!H4, Table1[Traffic Share]))), "")))</f>
        <v>#N/A</v>
      </c>
      <c r="I5" s="11" t="e">
        <f>(IF(COUNTIF(Table1[Week Of Year], 'Traffic Share'!I4) = 0, #N/A, IF(SUMIF(Table1[Week Of Year],'Traffic Share'!I4, Table1[Used Historical Traffic Data]) &gt; 0, (IF(COUNTIF(Table1[Week Of Year], 'Traffic Share'!I4) = 0, #N/A, SUMIF(Table1[Week Of Year], 'Traffic Share'!I4, Table1[Authorized Traffic Share] ) / SUMIF(Table1[Week Of Year], 'Traffic Share'!I4, Table1[Traffic Share]))), "")))</f>
        <v>#N/A</v>
      </c>
      <c r="J5" s="11"/>
    </row>
    <row r="6" spans="1:10 16384:16384" x14ac:dyDescent="0.3">
      <c r="A6" t="s">
        <v>68</v>
      </c>
      <c r="B6" s="11" t="e">
        <f>(IF(COUNTIF(Table1[Week Of Year], 'Traffic Share'!B4) = 0, #N/A, IF(SUMIF(Table1[Week Of Year],'Traffic Share'!B4, Table1[Used Historical Traffic Data]) &gt; 0,(IF(COUNTIF(Table1[Week Of Year], 'Traffic Share'!B4) = 0, #N/A, SUMIF(Table1[Week Of Year], 'Traffic Share'!B4, Table1[Unauthorized Traffic Share] ) / SUMIF(Table1[Week Of Year], 'Traffic Share'!B4, Table1[Traffic Share]))), "")))</f>
        <v>#N/A</v>
      </c>
      <c r="C6" s="11" t="e">
        <f>(IF(COUNTIF(Table1[Week Of Year], 'Traffic Share'!C4) = 0, #N/A, IF(SUMIF(Table1[Week Of Year],'Traffic Share'!C4, Table1[Used Historical Traffic Data]) &gt; 0,(IF(COUNTIF(Table1[Week Of Year], 'Traffic Share'!C4) = 0, #N/A, SUMIF(Table1[Week Of Year], 'Traffic Share'!C4, Table1[Unauthorized Traffic Share] ) / SUMIF(Table1[Week Of Year], 'Traffic Share'!C4, Table1[Traffic Share]))), "")))</f>
        <v>#N/A</v>
      </c>
      <c r="D6" s="11" t="e">
        <f>(IF(COUNTIF(Table1[Week Of Year], 'Traffic Share'!D4) = 0, #N/A, IF(SUMIF(Table1[Week Of Year],'Traffic Share'!D4, Table1[Used Historical Traffic Data]) &gt; 0,(IF(COUNTIF(Table1[Week Of Year], 'Traffic Share'!D4) = 0, #N/A, SUMIF(Table1[Week Of Year], 'Traffic Share'!D4, Table1[Unauthorized Traffic Share] ) / SUMIF(Table1[Week Of Year], 'Traffic Share'!D4, Table1[Traffic Share]))), "")))</f>
        <v>#N/A</v>
      </c>
      <c r="E6" s="11" t="e">
        <f>(IF(COUNTIF(Table1[Week Of Year], 'Traffic Share'!E4) = 0, #N/A, IF(SUMIF(Table1[Week Of Year],'Traffic Share'!E4, Table1[Used Historical Traffic Data]) &gt; 0,(IF(COUNTIF(Table1[Week Of Year], 'Traffic Share'!E4) = 0, #N/A, SUMIF(Table1[Week Of Year], 'Traffic Share'!E4, Table1[Unauthorized Traffic Share] ) / SUMIF(Table1[Week Of Year], 'Traffic Share'!E4, Table1[Traffic Share]))), "")))</f>
        <v>#N/A</v>
      </c>
      <c r="F6" s="11" t="e">
        <f>(IF(COUNTIF(Table1[Week Of Year], 'Traffic Share'!F4) = 0, #N/A, IF(SUMIF(Table1[Week Of Year],'Traffic Share'!F4, Table1[Used Historical Traffic Data]) &gt; 0,(IF(COUNTIF(Table1[Week Of Year], 'Traffic Share'!F4) = 0, #N/A, SUMIF(Table1[Week Of Year], 'Traffic Share'!F4, Table1[Unauthorized Traffic Share] ) / SUMIF(Table1[Week Of Year], 'Traffic Share'!F4, Table1[Traffic Share]))), "")))</f>
        <v>#N/A</v>
      </c>
      <c r="G6" s="11" t="e">
        <f>(IF(COUNTIF(Table1[Week Of Year], 'Traffic Share'!G4) = 0, #N/A, IF(SUMIF(Table1[Week Of Year],'Traffic Share'!G4, Table1[Used Historical Traffic Data]) &gt; 0,(IF(COUNTIF(Table1[Week Of Year], 'Traffic Share'!G4) = 0, #N/A, SUMIF(Table1[Week Of Year], 'Traffic Share'!G4, Table1[Unauthorized Traffic Share] ) / SUMIF(Table1[Week Of Year], 'Traffic Share'!G4, Table1[Traffic Share]))), "")))</f>
        <v>#N/A</v>
      </c>
      <c r="H6" s="11" t="e">
        <f>(IF(COUNTIF(Table1[Week Of Year], 'Traffic Share'!H4) = 0, #N/A, IF(SUMIF(Table1[Week Of Year],'Traffic Share'!H4, Table1[Used Historical Traffic Data]) &gt; 0,(IF(COUNTIF(Table1[Week Of Year], 'Traffic Share'!H4) = 0, #N/A, SUMIF(Table1[Week Of Year], 'Traffic Share'!H4, Table1[Unauthorized Traffic Share] ) / SUMIF(Table1[Week Of Year], 'Traffic Share'!H4, Table1[Traffic Share]))), "")))</f>
        <v>#N/A</v>
      </c>
      <c r="I6" s="11" t="e">
        <f>(IF(COUNTIF(Table1[Week Of Year], 'Traffic Share'!I4) = 0, #N/A, IF(SUMIF(Table1[Week Of Year],'Traffic Share'!I4, Table1[Used Historical Traffic Data]) &gt; 0,(IF(COUNTIF(Table1[Week Of Year], 'Traffic Share'!I4) = 0, #N/A, SUMIF(Table1[Week Of Year], 'Traffic Share'!I4, Table1[Unauthorized Traffic Share] ) / SUMIF(Table1[Week Of Year], 'Traffic Share'!I4, Table1[Traffic Share]))), "")))</f>
        <v>#N/A</v>
      </c>
      <c r="J6" s="11"/>
    </row>
    <row r="7" spans="1:10 16384:16384" x14ac:dyDescent="0.3">
      <c r="A7" t="s">
        <v>111</v>
      </c>
      <c r="B7" s="11"/>
      <c r="C7" s="11"/>
      <c r="D7" s="11"/>
      <c r="E7" s="11"/>
      <c r="F7" s="11"/>
      <c r="G7" s="11"/>
      <c r="H7" s="11"/>
      <c r="I7" s="11"/>
      <c r="XFD7" s="4"/>
    </row>
    <row r="8" spans="1:10 16384:16384" x14ac:dyDescent="0.3">
      <c r="A8" t="s">
        <v>112</v>
      </c>
      <c r="B8" s="11"/>
      <c r="C8" s="11"/>
      <c r="D8" s="11"/>
      <c r="E8" s="11"/>
      <c r="F8" s="11"/>
      <c r="G8" s="11"/>
      <c r="H8" s="11"/>
      <c r="I8" s="11"/>
    </row>
    <row r="9" spans="1:10 16384:16384" x14ac:dyDescent="0.3">
      <c r="A9" t="s">
        <v>113</v>
      </c>
      <c r="B9" s="4" t="e">
        <f>(IF(COUNTIF(Table1[Week Of Year], 'Traffic Share'!B4) = 0, #N/A, IF(SUMIF(Table1[Week Of Year],'Traffic Share'!B4, Table1[Used Historical Traffic Data]) &gt; 0, TRUE, FALSE)))</f>
        <v>#N/A</v>
      </c>
      <c r="C9" s="4" t="e">
        <f>(IF(COUNTIF(Table1[Week Of Year], 'Traffic Share'!C4) = 0, #N/A, IF(SUMIF(Table1[Week Of Year],'Traffic Share'!C4, Table1[Used Historical Traffic Data]) &gt; 0, TRUE, FALSE)))</f>
        <v>#N/A</v>
      </c>
      <c r="D9" s="4" t="e">
        <f>(IF(COUNTIF(Table1[Week Of Year], 'Traffic Share'!D4) = 0, #N/A, IF(SUMIF(Table1[Week Of Year],'Traffic Share'!D4, Table1[Used Historical Traffic Data]) &gt; 0, TRUE, FALSE)))</f>
        <v>#N/A</v>
      </c>
      <c r="E9" s="4" t="e">
        <f>(IF(COUNTIF(Table1[Week Of Year], 'Traffic Share'!E4) = 0, #N/A, IF(SUMIF(Table1[Week Of Year],'Traffic Share'!E4, Table1[Used Historical Traffic Data]) &gt; 0, TRUE, FALSE)))</f>
        <v>#N/A</v>
      </c>
      <c r="F9" s="4" t="e">
        <f>(IF(COUNTIF(Table1[Week Of Year], 'Traffic Share'!F4) = 0, #N/A, IF(SUMIF(Table1[Week Of Year],'Traffic Share'!F4, Table1[Used Historical Traffic Data]) &gt; 0, TRUE, FALSE)))</f>
        <v>#N/A</v>
      </c>
      <c r="G9" s="4" t="e">
        <f>(IF(COUNTIF(Table1[Week Of Year], 'Traffic Share'!G4) = 0, #N/A, IF(SUMIF(Table1[Week Of Year],'Traffic Share'!G4, Table1[Used Historical Traffic Data]) &gt; 0, TRUE, FALSE)))</f>
        <v>#N/A</v>
      </c>
      <c r="H9" s="4" t="e">
        <f>(IF(COUNTIF(Table1[Week Of Year], 'Traffic Share'!H4) = 0, #N/A, IF(SUMIF(Table1[Week Of Year],'Traffic Share'!H4, Table1[Used Historical Traffic Data]) &gt; 0, TRUE, FALSE)))</f>
        <v>#N/A</v>
      </c>
      <c r="I9" s="4" t="e">
        <f>(IF(COUNTIF(Table1[Week Of Year], 'Traffic Share'!I4) = 0, #N/A, IF(SUMIF(Table1[Week Of Year],'Traffic Share'!I4, Table1[Used Historical Traffic Data]) &gt; 0, TRUE, FALSE)))</f>
        <v>#N/A</v>
      </c>
    </row>
  </sheetData>
  <mergeCells count="1">
    <mergeCell ref="A1:E1"/>
  </mergeCells>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sqref="A1:F1"/>
    </sheetView>
  </sheetViews>
  <sheetFormatPr defaultColWidth="8.875" defaultRowHeight="16.5" x14ac:dyDescent="0.3"/>
  <cols>
    <col min="1" max="1" width="18.125" customWidth="1"/>
  </cols>
  <sheetData>
    <row r="1" spans="1:9" ht="25.5" x14ac:dyDescent="0.5">
      <c r="A1" s="150" t="s">
        <v>66</v>
      </c>
      <c r="B1" s="150"/>
      <c r="C1" s="150"/>
      <c r="D1" s="150"/>
      <c r="E1" s="150"/>
      <c r="F1" s="150"/>
    </row>
    <row r="3" spans="1:9" x14ac:dyDescent="0.3">
      <c r="B3" s="18" t="s">
        <v>39</v>
      </c>
      <c r="C3" s="18"/>
      <c r="D3" s="18"/>
      <c r="E3" s="18"/>
      <c r="F3" s="18"/>
      <c r="G3" s="18"/>
      <c r="H3" s="18"/>
      <c r="I3" s="18"/>
    </row>
    <row r="4" spans="1:9" x14ac:dyDescent="0.3">
      <c r="B4" s="18">
        <f t="shared" ref="B4:H4" si="0">IF(C4-1&lt;=0,52,C4-1)</f>
        <v>37</v>
      </c>
      <c r="C4" s="18">
        <f t="shared" si="0"/>
        <v>38</v>
      </c>
      <c r="D4" s="18">
        <f t="shared" si="0"/>
        <v>39</v>
      </c>
      <c r="E4" s="18">
        <f t="shared" si="0"/>
        <v>40</v>
      </c>
      <c r="F4" s="18">
        <f t="shared" si="0"/>
        <v>41</v>
      </c>
      <c r="G4" s="18">
        <f t="shared" si="0"/>
        <v>42</v>
      </c>
      <c r="H4" s="18">
        <f t="shared" si="0"/>
        <v>43</v>
      </c>
      <c r="I4" s="18">
        <f>'Executive Summary'!C9</f>
        <v>44</v>
      </c>
    </row>
    <row r="5" spans="1:9" x14ac:dyDescent="0.3">
      <c r="A5" t="s">
        <v>69</v>
      </c>
      <c r="B5" s="5" t="e">
        <f>(IF(COUNTIF(Table1[Week Of Year], 'Position Gap'!B4) = 0, #N/A, AVERAGEIFS(Table1[Min Position Authorized], Table1[Week Of Year], 'Position Gap'!B4)))</f>
        <v>#N/A</v>
      </c>
      <c r="C5" s="5" t="e">
        <f>(IF(COUNTIF(Table1[Week Of Year], 'Position Gap'!C4) = 0, #N/A, AVERAGEIFS(Table1[Min Position Authorized], Table1[Week Of Year], 'Position Gap'!C4)))</f>
        <v>#N/A</v>
      </c>
      <c r="D5" s="5" t="e">
        <f>(IF(COUNTIF(Table1[Week Of Year], 'Position Gap'!D4) = 0, #N/A, AVERAGEIFS(Table1[Min Position Authorized], Table1[Week Of Year], 'Position Gap'!D4)))</f>
        <v>#N/A</v>
      </c>
      <c r="E5" s="5" t="e">
        <f>(IF(COUNTIF(Table1[Week Of Year], 'Position Gap'!E4) = 0, #N/A, AVERAGEIFS(Table1[Min Position Authorized], Table1[Week Of Year], 'Position Gap'!E4)))</f>
        <v>#N/A</v>
      </c>
      <c r="F5" s="5" t="e">
        <f>(IF(COUNTIF(Table1[Week Of Year], 'Position Gap'!F4) = 0, #N/A, AVERAGEIFS(Table1[Min Position Authorized], Table1[Week Of Year], 'Position Gap'!F4)))</f>
        <v>#N/A</v>
      </c>
      <c r="G5" s="5" t="e">
        <f>(IF(COUNTIF(Table1[Week Of Year], 'Position Gap'!G4) = 0, #N/A, AVERAGEIFS(Table1[Min Position Authorized], Table1[Week Of Year], 'Position Gap'!G4)))</f>
        <v>#N/A</v>
      </c>
      <c r="H5" s="5" t="e">
        <f>(IF(COUNTIF(Table1[Week Of Year], 'Position Gap'!H4) = 0, #N/A, AVERAGEIFS(Table1[Min Position Authorized], Table1[Week Of Year], 'Position Gap'!H4)))</f>
        <v>#N/A</v>
      </c>
      <c r="I5" s="5" t="e">
        <f>(IF(COUNTIF(Table1[Week Of Year], 'Position Gap'!I4) = 0, #N/A, AVERAGEIFS(Table1[Min Position Authorized], Table1[Week Of Year], 'Position Gap'!I4)))</f>
        <v>#N/A</v>
      </c>
    </row>
    <row r="6" spans="1:9" x14ac:dyDescent="0.3">
      <c r="A6" t="s">
        <v>70</v>
      </c>
      <c r="B6" s="5" t="e">
        <f>(IF(COUNTIF(Table1[Week Of Year], 'Position Gap'!B4) = 0, #N/A, AVERAGEIFS(Table1[Min Position Unauthorized], Table1[Week Of Year], 'Position Gap'!B4)))</f>
        <v>#N/A</v>
      </c>
      <c r="C6" s="5" t="e">
        <f>(IF(COUNTIF(Table1[Week Of Year], 'Position Gap'!C4) = 0, #N/A, AVERAGEIFS(Table1[Min Position Unauthorized], Table1[Week Of Year], 'Position Gap'!C4)))</f>
        <v>#N/A</v>
      </c>
      <c r="D6" s="5" t="e">
        <f>(IF(COUNTIF(Table1[Week Of Year], 'Position Gap'!D4) = 0, #N/A, AVERAGEIFS(Table1[Min Position Unauthorized], Table1[Week Of Year], 'Position Gap'!D4)))</f>
        <v>#N/A</v>
      </c>
      <c r="E6" s="5" t="e">
        <f>(IF(COUNTIF(Table1[Week Of Year], 'Position Gap'!E4) = 0, #N/A, AVERAGEIFS(Table1[Min Position Unauthorized], Table1[Week Of Year], 'Position Gap'!E4)))</f>
        <v>#N/A</v>
      </c>
      <c r="F6" s="5" t="e">
        <f>(IF(COUNTIF(Table1[Week Of Year], 'Position Gap'!F4) = 0, #N/A, AVERAGEIFS(Table1[Min Position Unauthorized], Table1[Week Of Year], 'Position Gap'!F4)))</f>
        <v>#N/A</v>
      </c>
      <c r="G6" s="5" t="e">
        <f>(IF(COUNTIF(Table1[Week Of Year], 'Position Gap'!G4) = 0, #N/A, AVERAGEIFS(Table1[Min Position Unauthorized], Table1[Week Of Year], 'Position Gap'!G4)))</f>
        <v>#N/A</v>
      </c>
      <c r="H6" s="5" t="e">
        <f>(IF(COUNTIF(Table1[Week Of Year], 'Position Gap'!H4) = 0, #N/A, AVERAGEIFS(Table1[Min Position Unauthorized], Table1[Week Of Year], 'Position Gap'!H4)))</f>
        <v>#N/A</v>
      </c>
      <c r="I6" s="5" t="e">
        <f>(IF(COUNTIF(Table1[Week Of Year], 'Position Gap'!I4) = 0, #N/A, AVERAGEIFS(Table1[Min Position Unauthorized], Table1[Week Of Year], 'Position Gap'!I4)))</f>
        <v>#N/A</v>
      </c>
    </row>
    <row r="22" spans="11:11" x14ac:dyDescent="0.3">
      <c r="K22" s="5"/>
    </row>
  </sheetData>
  <mergeCells count="1">
    <mergeCell ref="A1:F1"/>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election activeCell="A23" sqref="A23"/>
    </sheetView>
  </sheetViews>
  <sheetFormatPr defaultColWidth="8.625" defaultRowHeight="16.5" x14ac:dyDescent="0.3"/>
  <cols>
    <col min="1" max="1" width="19.875" customWidth="1"/>
    <col min="2" max="2" width="16" customWidth="1"/>
    <col min="3" max="4" width="11.5" customWidth="1"/>
    <col min="5" max="5" width="33.125" bestFit="1" customWidth="1"/>
    <col min="6" max="6" width="25" bestFit="1" customWidth="1"/>
    <col min="7" max="7" width="38.5" bestFit="1" customWidth="1"/>
  </cols>
  <sheetData>
    <row r="1" spans="1:4" ht="25.5" x14ac:dyDescent="0.5">
      <c r="A1" s="7" t="s">
        <v>27</v>
      </c>
      <c r="B1" s="8"/>
      <c r="C1" s="8"/>
      <c r="D1" s="8"/>
    </row>
    <row r="3" spans="1:4" ht="33" customHeight="1" x14ac:dyDescent="0.3">
      <c r="A3" s="151" t="s">
        <v>31</v>
      </c>
      <c r="B3" s="151"/>
      <c r="C3" s="151"/>
      <c r="D3" s="151"/>
    </row>
    <row r="4" spans="1:4" x14ac:dyDescent="0.3">
      <c r="A4" s="1" t="s">
        <v>0</v>
      </c>
      <c r="B4" t="s">
        <v>11</v>
      </c>
    </row>
    <row r="5" spans="1:4" x14ac:dyDescent="0.3">
      <c r="A5" s="1" t="s">
        <v>1</v>
      </c>
      <c r="B5" t="s">
        <v>11</v>
      </c>
    </row>
    <row r="6" spans="1:4" x14ac:dyDescent="0.3">
      <c r="A6" s="1" t="s">
        <v>3</v>
      </c>
      <c r="B6" t="s">
        <v>11</v>
      </c>
    </row>
    <row r="7" spans="1:4" x14ac:dyDescent="0.3">
      <c r="A7" s="1" t="s">
        <v>4</v>
      </c>
      <c r="B7" t="s">
        <v>11</v>
      </c>
    </row>
    <row r="8" spans="1:4" x14ac:dyDescent="0.3">
      <c r="A8" s="1" t="s">
        <v>95</v>
      </c>
      <c r="B8" t="s">
        <v>11</v>
      </c>
    </row>
    <row r="9" spans="1:4" x14ac:dyDescent="0.3">
      <c r="A9" s="1" t="s">
        <v>5</v>
      </c>
      <c r="B9" t="s">
        <v>124</v>
      </c>
    </row>
    <row r="10" spans="1:4" x14ac:dyDescent="0.3">
      <c r="A10" s="1" t="s">
        <v>7</v>
      </c>
      <c r="B10" t="s">
        <v>124</v>
      </c>
    </row>
    <row r="12" spans="1:4" x14ac:dyDescent="0.3">
      <c r="A12" s="1" t="s">
        <v>15</v>
      </c>
      <c r="B12" s="1" t="s">
        <v>14</v>
      </c>
    </row>
    <row r="13" spans="1:4" x14ac:dyDescent="0.3">
      <c r="A13" s="1" t="s">
        <v>12</v>
      </c>
      <c r="B13" t="s">
        <v>124</v>
      </c>
      <c r="C13" t="s">
        <v>13</v>
      </c>
    </row>
    <row r="14" spans="1:4" x14ac:dyDescent="0.3">
      <c r="A14" s="2" t="s">
        <v>124</v>
      </c>
      <c r="B14" s="4" t="e">
        <v>#DIV/0!</v>
      </c>
      <c r="C14" s="4" t="e">
        <v>#DIV/0!</v>
      </c>
    </row>
    <row r="15" spans="1:4" x14ac:dyDescent="0.3">
      <c r="A15" s="2" t="s">
        <v>13</v>
      </c>
      <c r="B15" s="4" t="e">
        <v>#DIV/0!</v>
      </c>
      <c r="C15" s="4" t="e">
        <v>#DIV/0!</v>
      </c>
    </row>
  </sheetData>
  <mergeCells count="1">
    <mergeCell ref="A3:D3"/>
  </mergeCells>
  <pageMargins left="0.7" right="0.7" top="0.75" bottom="0.75" header="0.3" footer="0.3"/>
  <pageSetup orientation="portrait"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election activeCell="B16" sqref="B16"/>
    </sheetView>
  </sheetViews>
  <sheetFormatPr defaultColWidth="8.625" defaultRowHeight="16.5" x14ac:dyDescent="0.3"/>
  <cols>
    <col min="1" max="1" width="15.25" customWidth="1"/>
    <col min="2" max="2" width="38" customWidth="1"/>
  </cols>
  <sheetData>
    <row r="1" spans="1:2" ht="25.5" x14ac:dyDescent="0.5">
      <c r="A1" s="7" t="s">
        <v>28</v>
      </c>
      <c r="B1" s="6"/>
    </row>
    <row r="2" spans="1:2" ht="33" customHeight="1" x14ac:dyDescent="0.3">
      <c r="A2" s="151" t="s">
        <v>29</v>
      </c>
      <c r="B2" s="151"/>
    </row>
    <row r="3" spans="1:2" ht="16.5" customHeight="1" x14ac:dyDescent="0.3">
      <c r="A3" s="1" t="s">
        <v>0</v>
      </c>
      <c r="B3" t="s">
        <v>11</v>
      </c>
    </row>
    <row r="4" spans="1:2" x14ac:dyDescent="0.3">
      <c r="A4" s="1" t="s">
        <v>1</v>
      </c>
      <c r="B4" t="s">
        <v>11</v>
      </c>
    </row>
    <row r="5" spans="1:2" x14ac:dyDescent="0.3">
      <c r="A5" s="1" t="s">
        <v>3</v>
      </c>
      <c r="B5" t="s">
        <v>11</v>
      </c>
    </row>
    <row r="6" spans="1:2" x14ac:dyDescent="0.3">
      <c r="A6" s="1" t="s">
        <v>4</v>
      </c>
      <c r="B6" t="s">
        <v>11</v>
      </c>
    </row>
    <row r="7" spans="1:2" x14ac:dyDescent="0.3">
      <c r="A7" s="1" t="s">
        <v>5</v>
      </c>
      <c r="B7" t="s">
        <v>11</v>
      </c>
    </row>
    <row r="8" spans="1:2" x14ac:dyDescent="0.3">
      <c r="A8" s="1" t="s">
        <v>8</v>
      </c>
      <c r="B8" t="s">
        <v>11</v>
      </c>
    </row>
    <row r="9" spans="1:2" x14ac:dyDescent="0.3">
      <c r="A9" s="1" t="s">
        <v>95</v>
      </c>
      <c r="B9" t="s">
        <v>11</v>
      </c>
    </row>
    <row r="10" spans="1:2" x14ac:dyDescent="0.3">
      <c r="A10" s="1" t="s">
        <v>7</v>
      </c>
      <c r="B10" t="s">
        <v>11</v>
      </c>
    </row>
    <row r="12" spans="1:2" x14ac:dyDescent="0.3">
      <c r="A12" s="1" t="s">
        <v>7</v>
      </c>
      <c r="B12" t="s">
        <v>16</v>
      </c>
    </row>
    <row r="13" spans="1:2" x14ac:dyDescent="0.3">
      <c r="A13" s="2" t="s">
        <v>124</v>
      </c>
      <c r="B13" s="5"/>
    </row>
    <row r="14" spans="1:2" x14ac:dyDescent="0.3">
      <c r="A14" s="2" t="s">
        <v>13</v>
      </c>
      <c r="B14" s="5"/>
    </row>
  </sheetData>
  <mergeCells count="1">
    <mergeCell ref="A2:B2"/>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zoomScaleNormal="100" workbookViewId="0">
      <selection activeCell="B15" sqref="B15"/>
    </sheetView>
  </sheetViews>
  <sheetFormatPr defaultColWidth="8.625" defaultRowHeight="16.5" x14ac:dyDescent="0.3"/>
  <cols>
    <col min="1" max="1" width="12.25" customWidth="1"/>
    <col min="2" max="2" width="25" customWidth="1"/>
    <col min="3" max="3" width="28.5" bestFit="1" customWidth="1"/>
    <col min="4" max="4" width="11.5" customWidth="1"/>
    <col min="5" max="5" width="33.125" bestFit="1" customWidth="1"/>
    <col min="6" max="6" width="25" bestFit="1" customWidth="1"/>
    <col min="7" max="7" width="38.5" bestFit="1" customWidth="1"/>
  </cols>
  <sheetData>
    <row r="1" spans="1:4" ht="25.5" x14ac:dyDescent="0.5">
      <c r="A1" s="7" t="s">
        <v>41</v>
      </c>
      <c r="B1" s="6"/>
    </row>
    <row r="2" spans="1:4" ht="48" customHeight="1" x14ac:dyDescent="0.3">
      <c r="A2" s="151" t="s">
        <v>42</v>
      </c>
      <c r="B2" s="151"/>
      <c r="C2" s="2"/>
    </row>
    <row r="3" spans="1:4" ht="16.5" customHeight="1" x14ac:dyDescent="0.3">
      <c r="A3" s="1" t="s">
        <v>0</v>
      </c>
      <c r="B3" t="s">
        <v>11</v>
      </c>
      <c r="C3" s="2"/>
    </row>
    <row r="4" spans="1:4" x14ac:dyDescent="0.3">
      <c r="A4" s="1" t="s">
        <v>1</v>
      </c>
      <c r="B4" t="s">
        <v>11</v>
      </c>
      <c r="C4" s="2"/>
    </row>
    <row r="5" spans="1:4" x14ac:dyDescent="0.3">
      <c r="A5" s="1" t="s">
        <v>3</v>
      </c>
      <c r="B5" t="s">
        <v>11</v>
      </c>
      <c r="C5" s="2"/>
    </row>
    <row r="6" spans="1:4" x14ac:dyDescent="0.3">
      <c r="A6" s="1" t="s">
        <v>4</v>
      </c>
      <c r="B6" t="s">
        <v>11</v>
      </c>
      <c r="C6" s="2"/>
    </row>
    <row r="7" spans="1:4" x14ac:dyDescent="0.3">
      <c r="A7" s="1" t="s">
        <v>7</v>
      </c>
      <c r="B7" t="s">
        <v>11</v>
      </c>
      <c r="C7" s="2"/>
    </row>
    <row r="8" spans="1:4" x14ac:dyDescent="0.3">
      <c r="A8" s="1" t="s">
        <v>95</v>
      </c>
      <c r="B8" t="s">
        <v>11</v>
      </c>
      <c r="C8" s="2"/>
    </row>
    <row r="9" spans="1:4" x14ac:dyDescent="0.3">
      <c r="A9" s="1" t="s">
        <v>6</v>
      </c>
      <c r="B9" t="s">
        <v>11</v>
      </c>
      <c r="C9" s="2"/>
    </row>
    <row r="10" spans="1:4" x14ac:dyDescent="0.3">
      <c r="A10" s="1" t="s">
        <v>8</v>
      </c>
      <c r="B10" t="s">
        <v>11</v>
      </c>
      <c r="C10" s="2"/>
    </row>
    <row r="11" spans="1:4" x14ac:dyDescent="0.3">
      <c r="A11" s="1" t="s">
        <v>5</v>
      </c>
      <c r="B11" t="s">
        <v>11</v>
      </c>
      <c r="C11" s="2"/>
    </row>
    <row r="12" spans="1:4" x14ac:dyDescent="0.3">
      <c r="C12" s="2"/>
    </row>
    <row r="13" spans="1:4" x14ac:dyDescent="0.3">
      <c r="A13" s="1" t="s">
        <v>26</v>
      </c>
      <c r="B13" t="s">
        <v>125</v>
      </c>
      <c r="C13" s="2"/>
      <c r="D13" s="2"/>
    </row>
    <row r="14" spans="1:4" x14ac:dyDescent="0.3">
      <c r="A14" s="2" t="s">
        <v>124</v>
      </c>
      <c r="B14" s="17"/>
      <c r="C14" s="2"/>
      <c r="D14" s="2"/>
    </row>
    <row r="15" spans="1:4" x14ac:dyDescent="0.3">
      <c r="A15" s="2" t="s">
        <v>13</v>
      </c>
      <c r="B15" s="17"/>
      <c r="C15" s="2"/>
      <c r="D15" s="2"/>
    </row>
    <row r="16" spans="1:4" x14ac:dyDescent="0.3">
      <c r="C16" s="2"/>
      <c r="D16" s="2"/>
    </row>
    <row r="17" spans="3:4" x14ac:dyDescent="0.3">
      <c r="C17" s="2"/>
      <c r="D17" s="2"/>
    </row>
    <row r="18" spans="3:4" x14ac:dyDescent="0.3">
      <c r="C18" s="2"/>
      <c r="D18" s="2"/>
    </row>
    <row r="19" spans="3:4" x14ac:dyDescent="0.3">
      <c r="C19" s="2"/>
      <c r="D19" s="2"/>
    </row>
    <row r="20" spans="3:4" x14ac:dyDescent="0.3">
      <c r="C20" s="2"/>
      <c r="D20" s="2"/>
    </row>
    <row r="21" spans="3:4" x14ac:dyDescent="0.3">
      <c r="C21" s="2"/>
      <c r="D21" s="2"/>
    </row>
    <row r="22" spans="3:4" x14ac:dyDescent="0.3">
      <c r="C22" s="2"/>
      <c r="D22" s="2"/>
    </row>
    <row r="23" spans="3:4" x14ac:dyDescent="0.3">
      <c r="C23" s="2"/>
      <c r="D23" s="2"/>
    </row>
    <row r="24" spans="3:4" x14ac:dyDescent="0.3">
      <c r="C24" s="2"/>
      <c r="D24" s="2"/>
    </row>
    <row r="25" spans="3:4" x14ac:dyDescent="0.3">
      <c r="C25" s="2"/>
      <c r="D25" s="2"/>
    </row>
    <row r="26" spans="3:4" x14ac:dyDescent="0.3">
      <c r="C26" s="2"/>
      <c r="D26" s="2"/>
    </row>
    <row r="27" spans="3:4" x14ac:dyDescent="0.3">
      <c r="C27" s="2"/>
      <c r="D27" s="2"/>
    </row>
    <row r="28" spans="3:4" x14ac:dyDescent="0.3">
      <c r="C28" s="2"/>
      <c r="D28" s="2"/>
    </row>
    <row r="29" spans="3:4" x14ac:dyDescent="0.3">
      <c r="C29" s="2"/>
      <c r="D29" s="2"/>
    </row>
    <row r="30" spans="3:4" x14ac:dyDescent="0.3">
      <c r="C30" s="2"/>
      <c r="D30" s="2"/>
    </row>
    <row r="31" spans="3:4" x14ac:dyDescent="0.3">
      <c r="C31" s="2"/>
      <c r="D31" s="2"/>
    </row>
    <row r="32" spans="3:4" x14ac:dyDescent="0.3">
      <c r="C32" s="2"/>
      <c r="D32" s="2"/>
    </row>
    <row r="33" spans="3:4" x14ac:dyDescent="0.3">
      <c r="C33" s="2"/>
      <c r="D33" s="2"/>
    </row>
    <row r="34" spans="3:4" x14ac:dyDescent="0.3">
      <c r="C34" s="2"/>
      <c r="D34" s="2"/>
    </row>
    <row r="35" spans="3:4" x14ac:dyDescent="0.3">
      <c r="C35" s="2"/>
      <c r="D35" s="2"/>
    </row>
    <row r="36" spans="3:4" x14ac:dyDescent="0.3">
      <c r="C36" s="2"/>
      <c r="D36" s="2"/>
    </row>
    <row r="37" spans="3:4" x14ac:dyDescent="0.3">
      <c r="C37" s="2"/>
      <c r="D37" s="2"/>
    </row>
    <row r="38" spans="3:4" x14ac:dyDescent="0.3">
      <c r="D38" s="2"/>
    </row>
    <row r="39" spans="3:4" x14ac:dyDescent="0.3">
      <c r="D39" s="2"/>
    </row>
    <row r="40" spans="3:4" x14ac:dyDescent="0.3">
      <c r="D40" s="2"/>
    </row>
    <row r="41" spans="3:4" x14ac:dyDescent="0.3">
      <c r="D41" s="2"/>
    </row>
    <row r="42" spans="3:4" x14ac:dyDescent="0.3">
      <c r="D42" s="2"/>
    </row>
    <row r="43" spans="3:4" x14ac:dyDescent="0.3">
      <c r="D43" s="2"/>
    </row>
    <row r="44" spans="3:4" x14ac:dyDescent="0.3">
      <c r="D44" s="2"/>
    </row>
    <row r="45" spans="3:4" x14ac:dyDescent="0.3">
      <c r="D45" s="2"/>
    </row>
    <row r="46" spans="3:4" x14ac:dyDescent="0.3">
      <c r="D46" s="2"/>
    </row>
    <row r="47" spans="3:4" x14ac:dyDescent="0.3">
      <c r="D47" s="2"/>
    </row>
  </sheetData>
  <mergeCells count="1">
    <mergeCell ref="A2:B2"/>
  </mergeCells>
  <pageMargins left="0.7" right="0.7" top="0.75" bottom="0.75" header="0.3" footer="0.3"/>
  <pageSetup orientation="portrait"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zoomScaleNormal="100" workbookViewId="0">
      <selection activeCell="B15" sqref="B15"/>
    </sheetView>
  </sheetViews>
  <sheetFormatPr defaultColWidth="8.625" defaultRowHeight="16.5" x14ac:dyDescent="0.3"/>
  <cols>
    <col min="1" max="1" width="12.25" customWidth="1"/>
    <col min="2" max="2" width="25" customWidth="1"/>
    <col min="3" max="3" width="28.5" bestFit="1" customWidth="1"/>
    <col min="4" max="4" width="11.5" customWidth="1"/>
    <col min="5" max="5" width="33.125" bestFit="1" customWidth="1"/>
    <col min="6" max="6" width="25" bestFit="1" customWidth="1"/>
    <col min="7" max="7" width="38.5" bestFit="1" customWidth="1"/>
  </cols>
  <sheetData>
    <row r="1" spans="1:5" ht="25.5" x14ac:dyDescent="0.5">
      <c r="A1" s="7" t="s">
        <v>30</v>
      </c>
      <c r="B1" s="6"/>
    </row>
    <row r="3" spans="1:5" ht="33" customHeight="1" x14ac:dyDescent="0.3">
      <c r="A3" s="151" t="s">
        <v>32</v>
      </c>
      <c r="B3" s="151"/>
    </row>
    <row r="4" spans="1:5" x14ac:dyDescent="0.3">
      <c r="A4" s="1" t="s">
        <v>0</v>
      </c>
      <c r="B4" t="s">
        <v>11</v>
      </c>
      <c r="C4" s="2"/>
    </row>
    <row r="5" spans="1:5" x14ac:dyDescent="0.3">
      <c r="A5" s="1" t="s">
        <v>1</v>
      </c>
      <c r="B5" t="s">
        <v>11</v>
      </c>
      <c r="C5" s="2"/>
    </row>
    <row r="6" spans="1:5" x14ac:dyDescent="0.3">
      <c r="A6" s="1" t="s">
        <v>3</v>
      </c>
      <c r="B6" t="s">
        <v>11</v>
      </c>
      <c r="C6" s="2"/>
    </row>
    <row r="7" spans="1:5" x14ac:dyDescent="0.3">
      <c r="A7" s="1" t="s">
        <v>4</v>
      </c>
      <c r="B7" t="s">
        <v>11</v>
      </c>
      <c r="C7" s="2"/>
    </row>
    <row r="8" spans="1:5" x14ac:dyDescent="0.3">
      <c r="A8" s="1" t="s">
        <v>95</v>
      </c>
      <c r="B8" t="s">
        <v>11</v>
      </c>
      <c r="C8" s="2"/>
    </row>
    <row r="9" spans="1:5" x14ac:dyDescent="0.3">
      <c r="A9" s="1" t="s">
        <v>7</v>
      </c>
      <c r="B9" t="s">
        <v>11</v>
      </c>
      <c r="C9" s="2"/>
    </row>
    <row r="10" spans="1:5" x14ac:dyDescent="0.3">
      <c r="A10" s="1" t="s">
        <v>6</v>
      </c>
      <c r="B10" t="s">
        <v>11</v>
      </c>
      <c r="C10" s="2"/>
      <c r="E10" s="2"/>
    </row>
    <row r="11" spans="1:5" x14ac:dyDescent="0.3">
      <c r="A11" s="1" t="s">
        <v>8</v>
      </c>
      <c r="B11" t="s">
        <v>11</v>
      </c>
      <c r="C11" s="2"/>
      <c r="E11" s="2"/>
    </row>
    <row r="12" spans="1:5" x14ac:dyDescent="0.3">
      <c r="C12" s="2"/>
      <c r="E12" s="2"/>
    </row>
    <row r="13" spans="1:5" x14ac:dyDescent="0.3">
      <c r="A13" s="1" t="s">
        <v>26</v>
      </c>
      <c r="B13" t="s">
        <v>125</v>
      </c>
      <c r="C13" s="2"/>
      <c r="E13" s="2"/>
    </row>
    <row r="14" spans="1:5" x14ac:dyDescent="0.3">
      <c r="A14" s="2" t="s">
        <v>124</v>
      </c>
      <c r="B14" s="17"/>
      <c r="C14" s="2"/>
      <c r="D14" s="2"/>
      <c r="E14" s="2"/>
    </row>
    <row r="15" spans="1:5" x14ac:dyDescent="0.3">
      <c r="A15" s="2" t="s">
        <v>13</v>
      </c>
      <c r="B15" s="17"/>
      <c r="C15" s="2"/>
      <c r="D15" s="2"/>
      <c r="E15" s="2"/>
    </row>
    <row r="16" spans="1:5" x14ac:dyDescent="0.3">
      <c r="C16" s="2"/>
      <c r="D16" s="2"/>
      <c r="E16" s="2"/>
    </row>
    <row r="17" spans="3:5" x14ac:dyDescent="0.3">
      <c r="C17" s="2"/>
      <c r="D17" s="2"/>
      <c r="E17" s="2"/>
    </row>
    <row r="18" spans="3:5" x14ac:dyDescent="0.3">
      <c r="C18" s="2"/>
      <c r="D18" s="2"/>
      <c r="E18" s="2"/>
    </row>
    <row r="19" spans="3:5" x14ac:dyDescent="0.3">
      <c r="C19" s="2"/>
      <c r="D19" s="2"/>
      <c r="E19" s="2"/>
    </row>
    <row r="20" spans="3:5" x14ac:dyDescent="0.3">
      <c r="C20" s="2"/>
      <c r="D20" s="2"/>
      <c r="E20" s="2"/>
    </row>
    <row r="21" spans="3:5" x14ac:dyDescent="0.3">
      <c r="C21" s="2"/>
      <c r="D21" s="2"/>
      <c r="E21" s="2"/>
    </row>
    <row r="22" spans="3:5" x14ac:dyDescent="0.3">
      <c r="C22" s="2"/>
      <c r="D22" s="2"/>
      <c r="E22" s="2"/>
    </row>
    <row r="23" spans="3:5" x14ac:dyDescent="0.3">
      <c r="C23" s="2"/>
      <c r="D23" s="2"/>
      <c r="E23" s="2"/>
    </row>
    <row r="24" spans="3:5" x14ac:dyDescent="0.3">
      <c r="C24" s="2"/>
      <c r="D24" s="2"/>
      <c r="E24" s="2"/>
    </row>
    <row r="25" spans="3:5" x14ac:dyDescent="0.3">
      <c r="C25" s="2"/>
      <c r="D25" s="2"/>
      <c r="E25" s="2"/>
    </row>
    <row r="26" spans="3:5" x14ac:dyDescent="0.3">
      <c r="C26" s="2"/>
      <c r="D26" s="2"/>
      <c r="E26" s="2"/>
    </row>
    <row r="27" spans="3:5" x14ac:dyDescent="0.3">
      <c r="C27" s="2"/>
      <c r="D27" s="2"/>
      <c r="E27" s="2"/>
    </row>
    <row r="28" spans="3:5" x14ac:dyDescent="0.3">
      <c r="C28" s="2"/>
      <c r="D28" s="2"/>
      <c r="E28" s="2"/>
    </row>
    <row r="29" spans="3:5" x14ac:dyDescent="0.3">
      <c r="C29" s="2"/>
      <c r="D29" s="2"/>
      <c r="E29" s="2"/>
    </row>
    <row r="30" spans="3:5" x14ac:dyDescent="0.3">
      <c r="C30" s="2"/>
      <c r="D30" s="2"/>
      <c r="E30" s="2"/>
    </row>
    <row r="31" spans="3:5" x14ac:dyDescent="0.3">
      <c r="C31" s="2"/>
      <c r="D31" s="2"/>
      <c r="E31" s="2"/>
    </row>
    <row r="32" spans="3:5" x14ac:dyDescent="0.3">
      <c r="C32" s="2"/>
      <c r="D32" s="2"/>
      <c r="E32" s="2"/>
    </row>
    <row r="33" spans="3:5" x14ac:dyDescent="0.3">
      <c r="C33" s="2"/>
      <c r="D33" s="2"/>
      <c r="E33" s="2"/>
    </row>
    <row r="34" spans="3:5" x14ac:dyDescent="0.3">
      <c r="C34" s="2"/>
      <c r="D34" s="2"/>
      <c r="E34" s="2"/>
    </row>
    <row r="35" spans="3:5" x14ac:dyDescent="0.3">
      <c r="C35" s="2"/>
      <c r="D35" s="2"/>
      <c r="E35" s="2"/>
    </row>
    <row r="36" spans="3:5" x14ac:dyDescent="0.3">
      <c r="C36" s="2"/>
      <c r="D36" s="2"/>
      <c r="E36" s="2"/>
    </row>
    <row r="37" spans="3:5" x14ac:dyDescent="0.3">
      <c r="C37" s="2"/>
      <c r="D37" s="2"/>
      <c r="E37" s="2"/>
    </row>
    <row r="38" spans="3:5" x14ac:dyDescent="0.3">
      <c r="C38" s="2"/>
      <c r="D38" s="2"/>
      <c r="E38" s="2"/>
    </row>
    <row r="39" spans="3:5" x14ac:dyDescent="0.3">
      <c r="D39" s="2"/>
      <c r="E39" s="2"/>
    </row>
    <row r="40" spans="3:5" x14ac:dyDescent="0.3">
      <c r="D40" s="2"/>
    </row>
    <row r="41" spans="3:5" x14ac:dyDescent="0.3">
      <c r="D41" s="2"/>
    </row>
    <row r="42" spans="3:5" x14ac:dyDescent="0.3">
      <c r="D42" s="2"/>
    </row>
    <row r="43" spans="3:5" x14ac:dyDescent="0.3">
      <c r="D43" s="2"/>
    </row>
  </sheetData>
  <mergeCells count="1">
    <mergeCell ref="A3:B3"/>
  </mergeCells>
  <pageMargins left="0.7" right="0.7" top="0.75" bottom="0.75" header="0.3" footer="0.3"/>
  <pageSetup orientation="portrait"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zoomScaleNormal="100" workbookViewId="0">
      <selection activeCell="B9" sqref="B9"/>
    </sheetView>
  </sheetViews>
  <sheetFormatPr defaultColWidth="8.875" defaultRowHeight="16.5" x14ac:dyDescent="0.3"/>
  <cols>
    <col min="1" max="1" width="24.75" customWidth="1"/>
    <col min="2" max="2" width="33.875" customWidth="1"/>
  </cols>
  <sheetData>
    <row r="1" spans="1:6" ht="25.5" x14ac:dyDescent="0.5">
      <c r="A1" s="7" t="s">
        <v>104</v>
      </c>
      <c r="B1" s="6"/>
    </row>
    <row r="3" spans="1:6" ht="54.75" customHeight="1" x14ac:dyDescent="0.3">
      <c r="A3" s="151" t="s">
        <v>105</v>
      </c>
      <c r="B3" s="151"/>
      <c r="C3" s="2"/>
      <c r="F3" s="2"/>
    </row>
    <row r="4" spans="1:6" x14ac:dyDescent="0.3">
      <c r="C4" s="2"/>
      <c r="D4" s="2"/>
      <c r="F4" s="2"/>
    </row>
    <row r="5" spans="1:6" x14ac:dyDescent="0.3">
      <c r="A5" s="1" t="s">
        <v>116</v>
      </c>
      <c r="B5" t="s">
        <v>11</v>
      </c>
      <c r="C5" s="2"/>
      <c r="D5" s="2"/>
      <c r="E5" s="2"/>
      <c r="F5" s="2"/>
    </row>
    <row r="6" spans="1:6" x14ac:dyDescent="0.3">
      <c r="A6" s="1" t="s">
        <v>101</v>
      </c>
      <c r="B6" t="s">
        <v>11</v>
      </c>
      <c r="C6" s="2"/>
      <c r="D6" s="2"/>
      <c r="E6" s="2"/>
      <c r="F6" s="2"/>
    </row>
    <row r="7" spans="1:6" x14ac:dyDescent="0.3">
      <c r="A7" s="2"/>
      <c r="B7" s="17"/>
      <c r="C7" s="2"/>
      <c r="D7" s="2"/>
      <c r="E7" s="2"/>
      <c r="F7" s="2"/>
    </row>
    <row r="8" spans="1:6" x14ac:dyDescent="0.3">
      <c r="A8" s="1" t="s">
        <v>12</v>
      </c>
      <c r="B8" t="s">
        <v>18</v>
      </c>
      <c r="C8" s="2"/>
      <c r="D8" s="2"/>
      <c r="E8" s="2"/>
      <c r="F8" s="2"/>
    </row>
    <row r="9" spans="1:6" x14ac:dyDescent="0.3">
      <c r="A9" s="2" t="s">
        <v>124</v>
      </c>
      <c r="B9" s="17"/>
      <c r="C9" s="2"/>
      <c r="D9" s="2"/>
      <c r="E9" s="2"/>
      <c r="F9" s="2"/>
    </row>
    <row r="10" spans="1:6" x14ac:dyDescent="0.3">
      <c r="A10" s="2" t="s">
        <v>13</v>
      </c>
      <c r="B10" s="17"/>
      <c r="C10" s="2"/>
      <c r="D10" s="2"/>
      <c r="E10" s="2"/>
    </row>
    <row r="11" spans="1:6" x14ac:dyDescent="0.3">
      <c r="C11" s="2"/>
      <c r="D11" s="2"/>
      <c r="E11" s="2"/>
    </row>
    <row r="12" spans="1:6" x14ac:dyDescent="0.3">
      <c r="C12" s="2"/>
      <c r="D12" s="2"/>
      <c r="E12" s="2"/>
    </row>
    <row r="13" spans="1:6" x14ac:dyDescent="0.3">
      <c r="C13" s="2"/>
      <c r="D13" s="2"/>
      <c r="E13" s="2"/>
    </row>
    <row r="14" spans="1:6" x14ac:dyDescent="0.3">
      <c r="C14" s="2"/>
      <c r="D14" s="2"/>
    </row>
    <row r="15" spans="1:6" x14ac:dyDescent="0.3">
      <c r="C15" s="2"/>
      <c r="D15" s="2"/>
    </row>
    <row r="16" spans="1:6" x14ac:dyDescent="0.3">
      <c r="C16" s="2"/>
      <c r="D16" s="2"/>
    </row>
    <row r="17" spans="3:4" x14ac:dyDescent="0.3">
      <c r="C17" s="2"/>
      <c r="D17" s="2"/>
    </row>
    <row r="18" spans="3:4" x14ac:dyDescent="0.3">
      <c r="C18" s="2"/>
      <c r="D18" s="2"/>
    </row>
    <row r="19" spans="3:4" x14ac:dyDescent="0.3">
      <c r="C19" s="2"/>
      <c r="D19" s="2"/>
    </row>
    <row r="20" spans="3:4" x14ac:dyDescent="0.3">
      <c r="C20" s="2"/>
      <c r="D20" s="2"/>
    </row>
    <row r="21" spans="3:4" x14ac:dyDescent="0.3">
      <c r="C21" s="2"/>
      <c r="D21" s="2"/>
    </row>
    <row r="22" spans="3:4" x14ac:dyDescent="0.3">
      <c r="C22" s="2"/>
      <c r="D22" s="2"/>
    </row>
    <row r="23" spans="3:4" x14ac:dyDescent="0.3">
      <c r="C23" s="2"/>
      <c r="D23" s="2"/>
    </row>
    <row r="24" spans="3:4" x14ac:dyDescent="0.3">
      <c r="C24" s="2"/>
      <c r="D24" s="2"/>
    </row>
    <row r="25" spans="3:4" x14ac:dyDescent="0.3">
      <c r="C25" s="2"/>
      <c r="D25" s="2"/>
    </row>
    <row r="26" spans="3:4" x14ac:dyDescent="0.3">
      <c r="C26" s="2"/>
      <c r="D26" s="2"/>
    </row>
    <row r="27" spans="3:4" x14ac:dyDescent="0.3">
      <c r="C27" s="2"/>
      <c r="D27" s="2"/>
    </row>
    <row r="28" spans="3:4" x14ac:dyDescent="0.3">
      <c r="C28" s="2"/>
      <c r="D28" s="2"/>
    </row>
    <row r="29" spans="3:4" x14ac:dyDescent="0.3">
      <c r="C29" s="2"/>
      <c r="D29" s="2"/>
    </row>
    <row r="30" spans="3:4" x14ac:dyDescent="0.3">
      <c r="C30" s="2"/>
      <c r="D30" s="2"/>
    </row>
    <row r="31" spans="3:4" x14ac:dyDescent="0.3">
      <c r="C31" s="2"/>
      <c r="D31" s="2"/>
    </row>
    <row r="32" spans="3:4" x14ac:dyDescent="0.3">
      <c r="C32" s="2"/>
      <c r="D32" s="2"/>
    </row>
    <row r="33" spans="4:4" x14ac:dyDescent="0.3">
      <c r="D33" s="2"/>
    </row>
    <row r="34" spans="4:4" x14ac:dyDescent="0.3">
      <c r="D34" s="2"/>
    </row>
    <row r="35" spans="4:4" x14ac:dyDescent="0.3">
      <c r="D35" s="2"/>
    </row>
    <row r="36" spans="4:4" x14ac:dyDescent="0.3">
      <c r="D36" s="2"/>
    </row>
    <row r="37" spans="4:4" x14ac:dyDescent="0.3">
      <c r="D37" s="2"/>
    </row>
    <row r="38" spans="4:4" x14ac:dyDescent="0.3">
      <c r="D38" s="2"/>
    </row>
    <row r="39" spans="4:4" x14ac:dyDescent="0.3">
      <c r="D39" s="2"/>
    </row>
    <row r="40" spans="4:4" x14ac:dyDescent="0.3">
      <c r="D40" s="2"/>
    </row>
    <row r="41" spans="4:4" x14ac:dyDescent="0.3">
      <c r="D41" s="2"/>
    </row>
  </sheetData>
  <mergeCells count="1">
    <mergeCell ref="A3:B3"/>
  </mergeCells>
  <pageMargins left="0.7" right="0.7" top="0.75" bottom="0.75" header="0.3" footer="0.3"/>
  <pageSetup orientation="portrait"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Executive Summary</vt:lpstr>
      <vt:lpstr>Glossary</vt:lpstr>
      <vt:lpstr>Traffic Share</vt:lpstr>
      <vt:lpstr>Position Gap</vt:lpstr>
      <vt:lpstr>% KWs Clean</vt:lpstr>
      <vt:lpstr>Unauthorized Page Age</vt:lpstr>
      <vt:lpstr>Top Keyword Templates</vt:lpstr>
      <vt:lpstr>Top Keywords</vt:lpstr>
      <vt:lpstr>Top Websites with Infringements</vt:lpstr>
      <vt:lpstr>Sheet3</vt:lpstr>
      <vt:lpstr>New Websites with Infringements</vt:lpstr>
      <vt:lpstr>Num Unauthorized Instances</vt:lpstr>
      <vt:lpstr>Data</vt:lpstr>
      <vt:lpstr>Action Data</vt:lpstr>
      <vt:lpstr>Website Data</vt:lpstr>
      <vt:lpstr>Trend Chart Data</vt:lpstr>
      <vt:lpstr>Action Metrics</vt:lpstr>
      <vt:lpstr>Top25KeywordTemplates</vt:lpstr>
      <vt:lpstr>Top25Keywords</vt:lpstr>
      <vt:lpstr>Top25Website</vt:lpstr>
      <vt:lpstr>Top25NewWebsite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Pulin</dc:creator>
  <cp:lastModifiedBy>pc12</cp:lastModifiedBy>
  <cp:lastPrinted>2016-04-18T09:48:07Z</cp:lastPrinted>
  <dcterms:created xsi:type="dcterms:W3CDTF">2014-12-09T17:28:11Z</dcterms:created>
  <dcterms:modified xsi:type="dcterms:W3CDTF">2017-11-24T10:27:53Z</dcterms:modified>
</cp:coreProperties>
</file>