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omments1.xml" ContentType="application/vnd.openxmlformats-officedocument.spreadsheetml.comments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Z:\Documents\"/>
    </mc:Choice>
  </mc:AlternateContent>
  <xr:revisionPtr revIDLastSave="0" documentId="13_ncr:1_{B797659B-2F08-4ADF-B806-445102F6632E}" xr6:coauthVersionLast="47" xr6:coauthVersionMax="47" xr10:uidLastSave="{00000000-0000-0000-0000-000000000000}"/>
  <bookViews>
    <workbookView xWindow="-120" yWindow="-120" windowWidth="29040" windowHeight="15840" activeTab="12" xr2:uid="{00000000-000D-0000-FFFF-FFFF00000000}"/>
  </bookViews>
  <sheets>
    <sheet name="TCD-EX1" sheetId="16" r:id="rId1"/>
    <sheet name="TCD-Ex2" sheetId="17" r:id="rId2"/>
    <sheet name="TCD_EX3" sheetId="18" r:id="rId3"/>
    <sheet name="TCD_EX4" sheetId="19" r:id="rId4"/>
    <sheet name="App 1" sheetId="2" r:id="rId5"/>
    <sheet name="App 2" sheetId="8" r:id="rId6"/>
    <sheet name="App 3" sheetId="4" r:id="rId7"/>
    <sheet name="App 4" sheetId="10" r:id="rId8"/>
    <sheet name="App 5" sheetId="12" r:id="rId9"/>
    <sheet name="App 6" sheetId="13" r:id="rId10"/>
    <sheet name="App 7" sheetId="14" r:id="rId11"/>
    <sheet name="App 8" sheetId="15" r:id="rId12"/>
    <sheet name="App9" sheetId="11" r:id="rId13"/>
  </sheets>
  <definedNames>
    <definedName name="aujourdhui">'TCD-Ex2'!$N$1</definedName>
    <definedName name="tranches">'TCD-Ex2'!$M$4:$N$13</definedName>
  </definedNames>
  <calcPr calcId="191029"/>
  <pivotCaches>
    <pivotCache cacheId="0" r:id="rId14"/>
    <pivotCache cacheId="1" r:id="rId15"/>
    <pivotCache cacheId="2" r:id="rId16"/>
    <pivotCache cacheId="3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1" l="1" a="1"/>
  <c r="F9" i="11" s="1"/>
  <c r="F8" i="11" a="1"/>
  <c r="F8" i="11" s="1"/>
  <c r="F7" i="11" a="1"/>
  <c r="F7" i="11" s="1"/>
  <c r="F6" i="11" a="1"/>
  <c r="F6" i="11" s="1"/>
  <c r="F5" i="11" a="1"/>
  <c r="F5" i="11" s="1"/>
  <c r="E4" i="15"/>
  <c r="E3" i="10"/>
  <c r="B11" i="14"/>
  <c r="B10" i="14"/>
  <c r="B9" i="14"/>
  <c r="B8" i="14"/>
  <c r="B7" i="14"/>
  <c r="B4" i="14"/>
  <c r="B4" i="4"/>
  <c r="B7" i="4" s="1"/>
  <c r="E6" i="13"/>
  <c r="E9" i="8"/>
  <c r="E12" i="12"/>
  <c r="E11" i="12"/>
  <c r="E13" i="12"/>
  <c r="E10" i="12"/>
  <c r="E9" i="12"/>
  <c r="I6" i="2"/>
  <c r="I5" i="2"/>
  <c r="I4" i="2"/>
  <c r="I3" i="2"/>
  <c r="I2" i="2"/>
  <c r="K28" i="19"/>
  <c r="N1" i="17"/>
  <c r="J29" i="17" s="1"/>
  <c r="K29" i="17" s="1"/>
  <c r="B8" i="4" l="1"/>
  <c r="B9" i="4"/>
  <c r="B10" i="4"/>
  <c r="B11" i="4"/>
  <c r="B12" i="4"/>
  <c r="J101" i="17"/>
  <c r="K101" i="17" s="1"/>
  <c r="J153" i="17"/>
  <c r="K153" i="17" s="1"/>
  <c r="J168" i="17"/>
  <c r="K168" i="17" s="1"/>
  <c r="J64" i="17"/>
  <c r="K64" i="17" s="1"/>
  <c r="J150" i="17"/>
  <c r="K150" i="17" s="1"/>
  <c r="J78" i="17"/>
  <c r="K78" i="17" s="1"/>
  <c r="J247" i="17"/>
  <c r="K247" i="17" s="1"/>
  <c r="J112" i="17"/>
  <c r="K112" i="17" s="1"/>
  <c r="J62" i="17"/>
  <c r="K62" i="17" s="1"/>
  <c r="J156" i="17"/>
  <c r="K156" i="17" s="1"/>
  <c r="J65" i="17"/>
  <c r="K65" i="17" s="1"/>
  <c r="J67" i="17"/>
  <c r="K67" i="17" s="1"/>
  <c r="J176" i="17"/>
  <c r="K176" i="17" s="1"/>
  <c r="J98" i="17"/>
  <c r="K98" i="17" s="1"/>
  <c r="J40" i="17"/>
  <c r="K40" i="17" s="1"/>
  <c r="J281" i="17"/>
  <c r="K281" i="17" s="1"/>
  <c r="J38" i="17"/>
  <c r="K38" i="17" s="1"/>
  <c r="J234" i="17"/>
  <c r="K234" i="17" s="1"/>
  <c r="J79" i="17"/>
  <c r="K79" i="17" s="1"/>
  <c r="J119" i="17"/>
  <c r="K119" i="17" s="1"/>
  <c r="J61" i="17"/>
  <c r="K61" i="17" s="1"/>
  <c r="J140" i="17"/>
  <c r="K140" i="17" s="1"/>
  <c r="J94" i="17"/>
  <c r="K94" i="17" s="1"/>
  <c r="J105" i="17"/>
  <c r="K105" i="17" s="1"/>
  <c r="J263" i="17"/>
  <c r="K263" i="17" s="1"/>
  <c r="J130" i="17"/>
  <c r="K130" i="17" s="1"/>
  <c r="J173" i="17"/>
  <c r="K173" i="17" s="1"/>
  <c r="J155" i="17"/>
  <c r="K155" i="17" s="1"/>
  <c r="J68" i="17"/>
  <c r="K68" i="17" s="1"/>
  <c r="J103" i="17"/>
  <c r="K103" i="17" s="1"/>
  <c r="J45" i="17"/>
  <c r="K45" i="17" s="1"/>
  <c r="J275" i="17"/>
  <c r="K275" i="17" s="1"/>
  <c r="J224" i="17"/>
  <c r="K224" i="17" s="1"/>
  <c r="J278" i="17"/>
  <c r="K278" i="17" s="1"/>
  <c r="J123" i="17"/>
  <c r="K123" i="17" s="1"/>
  <c r="J95" i="17"/>
  <c r="K95" i="17" s="1"/>
  <c r="J243" i="17"/>
  <c r="K243" i="17" s="1"/>
  <c r="J191" i="17"/>
  <c r="K191" i="17" s="1"/>
  <c r="J83" i="17"/>
  <c r="K83" i="17" s="1"/>
  <c r="J279" i="17"/>
  <c r="K279" i="17" s="1"/>
  <c r="J199" i="17"/>
  <c r="K199" i="17" s="1"/>
  <c r="J169" i="17"/>
  <c r="K169" i="17" s="1"/>
  <c r="J257" i="17"/>
  <c r="K257" i="17" s="1"/>
  <c r="J186" i="17"/>
  <c r="K186" i="17" s="1"/>
  <c r="J16" i="17"/>
  <c r="K16" i="17" s="1"/>
  <c r="J100" i="17"/>
  <c r="K100" i="17" s="1"/>
  <c r="J241" i="17"/>
  <c r="K241" i="17" s="1"/>
  <c r="J270" i="17"/>
  <c r="K270" i="17" s="1"/>
  <c r="J142" i="17"/>
  <c r="K142" i="17" s="1"/>
  <c r="J233" i="17"/>
  <c r="K233" i="17" s="1"/>
  <c r="J143" i="17"/>
  <c r="K143" i="17" s="1"/>
  <c r="J35" i="17"/>
  <c r="K35" i="17" s="1"/>
  <c r="J228" i="17"/>
  <c r="K228" i="17" s="1"/>
  <c r="J212" i="17"/>
  <c r="K212" i="17" s="1"/>
  <c r="J256" i="17"/>
  <c r="K256" i="17" s="1"/>
  <c r="J85" i="17"/>
  <c r="K85" i="17" s="1"/>
  <c r="J120" i="17"/>
  <c r="K120" i="17" s="1"/>
  <c r="J18" i="17"/>
  <c r="K18" i="17" s="1"/>
  <c r="J251" i="17"/>
  <c r="K251" i="17" s="1"/>
  <c r="J205" i="17"/>
  <c r="K205" i="17" s="1"/>
  <c r="J255" i="17"/>
  <c r="K255" i="17" s="1"/>
  <c r="J53" i="17"/>
  <c r="K53" i="17" s="1"/>
  <c r="J86" i="17"/>
  <c r="K86" i="17" s="1"/>
  <c r="J32" i="17"/>
  <c r="K32" i="17" s="1"/>
  <c r="J97" i="17"/>
  <c r="K97" i="17" s="1"/>
  <c r="J113" i="17"/>
  <c r="K113" i="17" s="1"/>
  <c r="J269" i="17"/>
  <c r="K269" i="17" s="1"/>
  <c r="J41" i="17"/>
  <c r="K41" i="17" s="1"/>
  <c r="J118" i="17"/>
  <c r="K118" i="17" s="1"/>
  <c r="J114" i="17"/>
  <c r="K114" i="17" s="1"/>
  <c r="J51" i="17"/>
  <c r="K51" i="17" s="1"/>
  <c r="J7" i="17"/>
  <c r="K7" i="17" s="1"/>
  <c r="J196" i="17"/>
  <c r="K196" i="17" s="1"/>
  <c r="J280" i="17"/>
  <c r="K280" i="17" s="1"/>
  <c r="J59" i="17"/>
  <c r="K59" i="17" s="1"/>
  <c r="J223" i="17"/>
  <c r="K223" i="17" s="1"/>
  <c r="J188" i="17"/>
  <c r="K188" i="17" s="1"/>
  <c r="J165" i="17"/>
  <c r="K165" i="17" s="1"/>
  <c r="J240" i="17"/>
  <c r="K240" i="17" s="1"/>
  <c r="J282" i="17"/>
  <c r="K282" i="17" s="1"/>
  <c r="J10" i="17"/>
  <c r="K10" i="17" s="1"/>
  <c r="J126" i="17"/>
  <c r="K126" i="17" s="1"/>
  <c r="J229" i="17"/>
  <c r="K229" i="17" s="1"/>
  <c r="J12" i="17"/>
  <c r="K12" i="17" s="1"/>
  <c r="J239" i="17"/>
  <c r="K239" i="17" s="1"/>
  <c r="J225" i="17"/>
  <c r="K225" i="17" s="1"/>
  <c r="J180" i="17"/>
  <c r="K180" i="17" s="1"/>
  <c r="J226" i="17"/>
  <c r="K226" i="17" s="1"/>
  <c r="J108" i="17"/>
  <c r="K108" i="17" s="1"/>
  <c r="J162" i="17"/>
  <c r="K162" i="17" s="1"/>
  <c r="J264" i="17"/>
  <c r="K264" i="17" s="1"/>
  <c r="J198" i="17"/>
  <c r="K198" i="17" s="1"/>
  <c r="J81" i="17"/>
  <c r="K81" i="17" s="1"/>
  <c r="J157" i="17"/>
  <c r="K157" i="17" s="1"/>
  <c r="J5" i="17"/>
  <c r="K5" i="17" s="1"/>
  <c r="J124" i="17"/>
  <c r="K124" i="17" s="1"/>
  <c r="J48" i="17"/>
  <c r="K48" i="17" s="1"/>
  <c r="J152" i="17"/>
  <c r="K152" i="17" s="1"/>
  <c r="J215" i="17"/>
  <c r="K215" i="17" s="1"/>
  <c r="J268" i="17"/>
  <c r="K268" i="17" s="1"/>
  <c r="J30" i="17"/>
  <c r="K30" i="17" s="1"/>
  <c r="J232" i="17"/>
  <c r="K232" i="17" s="1"/>
  <c r="J194" i="17"/>
  <c r="K194" i="17" s="1"/>
  <c r="J15" i="17"/>
  <c r="K15" i="17" s="1"/>
  <c r="J285" i="17"/>
  <c r="K285" i="17" s="1"/>
  <c r="J182" i="17"/>
  <c r="K182" i="17" s="1"/>
  <c r="J89" i="17"/>
  <c r="K89" i="17" s="1"/>
  <c r="J31" i="17"/>
  <c r="K31" i="17" s="1"/>
  <c r="J204" i="17"/>
  <c r="K204" i="17" s="1"/>
  <c r="J26" i="17"/>
  <c r="K26" i="17" s="1"/>
  <c r="J44" i="17"/>
  <c r="K44" i="17" s="1"/>
  <c r="J70" i="17"/>
  <c r="K70" i="17" s="1"/>
  <c r="J163" i="17"/>
  <c r="K163" i="17" s="1"/>
  <c r="J122" i="17"/>
  <c r="K122" i="17" s="1"/>
  <c r="J24" i="17"/>
  <c r="K24" i="17" s="1"/>
  <c r="J202" i="17"/>
  <c r="K202" i="17" s="1"/>
  <c r="J133" i="17"/>
  <c r="K133" i="17" s="1"/>
  <c r="J250" i="17"/>
  <c r="K250" i="17" s="1"/>
  <c r="J11" i="17"/>
  <c r="K11" i="17" s="1"/>
  <c r="J284" i="17"/>
  <c r="K284" i="17" s="1"/>
  <c r="J42" i="17"/>
  <c r="K42" i="17" s="1"/>
  <c r="J82" i="17"/>
  <c r="K82" i="17" s="1"/>
  <c r="J117" i="17"/>
  <c r="K117" i="17" s="1"/>
  <c r="J244" i="17"/>
  <c r="K244" i="17" s="1"/>
  <c r="J253" i="17"/>
  <c r="K253" i="17" s="1"/>
  <c r="J208" i="17"/>
  <c r="K208" i="17" s="1"/>
  <c r="J246" i="17"/>
  <c r="K246" i="17" s="1"/>
  <c r="J139" i="17"/>
  <c r="K139" i="17" s="1"/>
  <c r="J216" i="17"/>
  <c r="K216" i="17" s="1"/>
  <c r="J72" i="17"/>
  <c r="K72" i="17" s="1"/>
  <c r="J75" i="17"/>
  <c r="K75" i="17" s="1"/>
  <c r="J203" i="17"/>
  <c r="K203" i="17" s="1"/>
  <c r="J254" i="17"/>
  <c r="K254" i="17" s="1"/>
  <c r="J219" i="17"/>
  <c r="K219" i="17" s="1"/>
  <c r="J90" i="17"/>
  <c r="K90" i="17" s="1"/>
  <c r="J235" i="17"/>
  <c r="K235" i="17" s="1"/>
  <c r="J277" i="17"/>
  <c r="K277" i="17" s="1"/>
  <c r="J138" i="17"/>
  <c r="K138" i="17" s="1"/>
  <c r="J102" i="17"/>
  <c r="K102" i="17" s="1"/>
  <c r="J207" i="17"/>
  <c r="K207" i="17" s="1"/>
  <c r="J71" i="17"/>
  <c r="K71" i="17" s="1"/>
  <c r="J87" i="17"/>
  <c r="K87" i="17" s="1"/>
  <c r="J206" i="17"/>
  <c r="K206" i="17" s="1"/>
  <c r="J57" i="17"/>
  <c r="K57" i="17" s="1"/>
  <c r="J52" i="17"/>
  <c r="K52" i="17" s="1"/>
  <c r="J185" i="17"/>
  <c r="K185" i="17" s="1"/>
  <c r="J189" i="17"/>
  <c r="K189" i="17" s="1"/>
  <c r="J129" i="17"/>
  <c r="K129" i="17" s="1"/>
  <c r="J283" i="17"/>
  <c r="K283" i="17" s="1"/>
  <c r="J127" i="17"/>
  <c r="K127" i="17" s="1"/>
  <c r="J222" i="17"/>
  <c r="K222" i="17" s="1"/>
  <c r="J145" i="17"/>
  <c r="K145" i="17" s="1"/>
  <c r="J54" i="17"/>
  <c r="K54" i="17" s="1"/>
  <c r="J128" i="17"/>
  <c r="K128" i="17" s="1"/>
  <c r="J266" i="17"/>
  <c r="K266" i="17" s="1"/>
  <c r="J249" i="17"/>
  <c r="K249" i="17" s="1"/>
  <c r="J209" i="17"/>
  <c r="K209" i="17" s="1"/>
  <c r="J248" i="17"/>
  <c r="K248" i="17" s="1"/>
  <c r="J25" i="17"/>
  <c r="K25" i="17" s="1"/>
  <c r="J170" i="17"/>
  <c r="K170" i="17" s="1"/>
  <c r="J181" i="17"/>
  <c r="K181" i="17" s="1"/>
  <c r="J46" i="17"/>
  <c r="K46" i="17" s="1"/>
  <c r="J184" i="17"/>
  <c r="K184" i="17" s="1"/>
  <c r="J259" i="17"/>
  <c r="K259" i="17" s="1"/>
  <c r="J151" i="17"/>
  <c r="K151" i="17" s="1"/>
  <c r="J179" i="17"/>
  <c r="K179" i="17" s="1"/>
  <c r="J245" i="17"/>
  <c r="K245" i="17" s="1"/>
  <c r="J171" i="17"/>
  <c r="K171" i="17" s="1"/>
  <c r="J195" i="17"/>
  <c r="K195" i="17" s="1"/>
  <c r="J147" i="17"/>
  <c r="K147" i="17" s="1"/>
  <c r="J167" i="17"/>
  <c r="K167" i="17" s="1"/>
  <c r="J33" i="17"/>
  <c r="K33" i="17" s="1"/>
  <c r="J17" i="17"/>
  <c r="K17" i="17" s="1"/>
  <c r="J211" i="17"/>
  <c r="K211" i="17" s="1"/>
  <c r="J36" i="17"/>
  <c r="K36" i="17" s="1"/>
  <c r="J164" i="17"/>
  <c r="K164" i="17" s="1"/>
  <c r="J134" i="17"/>
  <c r="K134" i="17" s="1"/>
  <c r="J20" i="17"/>
  <c r="K20" i="17" s="1"/>
  <c r="J238" i="17"/>
  <c r="K238" i="17" s="1"/>
  <c r="J110" i="17"/>
  <c r="K110" i="17" s="1"/>
  <c r="J272" i="17"/>
  <c r="K272" i="17" s="1"/>
  <c r="J214" i="17"/>
  <c r="K214" i="17" s="1"/>
  <c r="J136" i="17"/>
  <c r="K136" i="17" s="1"/>
  <c r="J121" i="17"/>
  <c r="K121" i="17" s="1"/>
  <c r="J265" i="17"/>
  <c r="K265" i="17" s="1"/>
  <c r="J3" i="17"/>
  <c r="K3" i="17" s="1"/>
  <c r="J271" i="17"/>
  <c r="K271" i="17" s="1"/>
  <c r="J2" i="17"/>
  <c r="K2" i="17" s="1"/>
  <c r="J58" i="17"/>
  <c r="K58" i="17" s="1"/>
  <c r="J197" i="17"/>
  <c r="K197" i="17" s="1"/>
  <c r="J14" i="17"/>
  <c r="K14" i="17" s="1"/>
  <c r="J192" i="17"/>
  <c r="K192" i="17" s="1"/>
  <c r="J193" i="17"/>
  <c r="K193" i="17" s="1"/>
  <c r="J172" i="17"/>
  <c r="K172" i="17" s="1"/>
  <c r="J47" i="17"/>
  <c r="K47" i="17" s="1"/>
  <c r="J66" i="17"/>
  <c r="K66" i="17" s="1"/>
  <c r="J144" i="17"/>
  <c r="K144" i="17" s="1"/>
  <c r="J63" i="17"/>
  <c r="K63" i="17" s="1"/>
  <c r="J125" i="17"/>
  <c r="K125" i="17" s="1"/>
  <c r="J210" i="17"/>
  <c r="K210" i="17" s="1"/>
  <c r="J154" i="17"/>
  <c r="K154" i="17" s="1"/>
  <c r="J56" i="17"/>
  <c r="K56" i="17" s="1"/>
  <c r="J201" i="17"/>
  <c r="K201" i="17" s="1"/>
  <c r="J6" i="17"/>
  <c r="K6" i="17" s="1"/>
  <c r="J161" i="17"/>
  <c r="K161" i="17" s="1"/>
  <c r="J230" i="17"/>
  <c r="K230" i="17" s="1"/>
  <c r="J104" i="17"/>
  <c r="K104" i="17" s="1"/>
  <c r="J13" i="17"/>
  <c r="K13" i="17" s="1"/>
  <c r="J158" i="17"/>
  <c r="K158" i="17" s="1"/>
  <c r="J200" i="17"/>
  <c r="K200" i="17" s="1"/>
  <c r="J166" i="17"/>
  <c r="K166" i="17" s="1"/>
  <c r="J8" i="17"/>
  <c r="K8" i="17" s="1"/>
  <c r="J217" i="17"/>
  <c r="K217" i="17" s="1"/>
  <c r="J22" i="17"/>
  <c r="K22" i="17" s="1"/>
  <c r="J183" i="17"/>
  <c r="K183" i="17" s="1"/>
  <c r="J50" i="17"/>
  <c r="K50" i="17" s="1"/>
  <c r="J135" i="17"/>
  <c r="K135" i="17" s="1"/>
  <c r="J27" i="17"/>
  <c r="K27" i="17" s="1"/>
  <c r="J213" i="17"/>
  <c r="K213" i="17" s="1"/>
  <c r="J77" i="17"/>
  <c r="K77" i="17" s="1"/>
  <c r="J190" i="17"/>
  <c r="K190" i="17" s="1"/>
  <c r="J80" i="17"/>
  <c r="K80" i="17" s="1"/>
  <c r="J137" i="17"/>
  <c r="K137" i="17" s="1"/>
  <c r="J92" i="17"/>
  <c r="K92" i="17" s="1"/>
  <c r="J69" i="17"/>
  <c r="K69" i="17" s="1"/>
  <c r="J231" i="17"/>
  <c r="K231" i="17" s="1"/>
  <c r="J73" i="17"/>
  <c r="K73" i="17" s="1"/>
  <c r="J227" i="17"/>
  <c r="K227" i="17" s="1"/>
  <c r="J99" i="17"/>
  <c r="K99" i="17" s="1"/>
  <c r="J55" i="17"/>
  <c r="K55" i="17" s="1"/>
  <c r="J23" i="17"/>
  <c r="K23" i="17" s="1"/>
  <c r="J178" i="17"/>
  <c r="K178" i="17" s="1"/>
  <c r="J96" i="17"/>
  <c r="K96" i="17" s="1"/>
  <c r="J262" i="17"/>
  <c r="K262" i="17" s="1"/>
  <c r="J37" i="17"/>
  <c r="K37" i="17" s="1"/>
  <c r="J218" i="17"/>
  <c r="K218" i="17" s="1"/>
  <c r="J76" i="17"/>
  <c r="K76" i="17" s="1"/>
  <c r="J177" i="17"/>
  <c r="K177" i="17" s="1"/>
  <c r="J160" i="17"/>
  <c r="K160" i="17" s="1"/>
  <c r="J236" i="17"/>
  <c r="K236" i="17" s="1"/>
  <c r="J131" i="17"/>
  <c r="K131" i="17" s="1"/>
  <c r="J260" i="17"/>
  <c r="K260" i="17" s="1"/>
  <c r="J111" i="17"/>
  <c r="K111" i="17" s="1"/>
  <c r="J261" i="17"/>
  <c r="K261" i="17" s="1"/>
  <c r="J28" i="17"/>
  <c r="K28" i="17" s="1"/>
  <c r="J106" i="17"/>
  <c r="K106" i="17" s="1"/>
  <c r="J43" i="17"/>
  <c r="K43" i="17" s="1"/>
  <c r="J115" i="17"/>
  <c r="K115" i="17" s="1"/>
  <c r="J242" i="17"/>
  <c r="K242" i="17" s="1"/>
  <c r="J146" i="17"/>
  <c r="K146" i="17" s="1"/>
  <c r="J221" i="17"/>
  <c r="K221" i="17" s="1"/>
  <c r="J276" i="17"/>
  <c r="K276" i="17" s="1"/>
  <c r="J107" i="17"/>
  <c r="K107" i="17" s="1"/>
  <c r="J88" i="17"/>
  <c r="K88" i="17" s="1"/>
  <c r="J174" i="17"/>
  <c r="K174" i="17" s="1"/>
  <c r="J148" i="17"/>
  <c r="K148" i="17" s="1"/>
  <c r="J149" i="17"/>
  <c r="K149" i="17" s="1"/>
  <c r="J116" i="17"/>
  <c r="K116" i="17" s="1"/>
  <c r="J141" i="17"/>
  <c r="K141" i="17" s="1"/>
  <c r="J187" i="17"/>
  <c r="K187" i="17" s="1"/>
  <c r="J74" i="17"/>
  <c r="K74" i="17" s="1"/>
  <c r="J274" i="17"/>
  <c r="K274" i="17" s="1"/>
  <c r="J4" i="17"/>
  <c r="K4" i="17" s="1"/>
  <c r="J34" i="17"/>
  <c r="K34" i="17" s="1"/>
  <c r="J175" i="17"/>
  <c r="K175" i="17" s="1"/>
  <c r="J237" i="17"/>
  <c r="K237" i="17" s="1"/>
  <c r="J19" i="17"/>
  <c r="K19" i="17" s="1"/>
  <c r="J84" i="17"/>
  <c r="K84" i="17" s="1"/>
  <c r="J258" i="17"/>
  <c r="K258" i="17" s="1"/>
  <c r="J267" i="17"/>
  <c r="K267" i="17" s="1"/>
  <c r="J273" i="17"/>
  <c r="K273" i="17" s="1"/>
  <c r="J220" i="17"/>
  <c r="K220" i="17" s="1"/>
  <c r="J132" i="17"/>
  <c r="K132" i="17" s="1"/>
  <c r="J39" i="17"/>
  <c r="K39" i="17" s="1"/>
  <c r="J159" i="17"/>
  <c r="K159" i="17" s="1"/>
  <c r="J9" i="17"/>
  <c r="K9" i="17" s="1"/>
  <c r="J252" i="17"/>
  <c r="K252" i="17" s="1"/>
  <c r="J93" i="17"/>
  <c r="K93" i="17" s="1"/>
  <c r="J60" i="17"/>
  <c r="K60" i="17" s="1"/>
  <c r="J49" i="17"/>
  <c r="K49" i="17" s="1"/>
  <c r="J91" i="17"/>
  <c r="K91" i="17" s="1"/>
  <c r="J21" i="17"/>
  <c r="K21" i="17" s="1"/>
  <c r="J109" i="17"/>
  <c r="K109" i="1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JMS</author>
  </authors>
  <commentList>
    <comment ref="A1" authorId="0" shapeId="0" xr:uid="{00000000-0006-0000-0100-000001000000}">
      <text>
        <r>
          <rPr>
            <sz val="8"/>
            <color indexed="81"/>
            <rFont val="Tahoma"/>
            <family val="2"/>
          </rPr>
          <t>toutes ces données sont FICTIVES - si certaines personnes se retrouvent dans cette liste, ce sera un pur fruit du hasard!</t>
        </r>
      </text>
    </comment>
    <comment ref="A261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JMS: oui, c'est bien l'auteur...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<sst xmlns="http://schemas.openxmlformats.org/spreadsheetml/2006/main" count="3148" uniqueCount="1024">
  <si>
    <t>Nom</t>
  </si>
  <si>
    <t>Prénom</t>
  </si>
  <si>
    <t>ANGLAIS</t>
  </si>
  <si>
    <t>ECO.</t>
  </si>
  <si>
    <t>DROIT</t>
  </si>
  <si>
    <t>INFO.</t>
  </si>
  <si>
    <t>Boutry</t>
  </si>
  <si>
    <t>Anne</t>
  </si>
  <si>
    <t>Perlotti</t>
  </si>
  <si>
    <t>Albert</t>
  </si>
  <si>
    <t>Mattei</t>
  </si>
  <si>
    <t>Maurice</t>
  </si>
  <si>
    <t>Esson</t>
  </si>
  <si>
    <t>Jean</t>
  </si>
  <si>
    <t>Amat</t>
  </si>
  <si>
    <t>Alain</t>
  </si>
  <si>
    <t>Delaval</t>
  </si>
  <si>
    <t>Henri</t>
  </si>
  <si>
    <t>Chassot</t>
  </si>
  <si>
    <t>Louis</t>
  </si>
  <si>
    <t>Scarpa</t>
  </si>
  <si>
    <t>Valérie</t>
  </si>
  <si>
    <t>Trani</t>
  </si>
  <si>
    <t>Yvette</t>
  </si>
  <si>
    <t>Fraga</t>
  </si>
  <si>
    <t>Eliane</t>
  </si>
  <si>
    <t>Lanoy</t>
  </si>
  <si>
    <t>Claudine</t>
  </si>
  <si>
    <t>Viron</t>
  </si>
  <si>
    <t>Marc</t>
  </si>
  <si>
    <t>Note d'anglais</t>
  </si>
  <si>
    <t>Note d'éco</t>
  </si>
  <si>
    <t>Note de droit</t>
  </si>
  <si>
    <t>Note d'info</t>
  </si>
  <si>
    <t>NOM</t>
  </si>
  <si>
    <t xml:space="preserve">Atelier </t>
  </si>
  <si>
    <t>Temps théorique</t>
  </si>
  <si>
    <t>Atelier 1</t>
  </si>
  <si>
    <t>Atelier 2</t>
  </si>
  <si>
    <t>Atelier</t>
  </si>
  <si>
    <t>P1</t>
  </si>
  <si>
    <t>AMAT</t>
  </si>
  <si>
    <t>P2</t>
  </si>
  <si>
    <t>DELAVAL</t>
  </si>
  <si>
    <t>P3</t>
  </si>
  <si>
    <t>ESSON</t>
  </si>
  <si>
    <t>P4</t>
  </si>
  <si>
    <t>LANOY</t>
  </si>
  <si>
    <t>P5</t>
  </si>
  <si>
    <t>VIRON</t>
  </si>
  <si>
    <t>P6</t>
  </si>
  <si>
    <t>FICHE DE TRAVAIL QUOTIDIENNE</t>
  </si>
  <si>
    <t>MILAN</t>
  </si>
  <si>
    <t>LYON</t>
  </si>
  <si>
    <t>ROME</t>
  </si>
  <si>
    <t>GENEVE</t>
  </si>
  <si>
    <t>BORDEAUX</t>
  </si>
  <si>
    <t>PARIS</t>
  </si>
  <si>
    <t>Pays</t>
  </si>
  <si>
    <t>Hébergement</t>
  </si>
  <si>
    <t>Prix à payer</t>
  </si>
  <si>
    <t>Pièce</t>
  </si>
  <si>
    <t>A</t>
  </si>
  <si>
    <t>B</t>
  </si>
  <si>
    <t>C</t>
  </si>
  <si>
    <t>Remise</t>
  </si>
  <si>
    <t>Nombre de places</t>
  </si>
  <si>
    <t>Nom</t>
    <phoneticPr fontId="2" type="noConversion"/>
  </si>
  <si>
    <t>Mois</t>
    <phoneticPr fontId="2" type="noConversion"/>
  </si>
  <si>
    <t>Montant</t>
    <phoneticPr fontId="2" type="noConversion"/>
  </si>
  <si>
    <t>Jacques</t>
    <phoneticPr fontId="2" type="noConversion"/>
  </si>
  <si>
    <t>Janvier</t>
    <phoneticPr fontId="2" type="noConversion"/>
  </si>
  <si>
    <t>Paul</t>
    <phoneticPr fontId="2" type="noConversion"/>
  </si>
  <si>
    <t>Jean</t>
    <phoneticPr fontId="2" type="noConversion"/>
  </si>
  <si>
    <t>Pierre</t>
    <phoneticPr fontId="2" type="noConversion"/>
  </si>
  <si>
    <t>Février</t>
    <phoneticPr fontId="2" type="noConversion"/>
  </si>
  <si>
    <t>Mars</t>
    <phoneticPr fontId="2" type="noConversion"/>
  </si>
  <si>
    <t>p2</t>
  </si>
  <si>
    <t>p3</t>
  </si>
  <si>
    <t>p6</t>
  </si>
  <si>
    <t>p1</t>
  </si>
  <si>
    <t>p5</t>
  </si>
  <si>
    <t>Mois</t>
  </si>
  <si>
    <t>Région</t>
  </si>
  <si>
    <t>Appellation</t>
  </si>
  <si>
    <t>C.A.</t>
  </si>
  <si>
    <t>Janvier</t>
  </si>
  <si>
    <t>Nord ouest</t>
  </si>
  <si>
    <t>Vins de Loire</t>
  </si>
  <si>
    <t>Sud ouest</t>
  </si>
  <si>
    <t>Nord est</t>
  </si>
  <si>
    <t xml:space="preserve">Sud est </t>
  </si>
  <si>
    <t>Bordeaux</t>
  </si>
  <si>
    <t>Alsace</t>
  </si>
  <si>
    <t>Provence</t>
  </si>
  <si>
    <t>Bourgogne</t>
  </si>
  <si>
    <t>Autres</t>
  </si>
  <si>
    <t>Février</t>
  </si>
  <si>
    <t>Mars</t>
  </si>
  <si>
    <t>Avril</t>
  </si>
  <si>
    <t>Mai</t>
  </si>
  <si>
    <t>Juin</t>
  </si>
  <si>
    <t>PRENOM</t>
  </si>
  <si>
    <t>TELEPHONE</t>
  </si>
  <si>
    <t>DIRECTION</t>
  </si>
  <si>
    <t>SITE</t>
  </si>
  <si>
    <t>PIECE</t>
  </si>
  <si>
    <t>SALAIRE</t>
  </si>
  <si>
    <t>sexe</t>
  </si>
  <si>
    <t>date de naisssance</t>
  </si>
  <si>
    <t>AGE actuel</t>
  </si>
  <si>
    <t>tranche</t>
  </si>
  <si>
    <t>Date du jour :</t>
  </si>
  <si>
    <t>ABENHAÏM</t>
  </si>
  <si>
    <t>Myriam</t>
  </si>
  <si>
    <t>353091</t>
  </si>
  <si>
    <t>CCS DXO</t>
  </si>
  <si>
    <t>Paris</t>
  </si>
  <si>
    <t>pièce 58</t>
  </si>
  <si>
    <t>femme</t>
  </si>
  <si>
    <t>ABSCHEN</t>
  </si>
  <si>
    <t>Paul</t>
  </si>
  <si>
    <t>353186</t>
  </si>
  <si>
    <t>CCS AGL</t>
  </si>
  <si>
    <t>pièce 74</t>
  </si>
  <si>
    <t>homme</t>
  </si>
  <si>
    <t>Tranches d'âge</t>
  </si>
  <si>
    <t>ADAMO</t>
  </si>
  <si>
    <t>Stéphane</t>
  </si>
  <si>
    <t>353055</t>
  </si>
  <si>
    <t>CCS OGT</t>
  </si>
  <si>
    <t>pièce 73</t>
  </si>
  <si>
    <t>AGAPOF</t>
  </si>
  <si>
    <t>Brigitte</t>
  </si>
  <si>
    <t>353033</t>
  </si>
  <si>
    <t>CFS CO</t>
  </si>
  <si>
    <t>Nice</t>
  </si>
  <si>
    <t>pièce 109</t>
  </si>
  <si>
    <t>ALEMBERT</t>
  </si>
  <si>
    <t>353408</t>
  </si>
  <si>
    <t>pièce 134</t>
  </si>
  <si>
    <t>AMARA</t>
  </si>
  <si>
    <t>Nicolas</t>
  </si>
  <si>
    <t>353098</t>
  </si>
  <si>
    <t>pièce 80</t>
  </si>
  <si>
    <t>AMELLAL</t>
  </si>
  <si>
    <t>Jean-Marc</t>
  </si>
  <si>
    <t>353766</t>
  </si>
  <si>
    <t>pièce 232</t>
  </si>
  <si>
    <t>Viviane</t>
  </si>
  <si>
    <t>353421</t>
  </si>
  <si>
    <t>CCS DPO</t>
  </si>
  <si>
    <t>Strasbourg</t>
  </si>
  <si>
    <t>353132</t>
  </si>
  <si>
    <t>inconnu</t>
  </si>
  <si>
    <t>ANGONIN</t>
  </si>
  <si>
    <t>Jean-Pierre</t>
  </si>
  <si>
    <t>353419</t>
  </si>
  <si>
    <t>CFS FSC</t>
  </si>
  <si>
    <t>pièce 70</t>
  </si>
  <si>
    <t>AZOURA</t>
  </si>
  <si>
    <t>Marie-France</t>
  </si>
  <si>
    <t>353127</t>
  </si>
  <si>
    <t>AZRIA</t>
  </si>
  <si>
    <t>Maryse</t>
  </si>
  <si>
    <t>353060</t>
  </si>
  <si>
    <t>SNPO</t>
  </si>
  <si>
    <t>pièce 233</t>
  </si>
  <si>
    <t>BACH</t>
  </si>
  <si>
    <t>Ginette</t>
  </si>
  <si>
    <t>353147</t>
  </si>
  <si>
    <t>pièce 90</t>
  </si>
  <si>
    <t>BAH</t>
  </si>
  <si>
    <t>Paule</t>
  </si>
  <si>
    <t>353795</t>
  </si>
  <si>
    <t>pièce 131</t>
  </si>
  <si>
    <t>BARNAUD</t>
  </si>
  <si>
    <t>Janine</t>
  </si>
  <si>
    <t>353725</t>
  </si>
  <si>
    <t>CFS ONF</t>
  </si>
  <si>
    <t>BARRACHINA</t>
  </si>
  <si>
    <t>Monique</t>
  </si>
  <si>
    <t>353070</t>
  </si>
  <si>
    <t>BARRANDON</t>
  </si>
  <si>
    <t>Margaret</t>
  </si>
  <si>
    <t>353280</t>
  </si>
  <si>
    <t>pièce 34</t>
  </si>
  <si>
    <t>BASS</t>
  </si>
  <si>
    <t>Thierry</t>
  </si>
  <si>
    <t>353090</t>
  </si>
  <si>
    <t>pièce 35</t>
  </si>
  <si>
    <t>BAUDET</t>
  </si>
  <si>
    <t>Arlette</t>
  </si>
  <si>
    <t>353632</t>
  </si>
  <si>
    <t>pièce 91</t>
  </si>
  <si>
    <t>Michele</t>
  </si>
  <si>
    <t>353880</t>
  </si>
  <si>
    <t>pièce 96</t>
  </si>
  <si>
    <t>BEAUDEAU</t>
  </si>
  <si>
    <t>Gérard</t>
  </si>
  <si>
    <t>353541</t>
  </si>
  <si>
    <t>CFS AG</t>
  </si>
  <si>
    <t>pièce 212</t>
  </si>
  <si>
    <t>BEAUMIER</t>
  </si>
  <si>
    <t>Isabelle</t>
  </si>
  <si>
    <t>353595</t>
  </si>
  <si>
    <t>pièce 17</t>
  </si>
  <si>
    <t>BEDO</t>
  </si>
  <si>
    <t>353008</t>
  </si>
  <si>
    <t>pièce 219</t>
  </si>
  <si>
    <t>BEETHOVEN</t>
  </si>
  <si>
    <t>353013</t>
  </si>
  <si>
    <t>BENHAMOU</t>
  </si>
  <si>
    <t>Jeanine</t>
  </si>
  <si>
    <t>353486</t>
  </si>
  <si>
    <t>BENSIMHON</t>
  </si>
  <si>
    <t>Pascal</t>
  </si>
  <si>
    <t>353636</t>
  </si>
  <si>
    <t>BENSIMON</t>
  </si>
  <si>
    <t>Elisabeth</t>
  </si>
  <si>
    <t>353287</t>
  </si>
  <si>
    <t>BÉRAUD</t>
  </si>
  <si>
    <t>Giséle</t>
  </si>
  <si>
    <t>353141</t>
  </si>
  <si>
    <t>pièce 245</t>
  </si>
  <si>
    <t>BERDUGO</t>
  </si>
  <si>
    <t>Bernadette</t>
  </si>
  <si>
    <t>353710</t>
  </si>
  <si>
    <t>pièce 64</t>
  </si>
  <si>
    <t>BERTOLO</t>
  </si>
  <si>
    <t>Claudie</t>
  </si>
  <si>
    <t>353012</t>
  </si>
  <si>
    <t>pièce 238</t>
  </si>
  <si>
    <t>BERTRAND</t>
  </si>
  <si>
    <t>Roger</t>
  </si>
  <si>
    <t>353626</t>
  </si>
  <si>
    <t>BIDAULT</t>
  </si>
  <si>
    <t>Marie-Reine</t>
  </si>
  <si>
    <t>353733</t>
  </si>
  <si>
    <t>BINET</t>
  </si>
  <si>
    <t>Jacques</t>
  </si>
  <si>
    <t>353023</t>
  </si>
  <si>
    <t>Emmanuel</t>
  </si>
  <si>
    <t>353703</t>
  </si>
  <si>
    <t>pièce 55</t>
  </si>
  <si>
    <t>BLANC</t>
  </si>
  <si>
    <t>353650</t>
  </si>
  <si>
    <t>BLANCHOT</t>
  </si>
  <si>
    <t>Guy</t>
  </si>
  <si>
    <t>353089</t>
  </si>
  <si>
    <t>pièce 78</t>
  </si>
  <si>
    <t>BOLLO</t>
  </si>
  <si>
    <t>René</t>
  </si>
  <si>
    <t>353568</t>
  </si>
  <si>
    <t>pièce 107</t>
  </si>
  <si>
    <t>BONNAY</t>
  </si>
  <si>
    <t>Nadège</t>
  </si>
  <si>
    <t>353214</t>
  </si>
  <si>
    <t>BOUCHET</t>
  </si>
  <si>
    <t>Micheline</t>
  </si>
  <si>
    <t>353170</t>
  </si>
  <si>
    <t>353059</t>
  </si>
  <si>
    <t>BOUDART</t>
  </si>
  <si>
    <t>Martine</t>
  </si>
  <si>
    <t>353586</t>
  </si>
  <si>
    <t>pièce SEC</t>
  </si>
  <si>
    <t>BOULLICAUD</t>
  </si>
  <si>
    <t>Jean-Paul</t>
  </si>
  <si>
    <t>353095</t>
  </si>
  <si>
    <t>BOUN</t>
  </si>
  <si>
    <t>353080</t>
  </si>
  <si>
    <t>CFS  FSC</t>
  </si>
  <si>
    <t>BOUSLAH</t>
  </si>
  <si>
    <t>Fabien</t>
  </si>
  <si>
    <t>353111</t>
  </si>
  <si>
    <t>pièce 216</t>
  </si>
  <si>
    <t>BOUZCKAR</t>
  </si>
  <si>
    <t>Ghislaine</t>
  </si>
  <si>
    <t>353801</t>
  </si>
  <si>
    <t>BOVERO</t>
  </si>
  <si>
    <t>Gilbert</t>
  </si>
  <si>
    <t>353456</t>
  </si>
  <si>
    <t>BRELEUR</t>
  </si>
  <si>
    <t>353002</t>
  </si>
  <si>
    <t>BRON</t>
  </si>
  <si>
    <t>Géneviéve</t>
  </si>
  <si>
    <t>353009</t>
  </si>
  <si>
    <t>BRUNET</t>
  </si>
  <si>
    <t>Françoise</t>
  </si>
  <si>
    <t>353715</t>
  </si>
  <si>
    <t>BSIRI</t>
  </si>
  <si>
    <t>Marie-Rose</t>
  </si>
  <si>
    <t>353769</t>
  </si>
  <si>
    <t>AFO</t>
  </si>
  <si>
    <t>pièce 67</t>
  </si>
  <si>
    <t>CAILLOT</t>
  </si>
  <si>
    <t>Jocelyne</t>
  </si>
  <si>
    <t>353021</t>
  </si>
  <si>
    <t>CALVET</t>
  </si>
  <si>
    <t>Christine</t>
  </si>
  <si>
    <t>353666</t>
  </si>
  <si>
    <t>CAPRON</t>
  </si>
  <si>
    <t>Claude</t>
  </si>
  <si>
    <t>353162</t>
  </si>
  <si>
    <t>CARRERA</t>
  </si>
  <si>
    <t>Victor</t>
  </si>
  <si>
    <t>353016</t>
  </si>
  <si>
    <t>pièce 129</t>
  </si>
  <si>
    <t>CHAMBLAS</t>
  </si>
  <si>
    <t>353657</t>
  </si>
  <si>
    <t>CHARDON</t>
  </si>
  <si>
    <t>Annick</t>
  </si>
  <si>
    <t>353129</t>
  </si>
  <si>
    <t>CHAUBEAU</t>
  </si>
  <si>
    <t>353171</t>
  </si>
  <si>
    <t>pièce 83</t>
  </si>
  <si>
    <t>CHAVES</t>
  </si>
  <si>
    <t>353879</t>
  </si>
  <si>
    <t>pièce 51</t>
  </si>
  <si>
    <t>CHEHMAT</t>
  </si>
  <si>
    <t>353062</t>
  </si>
  <si>
    <t>CHHUOR</t>
  </si>
  <si>
    <t>Anne-Marie</t>
  </si>
  <si>
    <t>353247</t>
  </si>
  <si>
    <t>CHI</t>
  </si>
  <si>
    <t>Nicole</t>
  </si>
  <si>
    <t>353778</t>
  </si>
  <si>
    <t>CHICHE</t>
  </si>
  <si>
    <t>Vincent</t>
  </si>
  <si>
    <t>353041</t>
  </si>
  <si>
    <t>pièce 95</t>
  </si>
  <si>
    <t>CHIFFLET</t>
  </si>
  <si>
    <t>Ingrid</t>
  </si>
  <si>
    <t>353417</t>
  </si>
  <si>
    <t>CHRISTOPHE</t>
  </si>
  <si>
    <t>353185</t>
  </si>
  <si>
    <t>CLAVERIE</t>
  </si>
  <si>
    <t>Chantal</t>
  </si>
  <si>
    <t>353168</t>
  </si>
  <si>
    <t>COHEN</t>
  </si>
  <si>
    <t>353087</t>
  </si>
  <si>
    <t>Christian</t>
  </si>
  <si>
    <t>353173</t>
  </si>
  <si>
    <t>COMTE</t>
  </si>
  <si>
    <t>Martin</t>
  </si>
  <si>
    <t>353054</t>
  </si>
  <si>
    <t>pièce 110</t>
  </si>
  <si>
    <t>CORBET</t>
  </si>
  <si>
    <t>Marie-Thérése</t>
  </si>
  <si>
    <t>353149</t>
  </si>
  <si>
    <t>pièce 104</t>
  </si>
  <si>
    <t>COUDERC</t>
  </si>
  <si>
    <t>Marie-Louise</t>
  </si>
  <si>
    <t>353627</t>
  </si>
  <si>
    <t>pièce 97</t>
  </si>
  <si>
    <t>COUGET</t>
  </si>
  <si>
    <t>Denis</t>
  </si>
  <si>
    <t>353730</t>
  </si>
  <si>
    <t>pièce 66</t>
  </si>
  <si>
    <t>CRIÉ</t>
  </si>
  <si>
    <t>Michel</t>
  </si>
  <si>
    <t>353946</t>
  </si>
  <si>
    <t>CROMBEZ</t>
  </si>
  <si>
    <t>Katherine</t>
  </si>
  <si>
    <t>353200</t>
  </si>
  <si>
    <t>CUCIT</t>
  </si>
  <si>
    <t>353794</t>
  </si>
  <si>
    <t>CYMBALIST</t>
  </si>
  <si>
    <t>353270</t>
  </si>
  <si>
    <t>pièce 118</t>
  </si>
  <si>
    <t>DAMBSKI</t>
  </si>
  <si>
    <t>353076</t>
  </si>
  <si>
    <t>pièce 14</t>
  </si>
  <si>
    <t>DANIEL</t>
  </si>
  <si>
    <t>353633</t>
  </si>
  <si>
    <t>pièce 255</t>
  </si>
  <si>
    <t>DEAUCOURT</t>
  </si>
  <si>
    <t>353082</t>
  </si>
  <si>
    <t>DEDIEU</t>
  </si>
  <si>
    <t>Josselaine</t>
  </si>
  <si>
    <t>353712</t>
  </si>
  <si>
    <t>DEFRANCE</t>
  </si>
  <si>
    <t>Sylvanna</t>
  </si>
  <si>
    <t>353005</t>
  </si>
  <si>
    <t>DEGRENDEL</t>
  </si>
  <si>
    <t>Hubert</t>
  </si>
  <si>
    <t>353780</t>
  </si>
  <si>
    <t>DEIXONNE</t>
  </si>
  <si>
    <t>Nadine</t>
  </si>
  <si>
    <t>353631</t>
  </si>
  <si>
    <t>pièce 133</t>
  </si>
  <si>
    <t>DELAMARRE</t>
  </si>
  <si>
    <t>Jean-Luc</t>
  </si>
  <si>
    <t>353108</t>
  </si>
  <si>
    <t>DELUC</t>
  </si>
  <si>
    <t>353068</t>
  </si>
  <si>
    <t>DENIS</t>
  </si>
  <si>
    <t>353669</t>
  </si>
  <si>
    <t>pièce 136</t>
  </si>
  <si>
    <t>DESHAYES</t>
  </si>
  <si>
    <t>353822</t>
  </si>
  <si>
    <t>pièce 138</t>
  </si>
  <si>
    <t>DESROSES</t>
  </si>
  <si>
    <t>353119</t>
  </si>
  <si>
    <t>DESTAIN</t>
  </si>
  <si>
    <t>Roseline</t>
  </si>
  <si>
    <t>353152</t>
  </si>
  <si>
    <t>D'HÉROUVILLE</t>
  </si>
  <si>
    <t>Yolande</t>
  </si>
  <si>
    <t>353259</t>
  </si>
  <si>
    <t>ATB</t>
  </si>
  <si>
    <t>pièce 53</t>
  </si>
  <si>
    <t>DI</t>
  </si>
  <si>
    <t>353727</t>
  </si>
  <si>
    <t>pièce 206</t>
  </si>
  <si>
    <t>DINIC</t>
  </si>
  <si>
    <t>Jean-François</t>
  </si>
  <si>
    <t>353113</t>
  </si>
  <si>
    <t>DONG</t>
  </si>
  <si>
    <t>Huguette</t>
  </si>
  <si>
    <t>353647</t>
  </si>
  <si>
    <t>DOUCOURE</t>
  </si>
  <si>
    <t>Jean-Jacques</t>
  </si>
  <si>
    <t>353114</t>
  </si>
  <si>
    <t>pièce 115</t>
  </si>
  <si>
    <t>DUPRÉ</t>
  </si>
  <si>
    <t>Sophie</t>
  </si>
  <si>
    <t>353075</t>
  </si>
  <si>
    <t>pièce 62</t>
  </si>
  <si>
    <t>DURAND</t>
  </si>
  <si>
    <t>353637</t>
  </si>
  <si>
    <t>353592</t>
  </si>
  <si>
    <t>pièce 253</t>
  </si>
  <si>
    <t>DURAND-RENIER</t>
  </si>
  <si>
    <t>353667</t>
  </si>
  <si>
    <t>pièce 225</t>
  </si>
  <si>
    <t>DUROC</t>
  </si>
  <si>
    <t>Annie</t>
  </si>
  <si>
    <t>353819</t>
  </si>
  <si>
    <t>EL KAABI</t>
  </si>
  <si>
    <t>353172</t>
  </si>
  <si>
    <t>pièce 56</t>
  </si>
  <si>
    <t>FABRE</t>
  </si>
  <si>
    <t>Didier</t>
  </si>
  <si>
    <t>353717</t>
  </si>
  <si>
    <t>FALZON</t>
  </si>
  <si>
    <t>Patricia</t>
  </si>
  <si>
    <t>353673</t>
  </si>
  <si>
    <t>pièce 22</t>
  </si>
  <si>
    <t>FARIDI</t>
  </si>
  <si>
    <t>353861</t>
  </si>
  <si>
    <t>FAUCHEUX</t>
  </si>
  <si>
    <t>353557</t>
  </si>
  <si>
    <t>pièce 220</t>
  </si>
  <si>
    <t>FAUQUIER</t>
  </si>
  <si>
    <t>Mireille</t>
  </si>
  <si>
    <t>pièce 241</t>
  </si>
  <si>
    <t>FAURE</t>
  </si>
  <si>
    <t>Simone</t>
  </si>
  <si>
    <t>353983</t>
  </si>
  <si>
    <t>pièce 105</t>
  </si>
  <si>
    <t>FAVRE</t>
  </si>
  <si>
    <t>Dany</t>
  </si>
  <si>
    <t>353118</t>
  </si>
  <si>
    <t>pièce 60</t>
  </si>
  <si>
    <t>FEDON</t>
  </si>
  <si>
    <t>Marie-Claude</t>
  </si>
  <si>
    <t>353157</t>
  </si>
  <si>
    <t>pièce 132</t>
  </si>
  <si>
    <t>FERNANDEZ</t>
  </si>
  <si>
    <t>Suzanne</t>
  </si>
  <si>
    <t>353984</t>
  </si>
  <si>
    <t>353736</t>
  </si>
  <si>
    <t>FERRAND</t>
  </si>
  <si>
    <t>Danielle</t>
  </si>
  <si>
    <t>353122</t>
  </si>
  <si>
    <t>FILLEAU</t>
  </si>
  <si>
    <t>Sylvie</t>
  </si>
  <si>
    <t>353137</t>
  </si>
  <si>
    <t>FITOUSSI</t>
  </si>
  <si>
    <t>Samuel</t>
  </si>
  <si>
    <t>353554</t>
  </si>
  <si>
    <t>FOURNOL</t>
  </si>
  <si>
    <t>353182</t>
  </si>
  <si>
    <t>FRANÇOIS</t>
  </si>
  <si>
    <t>353093</t>
  </si>
  <si>
    <t>pièce S R</t>
  </si>
  <si>
    <t>FRENOIS</t>
  </si>
  <si>
    <t>353007</t>
  </si>
  <si>
    <t>FRETTE</t>
  </si>
  <si>
    <t>Daniel</t>
  </si>
  <si>
    <t>353969</t>
  </si>
  <si>
    <t>FRISA</t>
  </si>
  <si>
    <t>353112</t>
  </si>
  <si>
    <t>GARCIA</t>
  </si>
  <si>
    <t>Ghyslaine</t>
  </si>
  <si>
    <t>353243</t>
  </si>
  <si>
    <t>GEIL</t>
  </si>
  <si>
    <t>Dominique</t>
  </si>
  <si>
    <t>353145</t>
  </si>
  <si>
    <t>GENTIL</t>
  </si>
  <si>
    <t>Michelle</t>
  </si>
  <si>
    <t>353581</t>
  </si>
  <si>
    <t>pièce 227</t>
  </si>
  <si>
    <t>GEORGET</t>
  </si>
  <si>
    <t>Philippe</t>
  </si>
  <si>
    <t>353099</t>
  </si>
  <si>
    <t>GHAFFAR</t>
  </si>
  <si>
    <t>GHIBAUDO</t>
  </si>
  <si>
    <t>353882</t>
  </si>
  <si>
    <t>GILLINGHAM</t>
  </si>
  <si>
    <t>Magdeleine</t>
  </si>
  <si>
    <t>353617</t>
  </si>
  <si>
    <t>pièce 209</t>
  </si>
  <si>
    <t>GIRARD</t>
  </si>
  <si>
    <t>André</t>
  </si>
  <si>
    <t>353116</t>
  </si>
  <si>
    <t>pièce 202</t>
  </si>
  <si>
    <t>GIRAUDO</t>
  </si>
  <si>
    <t>353448</t>
  </si>
  <si>
    <t>GIRON</t>
  </si>
  <si>
    <t>353085</t>
  </si>
  <si>
    <t>GLYNATSIS</t>
  </si>
  <si>
    <t>Hervé</t>
  </si>
  <si>
    <t>353679</t>
  </si>
  <si>
    <t>pièce 82</t>
  </si>
  <si>
    <t>GONDOUIN</t>
  </si>
  <si>
    <t>Bernard</t>
  </si>
  <si>
    <t>353824</t>
  </si>
  <si>
    <t>GORZINSKY</t>
  </si>
  <si>
    <t>Odette</t>
  </si>
  <si>
    <t>353589</t>
  </si>
  <si>
    <t>GOUILLON</t>
  </si>
  <si>
    <t>353175</t>
  </si>
  <si>
    <t>GOYER</t>
  </si>
  <si>
    <t>353126</t>
  </si>
  <si>
    <t>GRAIN</t>
  </si>
  <si>
    <t>353151</t>
  </si>
  <si>
    <t>GUELT</t>
  </si>
  <si>
    <t>353874</t>
  </si>
  <si>
    <t>GUILLE</t>
  </si>
  <si>
    <t>353143</t>
  </si>
  <si>
    <t>GUITTON</t>
  </si>
  <si>
    <t>Francis</t>
  </si>
  <si>
    <t>353140</t>
  </si>
  <si>
    <t>GUTFREUND</t>
  </si>
  <si>
    <t>353675</t>
  </si>
  <si>
    <t>GUYOT</t>
  </si>
  <si>
    <t>Pierre</t>
  </si>
  <si>
    <t>353711</t>
  </si>
  <si>
    <t>pièce 239</t>
  </si>
  <si>
    <t>HABRANT</t>
  </si>
  <si>
    <t>Moïse</t>
  </si>
  <si>
    <t>353115</t>
  </si>
  <si>
    <t>HARAULT</t>
  </si>
  <si>
    <t>Armelle</t>
  </si>
  <si>
    <t>353078</t>
  </si>
  <si>
    <t>pièce 32</t>
  </si>
  <si>
    <t>HERCLICH</t>
  </si>
  <si>
    <t>353954</t>
  </si>
  <si>
    <t>HERMANT</t>
  </si>
  <si>
    <t>353998</t>
  </si>
  <si>
    <t>HERSELIN</t>
  </si>
  <si>
    <t>353991</t>
  </si>
  <si>
    <t>pièce 20</t>
  </si>
  <si>
    <t>HEURAUX</t>
  </si>
  <si>
    <t>Catherine</t>
  </si>
  <si>
    <t>353685</t>
  </si>
  <si>
    <t>HUSETOWSKI</t>
  </si>
  <si>
    <t>Franca</t>
  </si>
  <si>
    <t>353691</t>
  </si>
  <si>
    <t>ILARDO</t>
  </si>
  <si>
    <t>353071</t>
  </si>
  <si>
    <t>IMMEUBLE</t>
  </si>
  <si>
    <t>353040</t>
  </si>
  <si>
    <t>JOLIBOIS</t>
  </si>
  <si>
    <t>353022</t>
  </si>
  <si>
    <t>JOLY</t>
  </si>
  <si>
    <t>353156</t>
  </si>
  <si>
    <t>JUDITH</t>
  </si>
  <si>
    <t>Marie-Hélène</t>
  </si>
  <si>
    <t>KAC</t>
  </si>
  <si>
    <t>353169</t>
  </si>
  <si>
    <t>KARSENTY</t>
  </si>
  <si>
    <t>353248</t>
  </si>
  <si>
    <t>KILBURG</t>
  </si>
  <si>
    <t>353593</t>
  </si>
  <si>
    <t>KONGOLO</t>
  </si>
  <si>
    <t>353144</t>
  </si>
  <si>
    <t>KRIEF</t>
  </si>
  <si>
    <t>353676</t>
  </si>
  <si>
    <t>KTORZA</t>
  </si>
  <si>
    <t>Juliette</t>
  </si>
  <si>
    <t>353056</t>
  </si>
  <si>
    <t>LACHAUSSÉE</t>
  </si>
  <si>
    <t>353668</t>
  </si>
  <si>
    <t>LACIRE</t>
  </si>
  <si>
    <t>353607</t>
  </si>
  <si>
    <t>LADD</t>
  </si>
  <si>
    <t>353130</t>
  </si>
  <si>
    <t>LAIGUILLON</t>
  </si>
  <si>
    <t>353551</t>
  </si>
  <si>
    <t>LAM</t>
  </si>
  <si>
    <t>Pierrette</t>
  </si>
  <si>
    <t>353718</t>
  </si>
  <si>
    <t>pièce 135</t>
  </si>
  <si>
    <t>LAMBERT</t>
  </si>
  <si>
    <t>353153</t>
  </si>
  <si>
    <t>pièce 240</t>
  </si>
  <si>
    <t>LANLO</t>
  </si>
  <si>
    <t>353695</t>
  </si>
  <si>
    <t>LAUB</t>
  </si>
  <si>
    <t>pièce 33</t>
  </si>
  <si>
    <t>LE BARBANCHON</t>
  </si>
  <si>
    <t>353590</t>
  </si>
  <si>
    <t>LE HYARIC</t>
  </si>
  <si>
    <t>LE LOCH</t>
  </si>
  <si>
    <t>353104</t>
  </si>
  <si>
    <t>pièce S/S</t>
  </si>
  <si>
    <t>LE PREVOST</t>
  </si>
  <si>
    <t>353204</t>
  </si>
  <si>
    <t>LEBAS</t>
  </si>
  <si>
    <t>353105</t>
  </si>
  <si>
    <t>LEBRETON</t>
  </si>
  <si>
    <t>Olivier</t>
  </si>
  <si>
    <t>353124</t>
  </si>
  <si>
    <t>LEDOUX</t>
  </si>
  <si>
    <t>Madeleine</t>
  </si>
  <si>
    <t>353722</t>
  </si>
  <si>
    <t>LEE</t>
  </si>
  <si>
    <t>LEFORT</t>
  </si>
  <si>
    <t>353164</t>
  </si>
  <si>
    <t>LEGRAND</t>
  </si>
  <si>
    <t>353136</t>
  </si>
  <si>
    <t>LEKA</t>
  </si>
  <si>
    <t>353010</t>
  </si>
  <si>
    <t>LEMAIRE</t>
  </si>
  <si>
    <t>LEMARIÉ</t>
  </si>
  <si>
    <t>353037</t>
  </si>
  <si>
    <t>pièce 234</t>
  </si>
  <si>
    <t>LÉVY</t>
  </si>
  <si>
    <t>Denise</t>
  </si>
  <si>
    <t>353844</t>
  </si>
  <si>
    <t>LOBJOY</t>
  </si>
  <si>
    <t>Patrick</t>
  </si>
  <si>
    <t>353063</t>
  </si>
  <si>
    <t>pièce 235</t>
  </si>
  <si>
    <t>LOUAPRE</t>
  </si>
  <si>
    <t>Louisette</t>
  </si>
  <si>
    <t>353135</t>
  </si>
  <si>
    <t>LY</t>
  </si>
  <si>
    <t>Jean-Claude</t>
  </si>
  <si>
    <t>353123</t>
  </si>
  <si>
    <t>MARECHAL</t>
  </si>
  <si>
    <t>353206</t>
  </si>
  <si>
    <t>MARINIER</t>
  </si>
  <si>
    <t>Marcel</t>
  </si>
  <si>
    <t>353131</t>
  </si>
  <si>
    <t>Christiane</t>
  </si>
  <si>
    <t>353986</t>
  </si>
  <si>
    <t>MARQUEZ</t>
  </si>
  <si>
    <t>Marie-Cecile</t>
  </si>
  <si>
    <t>MARTAUD</t>
  </si>
  <si>
    <t>353086</t>
  </si>
  <si>
    <t>MARTEL</t>
  </si>
  <si>
    <t>353591</t>
  </si>
  <si>
    <t>MARTI</t>
  </si>
  <si>
    <t>353596</t>
  </si>
  <si>
    <t>CFS CHE</t>
  </si>
  <si>
    <t>MARTIN</t>
  </si>
  <si>
    <t>Franz</t>
  </si>
  <si>
    <t>353120</t>
  </si>
  <si>
    <t>France</t>
  </si>
  <si>
    <t>353913</t>
  </si>
  <si>
    <t>Laurent</t>
  </si>
  <si>
    <t>353638</t>
  </si>
  <si>
    <t>Jacqueline</t>
  </si>
  <si>
    <t>353943</t>
  </si>
  <si>
    <t>pièce 53B</t>
  </si>
  <si>
    <t>MECHARD</t>
  </si>
  <si>
    <t>Véronique</t>
  </si>
  <si>
    <t>353611</t>
  </si>
  <si>
    <t>MERCIER</t>
  </si>
  <si>
    <t>Evelyne</t>
  </si>
  <si>
    <t>353117</t>
  </si>
  <si>
    <t>MERLAUD</t>
  </si>
  <si>
    <t>353057</t>
  </si>
  <si>
    <t>MESROBIAN</t>
  </si>
  <si>
    <t>Joël</t>
  </si>
  <si>
    <t>353154</t>
  </si>
  <si>
    <t>pièce 12B</t>
  </si>
  <si>
    <t>MIANET</t>
  </si>
  <si>
    <t>Georges</t>
  </si>
  <si>
    <t>353110</t>
  </si>
  <si>
    <t>353148</t>
  </si>
  <si>
    <t>MICELI</t>
  </si>
  <si>
    <t>353588</t>
  </si>
  <si>
    <t>pièce 69</t>
  </si>
  <si>
    <t>MILLET</t>
  </si>
  <si>
    <t>Pasquale</t>
  </si>
  <si>
    <t>353618</t>
  </si>
  <si>
    <t>pièce 50</t>
  </si>
  <si>
    <t>MOINARD</t>
  </si>
  <si>
    <t>Loïc</t>
  </si>
  <si>
    <t>353150</t>
  </si>
  <si>
    <t>MOITA</t>
  </si>
  <si>
    <t>Jeanne-Marie</t>
  </si>
  <si>
    <t>Onconnu</t>
  </si>
  <si>
    <t>pièce 222</t>
  </si>
  <si>
    <t>MONTFORT</t>
  </si>
  <si>
    <t>Huong</t>
  </si>
  <si>
    <t>353584</t>
  </si>
  <si>
    <t>pièce 251</t>
  </si>
  <si>
    <t>NAIMI</t>
  </si>
  <si>
    <t>353644</t>
  </si>
  <si>
    <t>NICOLLE</t>
  </si>
  <si>
    <t>353032</t>
  </si>
  <si>
    <t>OBEL</t>
  </si>
  <si>
    <t>Rolande</t>
  </si>
  <si>
    <t>353723</t>
  </si>
  <si>
    <t>OCLOO</t>
  </si>
  <si>
    <t>Thérése</t>
  </si>
  <si>
    <t>353067</t>
  </si>
  <si>
    <t>ONG</t>
  </si>
  <si>
    <t>353764</t>
  </si>
  <si>
    <t>PARINET</t>
  </si>
  <si>
    <t>Jean-Louis</t>
  </si>
  <si>
    <t>353881</t>
  </si>
  <si>
    <t>PARTOUCHE</t>
  </si>
  <si>
    <t>Robert</t>
  </si>
  <si>
    <t>353670</t>
  </si>
  <si>
    <t>PAVARD</t>
  </si>
  <si>
    <t>353073</t>
  </si>
  <si>
    <t>PEDRO</t>
  </si>
  <si>
    <t>353630</t>
  </si>
  <si>
    <t>PENALVA</t>
  </si>
  <si>
    <t>353413</t>
  </si>
  <si>
    <t>PERFETTO</t>
  </si>
  <si>
    <t>353420</t>
  </si>
  <si>
    <t>PERRUCHON</t>
  </si>
  <si>
    <t>Fabrice</t>
  </si>
  <si>
    <t>353128</t>
  </si>
  <si>
    <t>PESNOT</t>
  </si>
  <si>
    <t>353142</t>
  </si>
  <si>
    <t>PIDERIT</t>
  </si>
  <si>
    <t>353552</t>
  </si>
  <si>
    <t>POINSOT</t>
  </si>
  <si>
    <t>353409</t>
  </si>
  <si>
    <t>pièce 57</t>
  </si>
  <si>
    <t>POISSON</t>
  </si>
  <si>
    <t>PONTALIER</t>
  </si>
  <si>
    <t>353765</t>
  </si>
  <si>
    <t>POTRIQUET</t>
  </si>
  <si>
    <t>Claudette</t>
  </si>
  <si>
    <t>353139</t>
  </si>
  <si>
    <t>POUYADOU</t>
  </si>
  <si>
    <t>Josette</t>
  </si>
  <si>
    <t>353015</t>
  </si>
  <si>
    <t>PUAULT</t>
  </si>
  <si>
    <t>353103</t>
  </si>
  <si>
    <t>QUINTIN</t>
  </si>
  <si>
    <t>353083</t>
  </si>
  <si>
    <t>RAGEUL</t>
  </si>
  <si>
    <t>Marielle</t>
  </si>
  <si>
    <t>353917</t>
  </si>
  <si>
    <t>RAMBEAUD</t>
  </si>
  <si>
    <t>353198</t>
  </si>
  <si>
    <t>pièce 93</t>
  </si>
  <si>
    <t>RAMOND</t>
  </si>
  <si>
    <t>353092</t>
  </si>
  <si>
    <t>RAMOS</t>
  </si>
  <si>
    <t>Yvan</t>
  </si>
  <si>
    <t>REBY-FAYARD</t>
  </si>
  <si>
    <t>Luc</t>
  </si>
  <si>
    <t>353004</t>
  </si>
  <si>
    <t>REMUND</t>
  </si>
  <si>
    <t>Marie-Marthe</t>
  </si>
  <si>
    <t>RENIER</t>
  </si>
  <si>
    <t>353208</t>
  </si>
  <si>
    <t>REVERDITO</t>
  </si>
  <si>
    <t>Marie-Jeanne</t>
  </si>
  <si>
    <t>353125</t>
  </si>
  <si>
    <t>RIDEAU</t>
  </si>
  <si>
    <t>353174</t>
  </si>
  <si>
    <t>RIEGERT</t>
  </si>
  <si>
    <t>Raymonde</t>
  </si>
  <si>
    <t>353079</t>
  </si>
  <si>
    <t>RIESI</t>
  </si>
  <si>
    <t>François</t>
  </si>
  <si>
    <t>353629</t>
  </si>
  <si>
    <t>ROBERT</t>
  </si>
  <si>
    <t>Marie-Josée</t>
  </si>
  <si>
    <t>353017</t>
  </si>
  <si>
    <t>353531</t>
  </si>
  <si>
    <t>RODIER</t>
  </si>
  <si>
    <t>Régis</t>
  </si>
  <si>
    <t>353916</t>
  </si>
  <si>
    <t>ROGUET</t>
  </si>
  <si>
    <t>353166</t>
  </si>
  <si>
    <t>ROLLAIS-LARROUSSE</t>
  </si>
  <si>
    <t>Colette</t>
  </si>
  <si>
    <t>353663</t>
  </si>
  <si>
    <t>ROLLAND</t>
  </si>
  <si>
    <t>Nathalie</t>
  </si>
  <si>
    <t>353077</t>
  </si>
  <si>
    <t>ROSAR</t>
  </si>
  <si>
    <t>Georgette</t>
  </si>
  <si>
    <t>353121</t>
  </si>
  <si>
    <t>ROSSO</t>
  </si>
  <si>
    <t>353165</t>
  </si>
  <si>
    <t>ROTENBERG</t>
  </si>
  <si>
    <t>353024</t>
  </si>
  <si>
    <t>ROULET</t>
  </si>
  <si>
    <t>SAADA</t>
  </si>
  <si>
    <t>353563</t>
  </si>
  <si>
    <t>SACCHET</t>
  </si>
  <si>
    <t>353025</t>
  </si>
  <si>
    <t>SAILLANT</t>
  </si>
  <si>
    <t>353890</t>
  </si>
  <si>
    <t>SAPIENCE</t>
  </si>
  <si>
    <t>353035</t>
  </si>
  <si>
    <t>Lille</t>
  </si>
  <si>
    <t>SARFATI</t>
  </si>
  <si>
    <t>353963</t>
  </si>
  <si>
    <t>SAYAVONG</t>
  </si>
  <si>
    <t>Henriette</t>
  </si>
  <si>
    <t>353628</t>
  </si>
  <si>
    <t>SCHUSTER</t>
  </si>
  <si>
    <t>353031</t>
  </si>
  <si>
    <t>pièce 72</t>
  </si>
  <si>
    <t>SCOTTI</t>
  </si>
  <si>
    <t>353502</t>
  </si>
  <si>
    <t>SENG</t>
  </si>
  <si>
    <t>Cécile</t>
  </si>
  <si>
    <t>353045</t>
  </si>
  <si>
    <t>CFS</t>
  </si>
  <si>
    <t>SENILLE</t>
  </si>
  <si>
    <t>Marthe</t>
  </si>
  <si>
    <t>353160</t>
  </si>
  <si>
    <t>SENTEX</t>
  </si>
  <si>
    <t>353066</t>
  </si>
  <si>
    <t>SINSEAU</t>
  </si>
  <si>
    <t>353051</t>
  </si>
  <si>
    <t>SOK</t>
  </si>
  <si>
    <t>353155</t>
  </si>
  <si>
    <t>SONG</t>
  </si>
  <si>
    <t>Aline</t>
  </si>
  <si>
    <t>353980</t>
  </si>
  <si>
    <t>STOEFFLER</t>
  </si>
  <si>
    <t>353624</t>
  </si>
  <si>
    <t>SUON</t>
  </si>
  <si>
    <t>William</t>
  </si>
  <si>
    <t>353133</t>
  </si>
  <si>
    <t>SURENA</t>
  </si>
  <si>
    <t>Adrienne</t>
  </si>
  <si>
    <t>353569</t>
  </si>
  <si>
    <t>TAIEB</t>
  </si>
  <si>
    <t>TAMBURRINI</t>
  </si>
  <si>
    <t>Marie-Claire</t>
  </si>
  <si>
    <t>353102</t>
  </si>
  <si>
    <t>TAN</t>
  </si>
  <si>
    <t>Joelle</t>
  </si>
  <si>
    <t>353608</t>
  </si>
  <si>
    <t>TANG</t>
  </si>
  <si>
    <t>TARDIF</t>
  </si>
  <si>
    <t>Marie-Paule</t>
  </si>
  <si>
    <t>353641</t>
  </si>
  <si>
    <t>pièce 21</t>
  </si>
  <si>
    <t>THAO</t>
  </si>
  <si>
    <t>Sylvain</t>
  </si>
  <si>
    <t>353779</t>
  </si>
  <si>
    <t>THIAM</t>
  </si>
  <si>
    <t>353019</t>
  </si>
  <si>
    <t>THOQUENNE</t>
  </si>
  <si>
    <t>Lydia</t>
  </si>
  <si>
    <t>353864</t>
  </si>
  <si>
    <t>UNG</t>
  </si>
  <si>
    <t>Janick</t>
  </si>
  <si>
    <t>353982</t>
  </si>
  <si>
    <t>VANNAXAY</t>
  </si>
  <si>
    <t>353333</t>
  </si>
  <si>
    <t>VASSEUR</t>
  </si>
  <si>
    <t>353064</t>
  </si>
  <si>
    <t>VIAND</t>
  </si>
  <si>
    <t>353081</t>
  </si>
  <si>
    <t>VIDON</t>
  </si>
  <si>
    <t>353018</t>
  </si>
  <si>
    <t>pièce 236</t>
  </si>
  <si>
    <t>VINET</t>
  </si>
  <si>
    <t>Marie-José</t>
  </si>
  <si>
    <t>353559</t>
  </si>
  <si>
    <t>ZANOTI</t>
  </si>
  <si>
    <t>353161</t>
  </si>
  <si>
    <t>ZAOUI</t>
  </si>
  <si>
    <t>Liliane</t>
  </si>
  <si>
    <t>353096</t>
  </si>
  <si>
    <t>pièce 201</t>
  </si>
  <si>
    <t>ZENOU</t>
  </si>
  <si>
    <t>ZHOU</t>
  </si>
  <si>
    <t>353585</t>
  </si>
  <si>
    <t>ZIHOUNE</t>
  </si>
  <si>
    <t>353671</t>
  </si>
  <si>
    <t>ZOUC</t>
  </si>
  <si>
    <t>Fred</t>
  </si>
  <si>
    <t>SEXE</t>
  </si>
  <si>
    <t>FONCTION</t>
  </si>
  <si>
    <t>AGENCE</t>
  </si>
  <si>
    <t>SALAIRE ACTUEL</t>
  </si>
  <si>
    <t>DIPLÔME</t>
  </si>
  <si>
    <t>ANCIENNETE</t>
  </si>
  <si>
    <t>AGE</t>
  </si>
  <si>
    <t>SITUATION FAMILIALE</t>
  </si>
  <si>
    <t>ENFANTS</t>
  </si>
  <si>
    <t>BOUKO Charles</t>
  </si>
  <si>
    <t>M</t>
  </si>
  <si>
    <t>DIR COM</t>
  </si>
  <si>
    <t>sans</t>
  </si>
  <si>
    <t>ROSPORTE Jacques</t>
  </si>
  <si>
    <t>PDG</t>
  </si>
  <si>
    <t>CENTRALE</t>
  </si>
  <si>
    <t>DELAPORTE Patrick</t>
  </si>
  <si>
    <t>DG</t>
  </si>
  <si>
    <t>HEC</t>
  </si>
  <si>
    <t>DREFFUS Charlie</t>
  </si>
  <si>
    <t>INGENIEUR</t>
  </si>
  <si>
    <t>USINE</t>
  </si>
  <si>
    <t>MBA</t>
  </si>
  <si>
    <t>NAUDEAU Cyril</t>
  </si>
  <si>
    <t>TECHNICIEN</t>
  </si>
  <si>
    <t>DUT</t>
  </si>
  <si>
    <t>MARITTO Francesca</t>
  </si>
  <si>
    <t>F</t>
  </si>
  <si>
    <t>SECRETAIRE</t>
  </si>
  <si>
    <t>LILLE</t>
  </si>
  <si>
    <t>BAC</t>
  </si>
  <si>
    <t>BASCHET Françoise</t>
  </si>
  <si>
    <t>VENDEUR</t>
  </si>
  <si>
    <t>NICE</t>
  </si>
  <si>
    <t>D</t>
  </si>
  <si>
    <t>GRASSET Franck</t>
  </si>
  <si>
    <t>DEA</t>
  </si>
  <si>
    <t>RUDEAU Jean Claude</t>
  </si>
  <si>
    <t>GALOTTI Marc</t>
  </si>
  <si>
    <t>LICENCE</t>
  </si>
  <si>
    <t>DANO Rachel</t>
  </si>
  <si>
    <t>GLORI Raymond</t>
  </si>
  <si>
    <t>CHAUFFEUR</t>
  </si>
  <si>
    <t>LECUYER Robert</t>
  </si>
  <si>
    <t>CHEF MONTEUR</t>
  </si>
  <si>
    <t>CONTI Samanta</t>
  </si>
  <si>
    <t>MINELLI Sophia</t>
  </si>
  <si>
    <t>QUENISSET Thierry</t>
  </si>
  <si>
    <t>DIR AGENCE</t>
  </si>
  <si>
    <t>RENNES</t>
  </si>
  <si>
    <t>MANUE Zoe</t>
  </si>
  <si>
    <t>SOUS DIR</t>
  </si>
  <si>
    <t>VILLARD Alain</t>
  </si>
  <si>
    <t>MONTEUR</t>
  </si>
  <si>
    <t>BEP</t>
  </si>
  <si>
    <t>DORMEUIL Albertine</t>
  </si>
  <si>
    <t>LEGRAND Alex</t>
  </si>
  <si>
    <t>DIR VENTES</t>
  </si>
  <si>
    <t>ESSEC</t>
  </si>
  <si>
    <t>BATIHNE Bruno</t>
  </si>
  <si>
    <t>LAMBEL Carl</t>
  </si>
  <si>
    <t>POINCARE Charles</t>
  </si>
  <si>
    <t>MAITRISE</t>
  </si>
  <si>
    <t>DESCHAMPS Christophe</t>
  </si>
  <si>
    <t>ESC</t>
  </si>
  <si>
    <t>BAUDRY Claude</t>
  </si>
  <si>
    <t>LEE David</t>
  </si>
  <si>
    <t>DIR PRODUC</t>
  </si>
  <si>
    <t>CNAM</t>
  </si>
  <si>
    <t>ACCORD Elisabeth</t>
  </si>
  <si>
    <t>RESP RP</t>
  </si>
  <si>
    <t>SC PO</t>
  </si>
  <si>
    <t>DOLLFUS Emmanuel</t>
  </si>
  <si>
    <t>DIR TECH</t>
  </si>
  <si>
    <t>delaval</t>
  </si>
  <si>
    <t>NUMCLIENT</t>
  </si>
  <si>
    <t>DATECOMM</t>
  </si>
  <si>
    <t>MONTANTHT</t>
  </si>
  <si>
    <t>ADRESSEPAYSCLIENT</t>
  </si>
  <si>
    <t>Somme de MONTANTHT</t>
  </si>
  <si>
    <t/>
  </si>
  <si>
    <t>avr</t>
  </si>
  <si>
    <t>mai</t>
  </si>
  <si>
    <t>juin</t>
  </si>
  <si>
    <t>Total général</t>
  </si>
  <si>
    <t>Suisse</t>
  </si>
  <si>
    <t>Étiquettes de lignes</t>
  </si>
  <si>
    <t>Autriche</t>
  </si>
  <si>
    <t>Italie</t>
  </si>
  <si>
    <t>Nombre de MONTANTHT</t>
  </si>
  <si>
    <t>Étiquettes de colonnes</t>
  </si>
  <si>
    <t>Ville</t>
  </si>
  <si>
    <t>Somme de C.A.</t>
  </si>
  <si>
    <t>Total</t>
  </si>
  <si>
    <t>Total Nord est</t>
  </si>
  <si>
    <t>Total Nord ouest</t>
  </si>
  <si>
    <t xml:space="preserve">Total Sud est </t>
  </si>
  <si>
    <t>Total Sud ouest</t>
  </si>
  <si>
    <t>Q1)</t>
  </si>
  <si>
    <t>Q2)</t>
  </si>
  <si>
    <t>Q3)</t>
  </si>
  <si>
    <t>Q4)</t>
  </si>
  <si>
    <t>Nombre de NOM</t>
  </si>
  <si>
    <t>Somme de SALAIRE</t>
  </si>
  <si>
    <t>Données</t>
  </si>
  <si>
    <t>Total Somme de SALAIRE</t>
  </si>
  <si>
    <t>Total Moyenne de SALAIRE2</t>
  </si>
  <si>
    <t>Moyenne de SALAIRE2</t>
  </si>
  <si>
    <t>Q5)</t>
  </si>
  <si>
    <t>Somme de AGE actuel</t>
  </si>
  <si>
    <t>Moyenne de SALAIRE</t>
  </si>
  <si>
    <t>Q6)</t>
  </si>
  <si>
    <t>Somme de tranche</t>
  </si>
  <si>
    <t>Moyenne de AGE actuel2</t>
  </si>
  <si>
    <t>Min. de AGE actuel3</t>
  </si>
  <si>
    <t>Max. de AGE actuel2</t>
  </si>
  <si>
    <t>Nombre de AGE actuel</t>
  </si>
  <si>
    <t>Q7)</t>
  </si>
  <si>
    <t>Milan</t>
  </si>
  <si>
    <t>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</si>
</sst>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.00\ _€_-;\-* #,##0.00\ _€_-;_-* &quot;-&quot;??\ _€_-;_-@_-"/>
    <numFmt numFmtId="165" formatCode="_-* #,##0.00\ &quot;F&quot;_-;\-* #,##0.00\ &quot;F&quot;_-;_-* &quot;-&quot;??\ &quot;F&quot;_-;_-@_-"/>
    <numFmt numFmtId="166" formatCode="_-* #,##0.00\ [$€]_-;\-* #,##0.00\ [$€]_-;_-* &quot;-&quot;??\ [$€]_-;_-@_-"/>
    <numFmt numFmtId="167" formatCode="_-* #,##0\ [$€]_-;\-* #,##0\ [$€]_-;_-* &quot;-&quot;??\ [$€]_-;_-@_-"/>
    <numFmt numFmtId="168" formatCode="#,##0\ &quot;€&quot;"/>
    <numFmt numFmtId="169" formatCode="_-* #,##0\ [$€-40C]_-;\-* #,##0\ [$€-40C]_-;_-* &quot;-&quot;\ [$€-40C]_-;_-@_-"/>
    <numFmt numFmtId="170" formatCode="#,##0.00\ &quot;€&quot;"/>
    <numFmt numFmtId="171" formatCode="dd/mm/yy"/>
    <numFmt numFmtId="172" formatCode="_-* #,##0\ _F_-;\-* #,##0\ _F_-;_-* &quot;-&quot;??\ _F_-;_-@_-"/>
  </numFmts>
  <fonts count="15" x14ac:knownFonts="1">
    <font>
      <sz val="10"/>
      <name val="Arial"/>
    </font>
    <font>
      <sz val="10"/>
      <name val="Arial"/>
    </font>
    <font>
      <u/>
      <sz val="10"/>
      <color indexed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8"/>
      <color indexed="18"/>
      <name val="Arial"/>
      <family val="2"/>
    </font>
    <font>
      <b/>
      <sz val="7"/>
      <color indexed="18"/>
      <name val="Arial"/>
      <family val="2"/>
    </font>
    <font>
      <b/>
      <sz val="8"/>
      <color indexed="57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1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FF0000"/>
      </left>
      <right/>
      <top style="thick">
        <color rgb="FFFF0000"/>
      </top>
      <bottom style="double">
        <color rgb="FFFF0000"/>
      </bottom>
      <diagonal/>
    </border>
    <border>
      <left/>
      <right/>
      <top style="thick">
        <color rgb="FFFF0000"/>
      </top>
      <bottom style="double">
        <color rgb="FFFF0000"/>
      </bottom>
      <diagonal/>
    </border>
    <border>
      <left/>
      <right style="thick">
        <color rgb="FFFF0000"/>
      </right>
      <top style="thick">
        <color rgb="FFFF0000"/>
      </top>
      <bottom style="double">
        <color rgb="FFFF0000"/>
      </bottom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8">
    <xf numFmtId="0" fontId="0" fillId="0" borderId="0"/>
    <xf numFmtId="166" fontId="1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02">
    <xf numFmtId="0" fontId="0" fillId="0" borderId="0" xfId="0"/>
    <xf numFmtId="0" fontId="5" fillId="2" borderId="1" xfId="0" applyFont="1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 vertical="center" wrapText="1"/>
    </xf>
    <xf numFmtId="0" fontId="5" fillId="0" borderId="0" xfId="0" applyFont="1"/>
    <xf numFmtId="0" fontId="5" fillId="2" borderId="2" xfId="0" applyFont="1" applyFill="1" applyBorder="1"/>
    <xf numFmtId="0" fontId="0" fillId="2" borderId="2" xfId="0" applyFill="1" applyBorder="1" applyAlignment="1">
      <alignment horizontal="center"/>
    </xf>
    <xf numFmtId="0" fontId="5" fillId="2" borderId="3" xfId="0" applyFont="1" applyFill="1" applyBorder="1"/>
    <xf numFmtId="0" fontId="5" fillId="2" borderId="4" xfId="0" applyFont="1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168" fontId="1" fillId="2" borderId="6" xfId="4" applyNumberFormat="1" applyFill="1" applyBorder="1" applyAlignment="1">
      <alignment horizontal="center"/>
    </xf>
    <xf numFmtId="168" fontId="1" fillId="2" borderId="7" xfId="4" applyNumberFormat="1" applyFill="1" applyBorder="1" applyAlignment="1">
      <alignment horizontal="center"/>
    </xf>
    <xf numFmtId="168" fontId="1" fillId="2" borderId="8" xfId="4" applyNumberFormat="1" applyFill="1" applyBorder="1" applyAlignment="1">
      <alignment horizontal="center"/>
    </xf>
    <xf numFmtId="0" fontId="0" fillId="2" borderId="7" xfId="0" applyFill="1" applyBorder="1"/>
    <xf numFmtId="0" fontId="0" fillId="2" borderId="4" xfId="0" applyFill="1" applyBorder="1"/>
    <xf numFmtId="0" fontId="0" fillId="2" borderId="8" xfId="0" applyFill="1" applyBorder="1"/>
    <xf numFmtId="0" fontId="5" fillId="5" borderId="1" xfId="0" applyFont="1" applyFill="1" applyBorder="1"/>
    <xf numFmtId="0" fontId="0" fillId="3" borderId="9" xfId="0" applyFill="1" applyBorder="1"/>
    <xf numFmtId="0" fontId="0" fillId="3" borderId="2" xfId="0" applyFill="1" applyBorder="1" applyAlignment="1"/>
    <xf numFmtId="0" fontId="0" fillId="4" borderId="10" xfId="0" applyFill="1" applyBorder="1" applyAlignment="1"/>
    <xf numFmtId="0" fontId="6" fillId="5" borderId="1" xfId="0" applyFont="1" applyFill="1" applyBorder="1"/>
    <xf numFmtId="0" fontId="6" fillId="5" borderId="10" xfId="0" applyFont="1" applyFill="1" applyBorder="1"/>
    <xf numFmtId="0" fontId="0" fillId="2" borderId="1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12" xfId="0" applyFill="1" applyBorder="1"/>
    <xf numFmtId="0" fontId="0" fillId="2" borderId="3" xfId="0" applyFill="1" applyBorder="1"/>
    <xf numFmtId="0" fontId="5" fillId="5" borderId="13" xfId="0" applyFont="1" applyFill="1" applyBorder="1"/>
    <xf numFmtId="169" fontId="1" fillId="2" borderId="2" xfId="1" applyNumberFormat="1" applyFill="1" applyBorder="1" applyAlignment="1">
      <alignment horizontal="center"/>
    </xf>
    <xf numFmtId="169" fontId="1" fillId="2" borderId="5" xfId="1" applyNumberFormat="1" applyFill="1" applyBorder="1" applyAlignment="1">
      <alignment horizontal="center"/>
    </xf>
    <xf numFmtId="169" fontId="1" fillId="2" borderId="4" xfId="1" applyNumberFormat="1" applyFill="1" applyBorder="1" applyAlignment="1">
      <alignment horizontal="center"/>
    </xf>
    <xf numFmtId="0" fontId="0" fillId="0" borderId="0" xfId="0" applyBorder="1"/>
    <xf numFmtId="0" fontId="0" fillId="5" borderId="13" xfId="0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5" fillId="2" borderId="11" xfId="0" applyFont="1" applyFill="1" applyBorder="1"/>
    <xf numFmtId="0" fontId="5" fillId="2" borderId="5" xfId="0" applyFont="1" applyFill="1" applyBorder="1"/>
    <xf numFmtId="0" fontId="0" fillId="2" borderId="8" xfId="0" applyFill="1" applyBorder="1" applyAlignment="1">
      <alignment horizontal="center"/>
    </xf>
    <xf numFmtId="0" fontId="0" fillId="3" borderId="16" xfId="0" applyFill="1" applyBorder="1"/>
    <xf numFmtId="0" fontId="7" fillId="5" borderId="2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wrapText="1"/>
    </xf>
    <xf numFmtId="9" fontId="0" fillId="2" borderId="18" xfId="0" applyNumberFormat="1" applyFill="1" applyBorder="1"/>
    <xf numFmtId="9" fontId="0" fillId="2" borderId="7" xfId="0" applyNumberFormat="1" applyFill="1" applyBorder="1"/>
    <xf numFmtId="0" fontId="7" fillId="2" borderId="17" xfId="0" applyFont="1" applyFill="1" applyBorder="1" applyAlignment="1"/>
    <xf numFmtId="9" fontId="0" fillId="2" borderId="8" xfId="0" applyNumberFormat="1" applyFill="1" applyBorder="1"/>
    <xf numFmtId="9" fontId="0" fillId="4" borderId="16" xfId="6" applyFont="1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3" fillId="5" borderId="9" xfId="5" applyFont="1" applyFill="1" applyBorder="1" applyAlignment="1">
      <alignment horizontal="center" vertical="center" wrapText="1"/>
    </xf>
    <xf numFmtId="0" fontId="5" fillId="2" borderId="11" xfId="5" applyFont="1" applyFill="1" applyBorder="1"/>
    <xf numFmtId="0" fontId="5" fillId="2" borderId="5" xfId="5" applyFont="1" applyFill="1" applyBorder="1"/>
    <xf numFmtId="0" fontId="5" fillId="2" borderId="6" xfId="5" applyFont="1" applyFill="1" applyBorder="1"/>
    <xf numFmtId="0" fontId="6" fillId="0" borderId="0" xfId="5"/>
    <xf numFmtId="0" fontId="5" fillId="2" borderId="1" xfId="5" applyFont="1" applyFill="1" applyBorder="1"/>
    <xf numFmtId="0" fontId="5" fillId="2" borderId="2" xfId="5" applyFont="1" applyFill="1" applyBorder="1"/>
    <xf numFmtId="0" fontId="5" fillId="2" borderId="7" xfId="5" applyFont="1" applyFill="1" applyBorder="1"/>
    <xf numFmtId="0" fontId="4" fillId="5" borderId="9" xfId="5" applyFont="1" applyFill="1" applyBorder="1" applyAlignment="1">
      <alignment horizontal="center" vertical="center" wrapText="1"/>
    </xf>
    <xf numFmtId="0" fontId="6" fillId="2" borderId="1" xfId="5" applyFill="1" applyBorder="1" applyAlignment="1">
      <alignment horizontal="center"/>
    </xf>
    <xf numFmtId="0" fontId="6" fillId="2" borderId="2" xfId="5" applyFill="1" applyBorder="1" applyAlignment="1">
      <alignment horizontal="center"/>
    </xf>
    <xf numFmtId="0" fontId="6" fillId="2" borderId="7" xfId="5" applyFill="1" applyBorder="1" applyAlignment="1">
      <alignment horizontal="center"/>
    </xf>
    <xf numFmtId="0" fontId="6" fillId="2" borderId="3" xfId="5" applyFill="1" applyBorder="1" applyAlignment="1">
      <alignment horizontal="center"/>
    </xf>
    <xf numFmtId="0" fontId="6" fillId="2" borderId="4" xfId="5" applyFill="1" applyBorder="1" applyAlignment="1">
      <alignment horizontal="center"/>
    </xf>
    <xf numFmtId="0" fontId="6" fillId="2" borderId="8" xfId="5" applyFill="1" applyBorder="1" applyAlignment="1">
      <alignment horizontal="center"/>
    </xf>
    <xf numFmtId="0" fontId="6" fillId="3" borderId="2" xfId="5" applyFill="1" applyBorder="1"/>
    <xf numFmtId="0" fontId="6" fillId="4" borderId="2" xfId="5" applyFont="1" applyFill="1" applyBorder="1"/>
    <xf numFmtId="0" fontId="6" fillId="0" borderId="0" xfId="5" applyBorder="1"/>
    <xf numFmtId="0" fontId="6" fillId="2" borderId="11" xfId="5" applyFill="1" applyBorder="1"/>
    <xf numFmtId="0" fontId="6" fillId="2" borderId="5" xfId="5" applyFill="1" applyBorder="1"/>
    <xf numFmtId="0" fontId="6" fillId="2" borderId="6" xfId="5" applyFill="1" applyBorder="1"/>
    <xf numFmtId="0" fontId="6" fillId="5" borderId="19" xfId="5" applyFill="1" applyBorder="1" applyAlignment="1">
      <alignment horizontal="center" vertical="center" wrapText="1"/>
    </xf>
    <xf numFmtId="167" fontId="6" fillId="2" borderId="1" xfId="2" applyNumberFormat="1" applyFill="1" applyBorder="1" applyAlignment="1">
      <alignment horizontal="center"/>
    </xf>
    <xf numFmtId="167" fontId="6" fillId="2" borderId="2" xfId="2" applyNumberFormat="1" applyFill="1" applyBorder="1" applyAlignment="1">
      <alignment horizontal="center"/>
    </xf>
    <xf numFmtId="167" fontId="6" fillId="2" borderId="7" xfId="2" applyNumberFormat="1" applyFill="1" applyBorder="1" applyAlignment="1">
      <alignment horizontal="center"/>
    </xf>
    <xf numFmtId="0" fontId="6" fillId="5" borderId="9" xfId="5" applyFill="1" applyBorder="1" applyAlignment="1">
      <alignment horizontal="center" vertical="center" wrapText="1"/>
    </xf>
    <xf numFmtId="167" fontId="6" fillId="2" borderId="3" xfId="2" applyNumberFormat="1" applyFill="1" applyBorder="1" applyAlignment="1">
      <alignment horizontal="center"/>
    </xf>
    <xf numFmtId="167" fontId="6" fillId="2" borderId="4" xfId="2" applyNumberFormat="1" applyFill="1" applyBorder="1" applyAlignment="1">
      <alignment horizontal="center"/>
    </xf>
    <xf numFmtId="167" fontId="6" fillId="2" borderId="8" xfId="2" applyNumberFormat="1" applyFill="1" applyBorder="1" applyAlignment="1">
      <alignment horizontal="center"/>
    </xf>
    <xf numFmtId="0" fontId="6" fillId="5" borderId="1" xfId="5" applyFont="1" applyFill="1" applyBorder="1"/>
    <xf numFmtId="0" fontId="6" fillId="3" borderId="9" xfId="5" applyFill="1" applyBorder="1"/>
    <xf numFmtId="0" fontId="6" fillId="4" borderId="10" xfId="5" applyFont="1" applyFill="1" applyBorder="1" applyAlignment="1"/>
    <xf numFmtId="0" fontId="6" fillId="5" borderId="10" xfId="5" applyFont="1" applyFill="1" applyBorder="1"/>
    <xf numFmtId="0" fontId="6" fillId="3" borderId="2" xfId="5" applyFill="1" applyBorder="1" applyAlignment="1"/>
    <xf numFmtId="0" fontId="5" fillId="5" borderId="9" xfId="5" applyFont="1" applyFill="1" applyBorder="1"/>
    <xf numFmtId="0" fontId="6" fillId="2" borderId="3" xfId="5" applyFill="1" applyBorder="1"/>
    <xf numFmtId="0" fontId="6" fillId="2" borderId="4" xfId="5" applyFill="1" applyBorder="1"/>
    <xf numFmtId="0" fontId="6" fillId="2" borderId="8" xfId="5" applyFill="1" applyBorder="1"/>
    <xf numFmtId="0" fontId="6" fillId="2" borderId="2" xfId="5" applyFill="1" applyBorder="1"/>
    <xf numFmtId="0" fontId="5" fillId="0" borderId="0" xfId="5" applyFont="1"/>
    <xf numFmtId="0" fontId="5" fillId="5" borderId="13" xfId="5" applyFont="1" applyFill="1" applyBorder="1"/>
    <xf numFmtId="0" fontId="6" fillId="2" borderId="2" xfId="5" applyFill="1" applyBorder="1" applyAlignment="1">
      <alignment horizontal="center" vertical="center" wrapText="1"/>
    </xf>
    <xf numFmtId="0" fontId="6" fillId="2" borderId="1" xfId="5" applyFill="1" applyBorder="1"/>
    <xf numFmtId="0" fontId="6" fillId="2" borderId="7" xfId="5" applyFill="1" applyBorder="1"/>
    <xf numFmtId="0" fontId="6" fillId="2" borderId="12" xfId="5" applyFill="1" applyBorder="1"/>
    <xf numFmtId="0" fontId="7" fillId="5" borderId="9" xfId="5" applyFont="1" applyFill="1" applyBorder="1" applyAlignment="1">
      <alignment horizontal="center" vertical="center" wrapText="1"/>
    </xf>
    <xf numFmtId="0" fontId="6" fillId="2" borderId="11" xfId="5" applyFill="1" applyBorder="1" applyAlignment="1">
      <alignment horizontal="center" vertical="center"/>
    </xf>
    <xf numFmtId="0" fontId="6" fillId="2" borderId="5" xfId="5" applyFill="1" applyBorder="1" applyAlignment="1">
      <alignment horizontal="center" vertical="center"/>
    </xf>
    <xf numFmtId="0" fontId="6" fillId="2" borderId="6" xfId="5" applyFill="1" applyBorder="1" applyAlignment="1">
      <alignment horizontal="center" vertical="center"/>
    </xf>
    <xf numFmtId="9" fontId="0" fillId="2" borderId="3" xfId="7" applyFont="1" applyFill="1" applyBorder="1" applyAlignment="1">
      <alignment horizontal="center" vertical="center"/>
    </xf>
    <xf numFmtId="9" fontId="0" fillId="2" borderId="4" xfId="7" applyFont="1" applyFill="1" applyBorder="1" applyAlignment="1">
      <alignment horizontal="center" vertical="center"/>
    </xf>
    <xf numFmtId="9" fontId="0" fillId="2" borderId="8" xfId="7" applyFont="1" applyFill="1" applyBorder="1" applyAlignment="1">
      <alignment horizontal="center" vertical="center"/>
    </xf>
    <xf numFmtId="0" fontId="7" fillId="2" borderId="17" xfId="5" applyFont="1" applyFill="1" applyBorder="1" applyAlignment="1">
      <alignment horizontal="center" vertical="center" wrapText="1"/>
    </xf>
    <xf numFmtId="0" fontId="6" fillId="3" borderId="16" xfId="5" applyFill="1" applyBorder="1" applyAlignment="1">
      <alignment horizontal="center" vertical="center"/>
    </xf>
    <xf numFmtId="0" fontId="7" fillId="2" borderId="17" xfId="5" applyFont="1" applyFill="1" applyBorder="1" applyAlignment="1">
      <alignment horizontal="center" vertical="center"/>
    </xf>
    <xf numFmtId="9" fontId="6" fillId="4" borderId="16" xfId="7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0" fillId="0" borderId="2" xfId="0" applyBorder="1"/>
    <xf numFmtId="4" fontId="0" fillId="0" borderId="2" xfId="0" applyNumberFormat="1" applyBorder="1"/>
    <xf numFmtId="0" fontId="8" fillId="3" borderId="2" xfId="0" applyFont="1" applyFill="1" applyBorder="1" applyAlignment="1">
      <alignment horizontal="center" vertical="center" wrapText="1"/>
    </xf>
    <xf numFmtId="171" fontId="8" fillId="3" borderId="2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center" wrapText="1"/>
    </xf>
    <xf numFmtId="14" fontId="8" fillId="0" borderId="0" xfId="0" applyNumberFormat="1" applyFont="1" applyFill="1" applyBorder="1" applyAlignment="1">
      <alignment horizontal="left" vertical="center" wrapText="1"/>
    </xf>
    <xf numFmtId="0" fontId="5" fillId="6" borderId="0" xfId="0" applyFont="1" applyFill="1"/>
    <xf numFmtId="0" fontId="0" fillId="0" borderId="0" xfId="0" applyAlignment="1">
      <alignment horizontal="center"/>
    </xf>
    <xf numFmtId="4" fontId="0" fillId="0" borderId="0" xfId="0" applyNumberFormat="1"/>
    <xf numFmtId="171" fontId="0" fillId="0" borderId="0" xfId="0" applyNumberFormat="1" applyAlignment="1">
      <alignment horizontal="center"/>
    </xf>
    <xf numFmtId="0" fontId="5" fillId="0" borderId="9" xfId="0" applyFont="1" applyBorder="1" applyAlignment="1">
      <alignment horizontal="centerContinuous"/>
    </xf>
    <xf numFmtId="0" fontId="5" fillId="0" borderId="10" xfId="0" applyFont="1" applyBorder="1" applyAlignment="1">
      <alignment horizontal="centerContinuous"/>
    </xf>
    <xf numFmtId="0" fontId="0" fillId="0" borderId="2" xfId="0" applyBorder="1" applyAlignment="1">
      <alignment horizontal="center"/>
    </xf>
    <xf numFmtId="0" fontId="13" fillId="0" borderId="2" xfId="0" applyFont="1" applyFill="1" applyBorder="1" applyAlignment="1">
      <alignment horizontal="center" vertical="center"/>
    </xf>
    <xf numFmtId="172" fontId="13" fillId="0" borderId="2" xfId="3" applyNumberFormat="1" applyFont="1" applyFill="1" applyBorder="1" applyAlignment="1">
      <alignment horizontal="center" vertical="center"/>
    </xf>
    <xf numFmtId="0" fontId="14" fillId="0" borderId="2" xfId="0" applyFont="1" applyFill="1" applyBorder="1"/>
    <xf numFmtId="0" fontId="14" fillId="0" borderId="2" xfId="0" applyFont="1" applyFill="1" applyBorder="1" applyAlignment="1">
      <alignment horizontal="center"/>
    </xf>
    <xf numFmtId="172" fontId="14" fillId="0" borderId="2" xfId="3" applyNumberFormat="1" applyFont="1" applyFill="1" applyBorder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29" xfId="0" pivotButton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1" xfId="0" applyNumberFormat="1" applyBorder="1"/>
    <xf numFmtId="0" fontId="0" fillId="0" borderId="42" xfId="0" applyNumberFormat="1" applyBorder="1"/>
    <xf numFmtId="0" fontId="0" fillId="0" borderId="43" xfId="0" applyNumberFormat="1" applyBorder="1"/>
    <xf numFmtId="0" fontId="0" fillId="0" borderId="44" xfId="0" applyBorder="1"/>
    <xf numFmtId="0" fontId="0" fillId="0" borderId="29" xfId="0" applyNumberFormat="1" applyBorder="1"/>
    <xf numFmtId="0" fontId="0" fillId="0" borderId="44" xfId="0" applyNumberFormat="1" applyBorder="1"/>
    <xf numFmtId="0" fontId="0" fillId="0" borderId="38" xfId="0" applyNumberFormat="1" applyBorder="1"/>
    <xf numFmtId="0" fontId="0" fillId="0" borderId="0" xfId="0" applyNumberFormat="1"/>
    <xf numFmtId="0" fontId="0" fillId="0" borderId="39" xfId="0" applyNumberFormat="1" applyBorder="1"/>
    <xf numFmtId="0" fontId="0" fillId="0" borderId="45" xfId="0" applyNumberFormat="1" applyBorder="1"/>
    <xf numFmtId="0" fontId="0" fillId="0" borderId="30" xfId="0" pivotButton="1" applyBorder="1"/>
    <xf numFmtId="0" fontId="0" fillId="0" borderId="46" xfId="0" applyBorder="1"/>
    <xf numFmtId="10" fontId="0" fillId="0" borderId="29" xfId="0" applyNumberFormat="1" applyBorder="1"/>
    <xf numFmtId="10" fontId="0" fillId="0" borderId="44" xfId="0" applyNumberFormat="1" applyBorder="1"/>
    <xf numFmtId="10" fontId="0" fillId="0" borderId="41" xfId="0" applyNumberFormat="1" applyBorder="1"/>
    <xf numFmtId="10" fontId="0" fillId="0" borderId="38" xfId="0" applyNumberFormat="1" applyBorder="1"/>
    <xf numFmtId="10" fontId="0" fillId="0" borderId="0" xfId="0" applyNumberFormat="1"/>
    <xf numFmtId="10" fontId="0" fillId="0" borderId="42" xfId="0" applyNumberFormat="1" applyBorder="1"/>
    <xf numFmtId="10" fontId="0" fillId="0" borderId="39" xfId="0" applyNumberFormat="1" applyBorder="1"/>
    <xf numFmtId="10" fontId="0" fillId="0" borderId="45" xfId="0" applyNumberFormat="1" applyBorder="1"/>
    <xf numFmtId="10" fontId="0" fillId="0" borderId="43" xfId="0" applyNumberFormat="1" applyBorder="1"/>
    <xf numFmtId="170" fontId="0" fillId="0" borderId="29" xfId="0" applyNumberFormat="1" applyBorder="1"/>
    <xf numFmtId="170" fontId="0" fillId="0" borderId="44" xfId="0" applyNumberFormat="1" applyBorder="1"/>
    <xf numFmtId="170" fontId="0" fillId="0" borderId="41" xfId="0" applyNumberFormat="1" applyBorder="1"/>
    <xf numFmtId="170" fontId="0" fillId="0" borderId="38" xfId="0" applyNumberFormat="1" applyBorder="1"/>
    <xf numFmtId="170" fontId="0" fillId="0" borderId="0" xfId="0" applyNumberFormat="1"/>
    <xf numFmtId="170" fontId="0" fillId="0" borderId="42" xfId="0" applyNumberFormat="1" applyBorder="1"/>
    <xf numFmtId="170" fontId="0" fillId="0" borderId="39" xfId="0" applyNumberFormat="1" applyBorder="1"/>
    <xf numFmtId="170" fontId="0" fillId="0" borderId="45" xfId="0" applyNumberFormat="1" applyBorder="1"/>
    <xf numFmtId="170" fontId="0" fillId="0" borderId="43" xfId="0" applyNumberFormat="1" applyBorder="1"/>
    <xf numFmtId="0" fontId="6" fillId="0" borderId="0" xfId="0" applyFont="1"/>
    <xf numFmtId="0" fontId="0" fillId="0" borderId="47" xfId="0" applyBorder="1"/>
    <xf numFmtId="0" fontId="0" fillId="0" borderId="47" xfId="0" applyNumberFormat="1" applyBorder="1"/>
    <xf numFmtId="0" fontId="0" fillId="0" borderId="48" xfId="0" applyNumberFormat="1" applyBorder="1"/>
    <xf numFmtId="0" fontId="0" fillId="0" borderId="49" xfId="0" applyNumberFormat="1" applyBorder="1"/>
    <xf numFmtId="0" fontId="6" fillId="5" borderId="9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 wrapText="1"/>
    </xf>
    <xf numFmtId="0" fontId="3" fillId="2" borderId="20" xfId="0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2" xfId="5" applyFont="1" applyFill="1" applyBorder="1" applyAlignment="1">
      <alignment horizontal="center"/>
    </xf>
    <xf numFmtId="0" fontId="6" fillId="5" borderId="9" xfId="5" applyFont="1" applyFill="1" applyBorder="1" applyAlignment="1">
      <alignment horizontal="center"/>
    </xf>
    <xf numFmtId="0" fontId="6" fillId="5" borderId="10" xfId="5" applyFont="1" applyFill="1" applyBorder="1" applyAlignment="1">
      <alignment horizontal="center"/>
    </xf>
    <xf numFmtId="0" fontId="3" fillId="2" borderId="17" xfId="5" applyFont="1" applyFill="1" applyBorder="1" applyAlignment="1">
      <alignment horizontal="center" wrapText="1"/>
    </xf>
    <xf numFmtId="0" fontId="3" fillId="2" borderId="20" xfId="5" applyFont="1" applyFill="1" applyBorder="1" applyAlignment="1">
      <alignment horizontal="center" wrapText="1"/>
    </xf>
    <xf numFmtId="0" fontId="5" fillId="5" borderId="9" xfId="5" applyFont="1" applyFill="1" applyBorder="1" applyAlignment="1">
      <alignment horizontal="center" vertical="center"/>
    </xf>
    <xf numFmtId="0" fontId="5" fillId="5" borderId="10" xfId="5" applyFont="1" applyFill="1" applyBorder="1" applyAlignment="1">
      <alignment horizontal="center" vertical="center"/>
    </xf>
  </cellXfs>
  <cellStyles count="8">
    <cellStyle name="Euro" xfId="1" xr:uid="{00000000-0005-0000-0000-000000000000}"/>
    <cellStyle name="Euro 2" xfId="2" xr:uid="{00000000-0005-0000-0000-000001000000}"/>
    <cellStyle name="Milliers" xfId="3" builtinId="3"/>
    <cellStyle name="Monétaire_BaseTD12Exercices" xfId="4" xr:uid="{00000000-0005-0000-0000-000003000000}"/>
    <cellStyle name="Normal" xfId="0" builtinId="0"/>
    <cellStyle name="Normal 2" xfId="5" xr:uid="{00000000-0005-0000-0000-000005000000}"/>
    <cellStyle name="Pourcentage" xfId="6" builtinId="5"/>
    <cellStyle name="Pourcentage 2" xfId="7" xr:uid="{00000000-0005-0000-0000-000007000000}"/>
  </cellStyles>
  <dxfs count="1">
    <dxf>
      <numFmt numFmtId="170" formatCode="#,##0.00\ &quot;€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calebasse\jortf\Documents\CORONAVIRUS\AN2122\sae14\SujetSAe\Copie%20de%20ques_3_2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ric" refreshedDate="44389.71445428241" createdVersion="4" refreshedVersion="4" minRefreshableVersion="3" recordCount="41" xr:uid="{00000000-000A-0000-FFFF-FFFF00000000}">
  <cacheSource type="worksheet">
    <worksheetSource ref="A3:D44" sheet="Feuil1" r:id="rId2"/>
  </cacheSource>
  <cacheFields count="5">
    <cacheField name="NUMCLIENT" numFmtId="0">
      <sharedItems containsSemiMixedTypes="0" containsString="0" containsNumber="1" containsInteger="1" minValue="1" maxValue="17" count="13">
        <n v="2"/>
        <n v="1"/>
        <n v="9"/>
        <n v="8"/>
        <n v="5"/>
        <n v="17"/>
        <n v="3"/>
        <n v="16"/>
        <n v="12"/>
        <n v="13"/>
        <n v="4"/>
        <n v="11"/>
        <n v="10"/>
      </sharedItems>
    </cacheField>
    <cacheField name="DATECOMM" numFmtId="0">
      <sharedItems containsSemiMixedTypes="0" containsNonDate="0" containsDate="1" containsString="0" minDate="2021-04-23T00:00:00" maxDate="2021-06-28T00:00:00" count="5">
        <d v="2021-04-23T00:00:00"/>
        <d v="2021-05-13T00:00:00"/>
        <d v="2021-06-22T00:00:00"/>
        <d v="2021-06-26T00:00:00"/>
        <d v="2021-06-27T00:00:00"/>
      </sharedItems>
      <fieldGroup par="4" base="1">
        <rangePr groupBy="days" startDate="2021-04-23T00:00:00" endDate="2021-06-28T00:00:00"/>
        <groupItems count="368">
          <s v="&lt;23/04/2021"/>
          <s v="01-janv"/>
          <s v="02-janv"/>
          <s v="03-janv"/>
          <s v="04-janv"/>
          <s v="05-janv"/>
          <s v="06-janv"/>
          <s v="07-janv"/>
          <s v="08-janv"/>
          <s v="09-janv"/>
          <s v="10-janv"/>
          <s v="11-janv"/>
          <s v="12-janv"/>
          <s v="13-janv"/>
          <s v="14-janv"/>
          <s v="15-janv"/>
          <s v="16-janv"/>
          <s v="17-janv"/>
          <s v="18-janv"/>
          <s v="19-janv"/>
          <s v="20-janv"/>
          <s v="21-janv"/>
          <s v="22-janv"/>
          <s v="23-janv"/>
          <s v="24-janv"/>
          <s v="25-janv"/>
          <s v="26-janv"/>
          <s v="27-janv"/>
          <s v="28-janv"/>
          <s v="29-janv"/>
          <s v="30-janv"/>
          <s v="31-janv"/>
          <s v="01-févr"/>
          <s v="02-févr"/>
          <s v="03-févr"/>
          <s v="04-févr"/>
          <s v="05-févr"/>
          <s v="06-févr"/>
          <s v="07-févr"/>
          <s v="08-févr"/>
          <s v="09-févr"/>
          <s v="10-févr"/>
          <s v="11-févr"/>
          <s v="12-févr"/>
          <s v="13-févr"/>
          <s v="14-févr"/>
          <s v="15-févr"/>
          <s v="16-févr"/>
          <s v="17-févr"/>
          <s v="18-févr"/>
          <s v="19-févr"/>
          <s v="20-févr"/>
          <s v="21-févr"/>
          <s v="22-févr"/>
          <s v="23-févr"/>
          <s v="24-févr"/>
          <s v="25-févr"/>
          <s v="26-févr"/>
          <s v="27-févr"/>
          <s v="28-févr"/>
          <s v="29-févr"/>
          <s v="01-mars"/>
          <s v="02-mars"/>
          <s v="03-mars"/>
          <s v="04-mars"/>
          <s v="05-mars"/>
          <s v="06-mars"/>
          <s v="07-mars"/>
          <s v="08-mars"/>
          <s v="09-mars"/>
          <s v="10-mars"/>
          <s v="11-mars"/>
          <s v="12-mars"/>
          <s v="13-mars"/>
          <s v="14-mars"/>
          <s v="15-mars"/>
          <s v="16-mars"/>
          <s v="17-mars"/>
          <s v="18-mars"/>
          <s v="19-mars"/>
          <s v="20-mars"/>
          <s v="21-mars"/>
          <s v="22-mars"/>
          <s v="23-mars"/>
          <s v="24-mars"/>
          <s v="25-mars"/>
          <s v="26-mars"/>
          <s v="27-mars"/>
          <s v="28-mars"/>
          <s v="29-mars"/>
          <s v="30-mars"/>
          <s v="31-mars"/>
          <s v="01-avr"/>
          <s v="02-avr"/>
          <s v="03-avr"/>
          <s v="04-avr"/>
          <s v="05-avr"/>
          <s v="06-avr"/>
          <s v="07-avr"/>
          <s v="08-avr"/>
          <s v="09-avr"/>
          <s v="10-avr"/>
          <s v="11-avr"/>
          <s v="12-avr"/>
          <s v="13-avr"/>
          <s v="14-avr"/>
          <s v="15-avr"/>
          <s v="16-avr"/>
          <s v="17-avr"/>
          <s v="18-avr"/>
          <s v="19-avr"/>
          <s v="20-avr"/>
          <s v="21-avr"/>
          <s v="22-avr"/>
          <s v="23-avr"/>
          <s v="24-avr"/>
          <s v="25-avr"/>
          <s v="26-avr"/>
          <s v="27-avr"/>
          <s v="28-avr"/>
          <s v="29-avr"/>
          <s v="30-avr"/>
          <s v="01-mai"/>
          <s v="02-mai"/>
          <s v="03-mai"/>
          <s v="04-mai"/>
          <s v="05-mai"/>
          <s v="06-mai"/>
          <s v="07-mai"/>
          <s v="08-mai"/>
          <s v="09-mai"/>
          <s v="10-mai"/>
          <s v="11-mai"/>
          <s v="12-mai"/>
          <s v="13-mai"/>
          <s v="14-mai"/>
          <s v="15-mai"/>
          <s v="16-mai"/>
          <s v="17-mai"/>
          <s v="18-mai"/>
          <s v="19-mai"/>
          <s v="20-mai"/>
          <s v="21-mai"/>
          <s v="22-mai"/>
          <s v="23-mai"/>
          <s v="24-mai"/>
          <s v="25-mai"/>
          <s v="26-mai"/>
          <s v="27-mai"/>
          <s v="28-mai"/>
          <s v="29-mai"/>
          <s v="30-mai"/>
          <s v="31-mai"/>
          <s v="01-juin"/>
          <s v="02-juin"/>
          <s v="03-juin"/>
          <s v="04-juin"/>
          <s v="05-juin"/>
          <s v="06-juin"/>
          <s v="07-juin"/>
          <s v="08-juin"/>
          <s v="09-juin"/>
          <s v="10-juin"/>
          <s v="11-juin"/>
          <s v="12-juin"/>
          <s v="13-juin"/>
          <s v="14-juin"/>
          <s v="15-juin"/>
          <s v="16-juin"/>
          <s v="17-juin"/>
          <s v="18-juin"/>
          <s v="19-juin"/>
          <s v="20-juin"/>
          <s v="21-juin"/>
          <s v="22-juin"/>
          <s v="23-juin"/>
          <s v="24-juin"/>
          <s v="25-juin"/>
          <s v="26-juin"/>
          <s v="27-juin"/>
          <s v="28-juin"/>
          <s v="29-juin"/>
          <s v="30-juin"/>
          <s v="01-juil"/>
          <s v="02-juil"/>
          <s v="03-juil"/>
          <s v="04-juil"/>
          <s v="05-juil"/>
          <s v="06-juil"/>
          <s v="07-juil"/>
          <s v="08-juil"/>
          <s v="09-juil"/>
          <s v="10-juil"/>
          <s v="11-juil"/>
          <s v="12-juil"/>
          <s v="13-juil"/>
          <s v="14-juil"/>
          <s v="15-juil"/>
          <s v="16-juil"/>
          <s v="17-juil"/>
          <s v="18-juil"/>
          <s v="19-juil"/>
          <s v="20-juil"/>
          <s v="21-juil"/>
          <s v="22-juil"/>
          <s v="23-juil"/>
          <s v="24-juil"/>
          <s v="25-juil"/>
          <s v="26-juil"/>
          <s v="27-juil"/>
          <s v="28-juil"/>
          <s v="29-juil"/>
          <s v="30-juil"/>
          <s v="31-juil"/>
          <s v="01-août"/>
          <s v="02-août"/>
          <s v="03-août"/>
          <s v="04-août"/>
          <s v="05-août"/>
          <s v="06-août"/>
          <s v="07-août"/>
          <s v="08-août"/>
          <s v="09-août"/>
          <s v="10-août"/>
          <s v="11-août"/>
          <s v="12-août"/>
          <s v="13-août"/>
          <s v="14-août"/>
          <s v="15-août"/>
          <s v="16-août"/>
          <s v="17-août"/>
          <s v="18-août"/>
          <s v="19-août"/>
          <s v="20-août"/>
          <s v="21-août"/>
          <s v="22-août"/>
          <s v="23-août"/>
          <s v="24-août"/>
          <s v="25-août"/>
          <s v="26-août"/>
          <s v="27-août"/>
          <s v="28-août"/>
          <s v="29-août"/>
          <s v="30-août"/>
          <s v="31-août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éc"/>
          <s v="02-déc"/>
          <s v="03-déc"/>
          <s v="04-déc"/>
          <s v="05-déc"/>
          <s v="06-déc"/>
          <s v="07-déc"/>
          <s v="08-déc"/>
          <s v="09-déc"/>
          <s v="10-déc"/>
          <s v="11-déc"/>
          <s v="12-déc"/>
          <s v="13-déc"/>
          <s v="14-déc"/>
          <s v="15-déc"/>
          <s v="16-déc"/>
          <s v="17-déc"/>
          <s v="18-déc"/>
          <s v="19-déc"/>
          <s v="20-déc"/>
          <s v="21-déc"/>
          <s v="22-déc"/>
          <s v="23-déc"/>
          <s v="24-déc"/>
          <s v="25-déc"/>
          <s v="26-déc"/>
          <s v="27-déc"/>
          <s v="28-déc"/>
          <s v="29-déc"/>
          <s v="30-déc"/>
          <s v="31-déc"/>
          <s v="&gt;28/06/2021"/>
        </groupItems>
      </fieldGroup>
    </cacheField>
    <cacheField name="MONTANTHT" numFmtId="0">
      <sharedItems containsSemiMixedTypes="0" containsString="0" containsNumber="1" minValue="512" maxValue="32800"/>
    </cacheField>
    <cacheField name="ADRESSEPAYSCLIENT" numFmtId="0">
      <sharedItems count="4">
        <s v="France"/>
        <s v="Suisse"/>
        <s v="Italie"/>
        <s v="Autriche"/>
      </sharedItems>
    </cacheField>
    <cacheField name="Mois" numFmtId="0" databaseField="0">
      <fieldGroup base="1">
        <rangePr groupBy="months" startDate="2021-04-23T00:00:00" endDate="2021-06-28T00:00:00"/>
        <groupItems count="14">
          <s v="&lt;23/04/2021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28/06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my Leber" refreshedDate="45604.375748726852" createdVersion="1" refreshedVersion="7" recordCount="144" upgradeOnRefresh="1" xr:uid="{00000000-000A-0000-FFFF-FFFF0C000000}">
  <cacheSource type="worksheet">
    <worksheetSource ref="A1:D145" sheet="TCD-EX1"/>
  </cacheSource>
  <cacheFields count="4">
    <cacheField name="Mois" numFmtId="0">
      <sharedItems count="6">
        <s v="Janvier"/>
        <s v="Février"/>
        <s v="Mars"/>
        <s v="Avril"/>
        <s v="Mai"/>
        <s v="Juin"/>
      </sharedItems>
    </cacheField>
    <cacheField name="Région" numFmtId="0">
      <sharedItems count="4">
        <s v="Nord ouest"/>
        <s v="Sud ouest"/>
        <s v="Nord est"/>
        <s v="Sud est "/>
      </sharedItems>
    </cacheField>
    <cacheField name="Appellation" numFmtId="0">
      <sharedItems count="6">
        <s v="Vins de Loire"/>
        <s v="Bordeaux"/>
        <s v="Alsace"/>
        <s v="Provence"/>
        <s v="Bourgogne"/>
        <s v="Autres"/>
      </sharedItems>
    </cacheField>
    <cacheField name="C.A." numFmtId="4">
      <sharedItems containsSemiMixedTypes="0" containsString="0" containsNumber="1" minValue="21.25" maxValue="990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my Leber" refreshedDate="45604.388633333336" createdVersion="1" refreshedVersion="7" recordCount="284" upgradeOnRefresh="1" xr:uid="{00000000-000A-0000-FFFF-FFFF1D000000}">
  <cacheSource type="worksheet">
    <worksheetSource ref="A1:K285" sheet="TCD-Ex2"/>
  </cacheSource>
  <cacheFields count="11">
    <cacheField name="NOM" numFmtId="0">
      <sharedItems count="268">
        <s v="ABENHAÏM"/>
        <s v="ABSCHEN"/>
        <s v="ADAMO"/>
        <s v="AGAPOF"/>
        <s v="ALEMBERT"/>
        <s v="AMARA"/>
        <s v="AMELLAL"/>
        <s v="ANGONIN"/>
        <s v="AZOURA"/>
        <s v="AZRIA"/>
        <s v="BACH"/>
        <s v="BAH"/>
        <s v="BARNAUD"/>
        <s v="BARRACHINA"/>
        <s v="BARRANDON"/>
        <s v="BASS"/>
        <s v="BAUDET"/>
        <s v="BEAUDEAU"/>
        <s v="BEAUMIER"/>
        <s v="BEDO"/>
        <s v="BEETHOVEN"/>
        <s v="BENHAMOU"/>
        <s v="BENSIMHON"/>
        <s v="BENSIMON"/>
        <s v="BÉRAUD"/>
        <s v="BERDUGO"/>
        <s v="BERTOLO"/>
        <s v="BERTRAND"/>
        <s v="BIDAULT"/>
        <s v="BINET"/>
        <s v="BLANC"/>
        <s v="BLANCHOT"/>
        <s v="BOLLO"/>
        <s v="BONNAY"/>
        <s v="BOUCHET"/>
        <s v="BOUDART"/>
        <s v="BOULLICAUD"/>
        <s v="BOUN"/>
        <s v="BOUSLAH"/>
        <s v="BOUZCKAR"/>
        <s v="BOVERO"/>
        <s v="BRELEUR"/>
        <s v="BRON"/>
        <s v="BRUNET"/>
        <s v="BSIRI"/>
        <s v="CAILLOT"/>
        <s v="CALVET"/>
        <s v="CAPRON"/>
        <s v="CARRERA"/>
        <s v="CHAMBLAS"/>
        <s v="CHARDON"/>
        <s v="CHAUBEAU"/>
        <s v="CHAVES"/>
        <s v="CHEHMAT"/>
        <s v="CHHUOR"/>
        <s v="CHI"/>
        <s v="CHICHE"/>
        <s v="CHIFFLET"/>
        <s v="CHRISTOPHE"/>
        <s v="CLAVERIE"/>
        <s v="COHEN"/>
        <s v="COMTE"/>
        <s v="CORBET"/>
        <s v="COUDERC"/>
        <s v="COUGET"/>
        <s v="CRIÉ"/>
        <s v="CROMBEZ"/>
        <s v="CUCIT"/>
        <s v="CYMBALIST"/>
        <s v="DAMBSKI"/>
        <s v="DANIEL"/>
        <s v="DEAUCOURT"/>
        <s v="DEDIEU"/>
        <s v="DEFRANCE"/>
        <s v="DEGRENDEL"/>
        <s v="DEIXONNE"/>
        <s v="DELAMARRE"/>
        <s v="DELUC"/>
        <s v="DENIS"/>
        <s v="DESHAYES"/>
        <s v="DESROSES"/>
        <s v="DESTAIN"/>
        <s v="D'HÉROUVILLE"/>
        <s v="DI"/>
        <s v="DINIC"/>
        <s v="DONG"/>
        <s v="DOUCOURE"/>
        <s v="DUPRÉ"/>
        <s v="DURAND"/>
        <s v="DURAND-RENIER"/>
        <s v="DUROC"/>
        <s v="EL KAABI"/>
        <s v="FABRE"/>
        <s v="FALZON"/>
        <s v="FARIDI"/>
        <s v="FAUCHEUX"/>
        <s v="FAUQUIER"/>
        <s v="FAURE"/>
        <s v="FAVRE"/>
        <s v="FEDON"/>
        <s v="FERNANDEZ"/>
        <s v="FERRAND"/>
        <s v="FILLEAU"/>
        <s v="FITOUSSI"/>
        <s v="FOURNOL"/>
        <s v="FRANÇOIS"/>
        <s v="FRENOIS"/>
        <s v="FRETTE"/>
        <s v="FRISA"/>
        <s v="GARCIA"/>
        <s v="GEIL"/>
        <s v="GENTIL"/>
        <s v="GEORGET"/>
        <s v="GHAFFAR"/>
        <s v="GHIBAUDO"/>
        <s v="GILLINGHAM"/>
        <s v="GIRARD"/>
        <s v="GIRAUDO"/>
        <s v="GIRON"/>
        <s v="GLYNATSIS"/>
        <s v="GONDOUIN"/>
        <s v="GORZINSKY"/>
        <s v="GOUILLON"/>
        <s v="GOYER"/>
        <s v="GRAIN"/>
        <s v="GUELT"/>
        <s v="GUILLE"/>
        <s v="GUITTON"/>
        <s v="GUTFREUND"/>
        <s v="GUYOT"/>
        <s v="HABRANT"/>
        <s v="HARAULT"/>
        <s v="HERCLICH"/>
        <s v="HERMANT"/>
        <s v="HERSELIN"/>
        <s v="HEURAUX"/>
        <s v="HUSETOWSKI"/>
        <s v="ILARDO"/>
        <s v="IMMEUBLE"/>
        <s v="JOLIBOIS"/>
        <s v="JOLY"/>
        <s v="JUDITH"/>
        <s v="KAC"/>
        <s v="KARSENTY"/>
        <s v="KILBURG"/>
        <s v="KONGOLO"/>
        <s v="KRIEF"/>
        <s v="KTORZA"/>
        <s v="LACHAUSSÉE"/>
        <s v="LACIRE"/>
        <s v="LADD"/>
        <s v="LAIGUILLON"/>
        <s v="LAM"/>
        <s v="LAMBERT"/>
        <s v="LANLO"/>
        <s v="LAUB"/>
        <s v="LE BARBANCHON"/>
        <s v="LE HYARIC"/>
        <s v="LE LOCH"/>
        <s v="LE PREVOST"/>
        <s v="LEBAS"/>
        <s v="LEBRETON"/>
        <s v="LEDOUX"/>
        <s v="LEE"/>
        <s v="LEFORT"/>
        <s v="LEGRAND"/>
        <s v="LEKA"/>
        <s v="LEMAIRE"/>
        <s v="LEMARIÉ"/>
        <s v="LÉVY"/>
        <s v="LOBJOY"/>
        <s v="LOUAPRE"/>
        <s v="LY"/>
        <s v="MARECHAL"/>
        <s v="MARINIER"/>
        <s v="MARQUEZ"/>
        <s v="MARTAUD"/>
        <s v="MARTEL"/>
        <s v="MARTI"/>
        <s v="MARTIN"/>
        <s v="MECHARD"/>
        <s v="MERCIER"/>
        <s v="MERLAUD"/>
        <s v="MESROBIAN"/>
        <s v="MIANET"/>
        <s v="MICELI"/>
        <s v="MILLET"/>
        <s v="MOINARD"/>
        <s v="MOITA"/>
        <s v="MONTFORT"/>
        <s v="NAIMI"/>
        <s v="NICOLLE"/>
        <s v="OBEL"/>
        <s v="OCLOO"/>
        <s v="ONG"/>
        <s v="PARINET"/>
        <s v="PARTOUCHE"/>
        <s v="PAVARD"/>
        <s v="PEDRO"/>
        <s v="PENALVA"/>
        <s v="PERFETTO"/>
        <s v="PERRUCHON"/>
        <s v="PESNOT"/>
        <s v="PIDERIT"/>
        <s v="POINSOT"/>
        <s v="POISSON"/>
        <s v="PONTALIER"/>
        <s v="POTRIQUET"/>
        <s v="POUYADOU"/>
        <s v="PUAULT"/>
        <s v="QUINTIN"/>
        <s v="RAGEUL"/>
        <s v="RAMBEAUD"/>
        <s v="RAMOND"/>
        <s v="RAMOS"/>
        <s v="REBY-FAYARD"/>
        <s v="REMUND"/>
        <s v="RENIER"/>
        <s v="REVERDITO"/>
        <s v="RIDEAU"/>
        <s v="RIEGERT"/>
        <s v="RIESI"/>
        <s v="ROBERT"/>
        <s v="RODIER"/>
        <s v="ROGUET"/>
        <s v="ROLLAIS-LARROUSSE"/>
        <s v="ROLLAND"/>
        <s v="ROSAR"/>
        <s v="ROSSO"/>
        <s v="ROTENBERG"/>
        <s v="ROULET"/>
        <s v="SAADA"/>
        <s v="SACCHET"/>
        <s v="SAILLANT"/>
        <s v="SAPIENCE"/>
        <s v="SARFATI"/>
        <s v="SAYAVONG"/>
        <s v="SCHUSTER"/>
        <s v="SCOTTI"/>
        <s v="SENG"/>
        <s v="SENILLE"/>
        <s v="SENTEX"/>
        <s v="SINSEAU"/>
        <s v="SOK"/>
        <s v="SONG"/>
        <s v="STOEFFLER"/>
        <s v="SUON"/>
        <s v="SURENA"/>
        <s v="TAIEB"/>
        <s v="TAMBURRINI"/>
        <s v="TAN"/>
        <s v="TANG"/>
        <s v="TARDIF"/>
        <s v="THAO"/>
        <s v="THIAM"/>
        <s v="THOQUENNE"/>
        <s v="UNG"/>
        <s v="VANNAXAY"/>
        <s v="VASSEUR"/>
        <s v="VIAND"/>
        <s v="VIDON"/>
        <s v="VINET"/>
        <s v="ZANOTI"/>
        <s v="ZAOUI"/>
        <s v="ZENOU"/>
        <s v="ZHOU"/>
        <s v="ZIHOUNE"/>
        <s v="ZOUC"/>
      </sharedItems>
    </cacheField>
    <cacheField name="PRENOM" numFmtId="0">
      <sharedItems/>
    </cacheField>
    <cacheField name="TELEPHONE" numFmtId="0">
      <sharedItems/>
    </cacheField>
    <cacheField name="DIRECTION" numFmtId="0">
      <sharedItems/>
    </cacheField>
    <cacheField name="SITE" numFmtId="0">
      <sharedItems count="4">
        <s v="Paris"/>
        <s v="Nice"/>
        <s v="Strasbourg"/>
        <s v="Lille"/>
      </sharedItems>
    </cacheField>
    <cacheField name="PIECE" numFmtId="0">
      <sharedItems count="81">
        <s v="pièce 58"/>
        <s v="pièce 74"/>
        <s v="pièce 73"/>
        <s v="pièce 109"/>
        <s v="pièce 134"/>
        <s v="pièce 80"/>
        <s v="pièce 232"/>
        <s v="inconnu"/>
        <s v="pièce 70"/>
        <s v="pièce 233"/>
        <s v="pièce 90"/>
        <s v="pièce 131"/>
        <s v="pièce 34"/>
        <s v="pièce 35"/>
        <s v="pièce 91"/>
        <s v="pièce 96"/>
        <s v="pièce 212"/>
        <s v="pièce 17"/>
        <s v="pièce 219"/>
        <s v="pièce 245"/>
        <s v="pièce 64"/>
        <s v="pièce 238"/>
        <s v="pièce 55"/>
        <s v="pièce 78"/>
        <s v="pièce 107"/>
        <s v="pièce SEC"/>
        <s v="pièce 216"/>
        <s v="pièce 67"/>
        <s v="pièce 129"/>
        <s v="pièce 83"/>
        <s v="pièce 51"/>
        <s v="pièce 95"/>
        <s v="pièce 110"/>
        <s v="pièce 104"/>
        <s v="pièce 97"/>
        <s v="pièce 66"/>
        <s v="pièce 118"/>
        <s v="pièce 14"/>
        <s v="pièce 255"/>
        <s v="pièce 133"/>
        <s v="pièce 136"/>
        <s v="pièce 138"/>
        <s v="pièce 53"/>
        <s v="pièce 206"/>
        <s v="pièce 115"/>
        <s v="pièce 62"/>
        <s v="pièce 253"/>
        <s v="pièce 225"/>
        <s v="pièce 56"/>
        <s v="pièce 22"/>
        <s v="pièce 220"/>
        <s v="pièce 241"/>
        <s v="pièce 105"/>
        <s v="pièce 60"/>
        <s v="pièce 132"/>
        <s v="pièce S R"/>
        <s v="pièce 227"/>
        <s v="pièce 209"/>
        <s v="pièce 202"/>
        <s v="pièce 82"/>
        <s v="pièce 239"/>
        <s v="pièce 32"/>
        <s v="pièce 20"/>
        <s v="pièce 135"/>
        <s v="pièce 240"/>
        <s v="pièce 33"/>
        <s v="pièce S/S"/>
        <s v="pièce 234"/>
        <s v="pièce 235"/>
        <s v="pièce 53B"/>
        <s v="pièce 12B"/>
        <s v="pièce 69"/>
        <s v="pièce 50"/>
        <s v="pièce 222"/>
        <s v="pièce 251"/>
        <s v="pièce 57"/>
        <s v="pièce 93"/>
        <s v="pièce 72"/>
        <s v="pièce 21"/>
        <s v="pièce 236"/>
        <s v="pièce 201"/>
      </sharedItems>
    </cacheField>
    <cacheField name="SALAIRE" numFmtId="4">
      <sharedItems containsSemiMixedTypes="0" containsString="0" containsNumber="1" minValue="939.76" maxValue="4151.95" count="284">
        <n v="2011.94"/>
        <n v="2474.29"/>
        <n v="2444.8200000000002"/>
        <n v="991.09"/>
        <n v="1183.9000000000001"/>
        <n v="4151.95"/>
        <n v="1615.68"/>
        <n v="2664.91"/>
        <n v="3201.14"/>
        <n v="2354.84"/>
        <n v="3145.8"/>
        <n v="1650.21"/>
        <n v="2885.09"/>
        <n v="1108.71"/>
        <n v="2014.09"/>
        <n v="1606.47"/>
        <n v="1848.08"/>
        <n v="1861.75"/>
        <n v="2887.84"/>
        <n v="2983.95"/>
        <n v="1426.95"/>
        <n v="1316.45"/>
        <n v="1476.84"/>
        <n v="1130.92"/>
        <n v="2017.23"/>
        <n v="2421.2399999999998"/>
        <n v="1986.96"/>
        <n v="1736.92"/>
        <n v="2233.77"/>
        <n v="1679.49"/>
        <n v="1991.89"/>
        <n v="1750.68"/>
        <n v="2218.1999999999998"/>
        <n v="1954.68"/>
        <n v="2830.61"/>
        <n v="2563.4"/>
        <n v="971.56"/>
        <n v="1873.25"/>
        <n v="2109.04"/>
        <n v="2431.2800000000002"/>
        <n v="3135.85"/>
        <n v="2381.96"/>
        <n v="2263.5500000000002"/>
        <n v="1446.08"/>
        <n v="3583.16"/>
        <n v="2692.75"/>
        <n v="2648.4"/>
        <n v="2153.75"/>
        <n v="1112.47"/>
        <n v="2324.6"/>
        <n v="2417.58"/>
        <n v="2660.51"/>
        <n v="2173.69"/>
        <n v="1076.42"/>
        <n v="1593.08"/>
        <n v="2573.64"/>
        <n v="2754.66"/>
        <n v="1934.15"/>
        <n v="1937.96"/>
        <n v="3163.43"/>
        <n v="2598.77"/>
        <n v="2940.07"/>
        <n v="2995.73"/>
        <n v="2721.97"/>
        <n v="2113.23"/>
        <n v="2381.89"/>
        <n v="1979.8"/>
        <n v="1015.22"/>
        <n v="939.76"/>
        <n v="3058.98"/>
        <n v="2315.36"/>
        <n v="2857.69"/>
        <n v="2665.86"/>
        <n v="1860.95"/>
        <n v="1075.8599999999999"/>
        <n v="1270.22"/>
        <n v="1768.41"/>
        <n v="3061.37"/>
        <n v="2588.3200000000002"/>
        <n v="2501.15"/>
        <n v="2442.0700000000002"/>
        <n v="1149.44"/>
        <n v="1045.76"/>
        <n v="3048.2"/>
        <n v="1206.3699999999999"/>
        <n v="1240.32"/>
        <n v="2926.44"/>
        <n v="1803.51"/>
        <n v="1939.27"/>
        <n v="1390.55"/>
        <n v="1196.72"/>
        <n v="2500.75"/>
        <n v="1043.02"/>
        <n v="2097.08"/>
        <n v="3123.49"/>
        <n v="1764.3"/>
        <n v="1537.96"/>
        <n v="2255.41"/>
        <n v="1966.85"/>
        <n v="3198.59"/>
        <n v="1495.18"/>
        <n v="3139.41"/>
        <n v="1501.42"/>
        <n v="1731.34"/>
        <n v="964.26"/>
        <n v="2061.85"/>
        <n v="1145.8599999999999"/>
        <n v="3193.4"/>
        <n v="2570.14"/>
        <n v="2083.23"/>
        <n v="2848.78"/>
        <n v="3163.4"/>
        <n v="2900.77"/>
        <n v="3125.1"/>
        <n v="3162.52"/>
        <n v="1147.03"/>
        <n v="1008.65"/>
        <n v="2568.04"/>
        <n v="3077.79"/>
        <n v="1575.91"/>
        <n v="1784.35"/>
        <n v="2458.5700000000002"/>
        <n v="1307.73"/>
        <n v="1407.13"/>
        <n v="1388.91"/>
        <n v="1218.71"/>
        <n v="2877.38"/>
        <n v="2706.2"/>
        <n v="2070.8000000000002"/>
        <n v="2984.23"/>
        <n v="1832.32"/>
        <n v="1845.25"/>
        <n v="2608.73"/>
        <n v="2564.35"/>
        <n v="1615.55"/>
        <n v="1430.29"/>
        <n v="1120.56"/>
        <n v="1686.37"/>
        <n v="2283.2600000000002"/>
        <n v="1834.28"/>
        <n v="2945.3"/>
        <n v="2371.0500000000002"/>
        <n v="1363.03"/>
        <n v="2572.2199999999998"/>
        <n v="1415"/>
        <n v="2988.15"/>
        <n v="1390.44"/>
        <n v="2956.23"/>
        <n v="2984.94"/>
        <n v="1883.55"/>
        <n v="1447.83"/>
        <n v="974.73"/>
        <n v="2951.31"/>
        <n v="1016.06"/>
        <n v="2206.0300000000002"/>
        <n v="1855.86"/>
        <n v="1358.15"/>
        <n v="2588.15"/>
        <n v="1643"/>
        <n v="3010.89"/>
        <n v="1203.8499999999999"/>
        <n v="1692.02"/>
        <n v="1227.68"/>
        <n v="1835.53"/>
        <n v="3177.62"/>
        <n v="2387.36"/>
        <n v="3134.24"/>
        <n v="3087.83"/>
        <n v="2366.42"/>
        <n v="1074.21"/>
        <n v="988.35"/>
        <n v="1583.77"/>
        <n v="2125.83"/>
        <n v="2679.73"/>
        <n v="2396.9899999999998"/>
        <n v="2647.11"/>
        <n v="1666.43"/>
        <n v="2598.52"/>
        <n v="1675.91"/>
        <n v="2905.37"/>
        <n v="2109.08"/>
        <n v="1348.55"/>
        <n v="2498.2199999999998"/>
        <n v="2794.13"/>
        <n v="3078.89"/>
        <n v="1081.68"/>
        <n v="1970.73"/>
        <n v="3011.63"/>
        <n v="1804.82"/>
        <n v="1123.52"/>
        <n v="1042.47"/>
        <n v="1946.68"/>
        <n v="3183.07"/>
        <n v="3155.98"/>
        <n v="1001.81"/>
        <n v="1099.24"/>
        <n v="2745.48"/>
        <n v="948.04"/>
        <n v="2328.8200000000002"/>
        <n v="1884"/>
        <n v="1704.5"/>
        <n v="1524.49"/>
        <n v="1762.48"/>
        <n v="1268.76"/>
        <n v="2221.13"/>
        <n v="1527.94"/>
        <n v="3111.44"/>
        <n v="2865.88"/>
        <n v="992.15"/>
        <n v="2897.24"/>
        <n v="2590.36"/>
        <n v="1763.4"/>
        <n v="2718.49"/>
        <n v="2747.79"/>
        <n v="1102.81"/>
        <n v="1210.3900000000001"/>
        <n v="3042.22"/>
        <n v="1970.7"/>
        <n v="1472.66"/>
        <n v="1274.5899999999999"/>
        <n v="2043.65"/>
        <n v="2777.63"/>
        <n v="2190.64"/>
        <n v="1176.4000000000001"/>
        <n v="1087.7"/>
        <n v="2892.2"/>
        <n v="1285.95"/>
        <n v="2396.5500000000002"/>
        <n v="1881.8"/>
        <n v="1338.2"/>
        <n v="973.5"/>
        <n v="1475.57"/>
        <n v="2602.44"/>
        <n v="2547.85"/>
        <n v="2666.72"/>
        <n v="2534.44"/>
        <n v="1508.74"/>
        <n v="1136"/>
        <n v="2434.0700000000002"/>
        <n v="2224.79"/>
        <n v="2667.29"/>
        <n v="2092.4299999999998"/>
        <n v="1347.41"/>
        <n v="2485.73"/>
        <n v="1422.32"/>
        <n v="1631.84"/>
        <n v="1755.12"/>
        <n v="1917.85"/>
        <n v="2360.6"/>
        <n v="1057.27"/>
        <n v="2091.3200000000002"/>
        <n v="2374.83"/>
        <n v="2157.91"/>
        <n v="1266.3800000000001"/>
        <n v="2321.63"/>
        <n v="2187.0300000000002"/>
        <n v="2197.59"/>
        <n v="3174.2"/>
        <n v="1922.48"/>
        <n v="2449.23"/>
        <n v="3125.34"/>
        <n v="2525.21"/>
        <n v="2279.17"/>
        <n v="1683.6"/>
        <n v="1545.23"/>
        <n v="1893.79"/>
        <n v="1404.15"/>
        <n v="1410.59"/>
        <n v="3152.98"/>
        <n v="1214.0999999999999"/>
        <n v="1156.69"/>
        <n v="2104.3000000000002"/>
        <n v="1597.3"/>
        <n v="2885.86"/>
        <n v="2037.25"/>
        <n v="1600.91"/>
        <n v="1676.04"/>
        <n v="2976.04"/>
        <n v="2302.3000000000002"/>
        <n v="1385.93"/>
        <n v="1671.29"/>
        <n v="2322.6799999999998"/>
        <n v="1016.04"/>
        <n v="2775.15"/>
      </sharedItems>
    </cacheField>
    <cacheField name="sexe" numFmtId="0">
      <sharedItems count="2">
        <s v="femme"/>
        <s v="homme"/>
      </sharedItems>
    </cacheField>
    <cacheField name="date de naisssance" numFmtId="171">
      <sharedItems containsSemiMixedTypes="0" containsNonDate="0" containsDate="1" containsString="0" minDate="1947-12-09T00:00:00" maxDate="1992-04-14T00:00:00" count="282">
        <d v="1959-10-30T00:00:00"/>
        <d v="1980-11-11T00:00:00"/>
        <d v="1969-12-16T00:00:00"/>
        <d v="1982-03-24T00:00:00"/>
        <d v="1980-01-13T00:00:00"/>
        <d v="1955-10-21T00:00:00"/>
        <d v="1978-10-07T00:00:00"/>
        <d v="1968-05-20T00:00:00"/>
        <d v="1953-12-25T00:00:00"/>
        <d v="1964-09-19T00:00:00"/>
        <d v="1967-04-13T00:00:00"/>
        <d v="1966-01-22T00:00:00"/>
        <d v="1965-01-20T00:00:00"/>
        <d v="1965-11-29T00:00:00"/>
        <d v="1953-10-23T00:00:00"/>
        <d v="1973-06-04T00:00:00"/>
        <d v="1991-01-26T00:00:00"/>
        <d v="1970-02-04T00:00:00"/>
        <d v="1965-12-11T00:00:00"/>
        <d v="1973-04-04T00:00:00"/>
        <d v="1984-04-04T00:00:00"/>
        <d v="1977-12-09T00:00:00"/>
        <d v="1984-09-01T00:00:00"/>
        <d v="1963-02-23T00:00:00"/>
        <d v="1976-07-24T00:00:00"/>
        <d v="1962-08-29T00:00:00"/>
        <d v="1953-04-22T00:00:00"/>
        <d v="1981-07-11T00:00:00"/>
        <d v="1952-03-31T00:00:00"/>
        <d v="1959-04-17T00:00:00"/>
        <d v="1965-01-11T00:00:00"/>
        <d v="1948-06-26T00:00:00"/>
        <d v="1987-07-23T00:00:00"/>
        <d v="1962-08-23T00:00:00"/>
        <d v="1958-02-17T00:00:00"/>
        <d v="1960-06-01T00:00:00"/>
        <d v="1979-10-12T00:00:00"/>
        <d v="1984-09-27T00:00:00"/>
        <d v="1965-12-20T00:00:00"/>
        <d v="1989-05-21T00:00:00"/>
        <d v="1984-05-28T00:00:00"/>
        <d v="1981-10-29T00:00:00"/>
        <d v="1971-01-03T00:00:00"/>
        <d v="1964-05-14T00:00:00"/>
        <d v="1954-07-27T00:00:00"/>
        <d v="1965-11-26T00:00:00"/>
        <d v="1983-12-26T00:00:00"/>
        <d v="1970-03-09T00:00:00"/>
        <d v="1988-10-11T00:00:00"/>
        <d v="1980-09-01T00:00:00"/>
        <d v="1962-01-22T00:00:00"/>
        <d v="1981-04-02T00:00:00"/>
        <d v="1951-08-24T00:00:00"/>
        <d v="1955-03-23T00:00:00"/>
        <d v="1980-03-05T00:00:00"/>
        <d v="1984-08-20T00:00:00"/>
        <d v="1988-11-01T00:00:00"/>
        <d v="1977-05-02T00:00:00"/>
        <d v="1953-03-12T00:00:00"/>
        <d v="1956-09-01T00:00:00"/>
        <d v="1968-04-01T00:00:00"/>
        <d v="1965-10-07T00:00:00"/>
        <d v="1982-03-21T00:00:00"/>
        <d v="1990-06-06T00:00:00"/>
        <d v="1965-05-28T00:00:00"/>
        <d v="1984-02-05T00:00:00"/>
        <d v="1976-09-30T00:00:00"/>
        <d v="1972-09-06T00:00:00"/>
        <d v="1982-11-04T00:00:00"/>
        <d v="1970-08-13T00:00:00"/>
        <d v="1980-11-09T00:00:00"/>
        <d v="1955-01-18T00:00:00"/>
        <d v="1983-09-17T00:00:00"/>
        <d v="1979-11-15T00:00:00"/>
        <d v="1966-04-25T00:00:00"/>
        <d v="1968-12-27T00:00:00"/>
        <d v="1979-08-08T00:00:00"/>
        <d v="1960-09-30T00:00:00"/>
        <d v="1985-02-03T00:00:00"/>
        <d v="1961-05-27T00:00:00"/>
        <d v="1984-09-24T00:00:00"/>
        <d v="1970-02-02T00:00:00"/>
        <d v="1978-05-14T00:00:00"/>
        <d v="1962-09-02T00:00:00"/>
        <d v="1970-12-12T00:00:00"/>
        <d v="1966-04-27T00:00:00"/>
        <d v="1977-05-27T00:00:00"/>
        <d v="1965-02-27T00:00:00"/>
        <d v="1959-02-08T00:00:00"/>
        <d v="1964-04-25T00:00:00"/>
        <d v="1990-09-07T00:00:00"/>
        <d v="1982-06-14T00:00:00"/>
        <d v="1982-12-31T00:00:00"/>
        <d v="1953-09-26T00:00:00"/>
        <d v="1964-02-19T00:00:00"/>
        <d v="1979-05-19T00:00:00"/>
        <d v="1953-10-13T00:00:00"/>
        <d v="1957-12-24T00:00:00"/>
        <d v="1966-02-25T00:00:00"/>
        <d v="1968-06-22T00:00:00"/>
        <d v="1963-11-08T00:00:00"/>
        <d v="1970-07-15T00:00:00"/>
        <d v="1970-02-27T00:00:00"/>
        <d v="1959-10-12T00:00:00"/>
        <d v="1956-04-24T00:00:00"/>
        <d v="1959-03-10T00:00:00"/>
        <d v="1960-01-22T00:00:00"/>
        <d v="1955-11-02T00:00:00"/>
        <d v="1966-04-04T00:00:00"/>
        <d v="1987-07-13T00:00:00"/>
        <d v="1967-12-17T00:00:00"/>
        <d v="1965-04-17T00:00:00"/>
        <d v="1979-10-27T00:00:00"/>
        <d v="1987-12-02T00:00:00"/>
        <d v="1962-03-31T00:00:00"/>
        <d v="1980-10-16T00:00:00"/>
        <d v="1981-06-17T00:00:00"/>
        <d v="1952-09-07T00:00:00"/>
        <d v="1969-05-06T00:00:00"/>
        <d v="1966-02-17T00:00:00"/>
        <d v="1964-02-23T00:00:00"/>
        <d v="1966-05-31T00:00:00"/>
        <d v="1961-11-24T00:00:00"/>
        <d v="1964-11-08T00:00:00"/>
        <d v="1966-01-21T00:00:00"/>
        <d v="1971-08-28T00:00:00"/>
        <d v="1966-03-22T00:00:00"/>
        <d v="1980-03-09T00:00:00"/>
        <d v="1965-02-15T00:00:00"/>
        <d v="1978-07-24T00:00:00"/>
        <d v="1971-08-26T00:00:00"/>
        <d v="1966-01-29T00:00:00"/>
        <d v="1984-02-09T00:00:00"/>
        <d v="1961-07-16T00:00:00"/>
        <d v="1958-01-24T00:00:00"/>
        <d v="1985-04-28T00:00:00"/>
        <d v="1969-06-12T00:00:00"/>
        <d v="1984-05-20T00:00:00"/>
        <d v="1985-10-20T00:00:00"/>
        <d v="1964-04-20T00:00:00"/>
        <d v="1982-07-26T00:00:00"/>
        <d v="1956-11-19T00:00:00"/>
        <d v="1955-03-05T00:00:00"/>
        <d v="1961-03-28T00:00:00"/>
        <d v="1963-11-02T00:00:00"/>
        <d v="1981-05-16T00:00:00"/>
        <d v="1964-05-11T00:00:00"/>
        <d v="1972-05-20T00:00:00"/>
        <d v="1987-07-14T00:00:00"/>
        <d v="1985-02-26T00:00:00"/>
        <d v="1962-05-03T00:00:00"/>
        <d v="1980-02-18T00:00:00"/>
        <d v="1983-02-05T00:00:00"/>
        <d v="1982-09-14T00:00:00"/>
        <d v="1967-12-03T00:00:00"/>
        <d v="1989-03-07T00:00:00"/>
        <d v="1988-09-12T00:00:00"/>
        <d v="1965-05-12T00:00:00"/>
        <d v="1965-11-09T00:00:00"/>
        <d v="1986-01-24T00:00:00"/>
        <d v="1965-09-09T00:00:00"/>
        <d v="1970-05-10T00:00:00"/>
        <d v="1981-10-08T00:00:00"/>
        <d v="1955-08-26T00:00:00"/>
        <d v="1961-05-12T00:00:00"/>
        <d v="1980-05-04T00:00:00"/>
        <d v="1957-03-02T00:00:00"/>
        <d v="1961-09-30T00:00:00"/>
        <d v="1958-03-17T00:00:00"/>
        <d v="1969-03-07T00:00:00"/>
        <d v="1968-12-31T00:00:00"/>
        <d v="1984-03-31T00:00:00"/>
        <d v="1984-01-20T00:00:00"/>
        <d v="1983-02-10T00:00:00"/>
        <d v="1975-03-04T00:00:00"/>
        <d v="1963-08-19T00:00:00"/>
        <d v="1987-10-02T00:00:00"/>
        <d v="1968-12-04T00:00:00"/>
        <d v="1987-06-18T00:00:00"/>
        <d v="1955-05-20T00:00:00"/>
        <d v="1982-01-15T00:00:00"/>
        <d v="1966-04-03T00:00:00"/>
        <d v="1969-05-02T00:00:00"/>
        <d v="1962-07-05T00:00:00"/>
        <d v="1965-07-24T00:00:00"/>
        <d v="1965-07-30T00:00:00"/>
        <d v="1979-10-07T00:00:00"/>
        <d v="1977-01-27T00:00:00"/>
        <d v="1956-07-28T00:00:00"/>
        <d v="1961-10-06T00:00:00"/>
        <d v="1989-08-24T00:00:00"/>
        <d v="1948-06-13T00:00:00"/>
        <d v="1977-12-14T00:00:00"/>
        <d v="1953-10-20T00:00:00"/>
        <d v="1959-11-25T00:00:00"/>
        <d v="1964-01-08T00:00:00"/>
        <d v="1962-08-14T00:00:00"/>
        <d v="1974-05-22T00:00:00"/>
        <d v="1967-01-20T00:00:00"/>
        <d v="1967-11-19T00:00:00"/>
        <d v="1964-04-27T00:00:00"/>
        <d v="1962-07-16T00:00:00"/>
        <d v="1947-12-09T00:00:00"/>
        <d v="1992-04-13T00:00:00"/>
        <d v="1966-08-01T00:00:00"/>
        <d v="1964-04-07T00:00:00"/>
        <d v="1965-04-12T00:00:00"/>
        <d v="1982-01-07T00:00:00"/>
        <d v="1975-03-20T00:00:00"/>
        <d v="1964-10-05T00:00:00"/>
        <d v="1969-05-31T00:00:00"/>
        <d v="1963-05-14T00:00:00"/>
        <d v="1980-02-20T00:00:00"/>
        <d v="1951-07-04T00:00:00"/>
        <d v="1984-12-15T00:00:00"/>
        <d v="1986-02-01T00:00:00"/>
        <d v="1961-03-01T00:00:00"/>
        <d v="1969-03-28T00:00:00"/>
        <d v="1958-09-25T00:00:00"/>
        <d v="1967-01-07T00:00:00"/>
        <d v="1961-10-21T00:00:00"/>
        <d v="1980-09-12T00:00:00"/>
        <d v="1962-01-31T00:00:00"/>
        <d v="1967-12-25T00:00:00"/>
        <d v="1961-01-01T00:00:00"/>
        <d v="1986-02-23T00:00:00"/>
        <d v="1961-11-16T00:00:00"/>
        <d v="1962-10-09T00:00:00"/>
        <d v="1966-08-05T00:00:00"/>
        <d v="1964-04-13T00:00:00"/>
        <d v="1981-11-01T00:00:00"/>
        <d v="1957-02-07T00:00:00"/>
        <d v="1958-11-29T00:00:00"/>
        <d v="1983-04-21T00:00:00"/>
        <d v="1969-06-27T00:00:00"/>
        <d v="1960-04-01T00:00:00"/>
        <d v="1982-01-11T00:00:00"/>
        <d v="1969-12-11T00:00:00"/>
        <d v="1984-06-18T00:00:00"/>
        <d v="1966-06-15T00:00:00"/>
        <d v="1969-08-20T00:00:00"/>
        <d v="1952-07-19T00:00:00"/>
        <d v="1981-04-18T00:00:00"/>
        <d v="1976-03-22T00:00:00"/>
        <d v="1954-03-18T00:00:00"/>
        <d v="1983-02-28T00:00:00"/>
        <d v="1972-03-09T00:00:00"/>
        <d v="1953-10-28T00:00:00"/>
        <d v="1950-09-23T00:00:00"/>
        <d v="1959-03-28T00:00:00"/>
        <d v="1980-11-17T00:00:00"/>
        <d v="1961-11-29T00:00:00"/>
        <d v="1967-06-23T00:00:00"/>
        <d v="1980-02-25T00:00:00"/>
        <d v="1962-03-06T00:00:00"/>
        <d v="1982-03-25T00:00:00"/>
        <d v="1966-03-16T00:00:00"/>
        <d v="1965-01-19T00:00:00"/>
        <d v="1977-12-07T00:00:00"/>
        <d v="1955-11-14T00:00:00"/>
        <d v="1956-09-24T00:00:00"/>
        <d v="1980-11-20T00:00:00"/>
        <d v="1987-06-28T00:00:00"/>
        <d v="1980-11-10T00:00:00"/>
        <d v="1962-10-04T00:00:00"/>
        <d v="1960-08-24T00:00:00"/>
        <d v="1963-01-30T00:00:00"/>
        <d v="1969-09-26T00:00:00"/>
        <d v="1958-08-06T00:00:00"/>
        <d v="1979-06-26T00:00:00"/>
        <d v="1963-09-25T00:00:00"/>
        <d v="1967-07-10T00:00:00"/>
        <d v="1966-04-29T00:00:00"/>
        <d v="1953-02-15T00:00:00"/>
        <d v="1951-12-15T00:00:00"/>
        <d v="1954-10-21T00:00:00"/>
        <d v="1952-08-04T00:00:00"/>
        <d v="1955-10-09T00:00:00"/>
        <d v="1961-05-26T00:00:00"/>
        <d v="1989-06-13T00:00:00"/>
        <d v="1966-06-01T00:00:00"/>
        <d v="1963-10-09T00:00:00"/>
      </sharedItems>
    </cacheField>
    <cacheField name="AGE actuel" numFmtId="0">
      <sharedItems containsSemiMixedTypes="0" containsString="0" containsNumber="1" containsInteger="1" minValue="32" maxValue="76" count="44">
        <n v="65"/>
        <n v="43"/>
        <n v="54"/>
        <n v="42"/>
        <n v="44"/>
        <n v="69"/>
        <n v="46"/>
        <n v="56"/>
        <n v="70"/>
        <n v="60"/>
        <n v="57"/>
        <n v="58"/>
        <n v="59"/>
        <n v="71"/>
        <n v="51"/>
        <n v="33"/>
        <n v="40"/>
        <n v="61"/>
        <n v="48"/>
        <n v="62"/>
        <n v="72"/>
        <n v="76"/>
        <n v="37"/>
        <n v="66"/>
        <n v="64"/>
        <n v="45"/>
        <n v="35"/>
        <n v="53"/>
        <n v="36"/>
        <n v="73"/>
        <n v="47"/>
        <n v="68"/>
        <n v="34"/>
        <n v="52"/>
        <n v="41"/>
        <n v="55"/>
        <n v="39"/>
        <n v="63"/>
        <n v="67"/>
        <n v="38"/>
        <n v="49"/>
        <n v="50"/>
        <n v="32"/>
        <n v="74"/>
      </sharedItems>
    </cacheField>
    <cacheField name="tranche" numFmtId="0">
      <sharedItems containsSemiMixedTypes="0" containsString="0" containsNumber="1" containsInteger="1" minValue="3" maxValue="10" count="8">
        <n v="10"/>
        <n v="5"/>
        <n v="7"/>
        <n v="6"/>
        <n v="8"/>
        <n v="9"/>
        <n v="3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my Leber" refreshedDate="45604.411744791665" createdVersion="1" refreshedVersion="7" recordCount="28" upgradeOnRefresh="1" xr:uid="{00000000-000A-0000-FFFF-FFFF21000000}">
  <cacheSource type="worksheet">
    <worksheetSource ref="A1:J29" sheet="TCD_EX3"/>
  </cacheSource>
  <cacheFields count="10">
    <cacheField name="NOM" numFmtId="0">
      <sharedItems/>
    </cacheField>
    <cacheField name="SEXE" numFmtId="0">
      <sharedItems/>
    </cacheField>
    <cacheField name="FONCTION" numFmtId="0">
      <sharedItems count="16">
        <s v="DIR COM"/>
        <s v="PDG"/>
        <s v="DG"/>
        <s v="INGENIEUR"/>
        <s v="TECHNICIEN"/>
        <s v="SECRETAIRE"/>
        <s v="VENDEUR"/>
        <s v="CHAUFFEUR"/>
        <s v="CHEF MONTEUR"/>
        <s v="DIR AGENCE"/>
        <s v="SOUS DIR"/>
        <s v="MONTEUR"/>
        <s v="DIR VENTES"/>
        <s v="DIR PRODUC"/>
        <s v="RESP RP"/>
        <s v="DIR TECH"/>
      </sharedItems>
    </cacheField>
    <cacheField name="AGENCE" numFmtId="0">
      <sharedItems count="6">
        <s v="PARIS"/>
        <s v="USINE"/>
        <s v="LILLE"/>
        <s v="NICE"/>
        <s v="LYON"/>
        <s v="RENNES"/>
      </sharedItems>
    </cacheField>
    <cacheField name="SALAIRE ACTUEL" numFmtId="172">
      <sharedItems containsSemiMixedTypes="0" containsString="0" containsNumber="1" minValue="1394.2987116533554" maxValue="6274.9539985090487"/>
    </cacheField>
    <cacheField name="DIPLÔME" numFmtId="0">
      <sharedItems/>
    </cacheField>
    <cacheField name="ANCIENNETE" numFmtId="0">
      <sharedItems containsSemiMixedTypes="0" containsString="0" containsNumber="1" containsInteger="1" minValue="3" maxValue="5"/>
    </cacheField>
    <cacheField name="AGE" numFmtId="0">
      <sharedItems containsSemiMixedTypes="0" containsString="0" containsNumber="1" containsInteger="1" minValue="24" maxValue="44"/>
    </cacheField>
    <cacheField name="SITUATION FAMILIALE" numFmtId="0">
      <sharedItems/>
    </cacheField>
    <cacheField name="ENFANTS" numFmtId="0">
      <sharedItems containsSemiMixedTypes="0" containsString="0" containsNumber="1" containsInteger="1" minValue="0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">
  <r>
    <x v="0"/>
    <x v="0"/>
    <n v="17045"/>
    <x v="0"/>
  </r>
  <r>
    <x v="1"/>
    <x v="0"/>
    <n v="5195"/>
    <x v="0"/>
  </r>
  <r>
    <x v="2"/>
    <x v="0"/>
    <n v="3000"/>
    <x v="1"/>
  </r>
  <r>
    <x v="3"/>
    <x v="0"/>
    <n v="2870"/>
    <x v="0"/>
  </r>
  <r>
    <x v="4"/>
    <x v="0"/>
    <n v="6941.6"/>
    <x v="0"/>
  </r>
  <r>
    <x v="5"/>
    <x v="0"/>
    <n v="32800"/>
    <x v="2"/>
  </r>
  <r>
    <x v="6"/>
    <x v="0"/>
    <n v="512"/>
    <x v="0"/>
  </r>
  <r>
    <x v="7"/>
    <x v="0"/>
    <n v="32800"/>
    <x v="3"/>
  </r>
  <r>
    <x v="8"/>
    <x v="0"/>
    <n v="6650"/>
    <x v="1"/>
  </r>
  <r>
    <x v="9"/>
    <x v="0"/>
    <n v="19985"/>
    <x v="3"/>
  </r>
  <r>
    <x v="10"/>
    <x v="0"/>
    <n v="4284"/>
    <x v="0"/>
  </r>
  <r>
    <x v="9"/>
    <x v="1"/>
    <n v="11840"/>
    <x v="3"/>
  </r>
  <r>
    <x v="8"/>
    <x v="1"/>
    <n v="19985"/>
    <x v="1"/>
  </r>
  <r>
    <x v="2"/>
    <x v="1"/>
    <n v="6450"/>
    <x v="1"/>
  </r>
  <r>
    <x v="3"/>
    <x v="1"/>
    <n v="3000"/>
    <x v="0"/>
  </r>
  <r>
    <x v="4"/>
    <x v="1"/>
    <n v="6970"/>
    <x v="0"/>
  </r>
  <r>
    <x v="10"/>
    <x v="1"/>
    <n v="10376"/>
    <x v="0"/>
  </r>
  <r>
    <x v="6"/>
    <x v="1"/>
    <n v="17054"/>
    <x v="0"/>
  </r>
  <r>
    <x v="0"/>
    <x v="1"/>
    <n v="5835"/>
    <x v="0"/>
  </r>
  <r>
    <x v="1"/>
    <x v="1"/>
    <n v="32600"/>
    <x v="0"/>
  </r>
  <r>
    <x v="7"/>
    <x v="1"/>
    <n v="11840"/>
    <x v="3"/>
  </r>
  <r>
    <x v="5"/>
    <x v="1"/>
    <n v="22887.5"/>
    <x v="2"/>
  </r>
  <r>
    <x v="1"/>
    <x v="2"/>
    <n v="5142.5"/>
    <x v="0"/>
  </r>
  <r>
    <x v="0"/>
    <x v="2"/>
    <n v="5454"/>
    <x v="0"/>
  </r>
  <r>
    <x v="5"/>
    <x v="2"/>
    <n v="7500"/>
    <x v="2"/>
  </r>
  <r>
    <x v="7"/>
    <x v="2"/>
    <n v="4800"/>
    <x v="3"/>
  </r>
  <r>
    <x v="8"/>
    <x v="2"/>
    <n v="11140"/>
    <x v="1"/>
  </r>
  <r>
    <x v="11"/>
    <x v="2"/>
    <n v="15817.5"/>
    <x v="1"/>
  </r>
  <r>
    <x v="12"/>
    <x v="2"/>
    <n v="10500"/>
    <x v="1"/>
  </r>
  <r>
    <x v="2"/>
    <x v="2"/>
    <n v="18500"/>
    <x v="1"/>
  </r>
  <r>
    <x v="3"/>
    <x v="2"/>
    <n v="5950"/>
    <x v="0"/>
  </r>
  <r>
    <x v="6"/>
    <x v="2"/>
    <n v="12080"/>
    <x v="0"/>
  </r>
  <r>
    <x v="2"/>
    <x v="2"/>
    <n v="7500"/>
    <x v="1"/>
  </r>
  <r>
    <x v="1"/>
    <x v="2"/>
    <n v="8000"/>
    <x v="0"/>
  </r>
  <r>
    <x v="0"/>
    <x v="2"/>
    <n v="7500"/>
    <x v="0"/>
  </r>
  <r>
    <x v="12"/>
    <x v="2"/>
    <n v="4000"/>
    <x v="1"/>
  </r>
  <r>
    <x v="6"/>
    <x v="2"/>
    <n v="9200"/>
    <x v="0"/>
  </r>
  <r>
    <x v="0"/>
    <x v="3"/>
    <n v="9200"/>
    <x v="0"/>
  </r>
  <r>
    <x v="6"/>
    <x v="4"/>
    <n v="9200"/>
    <x v="0"/>
  </r>
  <r>
    <x v="1"/>
    <x v="4"/>
    <n v="9200"/>
    <x v="0"/>
  </r>
  <r>
    <x v="1"/>
    <x v="4"/>
    <n v="920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4">
  <r>
    <x v="0"/>
    <x v="0"/>
    <x v="0"/>
    <n v="86.15"/>
  </r>
  <r>
    <x v="0"/>
    <x v="1"/>
    <x v="0"/>
    <n v="160.75"/>
  </r>
  <r>
    <x v="0"/>
    <x v="2"/>
    <x v="0"/>
    <n v="396.55"/>
  </r>
  <r>
    <x v="0"/>
    <x v="3"/>
    <x v="0"/>
    <n v="240.65"/>
  </r>
  <r>
    <x v="0"/>
    <x v="0"/>
    <x v="1"/>
    <n v="421.9"/>
  </r>
  <r>
    <x v="0"/>
    <x v="1"/>
    <x v="1"/>
    <n v="775"/>
  </r>
  <r>
    <x v="0"/>
    <x v="2"/>
    <x v="1"/>
    <n v="950.75"/>
  </r>
  <r>
    <x v="0"/>
    <x v="3"/>
    <x v="1"/>
    <n v="285.75"/>
  </r>
  <r>
    <x v="0"/>
    <x v="0"/>
    <x v="2"/>
    <n v="312.60000000000002"/>
  </r>
  <r>
    <x v="0"/>
    <x v="1"/>
    <x v="2"/>
    <n v="588.6"/>
  </r>
  <r>
    <x v="0"/>
    <x v="2"/>
    <x v="2"/>
    <n v="301.85000000000002"/>
  </r>
  <r>
    <x v="0"/>
    <x v="3"/>
    <x v="2"/>
    <n v="939.65"/>
  </r>
  <r>
    <x v="0"/>
    <x v="0"/>
    <x v="3"/>
    <n v="242.1"/>
  </r>
  <r>
    <x v="0"/>
    <x v="1"/>
    <x v="3"/>
    <n v="365.75"/>
  </r>
  <r>
    <x v="0"/>
    <x v="2"/>
    <x v="3"/>
    <n v="143.65"/>
  </r>
  <r>
    <x v="0"/>
    <x v="3"/>
    <x v="3"/>
    <n v="792.5"/>
  </r>
  <r>
    <x v="0"/>
    <x v="0"/>
    <x v="4"/>
    <n v="809.4"/>
  </r>
  <r>
    <x v="0"/>
    <x v="1"/>
    <x v="4"/>
    <n v="128.80000000000001"/>
  </r>
  <r>
    <x v="0"/>
    <x v="2"/>
    <x v="4"/>
    <n v="58.75"/>
  </r>
  <r>
    <x v="0"/>
    <x v="3"/>
    <x v="4"/>
    <n v="688"/>
  </r>
  <r>
    <x v="0"/>
    <x v="0"/>
    <x v="5"/>
    <n v="200.85"/>
  </r>
  <r>
    <x v="0"/>
    <x v="1"/>
    <x v="5"/>
    <n v="48.15"/>
  </r>
  <r>
    <x v="0"/>
    <x v="2"/>
    <x v="5"/>
    <n v="786.3"/>
  </r>
  <r>
    <x v="0"/>
    <x v="3"/>
    <x v="5"/>
    <n v="435.15"/>
  </r>
  <r>
    <x v="1"/>
    <x v="0"/>
    <x v="0"/>
    <n v="279.10000000000002"/>
  </r>
  <r>
    <x v="1"/>
    <x v="1"/>
    <x v="0"/>
    <n v="129.5"/>
  </r>
  <r>
    <x v="1"/>
    <x v="2"/>
    <x v="0"/>
    <n v="714.9"/>
  </r>
  <r>
    <x v="1"/>
    <x v="3"/>
    <x v="0"/>
    <n v="794"/>
  </r>
  <r>
    <x v="1"/>
    <x v="0"/>
    <x v="1"/>
    <n v="666.6"/>
  </r>
  <r>
    <x v="1"/>
    <x v="1"/>
    <x v="1"/>
    <n v="244.65"/>
  </r>
  <r>
    <x v="1"/>
    <x v="2"/>
    <x v="1"/>
    <n v="531.04999999999995"/>
  </r>
  <r>
    <x v="1"/>
    <x v="3"/>
    <x v="1"/>
    <n v="635.35"/>
  </r>
  <r>
    <x v="1"/>
    <x v="0"/>
    <x v="2"/>
    <n v="102.3"/>
  </r>
  <r>
    <x v="1"/>
    <x v="1"/>
    <x v="2"/>
    <n v="66.849999999999994"/>
  </r>
  <r>
    <x v="1"/>
    <x v="2"/>
    <x v="2"/>
    <n v="689.35"/>
  </r>
  <r>
    <x v="1"/>
    <x v="3"/>
    <x v="2"/>
    <n v="589.25"/>
  </r>
  <r>
    <x v="1"/>
    <x v="0"/>
    <x v="3"/>
    <n v="672.35"/>
  </r>
  <r>
    <x v="1"/>
    <x v="1"/>
    <x v="3"/>
    <n v="437.4"/>
  </r>
  <r>
    <x v="1"/>
    <x v="2"/>
    <x v="3"/>
    <n v="835.1"/>
  </r>
  <r>
    <x v="1"/>
    <x v="3"/>
    <x v="3"/>
    <n v="167.1"/>
  </r>
  <r>
    <x v="1"/>
    <x v="0"/>
    <x v="4"/>
    <n v="277.5"/>
  </r>
  <r>
    <x v="1"/>
    <x v="1"/>
    <x v="4"/>
    <n v="952.95"/>
  </r>
  <r>
    <x v="1"/>
    <x v="2"/>
    <x v="4"/>
    <n v="208.25"/>
  </r>
  <r>
    <x v="1"/>
    <x v="3"/>
    <x v="4"/>
    <n v="94.05"/>
  </r>
  <r>
    <x v="1"/>
    <x v="0"/>
    <x v="5"/>
    <n v="674.75"/>
  </r>
  <r>
    <x v="1"/>
    <x v="1"/>
    <x v="5"/>
    <n v="262.55"/>
  </r>
  <r>
    <x v="1"/>
    <x v="2"/>
    <x v="5"/>
    <n v="671.35"/>
  </r>
  <r>
    <x v="1"/>
    <x v="3"/>
    <x v="5"/>
    <n v="967.05"/>
  </r>
  <r>
    <x v="2"/>
    <x v="0"/>
    <x v="0"/>
    <n v="404.4"/>
  </r>
  <r>
    <x v="2"/>
    <x v="1"/>
    <x v="0"/>
    <n v="61.85"/>
  </r>
  <r>
    <x v="2"/>
    <x v="2"/>
    <x v="0"/>
    <n v="113.9"/>
  </r>
  <r>
    <x v="2"/>
    <x v="3"/>
    <x v="0"/>
    <n v="874.65"/>
  </r>
  <r>
    <x v="2"/>
    <x v="0"/>
    <x v="1"/>
    <n v="824"/>
  </r>
  <r>
    <x v="2"/>
    <x v="1"/>
    <x v="1"/>
    <n v="79.7"/>
  </r>
  <r>
    <x v="2"/>
    <x v="2"/>
    <x v="1"/>
    <n v="431.15"/>
  </r>
  <r>
    <x v="2"/>
    <x v="3"/>
    <x v="1"/>
    <n v="990.25"/>
  </r>
  <r>
    <x v="2"/>
    <x v="0"/>
    <x v="2"/>
    <n v="783.65"/>
  </r>
  <r>
    <x v="2"/>
    <x v="1"/>
    <x v="2"/>
    <n v="857.7"/>
  </r>
  <r>
    <x v="2"/>
    <x v="2"/>
    <x v="2"/>
    <n v="307.39999999999998"/>
  </r>
  <r>
    <x v="2"/>
    <x v="3"/>
    <x v="2"/>
    <n v="396.6"/>
  </r>
  <r>
    <x v="2"/>
    <x v="0"/>
    <x v="3"/>
    <n v="444.25"/>
  </r>
  <r>
    <x v="2"/>
    <x v="1"/>
    <x v="3"/>
    <n v="24.75"/>
  </r>
  <r>
    <x v="2"/>
    <x v="2"/>
    <x v="3"/>
    <n v="763.8"/>
  </r>
  <r>
    <x v="2"/>
    <x v="3"/>
    <x v="3"/>
    <n v="297.60000000000002"/>
  </r>
  <r>
    <x v="2"/>
    <x v="0"/>
    <x v="4"/>
    <n v="637.29999999999995"/>
  </r>
  <r>
    <x v="2"/>
    <x v="1"/>
    <x v="4"/>
    <n v="274.8"/>
  </r>
  <r>
    <x v="2"/>
    <x v="2"/>
    <x v="4"/>
    <n v="542.85"/>
  </r>
  <r>
    <x v="2"/>
    <x v="3"/>
    <x v="4"/>
    <n v="750.2"/>
  </r>
  <r>
    <x v="2"/>
    <x v="0"/>
    <x v="5"/>
    <n v="755.55"/>
  </r>
  <r>
    <x v="2"/>
    <x v="1"/>
    <x v="5"/>
    <n v="786.7"/>
  </r>
  <r>
    <x v="2"/>
    <x v="2"/>
    <x v="5"/>
    <n v="730.95"/>
  </r>
  <r>
    <x v="2"/>
    <x v="3"/>
    <x v="5"/>
    <n v="743.55"/>
  </r>
  <r>
    <x v="3"/>
    <x v="0"/>
    <x v="0"/>
    <n v="989.45"/>
  </r>
  <r>
    <x v="3"/>
    <x v="1"/>
    <x v="0"/>
    <n v="575.95000000000005"/>
  </r>
  <r>
    <x v="3"/>
    <x v="2"/>
    <x v="0"/>
    <n v="857.7"/>
  </r>
  <r>
    <x v="3"/>
    <x v="3"/>
    <x v="0"/>
    <n v="63.55"/>
  </r>
  <r>
    <x v="3"/>
    <x v="0"/>
    <x v="1"/>
    <n v="826.05"/>
  </r>
  <r>
    <x v="3"/>
    <x v="1"/>
    <x v="1"/>
    <n v="836.95"/>
  </r>
  <r>
    <x v="3"/>
    <x v="2"/>
    <x v="1"/>
    <n v="780.25"/>
  </r>
  <r>
    <x v="3"/>
    <x v="3"/>
    <x v="1"/>
    <n v="665.85"/>
  </r>
  <r>
    <x v="3"/>
    <x v="0"/>
    <x v="2"/>
    <n v="599.79999999999995"/>
  </r>
  <r>
    <x v="3"/>
    <x v="1"/>
    <x v="2"/>
    <n v="802.4"/>
  </r>
  <r>
    <x v="3"/>
    <x v="2"/>
    <x v="2"/>
    <n v="56.8"/>
  </r>
  <r>
    <x v="3"/>
    <x v="3"/>
    <x v="2"/>
    <n v="143.75"/>
  </r>
  <r>
    <x v="3"/>
    <x v="0"/>
    <x v="3"/>
    <n v="273.10000000000002"/>
  </r>
  <r>
    <x v="3"/>
    <x v="1"/>
    <x v="3"/>
    <n v="108.75"/>
  </r>
  <r>
    <x v="3"/>
    <x v="2"/>
    <x v="3"/>
    <n v="586.5"/>
  </r>
  <r>
    <x v="3"/>
    <x v="3"/>
    <x v="3"/>
    <n v="147.69999999999999"/>
  </r>
  <r>
    <x v="3"/>
    <x v="0"/>
    <x v="4"/>
    <n v="108.3"/>
  </r>
  <r>
    <x v="3"/>
    <x v="1"/>
    <x v="4"/>
    <n v="139.1"/>
  </r>
  <r>
    <x v="3"/>
    <x v="2"/>
    <x v="4"/>
    <n v="473.3"/>
  </r>
  <r>
    <x v="3"/>
    <x v="3"/>
    <x v="4"/>
    <n v="860.5"/>
  </r>
  <r>
    <x v="3"/>
    <x v="0"/>
    <x v="5"/>
    <n v="313.25"/>
  </r>
  <r>
    <x v="3"/>
    <x v="1"/>
    <x v="5"/>
    <n v="239.45"/>
  </r>
  <r>
    <x v="3"/>
    <x v="2"/>
    <x v="5"/>
    <n v="729.65"/>
  </r>
  <r>
    <x v="3"/>
    <x v="3"/>
    <x v="5"/>
    <n v="503.55"/>
  </r>
  <r>
    <x v="4"/>
    <x v="0"/>
    <x v="0"/>
    <n v="496.3"/>
  </r>
  <r>
    <x v="4"/>
    <x v="1"/>
    <x v="0"/>
    <n v="611.9"/>
  </r>
  <r>
    <x v="4"/>
    <x v="2"/>
    <x v="0"/>
    <n v="903.8"/>
  </r>
  <r>
    <x v="4"/>
    <x v="3"/>
    <x v="0"/>
    <n v="318.14999999999998"/>
  </r>
  <r>
    <x v="4"/>
    <x v="0"/>
    <x v="1"/>
    <n v="651.35"/>
  </r>
  <r>
    <x v="4"/>
    <x v="1"/>
    <x v="1"/>
    <n v="138.9"/>
  </r>
  <r>
    <x v="4"/>
    <x v="2"/>
    <x v="1"/>
    <n v="883.35"/>
  </r>
  <r>
    <x v="4"/>
    <x v="3"/>
    <x v="1"/>
    <n v="593.6"/>
  </r>
  <r>
    <x v="4"/>
    <x v="0"/>
    <x v="2"/>
    <n v="865.65"/>
  </r>
  <r>
    <x v="4"/>
    <x v="1"/>
    <x v="2"/>
    <n v="604.6"/>
  </r>
  <r>
    <x v="4"/>
    <x v="2"/>
    <x v="2"/>
    <n v="53.3"/>
  </r>
  <r>
    <x v="4"/>
    <x v="3"/>
    <x v="2"/>
    <n v="908.6"/>
  </r>
  <r>
    <x v="4"/>
    <x v="0"/>
    <x v="3"/>
    <n v="527.65"/>
  </r>
  <r>
    <x v="4"/>
    <x v="1"/>
    <x v="3"/>
    <n v="487.15"/>
  </r>
  <r>
    <x v="4"/>
    <x v="2"/>
    <x v="3"/>
    <n v="166.6"/>
  </r>
  <r>
    <x v="4"/>
    <x v="3"/>
    <x v="3"/>
    <n v="682.65"/>
  </r>
  <r>
    <x v="4"/>
    <x v="0"/>
    <x v="4"/>
    <n v="667.9"/>
  </r>
  <r>
    <x v="4"/>
    <x v="1"/>
    <x v="4"/>
    <n v="506.95"/>
  </r>
  <r>
    <x v="4"/>
    <x v="2"/>
    <x v="4"/>
    <n v="558.79999999999995"/>
  </r>
  <r>
    <x v="4"/>
    <x v="3"/>
    <x v="4"/>
    <n v="960.5"/>
  </r>
  <r>
    <x v="4"/>
    <x v="0"/>
    <x v="5"/>
    <n v="422.7"/>
  </r>
  <r>
    <x v="4"/>
    <x v="1"/>
    <x v="5"/>
    <n v="885.7"/>
  </r>
  <r>
    <x v="4"/>
    <x v="2"/>
    <x v="5"/>
    <n v="977.9"/>
  </r>
  <r>
    <x v="4"/>
    <x v="3"/>
    <x v="5"/>
    <n v="582.1"/>
  </r>
  <r>
    <x v="5"/>
    <x v="0"/>
    <x v="0"/>
    <n v="611.54999999999995"/>
  </r>
  <r>
    <x v="5"/>
    <x v="1"/>
    <x v="0"/>
    <n v="763.6"/>
  </r>
  <r>
    <x v="5"/>
    <x v="2"/>
    <x v="0"/>
    <n v="658.9"/>
  </r>
  <r>
    <x v="5"/>
    <x v="3"/>
    <x v="0"/>
    <n v="684.05"/>
  </r>
  <r>
    <x v="5"/>
    <x v="0"/>
    <x v="1"/>
    <n v="238.95"/>
  </r>
  <r>
    <x v="5"/>
    <x v="1"/>
    <x v="1"/>
    <n v="272.35000000000002"/>
  </r>
  <r>
    <x v="5"/>
    <x v="2"/>
    <x v="1"/>
    <n v="357.2"/>
  </r>
  <r>
    <x v="5"/>
    <x v="3"/>
    <x v="1"/>
    <n v="929.25"/>
  </r>
  <r>
    <x v="5"/>
    <x v="0"/>
    <x v="2"/>
    <n v="744.95"/>
  </r>
  <r>
    <x v="5"/>
    <x v="1"/>
    <x v="2"/>
    <n v="794.1"/>
  </r>
  <r>
    <x v="5"/>
    <x v="2"/>
    <x v="2"/>
    <n v="863.95"/>
  </r>
  <r>
    <x v="5"/>
    <x v="3"/>
    <x v="2"/>
    <n v="359.55"/>
  </r>
  <r>
    <x v="5"/>
    <x v="0"/>
    <x v="3"/>
    <n v="22.2"/>
  </r>
  <r>
    <x v="5"/>
    <x v="1"/>
    <x v="3"/>
    <n v="307.89999999999998"/>
  </r>
  <r>
    <x v="5"/>
    <x v="2"/>
    <x v="3"/>
    <n v="273.05"/>
  </r>
  <r>
    <x v="5"/>
    <x v="3"/>
    <x v="3"/>
    <n v="519.04999999999995"/>
  </r>
  <r>
    <x v="5"/>
    <x v="0"/>
    <x v="4"/>
    <n v="877.9"/>
  </r>
  <r>
    <x v="5"/>
    <x v="1"/>
    <x v="4"/>
    <n v="97.65"/>
  </r>
  <r>
    <x v="5"/>
    <x v="2"/>
    <x v="4"/>
    <n v="134.75"/>
  </r>
  <r>
    <x v="5"/>
    <x v="3"/>
    <x v="4"/>
    <n v="523.45000000000005"/>
  </r>
  <r>
    <x v="5"/>
    <x v="0"/>
    <x v="5"/>
    <n v="328.15"/>
  </r>
  <r>
    <x v="5"/>
    <x v="1"/>
    <x v="5"/>
    <n v="514.04999999999995"/>
  </r>
  <r>
    <x v="5"/>
    <x v="2"/>
    <x v="5"/>
    <n v="176.2"/>
  </r>
  <r>
    <x v="5"/>
    <x v="3"/>
    <x v="5"/>
    <n v="21.2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84">
  <r>
    <x v="0"/>
    <s v="Myriam"/>
    <s v="353091"/>
    <s v="CCS DXO"/>
    <x v="0"/>
    <x v="0"/>
    <x v="0"/>
    <x v="0"/>
    <x v="0"/>
    <x v="0"/>
    <x v="0"/>
  </r>
  <r>
    <x v="1"/>
    <s v="Paul"/>
    <s v="353186"/>
    <s v="CCS AGL"/>
    <x v="0"/>
    <x v="1"/>
    <x v="1"/>
    <x v="1"/>
    <x v="1"/>
    <x v="1"/>
    <x v="1"/>
  </r>
  <r>
    <x v="2"/>
    <s v="Stéphane"/>
    <s v="353055"/>
    <s v="CCS OGT"/>
    <x v="0"/>
    <x v="2"/>
    <x v="2"/>
    <x v="1"/>
    <x v="2"/>
    <x v="2"/>
    <x v="2"/>
  </r>
  <r>
    <x v="3"/>
    <s v="Brigitte"/>
    <s v="353033"/>
    <s v="CFS CO"/>
    <x v="1"/>
    <x v="3"/>
    <x v="3"/>
    <x v="0"/>
    <x v="3"/>
    <x v="3"/>
    <x v="1"/>
  </r>
  <r>
    <x v="4"/>
    <s v="Jean"/>
    <s v="353408"/>
    <s v="CCS DXO"/>
    <x v="0"/>
    <x v="4"/>
    <x v="4"/>
    <x v="1"/>
    <x v="4"/>
    <x v="4"/>
    <x v="1"/>
  </r>
  <r>
    <x v="5"/>
    <s v="Nicolas"/>
    <s v="353098"/>
    <s v="CCS AGL"/>
    <x v="0"/>
    <x v="5"/>
    <x v="5"/>
    <x v="1"/>
    <x v="5"/>
    <x v="5"/>
    <x v="0"/>
  </r>
  <r>
    <x v="6"/>
    <s v="Jean-Marc"/>
    <s v="353766"/>
    <s v="CFS CO"/>
    <x v="1"/>
    <x v="6"/>
    <x v="6"/>
    <x v="1"/>
    <x v="6"/>
    <x v="6"/>
    <x v="3"/>
  </r>
  <r>
    <x v="6"/>
    <s v="Viviane"/>
    <s v="353421"/>
    <s v="CCS DPO"/>
    <x v="2"/>
    <x v="5"/>
    <x v="7"/>
    <x v="0"/>
    <x v="7"/>
    <x v="7"/>
    <x v="4"/>
  </r>
  <r>
    <x v="6"/>
    <s v="Henri"/>
    <s v="353132"/>
    <s v="CFS CO"/>
    <x v="1"/>
    <x v="7"/>
    <x v="8"/>
    <x v="1"/>
    <x v="8"/>
    <x v="8"/>
    <x v="0"/>
  </r>
  <r>
    <x v="7"/>
    <s v="Jean-Pierre"/>
    <s v="353419"/>
    <s v="CFS FSC"/>
    <x v="1"/>
    <x v="8"/>
    <x v="9"/>
    <x v="1"/>
    <x v="9"/>
    <x v="9"/>
    <x v="5"/>
  </r>
  <r>
    <x v="8"/>
    <s v="Marie-France"/>
    <s v="353127"/>
    <s v="CCS DXO"/>
    <x v="1"/>
    <x v="7"/>
    <x v="10"/>
    <x v="0"/>
    <x v="10"/>
    <x v="10"/>
    <x v="4"/>
  </r>
  <r>
    <x v="9"/>
    <s v="Maryse"/>
    <s v="353060"/>
    <s v="SNPO"/>
    <x v="0"/>
    <x v="9"/>
    <x v="11"/>
    <x v="0"/>
    <x v="11"/>
    <x v="11"/>
    <x v="4"/>
  </r>
  <r>
    <x v="10"/>
    <s v="Ginette"/>
    <s v="353147"/>
    <s v="CFS CO"/>
    <x v="1"/>
    <x v="10"/>
    <x v="12"/>
    <x v="0"/>
    <x v="12"/>
    <x v="12"/>
    <x v="4"/>
  </r>
  <r>
    <x v="11"/>
    <s v="Paule"/>
    <s v="353795"/>
    <s v="CCS AGL"/>
    <x v="0"/>
    <x v="11"/>
    <x v="13"/>
    <x v="0"/>
    <x v="13"/>
    <x v="11"/>
    <x v="4"/>
  </r>
  <r>
    <x v="12"/>
    <s v="Janine"/>
    <s v="353725"/>
    <s v="CFS ONF"/>
    <x v="1"/>
    <x v="0"/>
    <x v="14"/>
    <x v="0"/>
    <x v="14"/>
    <x v="13"/>
    <x v="0"/>
  </r>
  <r>
    <x v="13"/>
    <s v="Monique"/>
    <s v="353070"/>
    <s v="SNPO"/>
    <x v="0"/>
    <x v="6"/>
    <x v="15"/>
    <x v="0"/>
    <x v="15"/>
    <x v="14"/>
    <x v="2"/>
  </r>
  <r>
    <x v="14"/>
    <s v="Margaret"/>
    <s v="353280"/>
    <s v="CFS FSC"/>
    <x v="1"/>
    <x v="12"/>
    <x v="16"/>
    <x v="0"/>
    <x v="16"/>
    <x v="15"/>
    <x v="6"/>
  </r>
  <r>
    <x v="15"/>
    <s v="Thierry"/>
    <s v="353090"/>
    <s v="CCS DPO"/>
    <x v="2"/>
    <x v="13"/>
    <x v="17"/>
    <x v="1"/>
    <x v="17"/>
    <x v="2"/>
    <x v="2"/>
  </r>
  <r>
    <x v="16"/>
    <s v="Arlette"/>
    <s v="353632"/>
    <s v="CFS FSC"/>
    <x v="1"/>
    <x v="14"/>
    <x v="18"/>
    <x v="0"/>
    <x v="18"/>
    <x v="11"/>
    <x v="4"/>
  </r>
  <r>
    <x v="16"/>
    <s v="Michele"/>
    <s v="353880"/>
    <s v="CCS DXO"/>
    <x v="0"/>
    <x v="15"/>
    <x v="19"/>
    <x v="0"/>
    <x v="19"/>
    <x v="14"/>
    <x v="2"/>
  </r>
  <r>
    <x v="17"/>
    <s v="Gérard"/>
    <s v="353541"/>
    <s v="CFS AG"/>
    <x v="1"/>
    <x v="16"/>
    <x v="20"/>
    <x v="1"/>
    <x v="20"/>
    <x v="16"/>
    <x v="1"/>
  </r>
  <r>
    <x v="18"/>
    <s v="Isabelle"/>
    <s v="353595"/>
    <s v="CFS AG"/>
    <x v="1"/>
    <x v="17"/>
    <x v="21"/>
    <x v="0"/>
    <x v="21"/>
    <x v="6"/>
    <x v="3"/>
  </r>
  <r>
    <x v="19"/>
    <s v="Jean"/>
    <s v="353008"/>
    <s v="CFS ONF"/>
    <x v="1"/>
    <x v="18"/>
    <x v="22"/>
    <x v="1"/>
    <x v="22"/>
    <x v="16"/>
    <x v="1"/>
  </r>
  <r>
    <x v="20"/>
    <s v="Michele"/>
    <s v="353013"/>
    <s v="SNPO"/>
    <x v="0"/>
    <x v="11"/>
    <x v="23"/>
    <x v="0"/>
    <x v="23"/>
    <x v="17"/>
    <x v="5"/>
  </r>
  <r>
    <x v="21"/>
    <s v="Jeanine"/>
    <s v="353486"/>
    <s v="CFS CO"/>
    <x v="1"/>
    <x v="0"/>
    <x v="24"/>
    <x v="0"/>
    <x v="24"/>
    <x v="18"/>
    <x v="3"/>
  </r>
  <r>
    <x v="22"/>
    <s v="Pascal"/>
    <s v="353636"/>
    <s v="CCS AGL"/>
    <x v="0"/>
    <x v="2"/>
    <x v="25"/>
    <x v="1"/>
    <x v="25"/>
    <x v="19"/>
    <x v="5"/>
  </r>
  <r>
    <x v="23"/>
    <s v="Elisabeth"/>
    <s v="353287"/>
    <s v="CFS FSC"/>
    <x v="1"/>
    <x v="0"/>
    <x v="26"/>
    <x v="0"/>
    <x v="26"/>
    <x v="13"/>
    <x v="0"/>
  </r>
  <r>
    <x v="24"/>
    <s v="Giséle"/>
    <s v="353141"/>
    <s v="CFS CO"/>
    <x v="1"/>
    <x v="19"/>
    <x v="27"/>
    <x v="0"/>
    <x v="27"/>
    <x v="1"/>
    <x v="1"/>
  </r>
  <r>
    <x v="25"/>
    <s v="Bernadette"/>
    <s v="353710"/>
    <s v="CFS FSC"/>
    <x v="1"/>
    <x v="20"/>
    <x v="28"/>
    <x v="0"/>
    <x v="28"/>
    <x v="20"/>
    <x v="0"/>
  </r>
  <r>
    <x v="26"/>
    <s v="Claudie"/>
    <s v="353012"/>
    <s v="CFS CO"/>
    <x v="1"/>
    <x v="21"/>
    <x v="29"/>
    <x v="0"/>
    <x v="29"/>
    <x v="0"/>
    <x v="0"/>
  </r>
  <r>
    <x v="27"/>
    <s v="Roger"/>
    <s v="353626"/>
    <s v="CCS OGT"/>
    <x v="0"/>
    <x v="0"/>
    <x v="30"/>
    <x v="1"/>
    <x v="30"/>
    <x v="12"/>
    <x v="4"/>
  </r>
  <r>
    <x v="28"/>
    <s v="Marie-Reine"/>
    <s v="353733"/>
    <s v="CFS FSC"/>
    <x v="1"/>
    <x v="19"/>
    <x v="31"/>
    <x v="0"/>
    <x v="31"/>
    <x v="21"/>
    <x v="0"/>
  </r>
  <r>
    <x v="29"/>
    <s v="Jacques"/>
    <s v="353023"/>
    <s v="CFS CO"/>
    <x v="1"/>
    <x v="20"/>
    <x v="32"/>
    <x v="1"/>
    <x v="32"/>
    <x v="22"/>
    <x v="7"/>
  </r>
  <r>
    <x v="29"/>
    <s v="Emmanuel"/>
    <s v="353703"/>
    <s v="CFS CO"/>
    <x v="1"/>
    <x v="22"/>
    <x v="33"/>
    <x v="1"/>
    <x v="33"/>
    <x v="19"/>
    <x v="5"/>
  </r>
  <r>
    <x v="30"/>
    <s v="Giséle"/>
    <s v="353650"/>
    <s v="CFS CO"/>
    <x v="1"/>
    <x v="10"/>
    <x v="34"/>
    <x v="0"/>
    <x v="34"/>
    <x v="23"/>
    <x v="0"/>
  </r>
  <r>
    <x v="31"/>
    <s v="Guy"/>
    <s v="353089"/>
    <s v="CFS FSC"/>
    <x v="1"/>
    <x v="23"/>
    <x v="35"/>
    <x v="1"/>
    <x v="35"/>
    <x v="24"/>
    <x v="5"/>
  </r>
  <r>
    <x v="32"/>
    <s v="René"/>
    <s v="353568"/>
    <s v="CFS CO"/>
    <x v="1"/>
    <x v="24"/>
    <x v="36"/>
    <x v="1"/>
    <x v="36"/>
    <x v="25"/>
    <x v="3"/>
  </r>
  <r>
    <x v="33"/>
    <s v="Nadège"/>
    <s v="353214"/>
    <s v="SNPO"/>
    <x v="0"/>
    <x v="13"/>
    <x v="37"/>
    <x v="0"/>
    <x v="37"/>
    <x v="16"/>
    <x v="1"/>
  </r>
  <r>
    <x v="34"/>
    <s v="Micheline"/>
    <s v="353170"/>
    <s v="CCS DXO"/>
    <x v="0"/>
    <x v="20"/>
    <x v="38"/>
    <x v="0"/>
    <x v="38"/>
    <x v="11"/>
    <x v="4"/>
  </r>
  <r>
    <x v="34"/>
    <s v="Nadège"/>
    <s v="353059"/>
    <s v="CCS DXO"/>
    <x v="0"/>
    <x v="2"/>
    <x v="39"/>
    <x v="0"/>
    <x v="39"/>
    <x v="26"/>
    <x v="7"/>
  </r>
  <r>
    <x v="35"/>
    <s v="Martine"/>
    <s v="353586"/>
    <s v="CCS DXO"/>
    <x v="0"/>
    <x v="25"/>
    <x v="40"/>
    <x v="0"/>
    <x v="40"/>
    <x v="16"/>
    <x v="1"/>
  </r>
  <r>
    <x v="36"/>
    <s v="Jean-Paul"/>
    <s v="353095"/>
    <s v="CFS FSC"/>
    <x v="1"/>
    <x v="2"/>
    <x v="41"/>
    <x v="1"/>
    <x v="41"/>
    <x v="1"/>
    <x v="1"/>
  </r>
  <r>
    <x v="37"/>
    <s v="Jeanine"/>
    <s v="353080"/>
    <s v="CFS  FSC"/>
    <x v="1"/>
    <x v="20"/>
    <x v="42"/>
    <x v="0"/>
    <x v="42"/>
    <x v="27"/>
    <x v="2"/>
  </r>
  <r>
    <x v="38"/>
    <s v="Fabien"/>
    <s v="353111"/>
    <s v="CFS AG"/>
    <x v="1"/>
    <x v="26"/>
    <x v="43"/>
    <x v="1"/>
    <x v="43"/>
    <x v="9"/>
    <x v="5"/>
  </r>
  <r>
    <x v="39"/>
    <s v="Ghislaine"/>
    <s v="353801"/>
    <s v="CFS CO"/>
    <x v="1"/>
    <x v="13"/>
    <x v="44"/>
    <x v="0"/>
    <x v="44"/>
    <x v="8"/>
    <x v="0"/>
  </r>
  <r>
    <x v="40"/>
    <s v="Gilbert"/>
    <s v="353456"/>
    <s v="CFS CO"/>
    <x v="1"/>
    <x v="5"/>
    <x v="45"/>
    <x v="1"/>
    <x v="45"/>
    <x v="11"/>
    <x v="4"/>
  </r>
  <r>
    <x v="41"/>
    <s v="Jacques"/>
    <s v="353002"/>
    <s v="CFS AG"/>
    <x v="1"/>
    <x v="5"/>
    <x v="46"/>
    <x v="1"/>
    <x v="46"/>
    <x v="16"/>
    <x v="1"/>
  </r>
  <r>
    <x v="42"/>
    <s v="Géneviéve"/>
    <s v="353009"/>
    <s v="CFS CO"/>
    <x v="1"/>
    <x v="20"/>
    <x v="47"/>
    <x v="0"/>
    <x v="47"/>
    <x v="2"/>
    <x v="2"/>
  </r>
  <r>
    <x v="43"/>
    <s v="Françoise"/>
    <s v="353715"/>
    <s v="CFS CO"/>
    <x v="1"/>
    <x v="11"/>
    <x v="48"/>
    <x v="0"/>
    <x v="48"/>
    <x v="28"/>
    <x v="7"/>
  </r>
  <r>
    <x v="44"/>
    <s v="Marie-Rose"/>
    <s v="353769"/>
    <s v="AFO"/>
    <x v="0"/>
    <x v="27"/>
    <x v="49"/>
    <x v="0"/>
    <x v="49"/>
    <x v="4"/>
    <x v="1"/>
  </r>
  <r>
    <x v="45"/>
    <s v="Jocelyne"/>
    <s v="353021"/>
    <s v="CFS FSC"/>
    <x v="1"/>
    <x v="2"/>
    <x v="50"/>
    <x v="0"/>
    <x v="50"/>
    <x v="19"/>
    <x v="5"/>
  </r>
  <r>
    <x v="46"/>
    <s v="Christine"/>
    <s v="353666"/>
    <s v="CFS FSC"/>
    <x v="1"/>
    <x v="5"/>
    <x v="51"/>
    <x v="0"/>
    <x v="51"/>
    <x v="1"/>
    <x v="1"/>
  </r>
  <r>
    <x v="47"/>
    <s v="Claude"/>
    <s v="353162"/>
    <s v="CFS CO"/>
    <x v="1"/>
    <x v="20"/>
    <x v="52"/>
    <x v="1"/>
    <x v="52"/>
    <x v="29"/>
    <x v="0"/>
  </r>
  <r>
    <x v="48"/>
    <s v="Victor"/>
    <s v="353016"/>
    <s v="CCS DPO"/>
    <x v="2"/>
    <x v="28"/>
    <x v="53"/>
    <x v="1"/>
    <x v="53"/>
    <x v="5"/>
    <x v="0"/>
  </r>
  <r>
    <x v="49"/>
    <s v="Paule"/>
    <s v="353657"/>
    <s v="CCS AGL"/>
    <x v="0"/>
    <x v="6"/>
    <x v="54"/>
    <x v="0"/>
    <x v="54"/>
    <x v="4"/>
    <x v="1"/>
  </r>
  <r>
    <x v="50"/>
    <s v="Annick"/>
    <s v="353129"/>
    <s v="CFS AG"/>
    <x v="1"/>
    <x v="23"/>
    <x v="55"/>
    <x v="0"/>
    <x v="55"/>
    <x v="16"/>
    <x v="1"/>
  </r>
  <r>
    <x v="51"/>
    <s v="Louis"/>
    <s v="353171"/>
    <s v="CFS FSC"/>
    <x v="1"/>
    <x v="29"/>
    <x v="56"/>
    <x v="1"/>
    <x v="56"/>
    <x v="28"/>
    <x v="7"/>
  </r>
  <r>
    <x v="52"/>
    <s v="Thierry"/>
    <s v="353879"/>
    <s v="AFO"/>
    <x v="0"/>
    <x v="30"/>
    <x v="57"/>
    <x v="1"/>
    <x v="57"/>
    <x v="30"/>
    <x v="3"/>
  </r>
  <r>
    <x v="53"/>
    <s v="Jocelyne"/>
    <s v="353062"/>
    <s v="CFS FSC"/>
    <x v="1"/>
    <x v="30"/>
    <x v="58"/>
    <x v="0"/>
    <x v="58"/>
    <x v="13"/>
    <x v="0"/>
  </r>
  <r>
    <x v="54"/>
    <s v="Anne-Marie"/>
    <s v="353247"/>
    <s v="CFS AG"/>
    <x v="1"/>
    <x v="7"/>
    <x v="59"/>
    <x v="0"/>
    <x v="59"/>
    <x v="31"/>
    <x v="0"/>
  </r>
  <r>
    <x v="55"/>
    <s v="Nicole"/>
    <s v="353778"/>
    <s v="CCS AGL"/>
    <x v="0"/>
    <x v="5"/>
    <x v="60"/>
    <x v="0"/>
    <x v="60"/>
    <x v="7"/>
    <x v="4"/>
  </r>
  <r>
    <x v="56"/>
    <s v="Vincent"/>
    <s v="353041"/>
    <s v="CCS DPO"/>
    <x v="2"/>
    <x v="31"/>
    <x v="61"/>
    <x v="1"/>
    <x v="61"/>
    <x v="12"/>
    <x v="4"/>
  </r>
  <r>
    <x v="57"/>
    <s v="Ingrid"/>
    <s v="353417"/>
    <s v="CFS CO"/>
    <x v="1"/>
    <x v="15"/>
    <x v="62"/>
    <x v="0"/>
    <x v="62"/>
    <x v="3"/>
    <x v="1"/>
  </r>
  <r>
    <x v="58"/>
    <s v="Giséle"/>
    <s v="353185"/>
    <s v="CFS CO"/>
    <x v="1"/>
    <x v="29"/>
    <x v="63"/>
    <x v="0"/>
    <x v="63"/>
    <x v="32"/>
    <x v="6"/>
  </r>
  <r>
    <x v="59"/>
    <s v="Chantal"/>
    <s v="353168"/>
    <s v="CFS CO"/>
    <x v="1"/>
    <x v="20"/>
    <x v="64"/>
    <x v="0"/>
    <x v="64"/>
    <x v="12"/>
    <x v="4"/>
  </r>
  <r>
    <x v="60"/>
    <s v="Gérard"/>
    <s v="353087"/>
    <s v="CFS AG"/>
    <x v="1"/>
    <x v="2"/>
    <x v="65"/>
    <x v="1"/>
    <x v="65"/>
    <x v="16"/>
    <x v="1"/>
  </r>
  <r>
    <x v="60"/>
    <s v="Christian"/>
    <s v="353173"/>
    <s v="CFS FSC"/>
    <x v="1"/>
    <x v="0"/>
    <x v="66"/>
    <x v="1"/>
    <x v="66"/>
    <x v="18"/>
    <x v="3"/>
  </r>
  <r>
    <x v="61"/>
    <s v="Martin"/>
    <s v="353054"/>
    <s v="AFO"/>
    <x v="0"/>
    <x v="32"/>
    <x v="67"/>
    <x v="1"/>
    <x v="67"/>
    <x v="33"/>
    <x v="2"/>
  </r>
  <r>
    <x v="62"/>
    <s v="Marie-Thérése"/>
    <s v="353149"/>
    <s v="AFO"/>
    <x v="0"/>
    <x v="33"/>
    <x v="68"/>
    <x v="0"/>
    <x v="68"/>
    <x v="3"/>
    <x v="1"/>
  </r>
  <r>
    <x v="63"/>
    <s v="Marie-Louise"/>
    <s v="353627"/>
    <s v="CFS CO"/>
    <x v="1"/>
    <x v="34"/>
    <x v="69"/>
    <x v="0"/>
    <x v="69"/>
    <x v="2"/>
    <x v="2"/>
  </r>
  <r>
    <x v="64"/>
    <s v="Denis"/>
    <s v="353730"/>
    <s v="CFS ONF"/>
    <x v="1"/>
    <x v="35"/>
    <x v="70"/>
    <x v="0"/>
    <x v="70"/>
    <x v="1"/>
    <x v="1"/>
  </r>
  <r>
    <x v="65"/>
    <s v="Michel"/>
    <s v="353946"/>
    <s v="CCS DXO"/>
    <x v="0"/>
    <x v="10"/>
    <x v="71"/>
    <x v="1"/>
    <x v="71"/>
    <x v="5"/>
    <x v="0"/>
  </r>
  <r>
    <x v="66"/>
    <s v="Katherine"/>
    <s v="353200"/>
    <s v="CFS FSC"/>
    <x v="1"/>
    <x v="5"/>
    <x v="72"/>
    <x v="0"/>
    <x v="72"/>
    <x v="34"/>
    <x v="1"/>
  </r>
  <r>
    <x v="67"/>
    <s v="Marie-Louise"/>
    <s v="353794"/>
    <s v="CFS CO"/>
    <x v="1"/>
    <x v="13"/>
    <x v="73"/>
    <x v="0"/>
    <x v="73"/>
    <x v="4"/>
    <x v="1"/>
  </r>
  <r>
    <x v="68"/>
    <s v="Gérard"/>
    <s v="353270"/>
    <s v="CFS CO"/>
    <x v="1"/>
    <x v="36"/>
    <x v="74"/>
    <x v="1"/>
    <x v="74"/>
    <x v="11"/>
    <x v="4"/>
  </r>
  <r>
    <x v="69"/>
    <s v="René"/>
    <s v="353076"/>
    <s v="SNPO"/>
    <x v="0"/>
    <x v="37"/>
    <x v="75"/>
    <x v="1"/>
    <x v="75"/>
    <x v="35"/>
    <x v="4"/>
  </r>
  <r>
    <x v="70"/>
    <s v="Marie-Louise"/>
    <s v="353633"/>
    <s v="CFS FSC"/>
    <x v="0"/>
    <x v="38"/>
    <x v="76"/>
    <x v="0"/>
    <x v="76"/>
    <x v="25"/>
    <x v="3"/>
  </r>
  <r>
    <x v="71"/>
    <s v="Christine"/>
    <s v="353082"/>
    <s v="CFS CO"/>
    <x v="1"/>
    <x v="34"/>
    <x v="77"/>
    <x v="0"/>
    <x v="77"/>
    <x v="24"/>
    <x v="5"/>
  </r>
  <r>
    <x v="72"/>
    <s v="Josselaine"/>
    <s v="353712"/>
    <s v="CFS FSC"/>
    <x v="1"/>
    <x v="23"/>
    <x v="78"/>
    <x v="0"/>
    <x v="78"/>
    <x v="36"/>
    <x v="7"/>
  </r>
  <r>
    <x v="73"/>
    <s v="Sylvanna"/>
    <s v="353005"/>
    <s v="CCS OGT"/>
    <x v="0"/>
    <x v="1"/>
    <x v="79"/>
    <x v="0"/>
    <x v="79"/>
    <x v="37"/>
    <x v="5"/>
  </r>
  <r>
    <x v="74"/>
    <s v="Hubert"/>
    <s v="353780"/>
    <s v="CFS ONF"/>
    <x v="1"/>
    <x v="2"/>
    <x v="80"/>
    <x v="1"/>
    <x v="80"/>
    <x v="16"/>
    <x v="1"/>
  </r>
  <r>
    <x v="75"/>
    <s v="Nadine"/>
    <s v="353631"/>
    <s v="CCS DXO"/>
    <x v="0"/>
    <x v="39"/>
    <x v="81"/>
    <x v="0"/>
    <x v="81"/>
    <x v="2"/>
    <x v="2"/>
  </r>
  <r>
    <x v="76"/>
    <s v="Jean-Luc"/>
    <s v="353108"/>
    <s v="CFS CO"/>
    <x v="1"/>
    <x v="36"/>
    <x v="82"/>
    <x v="1"/>
    <x v="82"/>
    <x v="6"/>
    <x v="3"/>
  </r>
  <r>
    <x v="77"/>
    <s v="Pascal"/>
    <s v="353068"/>
    <s v="CCS DXO"/>
    <x v="0"/>
    <x v="34"/>
    <x v="83"/>
    <x v="1"/>
    <x v="83"/>
    <x v="19"/>
    <x v="5"/>
  </r>
  <r>
    <x v="78"/>
    <s v="Claudine"/>
    <s v="353669"/>
    <s v="CFS AG"/>
    <x v="1"/>
    <x v="40"/>
    <x v="84"/>
    <x v="0"/>
    <x v="84"/>
    <x v="27"/>
    <x v="2"/>
  </r>
  <r>
    <x v="79"/>
    <s v="Isabelle"/>
    <s v="353822"/>
    <s v="CFS AG"/>
    <x v="1"/>
    <x v="41"/>
    <x v="85"/>
    <x v="0"/>
    <x v="85"/>
    <x v="11"/>
    <x v="4"/>
  </r>
  <r>
    <x v="80"/>
    <s v="Martine"/>
    <s v="353119"/>
    <s v="AFO"/>
    <x v="0"/>
    <x v="31"/>
    <x v="86"/>
    <x v="0"/>
    <x v="86"/>
    <x v="30"/>
    <x v="3"/>
  </r>
  <r>
    <x v="81"/>
    <s v="Roseline"/>
    <s v="353152"/>
    <s v="CCS DXO"/>
    <x v="0"/>
    <x v="38"/>
    <x v="87"/>
    <x v="0"/>
    <x v="87"/>
    <x v="12"/>
    <x v="4"/>
  </r>
  <r>
    <x v="82"/>
    <s v="Yolande"/>
    <s v="353259"/>
    <s v="ATB"/>
    <x v="2"/>
    <x v="42"/>
    <x v="88"/>
    <x v="0"/>
    <x v="88"/>
    <x v="0"/>
    <x v="0"/>
  </r>
  <r>
    <x v="83"/>
    <s v="Nadine"/>
    <s v="353727"/>
    <s v="CCS DXO"/>
    <x v="0"/>
    <x v="43"/>
    <x v="89"/>
    <x v="0"/>
    <x v="89"/>
    <x v="9"/>
    <x v="5"/>
  </r>
  <r>
    <x v="84"/>
    <s v="Jean-François"/>
    <s v="353113"/>
    <s v="CFS FSC"/>
    <x v="1"/>
    <x v="15"/>
    <x v="90"/>
    <x v="1"/>
    <x v="90"/>
    <x v="32"/>
    <x v="6"/>
  </r>
  <r>
    <x v="85"/>
    <s v="Huguette"/>
    <s v="353647"/>
    <s v="CFS ONF"/>
    <x v="1"/>
    <x v="1"/>
    <x v="91"/>
    <x v="0"/>
    <x v="91"/>
    <x v="3"/>
    <x v="1"/>
  </r>
  <r>
    <x v="86"/>
    <s v="Jean-Jacques"/>
    <s v="353114"/>
    <s v="CFS ONF"/>
    <x v="1"/>
    <x v="44"/>
    <x v="92"/>
    <x v="1"/>
    <x v="92"/>
    <x v="34"/>
    <x v="1"/>
  </r>
  <r>
    <x v="87"/>
    <s v="Sophie"/>
    <s v="353075"/>
    <s v="CFS AG"/>
    <x v="1"/>
    <x v="45"/>
    <x v="93"/>
    <x v="0"/>
    <x v="93"/>
    <x v="13"/>
    <x v="0"/>
  </r>
  <r>
    <x v="88"/>
    <s v="Ginette"/>
    <s v="353637"/>
    <s v="CFS CO"/>
    <x v="1"/>
    <x v="34"/>
    <x v="94"/>
    <x v="0"/>
    <x v="94"/>
    <x v="9"/>
    <x v="5"/>
  </r>
  <r>
    <x v="88"/>
    <s v="Jean-Pierre"/>
    <s v="353592"/>
    <s v="CFS CO"/>
    <x v="1"/>
    <x v="46"/>
    <x v="95"/>
    <x v="1"/>
    <x v="95"/>
    <x v="25"/>
    <x v="3"/>
  </r>
  <r>
    <x v="89"/>
    <s v="Jean-François"/>
    <s v="353667"/>
    <s v="CFS CO"/>
    <x v="1"/>
    <x v="47"/>
    <x v="96"/>
    <x v="1"/>
    <x v="96"/>
    <x v="13"/>
    <x v="0"/>
  </r>
  <r>
    <x v="90"/>
    <s v="Annie"/>
    <s v="353819"/>
    <s v="CFS FSC"/>
    <x v="1"/>
    <x v="20"/>
    <x v="97"/>
    <x v="0"/>
    <x v="97"/>
    <x v="23"/>
    <x v="0"/>
  </r>
  <r>
    <x v="91"/>
    <s v="Nicole"/>
    <s v="353172"/>
    <s v="CCS AGL"/>
    <x v="0"/>
    <x v="48"/>
    <x v="98"/>
    <x v="0"/>
    <x v="98"/>
    <x v="11"/>
    <x v="4"/>
  </r>
  <r>
    <x v="92"/>
    <s v="Didier"/>
    <s v="353717"/>
    <s v="CFS CO"/>
    <x v="1"/>
    <x v="7"/>
    <x v="99"/>
    <x v="1"/>
    <x v="99"/>
    <x v="7"/>
    <x v="4"/>
  </r>
  <r>
    <x v="93"/>
    <s v="Patricia"/>
    <s v="353673"/>
    <s v="CCS AGL"/>
    <x v="0"/>
    <x v="49"/>
    <x v="100"/>
    <x v="0"/>
    <x v="100"/>
    <x v="17"/>
    <x v="5"/>
  </r>
  <r>
    <x v="94"/>
    <s v="Marie-Thérése"/>
    <s v="353861"/>
    <s v="AFO"/>
    <x v="0"/>
    <x v="7"/>
    <x v="101"/>
    <x v="0"/>
    <x v="101"/>
    <x v="2"/>
    <x v="2"/>
  </r>
  <r>
    <x v="95"/>
    <s v="Michel"/>
    <s v="353557"/>
    <s v="CCS AGL"/>
    <x v="0"/>
    <x v="50"/>
    <x v="102"/>
    <x v="1"/>
    <x v="102"/>
    <x v="2"/>
    <x v="2"/>
  </r>
  <r>
    <x v="96"/>
    <s v="Mireille"/>
    <s v="353417"/>
    <s v="CCS AGL"/>
    <x v="0"/>
    <x v="51"/>
    <x v="103"/>
    <x v="0"/>
    <x v="103"/>
    <x v="0"/>
    <x v="0"/>
  </r>
  <r>
    <x v="97"/>
    <s v="Simone"/>
    <s v="353983"/>
    <s v="CCS OGT"/>
    <x v="0"/>
    <x v="52"/>
    <x v="104"/>
    <x v="0"/>
    <x v="104"/>
    <x v="31"/>
    <x v="0"/>
  </r>
  <r>
    <x v="98"/>
    <s v="Dany"/>
    <s v="353118"/>
    <s v="CFS AG"/>
    <x v="1"/>
    <x v="53"/>
    <x v="105"/>
    <x v="0"/>
    <x v="105"/>
    <x v="0"/>
    <x v="0"/>
  </r>
  <r>
    <x v="99"/>
    <s v="Marie-Claude"/>
    <s v="353157"/>
    <s v="CCS DXO"/>
    <x v="1"/>
    <x v="54"/>
    <x v="106"/>
    <x v="0"/>
    <x v="106"/>
    <x v="24"/>
    <x v="5"/>
  </r>
  <r>
    <x v="100"/>
    <s v="Suzanne"/>
    <s v="353984"/>
    <s v="CCS AGL"/>
    <x v="0"/>
    <x v="7"/>
    <x v="107"/>
    <x v="0"/>
    <x v="107"/>
    <x v="5"/>
    <x v="0"/>
  </r>
  <r>
    <x v="100"/>
    <s v="Yvette"/>
    <s v="353736"/>
    <s v="CCS AGL"/>
    <x v="2"/>
    <x v="23"/>
    <x v="108"/>
    <x v="0"/>
    <x v="108"/>
    <x v="11"/>
    <x v="4"/>
  </r>
  <r>
    <x v="101"/>
    <s v="Danielle"/>
    <s v="353122"/>
    <s v="CFS AG"/>
    <x v="1"/>
    <x v="53"/>
    <x v="109"/>
    <x v="0"/>
    <x v="109"/>
    <x v="22"/>
    <x v="7"/>
  </r>
  <r>
    <x v="102"/>
    <s v="Sylvie"/>
    <s v="353137"/>
    <s v="CCS OGT"/>
    <x v="0"/>
    <x v="10"/>
    <x v="110"/>
    <x v="0"/>
    <x v="110"/>
    <x v="7"/>
    <x v="4"/>
  </r>
  <r>
    <x v="103"/>
    <s v="Samuel"/>
    <s v="353554"/>
    <s v="CCS OGT"/>
    <x v="0"/>
    <x v="7"/>
    <x v="111"/>
    <x v="1"/>
    <x v="111"/>
    <x v="12"/>
    <x v="4"/>
  </r>
  <r>
    <x v="104"/>
    <s v="Michele"/>
    <s v="353182"/>
    <s v="CCS DXO"/>
    <x v="0"/>
    <x v="31"/>
    <x v="112"/>
    <x v="0"/>
    <x v="112"/>
    <x v="25"/>
    <x v="3"/>
  </r>
  <r>
    <x v="105"/>
    <s v="Anne-Marie"/>
    <s v="353093"/>
    <s v="CFS AG"/>
    <x v="1"/>
    <x v="55"/>
    <x v="113"/>
    <x v="0"/>
    <x v="113"/>
    <x v="28"/>
    <x v="7"/>
  </r>
  <r>
    <x v="106"/>
    <s v="Giséle"/>
    <s v="353007"/>
    <s v="CFS ONF"/>
    <x v="1"/>
    <x v="7"/>
    <x v="114"/>
    <x v="0"/>
    <x v="114"/>
    <x v="19"/>
    <x v="5"/>
  </r>
  <r>
    <x v="107"/>
    <s v="Daniel"/>
    <s v="353969"/>
    <s v="CFS ONF"/>
    <x v="1"/>
    <x v="39"/>
    <x v="115"/>
    <x v="1"/>
    <x v="115"/>
    <x v="4"/>
    <x v="1"/>
  </r>
  <r>
    <x v="108"/>
    <s v="Brigitte"/>
    <s v="353112"/>
    <s v="CFS FSC"/>
    <x v="1"/>
    <x v="32"/>
    <x v="116"/>
    <x v="0"/>
    <x v="116"/>
    <x v="1"/>
    <x v="1"/>
  </r>
  <r>
    <x v="109"/>
    <s v="Ghyslaine"/>
    <s v="353243"/>
    <s v="CFS CO"/>
    <x v="1"/>
    <x v="23"/>
    <x v="117"/>
    <x v="0"/>
    <x v="117"/>
    <x v="20"/>
    <x v="0"/>
  </r>
  <r>
    <x v="110"/>
    <s v="Dominique"/>
    <s v="353145"/>
    <s v="CFS CO"/>
    <x v="1"/>
    <x v="34"/>
    <x v="118"/>
    <x v="1"/>
    <x v="118"/>
    <x v="35"/>
    <x v="4"/>
  </r>
  <r>
    <x v="111"/>
    <s v="Michelle"/>
    <s v="353581"/>
    <s v="CCS DXO"/>
    <x v="0"/>
    <x v="56"/>
    <x v="119"/>
    <x v="0"/>
    <x v="119"/>
    <x v="11"/>
    <x v="4"/>
  </r>
  <r>
    <x v="112"/>
    <s v="Philippe"/>
    <s v="353099"/>
    <s v="CCS AGL"/>
    <x v="0"/>
    <x v="38"/>
    <x v="120"/>
    <x v="1"/>
    <x v="120"/>
    <x v="9"/>
    <x v="5"/>
  </r>
  <r>
    <x v="113"/>
    <s v="Ghislaine"/>
    <s v="353657"/>
    <s v="CFS CO"/>
    <x v="1"/>
    <x v="2"/>
    <x v="121"/>
    <x v="0"/>
    <x v="121"/>
    <x v="11"/>
    <x v="4"/>
  </r>
  <r>
    <x v="114"/>
    <s v="Nicole"/>
    <s v="353882"/>
    <s v="CCS AGL"/>
    <x v="0"/>
    <x v="17"/>
    <x v="122"/>
    <x v="0"/>
    <x v="122"/>
    <x v="19"/>
    <x v="5"/>
  </r>
  <r>
    <x v="115"/>
    <s v="Magdeleine"/>
    <s v="353617"/>
    <s v="CFS FSC"/>
    <x v="1"/>
    <x v="57"/>
    <x v="123"/>
    <x v="0"/>
    <x v="123"/>
    <x v="9"/>
    <x v="5"/>
  </r>
  <r>
    <x v="116"/>
    <s v="André"/>
    <s v="353116"/>
    <s v="CFS AG"/>
    <x v="1"/>
    <x v="58"/>
    <x v="124"/>
    <x v="1"/>
    <x v="124"/>
    <x v="11"/>
    <x v="4"/>
  </r>
  <r>
    <x v="117"/>
    <s v="Jean"/>
    <s v="353448"/>
    <s v="CFS ONF"/>
    <x v="1"/>
    <x v="41"/>
    <x v="125"/>
    <x v="1"/>
    <x v="125"/>
    <x v="27"/>
    <x v="2"/>
  </r>
  <r>
    <x v="118"/>
    <s v="Anne-Marie"/>
    <s v="353085"/>
    <s v="CFS AG"/>
    <x v="1"/>
    <x v="10"/>
    <x v="126"/>
    <x v="0"/>
    <x v="126"/>
    <x v="11"/>
    <x v="4"/>
  </r>
  <r>
    <x v="119"/>
    <s v="Hervé"/>
    <s v="353679"/>
    <s v="CFS FSC"/>
    <x v="1"/>
    <x v="59"/>
    <x v="127"/>
    <x v="0"/>
    <x v="127"/>
    <x v="4"/>
    <x v="1"/>
  </r>
  <r>
    <x v="120"/>
    <s v="Bernard"/>
    <s v="353824"/>
    <s v="CFS FSC"/>
    <x v="1"/>
    <x v="53"/>
    <x v="128"/>
    <x v="1"/>
    <x v="128"/>
    <x v="12"/>
    <x v="4"/>
  </r>
  <r>
    <x v="121"/>
    <s v="Odette"/>
    <s v="353589"/>
    <s v="CCS AGL"/>
    <x v="0"/>
    <x v="15"/>
    <x v="129"/>
    <x v="0"/>
    <x v="129"/>
    <x v="6"/>
    <x v="3"/>
  </r>
  <r>
    <x v="122"/>
    <s v="Chantal"/>
    <s v="353175"/>
    <s v="CFS FSC"/>
    <x v="1"/>
    <x v="38"/>
    <x v="130"/>
    <x v="0"/>
    <x v="130"/>
    <x v="27"/>
    <x v="2"/>
  </r>
  <r>
    <x v="123"/>
    <s v="Brigitte"/>
    <s v="353126"/>
    <s v="CFS FSC"/>
    <x v="1"/>
    <x v="12"/>
    <x v="131"/>
    <x v="0"/>
    <x v="131"/>
    <x v="11"/>
    <x v="4"/>
  </r>
  <r>
    <x v="124"/>
    <s v="Françoise"/>
    <s v="353151"/>
    <s v="CFS CO"/>
    <x v="1"/>
    <x v="5"/>
    <x v="132"/>
    <x v="0"/>
    <x v="132"/>
    <x v="16"/>
    <x v="1"/>
  </r>
  <r>
    <x v="125"/>
    <s v="Monique"/>
    <s v="353874"/>
    <s v="CCS AGL"/>
    <x v="0"/>
    <x v="23"/>
    <x v="133"/>
    <x v="0"/>
    <x v="133"/>
    <x v="37"/>
    <x v="5"/>
  </r>
  <r>
    <x v="126"/>
    <s v="Jean"/>
    <s v="353143"/>
    <s v="CFS ONF"/>
    <x v="1"/>
    <x v="6"/>
    <x v="134"/>
    <x v="1"/>
    <x v="134"/>
    <x v="23"/>
    <x v="0"/>
  </r>
  <r>
    <x v="127"/>
    <s v="Francis"/>
    <s v="353140"/>
    <s v="CFS CO"/>
    <x v="1"/>
    <x v="26"/>
    <x v="135"/>
    <x v="1"/>
    <x v="135"/>
    <x v="36"/>
    <x v="7"/>
  </r>
  <r>
    <x v="128"/>
    <s v="Dominique"/>
    <s v="353675"/>
    <s v="CFS CO"/>
    <x v="1"/>
    <x v="11"/>
    <x v="136"/>
    <x v="0"/>
    <x v="136"/>
    <x v="35"/>
    <x v="4"/>
  </r>
  <r>
    <x v="129"/>
    <s v="Pierre"/>
    <s v="353711"/>
    <s v="CCS DXO"/>
    <x v="0"/>
    <x v="60"/>
    <x v="137"/>
    <x v="1"/>
    <x v="137"/>
    <x v="16"/>
    <x v="1"/>
  </r>
  <r>
    <x v="130"/>
    <s v="Moïse"/>
    <s v="353115"/>
    <s v="SNPO"/>
    <x v="0"/>
    <x v="35"/>
    <x v="138"/>
    <x v="1"/>
    <x v="138"/>
    <x v="36"/>
    <x v="7"/>
  </r>
  <r>
    <x v="131"/>
    <s v="Armelle"/>
    <s v="353078"/>
    <s v="CFS FSC"/>
    <x v="1"/>
    <x v="61"/>
    <x v="139"/>
    <x v="0"/>
    <x v="139"/>
    <x v="9"/>
    <x v="5"/>
  </r>
  <r>
    <x v="132"/>
    <s v="Myriam"/>
    <s v="353954"/>
    <s v="CCS DXO"/>
    <x v="0"/>
    <x v="31"/>
    <x v="140"/>
    <x v="0"/>
    <x v="140"/>
    <x v="3"/>
    <x v="1"/>
  </r>
  <r>
    <x v="133"/>
    <s v="Jean-Pierre"/>
    <s v="353998"/>
    <s v="CFS CO"/>
    <x v="1"/>
    <x v="8"/>
    <x v="141"/>
    <x v="1"/>
    <x v="141"/>
    <x v="38"/>
    <x v="0"/>
  </r>
  <r>
    <x v="134"/>
    <s v="Brigitte"/>
    <s v="353991"/>
    <s v="CFS FSC"/>
    <x v="1"/>
    <x v="62"/>
    <x v="142"/>
    <x v="0"/>
    <x v="142"/>
    <x v="5"/>
    <x v="0"/>
  </r>
  <r>
    <x v="135"/>
    <s v="Catherine"/>
    <s v="353685"/>
    <s v="CFS FSC"/>
    <x v="1"/>
    <x v="23"/>
    <x v="143"/>
    <x v="0"/>
    <x v="143"/>
    <x v="37"/>
    <x v="5"/>
  </r>
  <r>
    <x v="136"/>
    <s v="Franca"/>
    <s v="353691"/>
    <s v="CFS CO"/>
    <x v="1"/>
    <x v="16"/>
    <x v="144"/>
    <x v="0"/>
    <x v="144"/>
    <x v="17"/>
    <x v="5"/>
  </r>
  <r>
    <x v="137"/>
    <s v="Sylvie"/>
    <s v="353071"/>
    <s v="SNPO"/>
    <x v="0"/>
    <x v="15"/>
    <x v="145"/>
    <x v="0"/>
    <x v="145"/>
    <x v="1"/>
    <x v="1"/>
  </r>
  <r>
    <x v="138"/>
    <s v="Sylvie"/>
    <s v="353040"/>
    <s v="CCS OGT"/>
    <x v="0"/>
    <x v="43"/>
    <x v="146"/>
    <x v="0"/>
    <x v="146"/>
    <x v="9"/>
    <x v="5"/>
  </r>
  <r>
    <x v="139"/>
    <s v="Michele"/>
    <s v="353022"/>
    <s v="SNPO"/>
    <x v="0"/>
    <x v="31"/>
    <x v="147"/>
    <x v="0"/>
    <x v="147"/>
    <x v="33"/>
    <x v="2"/>
  </r>
  <r>
    <x v="140"/>
    <s v="Daniel"/>
    <s v="353156"/>
    <s v="CFS CO"/>
    <x v="1"/>
    <x v="15"/>
    <x v="148"/>
    <x v="1"/>
    <x v="148"/>
    <x v="22"/>
    <x v="7"/>
  </r>
  <r>
    <x v="141"/>
    <s v="Marie-Hélène"/>
    <s v="353070"/>
    <s v="SNPO"/>
    <x v="1"/>
    <x v="13"/>
    <x v="149"/>
    <x v="0"/>
    <x v="149"/>
    <x v="36"/>
    <x v="7"/>
  </r>
  <r>
    <x v="142"/>
    <s v="Christine"/>
    <s v="353169"/>
    <s v="CFS CO"/>
    <x v="1"/>
    <x v="18"/>
    <x v="150"/>
    <x v="0"/>
    <x v="150"/>
    <x v="19"/>
    <x v="5"/>
  </r>
  <r>
    <x v="143"/>
    <s v="Christian"/>
    <s v="353248"/>
    <s v="CFS FSC"/>
    <x v="1"/>
    <x v="24"/>
    <x v="151"/>
    <x v="1"/>
    <x v="151"/>
    <x v="4"/>
    <x v="1"/>
  </r>
  <r>
    <x v="144"/>
    <s v="Sylvie"/>
    <s v="353593"/>
    <s v="SNPO"/>
    <x v="0"/>
    <x v="31"/>
    <x v="152"/>
    <x v="0"/>
    <x v="152"/>
    <x v="34"/>
    <x v="1"/>
  </r>
  <r>
    <x v="145"/>
    <s v="Bernard"/>
    <s v="353144"/>
    <s v="CFS FSC"/>
    <x v="1"/>
    <x v="44"/>
    <x v="153"/>
    <x v="1"/>
    <x v="153"/>
    <x v="3"/>
    <x v="1"/>
  </r>
  <r>
    <x v="146"/>
    <s v="Arlette"/>
    <s v="353676"/>
    <s v="CFS FSC"/>
    <x v="1"/>
    <x v="20"/>
    <x v="154"/>
    <x v="0"/>
    <x v="154"/>
    <x v="7"/>
    <x v="4"/>
  </r>
  <r>
    <x v="147"/>
    <s v="Juliette"/>
    <s v="353056"/>
    <s v="CFS FSC"/>
    <x v="1"/>
    <x v="13"/>
    <x v="155"/>
    <x v="0"/>
    <x v="155"/>
    <x v="26"/>
    <x v="7"/>
  </r>
  <r>
    <x v="148"/>
    <s v="Annie"/>
    <s v="353668"/>
    <s v="CFS CO"/>
    <x v="1"/>
    <x v="62"/>
    <x v="156"/>
    <x v="0"/>
    <x v="156"/>
    <x v="28"/>
    <x v="7"/>
  </r>
  <r>
    <x v="149"/>
    <s v="Vincent"/>
    <s v="353607"/>
    <s v="CCS DPO"/>
    <x v="2"/>
    <x v="23"/>
    <x v="157"/>
    <x v="1"/>
    <x v="157"/>
    <x v="12"/>
    <x v="4"/>
  </r>
  <r>
    <x v="150"/>
    <s v="Claude"/>
    <s v="353130"/>
    <s v="CFS CO"/>
    <x v="1"/>
    <x v="9"/>
    <x v="158"/>
    <x v="0"/>
    <x v="158"/>
    <x v="11"/>
    <x v="4"/>
  </r>
  <r>
    <x v="151"/>
    <s v="Michelle"/>
    <s v="353551"/>
    <s v="CCS DXO"/>
    <x v="0"/>
    <x v="15"/>
    <x v="159"/>
    <x v="0"/>
    <x v="159"/>
    <x v="39"/>
    <x v="7"/>
  </r>
  <r>
    <x v="152"/>
    <s v="Pierrette"/>
    <s v="353718"/>
    <s v="CCS DXO"/>
    <x v="0"/>
    <x v="63"/>
    <x v="160"/>
    <x v="0"/>
    <x v="160"/>
    <x v="12"/>
    <x v="4"/>
  </r>
  <r>
    <x v="153"/>
    <s v="Géneviéve"/>
    <s v="353153"/>
    <s v="CFS CO"/>
    <x v="1"/>
    <x v="64"/>
    <x v="161"/>
    <x v="0"/>
    <x v="161"/>
    <x v="2"/>
    <x v="2"/>
  </r>
  <r>
    <x v="154"/>
    <s v="Catherine"/>
    <s v="353695"/>
    <s v="CFS FSC"/>
    <x v="1"/>
    <x v="41"/>
    <x v="162"/>
    <x v="0"/>
    <x v="162"/>
    <x v="1"/>
    <x v="1"/>
  </r>
  <r>
    <x v="155"/>
    <s v="Nicole"/>
    <s v="353733"/>
    <s v="CCS AGL"/>
    <x v="0"/>
    <x v="65"/>
    <x v="163"/>
    <x v="0"/>
    <x v="163"/>
    <x v="5"/>
    <x v="0"/>
  </r>
  <r>
    <x v="156"/>
    <s v="Jeanine"/>
    <s v="353590"/>
    <s v="CFS CO"/>
    <x v="1"/>
    <x v="7"/>
    <x v="164"/>
    <x v="0"/>
    <x v="164"/>
    <x v="37"/>
    <x v="5"/>
  </r>
  <r>
    <x v="157"/>
    <s v="Marie-Hélène"/>
    <s v="353703"/>
    <s v="CCS DXO"/>
    <x v="1"/>
    <x v="2"/>
    <x v="165"/>
    <x v="0"/>
    <x v="165"/>
    <x v="4"/>
    <x v="1"/>
  </r>
  <r>
    <x v="158"/>
    <s v="Nicole"/>
    <s v="353104"/>
    <s v="CCS AGL"/>
    <x v="0"/>
    <x v="66"/>
    <x v="166"/>
    <x v="0"/>
    <x v="166"/>
    <x v="38"/>
    <x v="0"/>
  </r>
  <r>
    <x v="159"/>
    <s v="Giséle"/>
    <s v="353204"/>
    <s v="CFS CO"/>
    <x v="1"/>
    <x v="34"/>
    <x v="167"/>
    <x v="0"/>
    <x v="167"/>
    <x v="37"/>
    <x v="5"/>
  </r>
  <r>
    <x v="160"/>
    <s v="Eliane"/>
    <s v="353105"/>
    <s v="CFS CO"/>
    <x v="1"/>
    <x v="8"/>
    <x v="168"/>
    <x v="0"/>
    <x v="168"/>
    <x v="23"/>
    <x v="0"/>
  </r>
  <r>
    <x v="161"/>
    <s v="Olivier"/>
    <s v="353124"/>
    <s v="SNPO"/>
    <x v="0"/>
    <x v="36"/>
    <x v="169"/>
    <x v="1"/>
    <x v="169"/>
    <x v="35"/>
    <x v="4"/>
  </r>
  <r>
    <x v="162"/>
    <s v="Madeleine"/>
    <s v="353722"/>
    <s v="CFS FSC"/>
    <x v="1"/>
    <x v="3"/>
    <x v="170"/>
    <x v="0"/>
    <x v="170"/>
    <x v="35"/>
    <x v="4"/>
  </r>
  <r>
    <x v="163"/>
    <s v="Monique"/>
    <s v="353055"/>
    <s v="SNPO"/>
    <x v="0"/>
    <x v="6"/>
    <x v="171"/>
    <x v="0"/>
    <x v="171"/>
    <x v="16"/>
    <x v="1"/>
  </r>
  <r>
    <x v="164"/>
    <s v="Françoise"/>
    <s v="353164"/>
    <s v="CFS CO"/>
    <x v="1"/>
    <x v="20"/>
    <x v="172"/>
    <x v="0"/>
    <x v="172"/>
    <x v="16"/>
    <x v="1"/>
  </r>
  <r>
    <x v="165"/>
    <s v="Stéphane"/>
    <s v="353136"/>
    <s v="CCS OGT"/>
    <x v="0"/>
    <x v="5"/>
    <x v="173"/>
    <x v="1"/>
    <x v="173"/>
    <x v="34"/>
    <x v="1"/>
  </r>
  <r>
    <x v="166"/>
    <s v="Bernadette"/>
    <s v="353010"/>
    <s v="CFS FSC"/>
    <x v="1"/>
    <x v="2"/>
    <x v="174"/>
    <x v="0"/>
    <x v="174"/>
    <x v="40"/>
    <x v="3"/>
  </r>
  <r>
    <x v="167"/>
    <s v="Philippe"/>
    <s v="353626"/>
    <s v="CCS AGL"/>
    <x v="0"/>
    <x v="5"/>
    <x v="175"/>
    <x v="1"/>
    <x v="175"/>
    <x v="17"/>
    <x v="5"/>
  </r>
  <r>
    <x v="168"/>
    <s v="Hervé"/>
    <s v="353037"/>
    <s v="CFS ONF"/>
    <x v="1"/>
    <x v="67"/>
    <x v="176"/>
    <x v="1"/>
    <x v="176"/>
    <x v="22"/>
    <x v="7"/>
  </r>
  <r>
    <x v="169"/>
    <s v="Denise"/>
    <s v="353844"/>
    <s v="CFS CO"/>
    <x v="1"/>
    <x v="23"/>
    <x v="177"/>
    <x v="0"/>
    <x v="177"/>
    <x v="35"/>
    <x v="4"/>
  </r>
  <r>
    <x v="170"/>
    <s v="Patrick"/>
    <s v="353063"/>
    <s v="CCS AGL"/>
    <x v="0"/>
    <x v="68"/>
    <x v="178"/>
    <x v="1"/>
    <x v="178"/>
    <x v="22"/>
    <x v="7"/>
  </r>
  <r>
    <x v="171"/>
    <s v="Louisette"/>
    <s v="353135"/>
    <s v="SNPO"/>
    <x v="0"/>
    <x v="31"/>
    <x v="179"/>
    <x v="0"/>
    <x v="179"/>
    <x v="5"/>
    <x v="0"/>
  </r>
  <r>
    <x v="172"/>
    <s v="Jean-Claude"/>
    <s v="353123"/>
    <s v="CFS ONF"/>
    <x v="1"/>
    <x v="20"/>
    <x v="180"/>
    <x v="1"/>
    <x v="180"/>
    <x v="3"/>
    <x v="1"/>
  </r>
  <r>
    <x v="173"/>
    <s v="Géneviéve"/>
    <s v="353206"/>
    <s v="CFS CO"/>
    <x v="1"/>
    <x v="62"/>
    <x v="181"/>
    <x v="0"/>
    <x v="181"/>
    <x v="11"/>
    <x v="4"/>
  </r>
  <r>
    <x v="174"/>
    <s v="Marcel"/>
    <s v="353131"/>
    <s v="CFS FSC"/>
    <x v="1"/>
    <x v="1"/>
    <x v="182"/>
    <x v="1"/>
    <x v="182"/>
    <x v="35"/>
    <x v="4"/>
  </r>
  <r>
    <x v="174"/>
    <s v="Christiane"/>
    <s v="353986"/>
    <s v="CFS FSC"/>
    <x v="1"/>
    <x v="29"/>
    <x v="183"/>
    <x v="0"/>
    <x v="183"/>
    <x v="19"/>
    <x v="5"/>
  </r>
  <r>
    <x v="175"/>
    <s v="Marie-Cecile"/>
    <s v="353626"/>
    <s v="SNPO"/>
    <x v="0"/>
    <x v="34"/>
    <x v="184"/>
    <x v="0"/>
    <x v="184"/>
    <x v="12"/>
    <x v="4"/>
  </r>
  <r>
    <x v="176"/>
    <s v="Daniel"/>
    <s v="353086"/>
    <s v="CFS FSC"/>
    <x v="1"/>
    <x v="28"/>
    <x v="185"/>
    <x v="1"/>
    <x v="185"/>
    <x v="12"/>
    <x v="4"/>
  </r>
  <r>
    <x v="177"/>
    <s v="Jean-Claude"/>
    <s v="353591"/>
    <s v="CFS ONF"/>
    <x v="1"/>
    <x v="0"/>
    <x v="186"/>
    <x v="1"/>
    <x v="186"/>
    <x v="25"/>
    <x v="3"/>
  </r>
  <r>
    <x v="178"/>
    <s v="Anne"/>
    <s v="353596"/>
    <s v="CFS CHE"/>
    <x v="1"/>
    <x v="15"/>
    <x v="187"/>
    <x v="0"/>
    <x v="187"/>
    <x v="30"/>
    <x v="3"/>
  </r>
  <r>
    <x v="179"/>
    <s v="Franz"/>
    <s v="353120"/>
    <s v="CFS CO"/>
    <x v="1"/>
    <x v="38"/>
    <x v="188"/>
    <x v="1"/>
    <x v="188"/>
    <x v="31"/>
    <x v="0"/>
  </r>
  <r>
    <x v="179"/>
    <s v="France"/>
    <s v="353913"/>
    <s v="CFS CO"/>
    <x v="1"/>
    <x v="11"/>
    <x v="189"/>
    <x v="0"/>
    <x v="189"/>
    <x v="37"/>
    <x v="5"/>
  </r>
  <r>
    <x v="179"/>
    <s v="Laurent"/>
    <s v="353638"/>
    <s v="CFS ONF"/>
    <x v="1"/>
    <x v="44"/>
    <x v="190"/>
    <x v="1"/>
    <x v="190"/>
    <x v="26"/>
    <x v="7"/>
  </r>
  <r>
    <x v="179"/>
    <s v="Jacqueline"/>
    <s v="353943"/>
    <s v="CFS AG"/>
    <x v="1"/>
    <x v="69"/>
    <x v="191"/>
    <x v="0"/>
    <x v="191"/>
    <x v="21"/>
    <x v="0"/>
  </r>
  <r>
    <x v="180"/>
    <s v="Véronique"/>
    <s v="353611"/>
    <s v="CCS DPO"/>
    <x v="2"/>
    <x v="7"/>
    <x v="192"/>
    <x v="0"/>
    <x v="192"/>
    <x v="6"/>
    <x v="3"/>
  </r>
  <r>
    <x v="181"/>
    <s v="Evelyne"/>
    <s v="353117"/>
    <s v="CFS AG"/>
    <x v="1"/>
    <x v="7"/>
    <x v="193"/>
    <x v="0"/>
    <x v="193"/>
    <x v="13"/>
    <x v="0"/>
  </r>
  <r>
    <x v="182"/>
    <s v="Jacqueline"/>
    <s v="353057"/>
    <s v="CFS AG"/>
    <x v="1"/>
    <x v="32"/>
    <x v="194"/>
    <x v="0"/>
    <x v="194"/>
    <x v="24"/>
    <x v="5"/>
  </r>
  <r>
    <x v="183"/>
    <s v="Joël"/>
    <s v="353154"/>
    <s v="CFS CO"/>
    <x v="1"/>
    <x v="70"/>
    <x v="195"/>
    <x v="1"/>
    <x v="195"/>
    <x v="9"/>
    <x v="5"/>
  </r>
  <r>
    <x v="184"/>
    <s v="Georges"/>
    <s v="353110"/>
    <s v="CFS FSC"/>
    <x v="1"/>
    <x v="29"/>
    <x v="196"/>
    <x v="1"/>
    <x v="104"/>
    <x v="31"/>
    <x v="0"/>
  </r>
  <r>
    <x v="184"/>
    <s v="Marie-Thérése"/>
    <s v="353148"/>
    <s v="AFO"/>
    <x v="0"/>
    <x v="33"/>
    <x v="197"/>
    <x v="0"/>
    <x v="196"/>
    <x v="19"/>
    <x v="5"/>
  </r>
  <r>
    <x v="185"/>
    <s v="Stéphane"/>
    <s v="353588"/>
    <s v="CCS OGT"/>
    <x v="0"/>
    <x v="71"/>
    <x v="198"/>
    <x v="1"/>
    <x v="197"/>
    <x v="41"/>
    <x v="2"/>
  </r>
  <r>
    <x v="186"/>
    <s v="Pasquale"/>
    <s v="353618"/>
    <s v="CCS AGL"/>
    <x v="0"/>
    <x v="72"/>
    <x v="199"/>
    <x v="1"/>
    <x v="198"/>
    <x v="10"/>
    <x v="4"/>
  </r>
  <r>
    <x v="187"/>
    <s v="Loïc"/>
    <s v="353150"/>
    <s v="CFS CO"/>
    <x v="1"/>
    <x v="51"/>
    <x v="200"/>
    <x v="1"/>
    <x v="199"/>
    <x v="7"/>
    <x v="4"/>
  </r>
  <r>
    <x v="188"/>
    <s v="Jeanne-Marie"/>
    <s v="353626"/>
    <s v="Onconnu"/>
    <x v="1"/>
    <x v="73"/>
    <x v="201"/>
    <x v="0"/>
    <x v="200"/>
    <x v="9"/>
    <x v="5"/>
  </r>
  <r>
    <x v="189"/>
    <s v="Huong"/>
    <s v="353584"/>
    <s v="CFS ONF"/>
    <x v="1"/>
    <x v="74"/>
    <x v="202"/>
    <x v="1"/>
    <x v="201"/>
    <x v="19"/>
    <x v="5"/>
  </r>
  <r>
    <x v="190"/>
    <s v="Chantal"/>
    <s v="353644"/>
    <s v="CFS FSC"/>
    <x v="1"/>
    <x v="37"/>
    <x v="203"/>
    <x v="0"/>
    <x v="202"/>
    <x v="21"/>
    <x v="0"/>
  </r>
  <r>
    <x v="191"/>
    <s v="Françoise"/>
    <s v="353032"/>
    <s v="CFS CO"/>
    <x v="1"/>
    <x v="20"/>
    <x v="204"/>
    <x v="0"/>
    <x v="203"/>
    <x v="42"/>
    <x v="6"/>
  </r>
  <r>
    <x v="192"/>
    <s v="Rolande"/>
    <s v="353723"/>
    <s v="SNPO"/>
    <x v="0"/>
    <x v="73"/>
    <x v="205"/>
    <x v="0"/>
    <x v="204"/>
    <x v="11"/>
    <x v="4"/>
  </r>
  <r>
    <x v="193"/>
    <s v="Thérése"/>
    <s v="353067"/>
    <s v="SNPO"/>
    <x v="0"/>
    <x v="34"/>
    <x v="206"/>
    <x v="0"/>
    <x v="205"/>
    <x v="9"/>
    <x v="5"/>
  </r>
  <r>
    <x v="194"/>
    <s v="Daniel"/>
    <s v="353764"/>
    <s v="CFS FSC"/>
    <x v="1"/>
    <x v="10"/>
    <x v="207"/>
    <x v="1"/>
    <x v="206"/>
    <x v="12"/>
    <x v="4"/>
  </r>
  <r>
    <x v="195"/>
    <s v="Jean-Louis"/>
    <s v="353881"/>
    <s v="CFS FSC"/>
    <x v="1"/>
    <x v="3"/>
    <x v="208"/>
    <x v="1"/>
    <x v="207"/>
    <x v="3"/>
    <x v="1"/>
  </r>
  <r>
    <x v="196"/>
    <s v="Robert"/>
    <s v="353670"/>
    <s v="CCS OGT"/>
    <x v="0"/>
    <x v="31"/>
    <x v="209"/>
    <x v="1"/>
    <x v="208"/>
    <x v="40"/>
    <x v="3"/>
  </r>
  <r>
    <x v="197"/>
    <s v="Annie"/>
    <s v="353073"/>
    <s v="CFS FSC"/>
    <x v="1"/>
    <x v="23"/>
    <x v="210"/>
    <x v="0"/>
    <x v="17"/>
    <x v="2"/>
    <x v="2"/>
  </r>
  <r>
    <x v="198"/>
    <s v="Francis"/>
    <s v="353630"/>
    <s v="CFS CO"/>
    <x v="1"/>
    <x v="46"/>
    <x v="211"/>
    <x v="1"/>
    <x v="209"/>
    <x v="9"/>
    <x v="5"/>
  </r>
  <r>
    <x v="199"/>
    <s v="Isabelle"/>
    <s v="353413"/>
    <s v="CFS ONF"/>
    <x v="1"/>
    <x v="29"/>
    <x v="212"/>
    <x v="0"/>
    <x v="210"/>
    <x v="35"/>
    <x v="4"/>
  </r>
  <r>
    <x v="200"/>
    <s v="Pascal"/>
    <s v="353420"/>
    <s v="CCS AGL"/>
    <x v="0"/>
    <x v="29"/>
    <x v="213"/>
    <x v="1"/>
    <x v="211"/>
    <x v="17"/>
    <x v="5"/>
  </r>
  <r>
    <x v="201"/>
    <s v="Fabrice"/>
    <s v="353128"/>
    <s v="CFS CO"/>
    <x v="1"/>
    <x v="70"/>
    <x v="214"/>
    <x v="1"/>
    <x v="212"/>
    <x v="4"/>
    <x v="1"/>
  </r>
  <r>
    <x v="202"/>
    <s v="Laurent"/>
    <s v="353142"/>
    <s v="CFS CO"/>
    <x v="1"/>
    <x v="40"/>
    <x v="215"/>
    <x v="1"/>
    <x v="213"/>
    <x v="29"/>
    <x v="0"/>
  </r>
  <r>
    <x v="203"/>
    <s v="Claude"/>
    <s v="353552"/>
    <s v="CFS FSC"/>
    <x v="1"/>
    <x v="15"/>
    <x v="216"/>
    <x v="0"/>
    <x v="214"/>
    <x v="36"/>
    <x v="7"/>
  </r>
  <r>
    <x v="204"/>
    <s v="Pierre"/>
    <s v="353409"/>
    <s v="CCS DXO"/>
    <x v="0"/>
    <x v="75"/>
    <x v="217"/>
    <x v="1"/>
    <x v="215"/>
    <x v="39"/>
    <x v="7"/>
  </r>
  <r>
    <x v="205"/>
    <s v="Daniel"/>
    <s v="353733"/>
    <s v="CFS FSC"/>
    <x v="1"/>
    <x v="18"/>
    <x v="218"/>
    <x v="1"/>
    <x v="216"/>
    <x v="37"/>
    <x v="5"/>
  </r>
  <r>
    <x v="206"/>
    <s v="Thierry"/>
    <s v="353765"/>
    <s v="CCS DXO"/>
    <x v="0"/>
    <x v="37"/>
    <x v="219"/>
    <x v="1"/>
    <x v="217"/>
    <x v="35"/>
    <x v="4"/>
  </r>
  <r>
    <x v="207"/>
    <s v="Claudette"/>
    <s v="353139"/>
    <s v="CFS CO"/>
    <x v="1"/>
    <x v="53"/>
    <x v="220"/>
    <x v="0"/>
    <x v="218"/>
    <x v="23"/>
    <x v="0"/>
  </r>
  <r>
    <x v="208"/>
    <s v="Josette"/>
    <s v="353015"/>
    <s v="CFS AG"/>
    <x v="1"/>
    <x v="29"/>
    <x v="221"/>
    <x v="0"/>
    <x v="219"/>
    <x v="10"/>
    <x v="4"/>
  </r>
  <r>
    <x v="209"/>
    <s v="Françoise"/>
    <s v="353103"/>
    <s v="CFS CO"/>
    <x v="1"/>
    <x v="20"/>
    <x v="222"/>
    <x v="0"/>
    <x v="220"/>
    <x v="37"/>
    <x v="5"/>
  </r>
  <r>
    <x v="210"/>
    <s v="Martine"/>
    <s v="353083"/>
    <s v="CCS DXO"/>
    <x v="0"/>
    <x v="4"/>
    <x v="223"/>
    <x v="0"/>
    <x v="221"/>
    <x v="4"/>
    <x v="1"/>
  </r>
  <r>
    <x v="211"/>
    <s v="Marielle"/>
    <s v="353917"/>
    <s v="AFO"/>
    <x v="0"/>
    <x v="28"/>
    <x v="224"/>
    <x v="0"/>
    <x v="222"/>
    <x v="19"/>
    <x v="5"/>
  </r>
  <r>
    <x v="212"/>
    <s v="Christian"/>
    <s v="353198"/>
    <s v="CFS CO"/>
    <x v="1"/>
    <x v="76"/>
    <x v="225"/>
    <x v="1"/>
    <x v="223"/>
    <x v="7"/>
    <x v="4"/>
  </r>
  <r>
    <x v="213"/>
    <s v="Vincent"/>
    <s v="353092"/>
    <s v="CCS DPO"/>
    <x v="2"/>
    <x v="17"/>
    <x v="226"/>
    <x v="1"/>
    <x v="224"/>
    <x v="37"/>
    <x v="5"/>
  </r>
  <r>
    <x v="214"/>
    <s v="Yvan"/>
    <s v="353703"/>
    <s v="CCS DPO"/>
    <x v="2"/>
    <x v="2"/>
    <x v="227"/>
    <x v="1"/>
    <x v="225"/>
    <x v="39"/>
    <x v="7"/>
  </r>
  <r>
    <x v="215"/>
    <s v="Luc"/>
    <s v="353004"/>
    <s v="CFS AG"/>
    <x v="1"/>
    <x v="13"/>
    <x v="228"/>
    <x v="1"/>
    <x v="226"/>
    <x v="19"/>
    <x v="5"/>
  </r>
  <r>
    <x v="216"/>
    <s v="Marie-Marthe"/>
    <s v="353182"/>
    <s v="AFO"/>
    <x v="0"/>
    <x v="62"/>
    <x v="229"/>
    <x v="0"/>
    <x v="227"/>
    <x v="19"/>
    <x v="5"/>
  </r>
  <r>
    <x v="217"/>
    <s v="Monique"/>
    <s v="353208"/>
    <s v="CCS DXO"/>
    <x v="0"/>
    <x v="24"/>
    <x v="230"/>
    <x v="0"/>
    <x v="228"/>
    <x v="11"/>
    <x v="4"/>
  </r>
  <r>
    <x v="218"/>
    <s v="Marie-Jeanne"/>
    <s v="353125"/>
    <s v="SNPO"/>
    <x v="1"/>
    <x v="18"/>
    <x v="231"/>
    <x v="0"/>
    <x v="229"/>
    <x v="9"/>
    <x v="5"/>
  </r>
  <r>
    <x v="219"/>
    <s v="Paul"/>
    <s v="353174"/>
    <s v="CCS AGL"/>
    <x v="0"/>
    <x v="5"/>
    <x v="232"/>
    <x v="1"/>
    <x v="230"/>
    <x v="1"/>
    <x v="1"/>
  </r>
  <r>
    <x v="220"/>
    <s v="Raymonde"/>
    <s v="353079"/>
    <s v="CCS DXO"/>
    <x v="0"/>
    <x v="23"/>
    <x v="233"/>
    <x v="0"/>
    <x v="231"/>
    <x v="38"/>
    <x v="0"/>
  </r>
  <r>
    <x v="221"/>
    <s v="François"/>
    <s v="353629"/>
    <s v="CFS CO"/>
    <x v="1"/>
    <x v="5"/>
    <x v="234"/>
    <x v="1"/>
    <x v="232"/>
    <x v="0"/>
    <x v="0"/>
  </r>
  <r>
    <x v="222"/>
    <s v="Marie-Josée"/>
    <s v="353017"/>
    <s v="CCS DXO"/>
    <x v="1"/>
    <x v="23"/>
    <x v="235"/>
    <x v="0"/>
    <x v="233"/>
    <x v="34"/>
    <x v="1"/>
  </r>
  <r>
    <x v="222"/>
    <s v="Viviane"/>
    <s v="353531"/>
    <s v="CCS DPO"/>
    <x v="2"/>
    <x v="73"/>
    <x v="236"/>
    <x v="0"/>
    <x v="234"/>
    <x v="35"/>
    <x v="4"/>
  </r>
  <r>
    <x v="223"/>
    <s v="Régis"/>
    <s v="353916"/>
    <s v="SNPO"/>
    <x v="0"/>
    <x v="54"/>
    <x v="237"/>
    <x v="1"/>
    <x v="235"/>
    <x v="24"/>
    <x v="5"/>
  </r>
  <r>
    <x v="224"/>
    <s v="Daniel"/>
    <s v="353166"/>
    <s v="CFS AG"/>
    <x v="1"/>
    <x v="2"/>
    <x v="238"/>
    <x v="1"/>
    <x v="236"/>
    <x v="3"/>
    <x v="1"/>
  </r>
  <r>
    <x v="225"/>
    <s v="Colette"/>
    <s v="353663"/>
    <s v="CFS AG"/>
    <x v="1"/>
    <x v="20"/>
    <x v="239"/>
    <x v="0"/>
    <x v="237"/>
    <x v="2"/>
    <x v="2"/>
  </r>
  <r>
    <x v="226"/>
    <s v="Nathalie"/>
    <s v="353077"/>
    <s v="CCS AGL"/>
    <x v="0"/>
    <x v="5"/>
    <x v="240"/>
    <x v="0"/>
    <x v="238"/>
    <x v="16"/>
    <x v="1"/>
  </r>
  <r>
    <x v="227"/>
    <s v="Georgette"/>
    <s v="353121"/>
    <s v="CFS CO"/>
    <x v="1"/>
    <x v="45"/>
    <x v="241"/>
    <x v="0"/>
    <x v="239"/>
    <x v="11"/>
    <x v="4"/>
  </r>
  <r>
    <x v="228"/>
    <s v="Robert"/>
    <s v="353165"/>
    <s v="CCS OGT"/>
    <x v="0"/>
    <x v="62"/>
    <x v="242"/>
    <x v="1"/>
    <x v="240"/>
    <x v="35"/>
    <x v="4"/>
  </r>
  <r>
    <x v="229"/>
    <s v="Michel"/>
    <s v="353024"/>
    <s v="CCS DXO"/>
    <x v="0"/>
    <x v="1"/>
    <x v="243"/>
    <x v="1"/>
    <x v="241"/>
    <x v="20"/>
    <x v="0"/>
  </r>
  <r>
    <x v="230"/>
    <s v="Christiane"/>
    <s v="353185"/>
    <s v="CFS FSC"/>
    <x v="1"/>
    <x v="16"/>
    <x v="244"/>
    <x v="0"/>
    <x v="242"/>
    <x v="1"/>
    <x v="1"/>
  </r>
  <r>
    <x v="231"/>
    <s v="Martine"/>
    <s v="353563"/>
    <s v="CCS AGL"/>
    <x v="0"/>
    <x v="9"/>
    <x v="245"/>
    <x v="0"/>
    <x v="243"/>
    <x v="18"/>
    <x v="3"/>
  </r>
  <r>
    <x v="232"/>
    <s v="Marie-Thérése"/>
    <s v="353025"/>
    <s v="AFO"/>
    <x v="0"/>
    <x v="19"/>
    <x v="246"/>
    <x v="0"/>
    <x v="244"/>
    <x v="8"/>
    <x v="0"/>
  </r>
  <r>
    <x v="233"/>
    <s v="Marie-Claude"/>
    <s v="353890"/>
    <s v="SNPO"/>
    <x v="1"/>
    <x v="72"/>
    <x v="247"/>
    <x v="0"/>
    <x v="245"/>
    <x v="34"/>
    <x v="1"/>
  </r>
  <r>
    <x v="234"/>
    <s v="Alain"/>
    <s v="353035"/>
    <s v="CCS AGL"/>
    <x v="3"/>
    <x v="8"/>
    <x v="248"/>
    <x v="1"/>
    <x v="246"/>
    <x v="33"/>
    <x v="2"/>
  </r>
  <r>
    <x v="235"/>
    <s v="Pascal"/>
    <s v="353963"/>
    <s v="SNPO"/>
    <x v="0"/>
    <x v="36"/>
    <x v="249"/>
    <x v="1"/>
    <x v="247"/>
    <x v="13"/>
    <x v="0"/>
  </r>
  <r>
    <x v="236"/>
    <s v="Henriette"/>
    <s v="353628"/>
    <s v="CFS FSC"/>
    <x v="1"/>
    <x v="45"/>
    <x v="250"/>
    <x v="0"/>
    <x v="248"/>
    <x v="43"/>
    <x v="0"/>
  </r>
  <r>
    <x v="237"/>
    <s v="Bernadette"/>
    <s v="353031"/>
    <s v="CFS FSC"/>
    <x v="1"/>
    <x v="77"/>
    <x v="251"/>
    <x v="0"/>
    <x v="249"/>
    <x v="0"/>
    <x v="0"/>
  </r>
  <r>
    <x v="238"/>
    <s v="Georgette"/>
    <s v="353502"/>
    <s v="CFS CO"/>
    <x v="1"/>
    <x v="20"/>
    <x v="252"/>
    <x v="0"/>
    <x v="250"/>
    <x v="1"/>
    <x v="1"/>
  </r>
  <r>
    <x v="239"/>
    <s v="Cécile"/>
    <s v="353045"/>
    <s v="CFS"/>
    <x v="1"/>
    <x v="37"/>
    <x v="253"/>
    <x v="0"/>
    <x v="251"/>
    <x v="19"/>
    <x v="5"/>
  </r>
  <r>
    <x v="240"/>
    <s v="Marthe"/>
    <s v="353160"/>
    <s v="CCS DXO"/>
    <x v="0"/>
    <x v="35"/>
    <x v="254"/>
    <x v="0"/>
    <x v="252"/>
    <x v="10"/>
    <x v="4"/>
  </r>
  <r>
    <x v="241"/>
    <s v="Stéphane"/>
    <s v="353066"/>
    <s v="CCS OGT"/>
    <x v="0"/>
    <x v="20"/>
    <x v="255"/>
    <x v="1"/>
    <x v="253"/>
    <x v="4"/>
    <x v="1"/>
  </r>
  <r>
    <x v="242"/>
    <s v="Annie"/>
    <s v="353051"/>
    <s v="CFS AG"/>
    <x v="1"/>
    <x v="20"/>
    <x v="256"/>
    <x v="0"/>
    <x v="254"/>
    <x v="19"/>
    <x v="5"/>
  </r>
  <r>
    <x v="243"/>
    <s v="Myriam"/>
    <s v="353155"/>
    <s v="SNPO"/>
    <x v="0"/>
    <x v="7"/>
    <x v="257"/>
    <x v="0"/>
    <x v="255"/>
    <x v="3"/>
    <x v="1"/>
  </r>
  <r>
    <x v="244"/>
    <s v="Aline"/>
    <s v="353980"/>
    <s v="CCS AGL"/>
    <x v="3"/>
    <x v="72"/>
    <x v="258"/>
    <x v="0"/>
    <x v="256"/>
    <x v="11"/>
    <x v="4"/>
  </r>
  <r>
    <x v="245"/>
    <s v="Jean-Marc"/>
    <s v="353624"/>
    <s v="CCS AGL"/>
    <x v="3"/>
    <x v="2"/>
    <x v="259"/>
    <x v="1"/>
    <x v="257"/>
    <x v="12"/>
    <x v="4"/>
  </r>
  <r>
    <x v="246"/>
    <s v="William"/>
    <s v="353133"/>
    <s v="CCS DPO"/>
    <x v="2"/>
    <x v="66"/>
    <x v="260"/>
    <x v="1"/>
    <x v="258"/>
    <x v="6"/>
    <x v="3"/>
  </r>
  <r>
    <x v="247"/>
    <s v="Adrienne"/>
    <s v="353569"/>
    <s v="CCS AGL"/>
    <x v="0"/>
    <x v="23"/>
    <x v="261"/>
    <x v="0"/>
    <x v="259"/>
    <x v="31"/>
    <x v="0"/>
  </r>
  <r>
    <x v="248"/>
    <s v="Michel"/>
    <s v="353185"/>
    <s v="CCS DXO"/>
    <x v="0"/>
    <x v="35"/>
    <x v="262"/>
    <x v="1"/>
    <x v="260"/>
    <x v="31"/>
    <x v="0"/>
  </r>
  <r>
    <x v="249"/>
    <s v="Marie-Claire"/>
    <s v="353102"/>
    <s v="CFS FSC"/>
    <x v="1"/>
    <x v="60"/>
    <x v="263"/>
    <x v="0"/>
    <x v="261"/>
    <x v="1"/>
    <x v="1"/>
  </r>
  <r>
    <x v="250"/>
    <s v="Joelle"/>
    <s v="353608"/>
    <s v="CFS FSC"/>
    <x v="1"/>
    <x v="56"/>
    <x v="264"/>
    <x v="0"/>
    <x v="262"/>
    <x v="22"/>
    <x v="7"/>
  </r>
  <r>
    <x v="250"/>
    <s v="Nathalie"/>
    <s v="353733"/>
    <s v="AFO"/>
    <x v="0"/>
    <x v="72"/>
    <x v="265"/>
    <x v="0"/>
    <x v="263"/>
    <x v="1"/>
    <x v="1"/>
  </r>
  <r>
    <x v="251"/>
    <s v="Armelle"/>
    <s v="353733"/>
    <s v="CFS FSC"/>
    <x v="1"/>
    <x v="57"/>
    <x v="266"/>
    <x v="0"/>
    <x v="264"/>
    <x v="19"/>
    <x v="5"/>
  </r>
  <r>
    <x v="252"/>
    <s v="Marie-Paule"/>
    <s v="353641"/>
    <s v="SNPO"/>
    <x v="0"/>
    <x v="78"/>
    <x v="267"/>
    <x v="0"/>
    <x v="265"/>
    <x v="24"/>
    <x v="5"/>
  </r>
  <r>
    <x v="253"/>
    <s v="Sylvain"/>
    <s v="353779"/>
    <s v="CCS AGL"/>
    <x v="0"/>
    <x v="7"/>
    <x v="268"/>
    <x v="1"/>
    <x v="266"/>
    <x v="17"/>
    <x v="5"/>
  </r>
  <r>
    <x v="254"/>
    <s v="Anne-Marie"/>
    <s v="353019"/>
    <s v="CFS FSC"/>
    <x v="1"/>
    <x v="40"/>
    <x v="269"/>
    <x v="0"/>
    <x v="267"/>
    <x v="35"/>
    <x v="4"/>
  </r>
  <r>
    <x v="255"/>
    <s v="Lydia"/>
    <s v="353864"/>
    <s v="CFS CO"/>
    <x v="1"/>
    <x v="39"/>
    <x v="270"/>
    <x v="0"/>
    <x v="268"/>
    <x v="23"/>
    <x v="0"/>
  </r>
  <r>
    <x v="256"/>
    <s v="Martine"/>
    <s v="353703"/>
    <s v="CCS DXO"/>
    <x v="0"/>
    <x v="20"/>
    <x v="271"/>
    <x v="0"/>
    <x v="269"/>
    <x v="25"/>
    <x v="3"/>
  </r>
  <r>
    <x v="256"/>
    <s v="Janick"/>
    <s v="353982"/>
    <s v="CFS FSC"/>
    <x v="1"/>
    <x v="6"/>
    <x v="272"/>
    <x v="0"/>
    <x v="270"/>
    <x v="17"/>
    <x v="5"/>
  </r>
  <r>
    <x v="257"/>
    <s v="Francis"/>
    <s v="353333"/>
    <s v="CFS CO"/>
    <x v="1"/>
    <x v="10"/>
    <x v="273"/>
    <x v="1"/>
    <x v="271"/>
    <x v="10"/>
    <x v="4"/>
  </r>
  <r>
    <x v="258"/>
    <s v="Christiane"/>
    <s v="353064"/>
    <s v="CFS FSC"/>
    <x v="1"/>
    <x v="53"/>
    <x v="274"/>
    <x v="0"/>
    <x v="272"/>
    <x v="11"/>
    <x v="4"/>
  </r>
  <r>
    <x v="259"/>
    <s v="Monique"/>
    <s v="353081"/>
    <s v="CFS FSC"/>
    <x v="1"/>
    <x v="6"/>
    <x v="275"/>
    <x v="0"/>
    <x v="273"/>
    <x v="13"/>
    <x v="0"/>
  </r>
  <r>
    <x v="260"/>
    <s v="Marie-Louise"/>
    <s v="353018"/>
    <s v="CFS FSC"/>
    <x v="1"/>
    <x v="79"/>
    <x v="276"/>
    <x v="0"/>
    <x v="274"/>
    <x v="20"/>
    <x v="0"/>
  </r>
  <r>
    <x v="261"/>
    <s v="Marie-José"/>
    <s v="353559"/>
    <s v="CCS DXO"/>
    <x v="1"/>
    <x v="31"/>
    <x v="277"/>
    <x v="0"/>
    <x v="275"/>
    <x v="8"/>
    <x v="0"/>
  </r>
  <r>
    <x v="262"/>
    <s v="Monique"/>
    <s v="353161"/>
    <s v="SNPO"/>
    <x v="0"/>
    <x v="35"/>
    <x v="278"/>
    <x v="0"/>
    <x v="276"/>
    <x v="20"/>
    <x v="0"/>
  </r>
  <r>
    <x v="263"/>
    <s v="Liliane"/>
    <s v="353096"/>
    <s v="CFS FSC"/>
    <x v="1"/>
    <x v="80"/>
    <x v="279"/>
    <x v="0"/>
    <x v="277"/>
    <x v="5"/>
    <x v="0"/>
  </r>
  <r>
    <x v="264"/>
    <s v="Robert"/>
    <s v="353703"/>
    <s v="CCS OGT"/>
    <x v="0"/>
    <x v="67"/>
    <x v="280"/>
    <x v="1"/>
    <x v="278"/>
    <x v="37"/>
    <x v="5"/>
  </r>
  <r>
    <x v="265"/>
    <s v="Philippe"/>
    <s v="353585"/>
    <s v="CCS AGL"/>
    <x v="0"/>
    <x v="35"/>
    <x v="281"/>
    <x v="1"/>
    <x v="279"/>
    <x v="26"/>
    <x v="7"/>
  </r>
  <r>
    <x v="266"/>
    <s v="Christiane"/>
    <s v="353671"/>
    <s v="CFS FSC"/>
    <x v="1"/>
    <x v="44"/>
    <x v="282"/>
    <x v="0"/>
    <x v="280"/>
    <x v="11"/>
    <x v="4"/>
  </r>
  <r>
    <x v="267"/>
    <s v="Fred"/>
    <s v="353185"/>
    <s v="CFS CO"/>
    <x v="1"/>
    <x v="29"/>
    <x v="283"/>
    <x v="1"/>
    <x v="281"/>
    <x v="17"/>
    <x v="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8">
  <r>
    <s v="BOUKO Charles"/>
    <s v="M"/>
    <x v="0"/>
    <x v="0"/>
    <n v="2125.8038495951246"/>
    <s v="sans"/>
    <n v="5"/>
    <n v="44"/>
    <s v="M"/>
    <n v="3"/>
  </r>
  <r>
    <s v="ROSPORTE Jacques"/>
    <s v="M"/>
    <x v="1"/>
    <x v="0"/>
    <n v="3500"/>
    <s v="CENTRALE"/>
    <n v="5"/>
    <n v="36"/>
    <s v="M"/>
    <n v="3"/>
  </r>
  <r>
    <s v="DELAPORTE Patrick"/>
    <s v="M"/>
    <x v="2"/>
    <x v="0"/>
    <n v="4860"/>
    <s v="HEC"/>
    <n v="5"/>
    <n v="33"/>
    <s v="M"/>
    <n v="3"/>
  </r>
  <r>
    <s v="DREFFUS Charlie"/>
    <s v="M"/>
    <x v="3"/>
    <x v="1"/>
    <n v="5112.8351401082691"/>
    <s v="MBA"/>
    <n v="4"/>
    <n v="39"/>
    <s v="M"/>
    <n v="2"/>
  </r>
  <r>
    <s v="NAUDEAU Cyril"/>
    <s v="M"/>
    <x v="4"/>
    <x v="0"/>
    <n v="3021.2346236109988"/>
    <s v="DUT"/>
    <n v="4"/>
    <n v="27"/>
    <s v="M"/>
    <n v="0"/>
  </r>
  <r>
    <s v="MARITTO Francesca"/>
    <s v="F"/>
    <x v="5"/>
    <x v="2"/>
    <n v="1859.1157652102197"/>
    <s v="BAC"/>
    <n v="4"/>
    <n v="27"/>
    <s v="M"/>
    <n v="0"/>
  </r>
  <r>
    <s v="BASCHET Françoise"/>
    <s v="F"/>
    <x v="6"/>
    <x v="3"/>
    <n v="5577.6521936651334"/>
    <s v="BAC"/>
    <n v="4"/>
    <n v="39"/>
    <s v="D"/>
    <n v="2"/>
  </r>
  <r>
    <s v="GRASSET Franck"/>
    <s v="M"/>
    <x v="3"/>
    <x v="1"/>
    <n v="3718.3839794376768"/>
    <s v="DEA"/>
    <n v="4"/>
    <n v="37"/>
    <s v="M"/>
    <n v="1"/>
  </r>
  <r>
    <s v="RUDEAU Jean Claude"/>
    <s v="M"/>
    <x v="4"/>
    <x v="0"/>
    <n v="3253.5669258808125"/>
    <s v="DUT"/>
    <n v="4"/>
    <n v="31"/>
    <s v="M"/>
    <n v="2"/>
  </r>
  <r>
    <s v="GALOTTI Marc"/>
    <s v="M"/>
    <x v="6"/>
    <x v="4"/>
    <n v="5112.8351401082691"/>
    <s v="LICENCE"/>
    <n v="4"/>
    <n v="31"/>
    <s v="C"/>
    <n v="1"/>
  </r>
  <r>
    <s v="DANO Rachel"/>
    <s v="F"/>
    <x v="5"/>
    <x v="1"/>
    <n v="1859.1157652102197"/>
    <s v="DUT"/>
    <n v="4"/>
    <n v="28"/>
    <s v="C"/>
    <n v="1"/>
  </r>
  <r>
    <s v="GLORI Raymond"/>
    <s v="M"/>
    <x v="7"/>
    <x v="0"/>
    <n v="1626.7834629404063"/>
    <s v="sans"/>
    <n v="4"/>
    <n v="39"/>
    <s v="M"/>
    <n v="2"/>
  </r>
  <r>
    <s v="LECUYER Robert"/>
    <s v="M"/>
    <x v="8"/>
    <x v="1"/>
    <n v="2232.33230226981"/>
    <s v="sans"/>
    <n v="4"/>
    <n v="35"/>
    <s v="C"/>
    <n v="0"/>
  </r>
  <r>
    <s v="CONTI Samanta"/>
    <s v="F"/>
    <x v="5"/>
    <x v="0"/>
    <n v="1626.7834629404063"/>
    <s v="BAC"/>
    <n v="4"/>
    <n v="26"/>
    <s v="M"/>
    <n v="1"/>
  </r>
  <r>
    <s v="MINELLI Sophia"/>
    <s v="F"/>
    <x v="5"/>
    <x v="0"/>
    <n v="2091.6005164972703"/>
    <s v="DUT"/>
    <n v="4"/>
    <n v="27"/>
    <s v="M"/>
    <n v="2"/>
  </r>
  <r>
    <s v="QUENISSET Thierry"/>
    <s v="M"/>
    <x v="9"/>
    <x v="5"/>
    <n v="4648.0180865514048"/>
    <s v="BAC"/>
    <n v="4"/>
    <n v="36"/>
    <s v="C"/>
    <n v="2"/>
  </r>
  <r>
    <s v="MANUE Zoe"/>
    <s v="F"/>
    <x v="10"/>
    <x v="2"/>
    <n v="3253.5669258808125"/>
    <s v="DUT"/>
    <n v="4"/>
    <n v="32"/>
    <s v="M"/>
    <n v="2"/>
  </r>
  <r>
    <s v="VILLARD Alain"/>
    <s v="M"/>
    <x v="11"/>
    <x v="1"/>
    <n v="1510.6173118054994"/>
    <s v="BEP"/>
    <n v="3"/>
    <n v="24"/>
    <s v="M"/>
    <n v="0"/>
  </r>
  <r>
    <s v="DORMEUIL Albertine"/>
    <s v="F"/>
    <x v="5"/>
    <x v="0"/>
    <n v="1626.7834629404063"/>
    <s v="DUT"/>
    <n v="3"/>
    <n v="25"/>
    <s v="M"/>
    <n v="2"/>
  </r>
  <r>
    <s v="LEGRAND Alex"/>
    <s v="M"/>
    <x v="12"/>
    <x v="0"/>
    <n v="5831.3715685631796"/>
    <s v="ESSEC"/>
    <n v="3"/>
    <n v="41"/>
    <s v="M"/>
    <n v="4"/>
  </r>
  <r>
    <s v="BATIHNE Bruno"/>
    <s v="M"/>
    <x v="11"/>
    <x v="1"/>
    <n v="1394.2987116533554"/>
    <s v="BEP"/>
    <n v="3"/>
    <n v="30"/>
    <s v="M"/>
    <n v="2"/>
  </r>
  <r>
    <s v="LAMBEL Carl"/>
    <s v="M"/>
    <x v="4"/>
    <x v="0"/>
    <n v="1859.1157652102197"/>
    <s v="DUT"/>
    <n v="3"/>
    <n v="30"/>
    <s v="C"/>
    <n v="3"/>
  </r>
  <r>
    <s v="POINCARE Charles"/>
    <s v="M"/>
    <x v="6"/>
    <x v="5"/>
    <n v="4183.2010329945406"/>
    <s v="MAITRISE"/>
    <n v="3"/>
    <n v="29"/>
    <s v="C"/>
    <n v="1"/>
  </r>
  <r>
    <s v="DESCHAMPS Christophe"/>
    <s v="M"/>
    <x v="10"/>
    <x v="5"/>
    <n v="3253.5669258808125"/>
    <s v="ESC"/>
    <n v="3"/>
    <n v="28"/>
    <s v="M"/>
    <n v="2"/>
  </r>
  <r>
    <s v="BAUDRY Claude"/>
    <s v="M"/>
    <x v="4"/>
    <x v="0"/>
    <n v="3021.2346236109988"/>
    <s v="DUT"/>
    <n v="3"/>
    <n v="27"/>
    <s v="C"/>
    <n v="1"/>
  </r>
  <r>
    <s v="LEE David"/>
    <s v="M"/>
    <x v="13"/>
    <x v="0"/>
    <n v="5810.1369449521844"/>
    <s v="CNAM"/>
    <n v="3"/>
    <n v="36"/>
    <s v="M"/>
    <n v="0"/>
  </r>
  <r>
    <s v="ACCORD Elisabeth"/>
    <s v="F"/>
    <x v="14"/>
    <x v="1"/>
    <n v="5345.3198913953202"/>
    <s v="SC PO"/>
    <n v="3"/>
    <n v="25"/>
    <s v="M"/>
    <n v="0"/>
  </r>
  <r>
    <s v="DOLLFUS Emmanuel"/>
    <s v="M"/>
    <x v="15"/>
    <x v="1"/>
    <n v="6274.9539985090487"/>
    <s v="BAC"/>
    <n v="3"/>
    <n v="28"/>
    <s v="M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Tableau croisé dynamique3" cacheId="1" dataOnRows="1" applyNumberFormats="0" applyBorderFormats="0" applyFontFormats="0" applyPatternFormats="0" applyAlignmentFormats="0" applyWidthHeightFormats="1" dataCaption="Données" updatedVersion="7" showMemberPropertyTips="0" useAutoFormatting="1" itemPrintTitles="1" createdVersion="1" indent="0" compact="0" compactData="0" gridDropZones="1">
  <location ref="H15:O21" firstHeaderRow="1" firstDataRow="2" firstDataCol="1"/>
  <pivotFields count="4">
    <pivotField compact="0" outline="0" showAll="0" includeNewItemsInFilter="1">
      <items count="7">
        <item x="0"/>
        <item x="1"/>
        <item x="2"/>
        <item x="3"/>
        <item x="4"/>
        <item x="5"/>
        <item t="default"/>
      </items>
    </pivotField>
    <pivotField axis="axisRow" compact="0" outline="0" showAll="0" includeNewItemsInFilter="1">
      <items count="5">
        <item x="2"/>
        <item x="0"/>
        <item x="3"/>
        <item x="1"/>
        <item t="default"/>
      </items>
    </pivotField>
    <pivotField axis="axisCol" compact="0" outline="0" showAll="0" includeNewItemsInFilter="1">
      <items count="7">
        <item x="2"/>
        <item x="5"/>
        <item x="1"/>
        <item x="4"/>
        <item x="3"/>
        <item x="0"/>
        <item t="default"/>
      </items>
    </pivotField>
    <pivotField dataField="1" compact="0" numFmtId="4" outline="0" showAll="0" includeNewItemsInFilter="1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omme de C.A." fld="3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eau croisé dynamique2" cacheId="1" dataOnRows="1" applyNumberFormats="0" applyBorderFormats="0" applyFontFormats="0" applyPatternFormats="0" applyAlignmentFormats="0" applyWidthHeightFormats="1" dataCaption="Données" updatedVersion="7" showMemberPropertyTips="0" useAutoFormatting="1" itemPrintTitles="1" createdVersion="1" indent="0" compact="0" compactData="0" gridDropZones="1">
  <location ref="H5:O11" firstHeaderRow="1" firstDataRow="2" firstDataCol="1"/>
  <pivotFields count="4">
    <pivotField axis="axisCol" compact="0" outline="0" showAll="0" includeNewItemsInFilter="1">
      <items count="7">
        <item x="0"/>
        <item x="1"/>
        <item x="2"/>
        <item x="3"/>
        <item x="4"/>
        <item x="5"/>
        <item t="default"/>
      </items>
    </pivotField>
    <pivotField axis="axisRow" compact="0" outline="0" showAll="0" includeNewItemsInFilter="1">
      <items count="5">
        <item x="2"/>
        <item x="0"/>
        <item x="3"/>
        <item x="1"/>
        <item t="default"/>
      </items>
    </pivotField>
    <pivotField compact="0" outline="0" showAll="0" includeNewItemsInFilter="1">
      <items count="7">
        <item x="2"/>
        <item x="5"/>
        <item x="1"/>
        <item x="4"/>
        <item x="3"/>
        <item x="0"/>
        <item t="default"/>
      </items>
    </pivotField>
    <pivotField dataField="1" compact="0" numFmtId="4" outline="0" showAll="0" includeNewItemsInFilter="1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omme de C.A." fld="3" baseField="0" baseItem="0" numFmtId="170"/>
  </dataFields>
  <formats count="1">
    <format dxfId="0">
      <pivotArea outline="0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3000000}" name="Tableau croisé dynamique5" cacheId="1" dataOnRows="1" applyNumberFormats="0" applyBorderFormats="0" applyFontFormats="0" applyPatternFormats="0" applyAlignmentFormats="0" applyWidthHeightFormats="1" dataCaption="Données" updatedVersion="7" showMemberPropertyTips="0" useAutoFormatting="1" itemPrintTitles="1" createdVersion="1" indent="0" compact="0" compactData="0" gridDropZones="1">
  <location ref="H59:P89" firstHeaderRow="1" firstDataRow="2" firstDataCol="2"/>
  <pivotFields count="4">
    <pivotField axis="axisCol" compact="0" outline="0" showAll="0" includeNewItemsInFilter="1">
      <items count="7">
        <item x="0"/>
        <item x="1"/>
        <item x="2"/>
        <item x="3"/>
        <item x="4"/>
        <item x="5"/>
        <item t="default"/>
      </items>
    </pivotField>
    <pivotField axis="axisRow" compact="0" outline="0" showAll="0" includeNewItemsInFilter="1">
      <items count="5">
        <item x="2"/>
        <item x="0"/>
        <item x="3"/>
        <item x="1"/>
        <item t="default"/>
      </items>
    </pivotField>
    <pivotField axis="axisRow" compact="0" outline="0" showAll="0" includeNewItemsInFilter="1">
      <items count="7">
        <item x="2"/>
        <item x="5"/>
        <item x="1"/>
        <item x="4"/>
        <item x="3"/>
        <item x="0"/>
        <item t="default"/>
      </items>
    </pivotField>
    <pivotField dataField="1" compact="0" numFmtId="4" outline="0" showAll="0" includeNewItemsInFilter="1"/>
  </pivotFields>
  <rowFields count="2">
    <field x="1"/>
    <field x="2"/>
  </rowFields>
  <rowItems count="29">
    <i>
      <x/>
      <x/>
    </i>
    <i r="1">
      <x v="1"/>
    </i>
    <i r="1">
      <x v="2"/>
    </i>
    <i r="1">
      <x v="3"/>
    </i>
    <i r="1">
      <x v="4"/>
    </i>
    <i r="1">
      <x v="5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t="default">
      <x v="3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omme de C.A." fld="3" showDataAs="percentOfTotal" baseField="2" baseItem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Tableau croisé dynamique4" cacheId="1" dataOnRows="1" applyNumberFormats="0" applyBorderFormats="0" applyFontFormats="0" applyPatternFormats="0" applyAlignmentFormats="0" applyWidthHeightFormats="1" dataCaption="Données" updatedVersion="7" showMemberPropertyTips="0" useAutoFormatting="1" itemPrintTitles="1" createdVersion="1" indent="0" compact="0" compactData="0" gridDropZones="1">
  <location ref="H25:P55" firstHeaderRow="1" firstDataRow="2" firstDataCol="2"/>
  <pivotFields count="4">
    <pivotField axis="axisCol" compact="0" outline="0" showAll="0" includeNewItemsInFilter="1">
      <items count="7">
        <item x="0"/>
        <item x="1"/>
        <item x="2"/>
        <item x="3"/>
        <item x="4"/>
        <item x="5"/>
        <item t="default"/>
      </items>
    </pivotField>
    <pivotField axis="axisRow" compact="0" outline="0" showAll="0" includeNewItemsInFilter="1">
      <items count="5">
        <item x="2"/>
        <item x="0"/>
        <item x="3"/>
        <item x="1"/>
        <item t="default"/>
      </items>
    </pivotField>
    <pivotField axis="axisRow" compact="0" outline="0" showAll="0" includeNewItemsInFilter="1">
      <items count="7">
        <item x="2"/>
        <item x="5"/>
        <item x="1"/>
        <item x="4"/>
        <item x="3"/>
        <item x="0"/>
        <item t="default"/>
      </items>
    </pivotField>
    <pivotField dataField="1" compact="0" numFmtId="4" outline="0" showAll="0" includeNewItemsInFilter="1"/>
  </pivotFields>
  <rowFields count="2">
    <field x="1"/>
    <field x="2"/>
  </rowFields>
  <rowItems count="29">
    <i>
      <x/>
      <x/>
    </i>
    <i r="1">
      <x v="1"/>
    </i>
    <i r="1">
      <x v="2"/>
    </i>
    <i r="1">
      <x v="3"/>
    </i>
    <i r="1">
      <x v="4"/>
    </i>
    <i r="1">
      <x v="5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t="default">
      <x v="3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omme de C.A." fld="3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eau croisé dynamique10" cacheId="2" applyNumberFormats="0" applyBorderFormats="0" applyFontFormats="0" applyPatternFormats="0" applyAlignmentFormats="0" applyWidthHeightFormats="1" dataCaption="Données" updatedVersion="7" showMemberPropertyTips="0" useAutoFormatting="1" itemPrintTitles="1" createdVersion="1" indent="0" compact="0" compactData="0" gridDropZones="1">
  <location ref="S46:V56" firstHeaderRow="1" firstDataRow="2" firstDataCol="1"/>
  <pivotFields count="11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dataField="1" compact="0" numFmtId="4" outline="0" showAll="0" includeNewItemsInFilter="1">
      <items count="285">
        <item x="68"/>
        <item x="197"/>
        <item x="104"/>
        <item x="36"/>
        <item x="230"/>
        <item x="151"/>
        <item x="170"/>
        <item x="3"/>
        <item x="208"/>
        <item x="194"/>
        <item x="116"/>
        <item x="67"/>
        <item x="282"/>
        <item x="153"/>
        <item x="190"/>
        <item x="92"/>
        <item x="82"/>
        <item x="249"/>
        <item x="169"/>
        <item x="74"/>
        <item x="53"/>
        <item x="185"/>
        <item x="224"/>
        <item x="195"/>
        <item x="214"/>
        <item x="13"/>
        <item x="48"/>
        <item x="136"/>
        <item x="189"/>
        <item x="23"/>
        <item x="237"/>
        <item x="106"/>
        <item x="115"/>
        <item x="81"/>
        <item x="270"/>
        <item x="223"/>
        <item x="4"/>
        <item x="90"/>
        <item x="160"/>
        <item x="84"/>
        <item x="215"/>
        <item x="269"/>
        <item x="125"/>
        <item x="162"/>
        <item x="85"/>
        <item x="253"/>
        <item x="203"/>
        <item x="75"/>
        <item x="219"/>
        <item x="226"/>
        <item x="122"/>
        <item x="21"/>
        <item x="229"/>
        <item x="242"/>
        <item x="181"/>
        <item x="156"/>
        <item x="142"/>
        <item x="279"/>
        <item x="124"/>
        <item x="146"/>
        <item x="89"/>
        <item x="266"/>
        <item x="123"/>
        <item x="267"/>
        <item x="144"/>
        <item x="244"/>
        <item x="20"/>
        <item x="135"/>
        <item x="43"/>
        <item x="150"/>
        <item x="218"/>
        <item x="231"/>
        <item x="22"/>
        <item x="100"/>
        <item x="102"/>
        <item x="236"/>
        <item x="201"/>
        <item x="205"/>
        <item x="96"/>
        <item x="264"/>
        <item x="119"/>
        <item x="171"/>
        <item x="54"/>
        <item x="272"/>
        <item x="275"/>
        <item x="15"/>
        <item x="134"/>
        <item x="6"/>
        <item x="245"/>
        <item x="158"/>
        <item x="11"/>
        <item x="176"/>
        <item x="280"/>
        <item x="178"/>
        <item x="276"/>
        <item x="29"/>
        <item x="263"/>
        <item x="137"/>
        <item x="161"/>
        <item x="200"/>
        <item x="103"/>
        <item x="27"/>
        <item x="31"/>
        <item x="246"/>
        <item x="202"/>
        <item x="211"/>
        <item x="95"/>
        <item x="76"/>
        <item x="120"/>
        <item x="87"/>
        <item x="188"/>
        <item x="130"/>
        <item x="139"/>
        <item x="163"/>
        <item x="131"/>
        <item x="16"/>
        <item x="155"/>
        <item x="73"/>
        <item x="17"/>
        <item x="37"/>
        <item x="228"/>
        <item x="149"/>
        <item x="199"/>
        <item x="265"/>
        <item x="247"/>
        <item x="258"/>
        <item x="57"/>
        <item x="58"/>
        <item x="88"/>
        <item x="191"/>
        <item x="33"/>
        <item x="98"/>
        <item x="217"/>
        <item x="186"/>
        <item x="66"/>
        <item x="26"/>
        <item x="30"/>
        <item x="0"/>
        <item x="14"/>
        <item x="24"/>
        <item x="274"/>
        <item x="220"/>
        <item x="105"/>
        <item x="128"/>
        <item x="109"/>
        <item x="250"/>
        <item x="241"/>
        <item x="93"/>
        <item x="271"/>
        <item x="38"/>
        <item x="180"/>
        <item x="64"/>
        <item x="172"/>
        <item x="47"/>
        <item x="252"/>
        <item x="52"/>
        <item x="255"/>
        <item x="222"/>
        <item x="256"/>
        <item x="154"/>
        <item x="32"/>
        <item x="204"/>
        <item x="239"/>
        <item x="28"/>
        <item x="97"/>
        <item x="42"/>
        <item x="262"/>
        <item x="138"/>
        <item x="278"/>
        <item x="70"/>
        <item x="254"/>
        <item x="281"/>
        <item x="49"/>
        <item x="198"/>
        <item x="9"/>
        <item x="248"/>
        <item x="168"/>
        <item x="141"/>
        <item x="251"/>
        <item x="65"/>
        <item x="41"/>
        <item x="165"/>
        <item x="227"/>
        <item x="174"/>
        <item x="50"/>
        <item x="25"/>
        <item x="39"/>
        <item x="238"/>
        <item x="80"/>
        <item x="2"/>
        <item x="259"/>
        <item x="121"/>
        <item x="1"/>
        <item x="243"/>
        <item x="182"/>
        <item x="91"/>
        <item x="79"/>
        <item x="261"/>
        <item x="235"/>
        <item x="233"/>
        <item x="35"/>
        <item x="133"/>
        <item x="117"/>
        <item x="108"/>
        <item x="143"/>
        <item x="55"/>
        <item x="157"/>
        <item x="78"/>
        <item x="210"/>
        <item x="177"/>
        <item x="60"/>
        <item x="232"/>
        <item x="132"/>
        <item x="175"/>
        <item x="46"/>
        <item x="51"/>
        <item x="7"/>
        <item x="72"/>
        <item x="234"/>
        <item x="240"/>
        <item x="173"/>
        <item x="45"/>
        <item x="127"/>
        <item x="212"/>
        <item x="63"/>
        <item x="196"/>
        <item x="213"/>
        <item x="56"/>
        <item x="283"/>
        <item x="221"/>
        <item x="183"/>
        <item x="34"/>
        <item x="110"/>
        <item x="71"/>
        <item x="207"/>
        <item x="126"/>
        <item x="12"/>
        <item x="273"/>
        <item x="18"/>
        <item x="225"/>
        <item x="209"/>
        <item x="112"/>
        <item x="179"/>
        <item x="86"/>
        <item x="61"/>
        <item x="140"/>
        <item x="152"/>
        <item x="147"/>
        <item x="277"/>
        <item x="19"/>
        <item x="129"/>
        <item x="148"/>
        <item x="145"/>
        <item x="62"/>
        <item x="159"/>
        <item x="187"/>
        <item x="216"/>
        <item x="83"/>
        <item x="69"/>
        <item x="77"/>
        <item x="118"/>
        <item x="184"/>
        <item x="167"/>
        <item x="206"/>
        <item x="94"/>
        <item x="113"/>
        <item x="260"/>
        <item x="166"/>
        <item x="40"/>
        <item x="101"/>
        <item x="10"/>
        <item x="268"/>
        <item x="193"/>
        <item x="114"/>
        <item x="111"/>
        <item x="59"/>
        <item x="257"/>
        <item x="164"/>
        <item x="192"/>
        <item x="107"/>
        <item x="99"/>
        <item x="8"/>
        <item x="44"/>
        <item x="5"/>
        <item t="default"/>
      </items>
    </pivotField>
    <pivotField axis="axisCol" compact="0" outline="0" showAll="0" includeNewItemsInFilter="1">
      <items count="3">
        <item x="0"/>
        <item x="1"/>
        <item t="default"/>
      </items>
    </pivotField>
    <pivotField compact="0" numFmtId="171" outline="0" showAll="0" includeNewItemsInFilter="1"/>
    <pivotField compact="0" outline="0" showAll="0" includeNewItemsInFilter="1">
      <items count="45">
        <item x="42"/>
        <item x="15"/>
        <item x="32"/>
        <item x="26"/>
        <item x="28"/>
        <item x="22"/>
        <item x="39"/>
        <item x="36"/>
        <item x="16"/>
        <item x="34"/>
        <item x="3"/>
        <item x="1"/>
        <item x="4"/>
        <item x="25"/>
        <item x="6"/>
        <item x="30"/>
        <item x="18"/>
        <item x="40"/>
        <item x="41"/>
        <item x="14"/>
        <item x="33"/>
        <item x="27"/>
        <item x="2"/>
        <item x="35"/>
        <item x="7"/>
        <item x="10"/>
        <item x="11"/>
        <item x="12"/>
        <item x="9"/>
        <item x="17"/>
        <item x="19"/>
        <item x="37"/>
        <item x="24"/>
        <item x="0"/>
        <item x="23"/>
        <item x="38"/>
        <item x="31"/>
        <item x="5"/>
        <item x="8"/>
        <item x="13"/>
        <item x="20"/>
        <item x="29"/>
        <item x="43"/>
        <item x="21"/>
        <item t="default"/>
      </items>
    </pivotField>
    <pivotField axis="axisRow" compact="0" outline="0" showAll="0" includeNewItemsInFilter="1">
      <items count="9">
        <item x="6"/>
        <item x="7"/>
        <item x="1"/>
        <item x="3"/>
        <item x="2"/>
        <item x="4"/>
        <item x="5"/>
        <item x="0"/>
        <item t="default"/>
      </items>
    </pivotField>
  </pivotFields>
  <rowFields count="1">
    <field x="1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Moyenne de SALAIRE" fld="6" subtotal="average" baseField="1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7000000}" name="Tableau croisé dynamique9" cacheId="2" applyNumberFormats="0" applyBorderFormats="0" applyFontFormats="0" applyPatternFormats="0" applyAlignmentFormats="0" applyWidthHeightFormats="1" dataCaption="Données" updatedVersion="7" showMemberPropertyTips="0" useAutoFormatting="1" itemPrintTitles="1" createdVersion="1" indent="0" compact="0" compactData="0" gridDropZones="1">
  <location ref="S35:Y42" firstHeaderRow="1" firstDataRow="3" firstDataCol="1"/>
  <pivotFields count="11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5">
        <item x="3"/>
        <item x="1"/>
        <item x="0"/>
        <item x="2"/>
        <item t="default"/>
      </items>
    </pivotField>
    <pivotField compact="0" outline="0" showAll="0" includeNewItemsInFilter="1">
      <items count="82">
        <item x="7"/>
        <item x="33"/>
        <item x="52"/>
        <item x="24"/>
        <item x="3"/>
        <item x="32"/>
        <item x="44"/>
        <item x="36"/>
        <item x="28"/>
        <item x="70"/>
        <item x="11"/>
        <item x="54"/>
        <item x="39"/>
        <item x="4"/>
        <item x="63"/>
        <item x="40"/>
        <item x="41"/>
        <item x="37"/>
        <item x="17"/>
        <item x="62"/>
        <item x="80"/>
        <item x="58"/>
        <item x="43"/>
        <item x="57"/>
        <item x="78"/>
        <item x="16"/>
        <item x="26"/>
        <item x="18"/>
        <item x="49"/>
        <item x="50"/>
        <item x="73"/>
        <item x="47"/>
        <item x="56"/>
        <item x="6"/>
        <item x="9"/>
        <item x="67"/>
        <item x="68"/>
        <item x="79"/>
        <item x="21"/>
        <item x="60"/>
        <item x="64"/>
        <item x="51"/>
        <item x="19"/>
        <item x="74"/>
        <item x="46"/>
        <item x="38"/>
        <item x="61"/>
        <item x="65"/>
        <item x="12"/>
        <item x="13"/>
        <item x="72"/>
        <item x="30"/>
        <item x="42"/>
        <item x="69"/>
        <item x="22"/>
        <item x="48"/>
        <item x="75"/>
        <item x="0"/>
        <item x="53"/>
        <item x="45"/>
        <item x="20"/>
        <item x="35"/>
        <item x="27"/>
        <item x="71"/>
        <item x="8"/>
        <item x="77"/>
        <item x="2"/>
        <item x="1"/>
        <item x="23"/>
        <item x="5"/>
        <item x="59"/>
        <item x="29"/>
        <item x="10"/>
        <item x="14"/>
        <item x="76"/>
        <item x="31"/>
        <item x="15"/>
        <item x="34"/>
        <item x="55"/>
        <item x="66"/>
        <item x="25"/>
        <item t="default"/>
      </items>
    </pivotField>
    <pivotField dataField="1" compact="0" numFmtId="4" outline="0" showAll="0" includeNewItemsInFilter="1"/>
    <pivotField axis="axisCol" compact="0" outline="0" showAll="0" includeNewItemsInFilter="1">
      <items count="3">
        <item x="0"/>
        <item x="1"/>
        <item t="default"/>
      </items>
    </pivotField>
    <pivotField compact="0" numFmtId="171" outline="0" showAll="0" includeNewItemsInFilter="1"/>
    <pivotField compact="0" outline="0" showAll="0" includeNewItemsInFilter="1"/>
    <pivotField compact="0" outline="0" showAll="0" includeNewItemsInFilter="1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2">
    <field x="7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Somme de SALAIRE" fld="6" baseField="0" baseItem="0"/>
    <dataField name="Moyenne de SALAIRE2" fld="6" subtotal="average" baseField="4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6000000}" name="Tableau croisé dynamique8" cacheId="2" dataOnRows="1" applyNumberFormats="0" applyBorderFormats="0" applyFontFormats="0" applyPatternFormats="0" applyAlignmentFormats="0" applyWidthHeightFormats="1" dataCaption="Données" updatedVersion="7" showMemberPropertyTips="0" useAutoFormatting="1" itemPrintTitles="1" createdVersion="1" indent="0" compact="0" compactData="0" gridDropZones="1">
  <location ref="S25:T31" firstHeaderRow="2" firstDataRow="2" firstDataCol="1"/>
  <pivotFields count="11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5">
        <item x="3"/>
        <item x="1"/>
        <item x="0"/>
        <item x="2"/>
        <item t="default"/>
      </items>
    </pivotField>
    <pivotField compact="0" outline="0" showAll="0" includeNewItemsInFilter="1"/>
    <pivotField dataField="1" compact="0" numFmtId="4" outline="0" showAll="0" includeNewItemsInFilter="1"/>
    <pivotField compact="0" outline="0" showAll="0" includeNewItemsInFilter="1"/>
    <pivotField compact="0" numFmtId="171" outline="0" showAll="0" includeNewItemsInFilter="1"/>
    <pivotField compact="0" outline="0" showAll="0" includeNewItemsInFilter="1"/>
    <pivotField compact="0" outline="0" showAll="0" includeNewItemsInFilter="1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me de SALAIRE" fld="6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3000000}" name="Tableau croisé dynamique13" cacheId="2" dataOnRows="1" applyNumberFormats="0" applyBorderFormats="0" applyFontFormats="0" applyPatternFormats="0" applyAlignmentFormats="0" applyWidthHeightFormats="1" dataCaption="Données" updatedVersion="7" showMemberPropertyTips="0" useAutoFormatting="1" itemPrintTitles="1" createdVersion="1" indent="0" compact="0" compactData="0" gridDropZones="1">
  <location ref="S74:T78" firstHeaderRow="2" firstDataRow="2" firstDataCol="1"/>
  <pivotFields count="11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4" outline="0" showAll="0" includeNewItemsInFilter="1"/>
    <pivotField axis="axisRow" compact="0" outline="0" showAll="0" includeNewItemsInFilter="1">
      <items count="3">
        <item x="0"/>
        <item x="1"/>
        <item t="default"/>
      </items>
    </pivotField>
    <pivotField compact="0" numFmtId="171" outline="0" showAll="0" includeNewItemsInFilter="1"/>
    <pivotField dataField="1" compact="0" outline="0" showAll="0" includeNewItemsInFilter="1"/>
    <pivotField compact="0" outline="0" showAll="0" includeNewItemsInFilter="1"/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Nombre de AGE actuel" fld="9" subtotal="count" baseField="7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Tableau croisé dynamique12" cacheId="2" applyNumberFormats="0" applyBorderFormats="0" applyFontFormats="0" applyPatternFormats="0" applyAlignmentFormats="0" applyWidthHeightFormats="1" dataCaption="Données" updatedVersion="7" showMemberPropertyTips="0" useAutoFormatting="1" itemPrintTitles="1" createdVersion="1" indent="0" compact="0" compactData="0" gridDropZones="1">
  <location ref="S60:W70" firstHeaderRow="1" firstDataRow="2" firstDataCol="1"/>
  <pivotFields count="11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4" outline="0" showAll="0" includeNewItemsInFilter="1"/>
    <pivotField compact="0" outline="0" showAll="0" includeNewItemsInFilter="1"/>
    <pivotField compact="0" numFmtId="171" outline="0" showAll="0" includeNewItemsInFilter="1"/>
    <pivotField dataField="1" compact="0" outline="0" showAll="0" includeNewItemsInFilter="1">
      <items count="45">
        <item x="42"/>
        <item x="15"/>
        <item x="32"/>
        <item x="26"/>
        <item x="28"/>
        <item x="22"/>
        <item x="39"/>
        <item x="36"/>
        <item x="16"/>
        <item x="34"/>
        <item x="3"/>
        <item x="1"/>
        <item x="4"/>
        <item x="25"/>
        <item x="6"/>
        <item x="30"/>
        <item x="18"/>
        <item x="40"/>
        <item x="41"/>
        <item x="14"/>
        <item x="33"/>
        <item x="27"/>
        <item x="2"/>
        <item x="35"/>
        <item x="7"/>
        <item x="10"/>
        <item x="11"/>
        <item x="12"/>
        <item x="9"/>
        <item x="17"/>
        <item x="19"/>
        <item x="37"/>
        <item x="24"/>
        <item x="0"/>
        <item x="23"/>
        <item x="38"/>
        <item x="31"/>
        <item x="5"/>
        <item x="8"/>
        <item x="13"/>
        <item x="20"/>
        <item x="29"/>
        <item x="43"/>
        <item x="21"/>
        <item t="default"/>
      </items>
    </pivotField>
    <pivotField axis="axisRow" compact="0" outline="0" showAll="0" includeNewItemsInFilter="1">
      <items count="9">
        <item x="6"/>
        <item x="7"/>
        <item x="1"/>
        <item x="3"/>
        <item x="2"/>
        <item x="4"/>
        <item x="5"/>
        <item x="0"/>
        <item t="default"/>
      </items>
    </pivotField>
  </pivotFields>
  <rowFields count="1">
    <field x="1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Nombre de AGE actuel" fld="9" subtotal="count" baseField="10" baseItem="0"/>
    <dataField name="Moyenne de AGE actuel2" fld="9" subtotal="average" baseField="10" baseItem="0"/>
    <dataField name="Min. de AGE actuel3" fld="9" subtotal="min" baseField="10" baseItem="0"/>
    <dataField name="Max. de AGE actuel2" fld="9" subtotal="max" baseField="1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5000000}" name="Tableau croisé dynamique7" cacheId="2" dataOnRows="1" applyNumberFormats="0" applyBorderFormats="0" applyFontFormats="0" applyPatternFormats="0" applyAlignmentFormats="0" applyWidthHeightFormats="1" dataCaption="Données" updatedVersion="7" showMemberPropertyTips="0" useAutoFormatting="1" itemPrintTitles="1" createdVersion="1" indent="0" compact="0" compactData="0" gridDropZones="1">
  <location ref="S15:V21" firstHeaderRow="1" firstDataRow="2" firstDataCol="1"/>
  <pivotFields count="11">
    <pivotField dataField="1" compact="0" outline="0" showAll="0" includeNewItemsInFilter="1">
      <items count="2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5">
        <item x="3"/>
        <item x="1"/>
        <item x="0"/>
        <item x="2"/>
        <item t="default"/>
      </items>
    </pivotField>
    <pivotField compact="0" outline="0" showAll="0" includeNewItemsInFilter="1"/>
    <pivotField compact="0" numFmtId="4" outline="0" showAll="0" includeNewItemsInFilter="1"/>
    <pivotField axis="axisCol" compact="0" outline="0" showAll="0" includeNewItemsInFilter="1">
      <items count="3">
        <item x="0"/>
        <item x="1"/>
        <item t="default"/>
      </items>
    </pivotField>
    <pivotField compact="0" numFmtId="171" outline="0" showAll="0" includeNewItemsInFilter="1"/>
    <pivotField compact="0" outline="0" showAll="0" includeNewItemsInFilter="1"/>
    <pivotField compact="0" outline="0" showAll="0" includeNewItemsInFilter="1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Nombre de NOM" fld="0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Tableau croisé dynamique11" cacheId="2" applyNumberFormats="0" applyBorderFormats="0" applyFontFormats="0" applyPatternFormats="0" applyAlignmentFormats="0" applyWidthHeightFormats="1" dataCaption="Données" updatedVersion="7" showMemberPropertyTips="0" useAutoFormatting="1" itemPrintTitles="1" createdVersion="1" indent="0" compact="0" compactData="0" gridDropZones="1">
  <location ref="S96:U98" firstHeaderRow="1" firstDataRow="2" firstDataCol="1"/>
  <pivotFields count="11"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numFmtId="4" outline="0" showAll="0" includeNewItemsInFilter="1"/>
    <pivotField compact="0" outline="0" showAll="0" includeNewItemsInFilter="1"/>
    <pivotField compact="0" numFmtId="171" outline="0" showAll="0" includeNewItemsInFilter="1"/>
    <pivotField dataField="1" compact="0" outline="0" showAll="0" includeNewItemsInFilter="1"/>
    <pivotField dataField="1" compact="0" outline="0" showAll="0" includeNewItemsInFilter="1"/>
  </pivotFields>
  <rowItems count="1">
    <i/>
  </rowItems>
  <colFields count="1">
    <field x="-2"/>
  </colFields>
  <colItems count="2">
    <i>
      <x/>
    </i>
    <i i="1">
      <x v="1"/>
    </i>
  </colItems>
  <dataFields count="2">
    <dataField name="Somme de AGE actuel" fld="9" baseField="0" baseItem="0"/>
    <dataField name="Somme de tranche" fld="10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4000000}" name="Tableau croisé dynamique6" cacheId="2" dataOnRows="1" applyNumberFormats="0" applyBorderFormats="0" applyFontFormats="0" applyPatternFormats="0" applyAlignmentFormats="0" applyWidthHeightFormats="1" dataCaption="Données" updatedVersion="7" showMemberPropertyTips="0" useAutoFormatting="1" itemPrintTitles="1" createdVersion="1" indent="0" compact="0" compactData="0" gridDropZones="1">
  <location ref="S5:T11" firstHeaderRow="2" firstDataRow="2" firstDataCol="1"/>
  <pivotFields count="11">
    <pivotField dataField="1" compact="0" outline="0" showAll="0" includeNewItemsInFilter="1">
      <items count="2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axis="axisRow" compact="0" outline="0" showAll="0" includeNewItemsInFilter="1">
      <items count="5">
        <item x="3"/>
        <item x="1"/>
        <item x="0"/>
        <item x="2"/>
        <item t="default"/>
      </items>
    </pivotField>
    <pivotField compact="0" outline="0" showAll="0" includeNewItemsInFilter="1"/>
    <pivotField compact="0" numFmtId="4" outline="0" showAll="0" includeNewItemsInFilter="1"/>
    <pivotField compact="0" outline="0" showAll="0" includeNewItemsInFilter="1"/>
    <pivotField compact="0" numFmtId="171" outline="0" showAll="0" includeNewItemsInFilter="1"/>
    <pivotField compact="0" outline="0" showAll="0" includeNewItemsInFilter="1"/>
    <pivotField compact="0" outline="0" showAll="0" includeNewItemsInFilter="1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Nombre de NOM" fld="0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eau croisé dynamique14" cacheId="3" dataOnRows="1" applyNumberFormats="0" applyBorderFormats="0" applyFontFormats="0" applyPatternFormats="0" applyAlignmentFormats="0" applyWidthHeightFormats="1" dataCaption="Données" updatedVersion="7" showMemberPropertyTips="0" useAutoFormatting="1" itemPrintTitles="1" createdVersion="1" indent="0" compact="0" compactData="0" gridDropZones="1">
  <location ref="N5:AE13" firstHeaderRow="1" firstDataRow="2" firstDataCol="1"/>
  <pivotFields count="10">
    <pivotField compact="0" outline="0" showAll="0" includeNewItemsInFilter="1"/>
    <pivotField compact="0" outline="0" showAll="0" includeNewItemsInFilter="1"/>
    <pivotField axis="axisCol" compact="0" outline="0" showAll="0" includeNewItemsInFilter="1">
      <items count="17">
        <item x="7"/>
        <item x="8"/>
        <item x="2"/>
        <item x="9"/>
        <item x="0"/>
        <item x="13"/>
        <item x="15"/>
        <item x="12"/>
        <item x="3"/>
        <item x="11"/>
        <item x="1"/>
        <item x="14"/>
        <item x="5"/>
        <item x="10"/>
        <item x="4"/>
        <item x="6"/>
        <item t="default"/>
      </items>
    </pivotField>
    <pivotField axis="axisRow" compact="0" outline="0" showAll="0" includeNewItemsInFilter="1">
      <items count="7">
        <item x="2"/>
        <item x="4"/>
        <item x="3"/>
        <item x="0"/>
        <item x="5"/>
        <item x="1"/>
        <item t="default"/>
      </items>
    </pivotField>
    <pivotField compact="0" numFmtId="172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Tableau croisé dynamique3" cacheId="0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>
  <location ref="G15:K22" firstHeaderRow="1" firstDataRow="3" firstDataCol="1"/>
  <pivotFields count="5">
    <pivotField showAll="0"/>
    <pivotField axis="axisCol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axis="axisRow" showAll="0">
      <items count="5">
        <item x="3"/>
        <item x="0"/>
        <item x="2"/>
        <item x="1"/>
        <item t="default"/>
      </items>
    </pivotField>
    <pivotField axis="axisCol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2">
    <field x="4"/>
    <field x="1"/>
  </colFields>
  <colItems count="4">
    <i>
      <x v="4"/>
    </i>
    <i>
      <x v="5"/>
    </i>
    <i>
      <x v="6"/>
    </i>
    <i t="grand">
      <x/>
    </i>
  </colItems>
  <dataFields count="1">
    <dataField name="Nombre de MONTANTHT" fld="2" subtotal="count" baseField="3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Tableau croisé dynamique4" cacheId="0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>
  <location ref="G4:K11" firstHeaderRow="1" firstDataRow="3" firstDataCol="1"/>
  <pivotFields count="5">
    <pivotField showAll="0"/>
    <pivotField axis="axisCol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axis="axisRow" showAll="0">
      <items count="5">
        <item x="3"/>
        <item x="0"/>
        <item x="2"/>
        <item x="1"/>
        <item t="default"/>
      </items>
    </pivotField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2">
    <field x="4"/>
    <field x="1"/>
  </colFields>
  <colItems count="4">
    <i>
      <x v="4"/>
    </i>
    <i>
      <x v="5"/>
    </i>
    <i>
      <x v="6"/>
    </i>
    <i t="grand">
      <x/>
    </i>
  </colItems>
  <dataFields count="1">
    <dataField name="Somme de MONTANTHT" fld="2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2.xml"/><Relationship Id="rId3" Type="http://schemas.openxmlformats.org/officeDocument/2006/relationships/pivotTable" Target="../pivotTables/pivotTable7.xml"/><Relationship Id="rId7" Type="http://schemas.openxmlformats.org/officeDocument/2006/relationships/pivotTable" Target="../pivotTables/pivotTable11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pivotTable" Target="../pivotTables/pivotTable10.xml"/><Relationship Id="rId5" Type="http://schemas.openxmlformats.org/officeDocument/2006/relationships/pivotTable" Target="../pivotTables/pivotTable9.xml"/><Relationship Id="rId10" Type="http://schemas.openxmlformats.org/officeDocument/2006/relationships/comments" Target="../comments1.xml"/><Relationship Id="rId4" Type="http://schemas.openxmlformats.org/officeDocument/2006/relationships/pivotTable" Target="../pivotTables/pivotTable8.xml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5.xml"/><Relationship Id="rId1" Type="http://schemas.openxmlformats.org/officeDocument/2006/relationships/pivotTable" Target="../pivotTables/pivotTable1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5"/>
  <sheetViews>
    <sheetView topLeftCell="A40" workbookViewId="0">
      <selection activeCell="H82" sqref="H82"/>
    </sheetView>
  </sheetViews>
  <sheetFormatPr baseColWidth="10" defaultRowHeight="12.75" x14ac:dyDescent="0.2"/>
  <cols>
    <col min="8" max="8" width="11.5703125" bestFit="1" customWidth="1"/>
    <col min="9" max="9" width="12.5703125" bestFit="1" customWidth="1"/>
    <col min="10" max="15" width="10.7109375" bestFit="1" customWidth="1"/>
    <col min="16" max="16" width="11.5703125" bestFit="1" customWidth="1"/>
    <col min="17" max="21" width="11.85546875" bestFit="1" customWidth="1"/>
    <col min="22" max="22" width="11" bestFit="1" customWidth="1"/>
    <col min="23" max="28" width="11.85546875" bestFit="1" customWidth="1"/>
    <col min="29" max="29" width="9.7109375" bestFit="1" customWidth="1"/>
    <col min="30" max="35" width="11.85546875" bestFit="1" customWidth="1"/>
    <col min="36" max="36" width="9" bestFit="1" customWidth="1"/>
    <col min="37" max="42" width="11.85546875" bestFit="1" customWidth="1"/>
    <col min="43" max="43" width="8.5703125" bestFit="1" customWidth="1"/>
    <col min="44" max="49" width="11.85546875" bestFit="1" customWidth="1"/>
    <col min="50" max="50" width="8.85546875" bestFit="1" customWidth="1"/>
    <col min="51" max="51" width="11.5703125" bestFit="1" customWidth="1"/>
  </cols>
  <sheetData>
    <row r="1" spans="1:15" x14ac:dyDescent="0.2">
      <c r="A1" s="117" t="s">
        <v>82</v>
      </c>
      <c r="B1" s="117" t="s">
        <v>83</v>
      </c>
      <c r="C1" s="117" t="s">
        <v>84</v>
      </c>
      <c r="D1" s="117" t="s">
        <v>85</v>
      </c>
    </row>
    <row r="2" spans="1:15" x14ac:dyDescent="0.2">
      <c r="A2" s="118" t="s">
        <v>86</v>
      </c>
      <c r="B2" s="118" t="s">
        <v>87</v>
      </c>
      <c r="C2" s="118" t="s">
        <v>88</v>
      </c>
      <c r="D2" s="119">
        <v>86.15</v>
      </c>
    </row>
    <row r="3" spans="1:15" x14ac:dyDescent="0.2">
      <c r="A3" s="118" t="s">
        <v>86</v>
      </c>
      <c r="B3" s="118" t="s">
        <v>89</v>
      </c>
      <c r="C3" s="118" t="s">
        <v>88</v>
      </c>
      <c r="D3" s="119">
        <v>160.75</v>
      </c>
    </row>
    <row r="4" spans="1:15" x14ac:dyDescent="0.2">
      <c r="A4" s="118" t="s">
        <v>86</v>
      </c>
      <c r="B4" s="118" t="s">
        <v>90</v>
      </c>
      <c r="C4" s="118" t="s">
        <v>88</v>
      </c>
      <c r="D4" s="119">
        <v>396.55</v>
      </c>
      <c r="H4" t="s">
        <v>1002</v>
      </c>
    </row>
    <row r="5" spans="1:15" x14ac:dyDescent="0.2">
      <c r="A5" s="118" t="s">
        <v>86</v>
      </c>
      <c r="B5" s="118" t="s">
        <v>91</v>
      </c>
      <c r="C5" s="118" t="s">
        <v>88</v>
      </c>
      <c r="D5" s="119">
        <v>240.65</v>
      </c>
      <c r="H5" s="150" t="s">
        <v>996</v>
      </c>
      <c r="I5" s="150" t="s">
        <v>82</v>
      </c>
      <c r="J5" s="142"/>
      <c r="K5" s="142"/>
      <c r="L5" s="142"/>
      <c r="M5" s="142"/>
      <c r="N5" s="142"/>
      <c r="O5" s="143"/>
    </row>
    <row r="6" spans="1:15" x14ac:dyDescent="0.2">
      <c r="A6" s="118" t="s">
        <v>86</v>
      </c>
      <c r="B6" s="118" t="s">
        <v>87</v>
      </c>
      <c r="C6" s="118" t="s">
        <v>92</v>
      </c>
      <c r="D6" s="119">
        <v>421.9</v>
      </c>
      <c r="H6" s="150" t="s">
        <v>83</v>
      </c>
      <c r="I6" s="141" t="s">
        <v>86</v>
      </c>
      <c r="J6" s="158" t="s">
        <v>97</v>
      </c>
      <c r="K6" s="158" t="s">
        <v>98</v>
      </c>
      <c r="L6" s="158" t="s">
        <v>99</v>
      </c>
      <c r="M6" s="158" t="s">
        <v>100</v>
      </c>
      <c r="N6" s="158" t="s">
        <v>101</v>
      </c>
      <c r="O6" s="154" t="s">
        <v>988</v>
      </c>
    </row>
    <row r="7" spans="1:15" x14ac:dyDescent="0.2">
      <c r="A7" s="118" t="s">
        <v>86</v>
      </c>
      <c r="B7" s="118" t="s">
        <v>89</v>
      </c>
      <c r="C7" s="118" t="s">
        <v>92</v>
      </c>
      <c r="D7" s="119">
        <v>775</v>
      </c>
      <c r="H7" s="141" t="s">
        <v>90</v>
      </c>
      <c r="I7" s="176">
        <v>2637.8500000000004</v>
      </c>
      <c r="J7" s="177">
        <v>3649.9999999999995</v>
      </c>
      <c r="K7" s="177">
        <v>2890.05</v>
      </c>
      <c r="L7" s="177">
        <v>3484.2000000000003</v>
      </c>
      <c r="M7" s="177">
        <v>3543.75</v>
      </c>
      <c r="N7" s="177">
        <v>2464.0499999999997</v>
      </c>
      <c r="O7" s="178">
        <v>18669.900000000001</v>
      </c>
    </row>
    <row r="8" spans="1:15" x14ac:dyDescent="0.2">
      <c r="A8" s="118" t="s">
        <v>86</v>
      </c>
      <c r="B8" s="118" t="s">
        <v>90</v>
      </c>
      <c r="C8" s="118" t="s">
        <v>92</v>
      </c>
      <c r="D8" s="119">
        <v>950.75</v>
      </c>
      <c r="H8" s="151" t="s">
        <v>87</v>
      </c>
      <c r="I8" s="179">
        <v>2073</v>
      </c>
      <c r="J8" s="180">
        <v>2672.6</v>
      </c>
      <c r="K8" s="180">
        <v>3849.1500000000005</v>
      </c>
      <c r="L8" s="180">
        <v>3109.9500000000003</v>
      </c>
      <c r="M8" s="180">
        <v>3631.55</v>
      </c>
      <c r="N8" s="180">
        <v>2823.7000000000003</v>
      </c>
      <c r="O8" s="181">
        <v>18159.95</v>
      </c>
    </row>
    <row r="9" spans="1:15" x14ac:dyDescent="0.2">
      <c r="A9" s="118" t="s">
        <v>86</v>
      </c>
      <c r="B9" s="118" t="s">
        <v>91</v>
      </c>
      <c r="C9" s="118" t="s">
        <v>92</v>
      </c>
      <c r="D9" s="119">
        <v>285.75</v>
      </c>
      <c r="H9" s="151" t="s">
        <v>91</v>
      </c>
      <c r="I9" s="179">
        <v>3381.7000000000003</v>
      </c>
      <c r="J9" s="180">
        <v>3246.8</v>
      </c>
      <c r="K9" s="180">
        <v>4052.8500000000004</v>
      </c>
      <c r="L9" s="180">
        <v>2384.9</v>
      </c>
      <c r="M9" s="180">
        <v>4045.6</v>
      </c>
      <c r="N9" s="180">
        <v>3036.5999999999995</v>
      </c>
      <c r="O9" s="181">
        <v>20148.449999999997</v>
      </c>
    </row>
    <row r="10" spans="1:15" x14ac:dyDescent="0.2">
      <c r="A10" s="118" t="s">
        <v>86</v>
      </c>
      <c r="B10" s="118" t="s">
        <v>87</v>
      </c>
      <c r="C10" s="118" t="s">
        <v>93</v>
      </c>
      <c r="D10" s="119">
        <v>312.60000000000002</v>
      </c>
      <c r="H10" s="151" t="s">
        <v>89</v>
      </c>
      <c r="I10" s="179">
        <v>2067.0499999999997</v>
      </c>
      <c r="J10" s="180">
        <v>2093.9</v>
      </c>
      <c r="K10" s="180">
        <v>2085.5</v>
      </c>
      <c r="L10" s="180">
        <v>2702.6</v>
      </c>
      <c r="M10" s="180">
        <v>3235.2</v>
      </c>
      <c r="N10" s="180">
        <v>2749.6500000000005</v>
      </c>
      <c r="O10" s="181">
        <v>14933.900000000001</v>
      </c>
    </row>
    <row r="11" spans="1:15" x14ac:dyDescent="0.2">
      <c r="A11" s="118" t="s">
        <v>86</v>
      </c>
      <c r="B11" s="118" t="s">
        <v>89</v>
      </c>
      <c r="C11" s="118" t="s">
        <v>93</v>
      </c>
      <c r="D11" s="119">
        <v>588.6</v>
      </c>
      <c r="H11" s="152" t="s">
        <v>988</v>
      </c>
      <c r="I11" s="182">
        <v>10159.6</v>
      </c>
      <c r="J11" s="183">
        <v>11663.3</v>
      </c>
      <c r="K11" s="183">
        <v>12877.550000000001</v>
      </c>
      <c r="L11" s="183">
        <v>11681.650000000001</v>
      </c>
      <c r="M11" s="183">
        <v>14456.099999999999</v>
      </c>
      <c r="N11" s="183">
        <v>11074</v>
      </c>
      <c r="O11" s="184">
        <v>71912.200000000012</v>
      </c>
    </row>
    <row r="12" spans="1:15" x14ac:dyDescent="0.2">
      <c r="A12" s="118" t="s">
        <v>86</v>
      </c>
      <c r="B12" s="118" t="s">
        <v>90</v>
      </c>
      <c r="C12" s="118" t="s">
        <v>93</v>
      </c>
      <c r="D12" s="119">
        <v>301.85000000000002</v>
      </c>
    </row>
    <row r="13" spans="1:15" x14ac:dyDescent="0.2">
      <c r="A13" s="118" t="s">
        <v>86</v>
      </c>
      <c r="B13" s="118" t="s">
        <v>91</v>
      </c>
      <c r="C13" s="118" t="s">
        <v>93</v>
      </c>
      <c r="D13" s="119">
        <v>939.65</v>
      </c>
    </row>
    <row r="14" spans="1:15" x14ac:dyDescent="0.2">
      <c r="A14" s="118" t="s">
        <v>86</v>
      </c>
      <c r="B14" s="118" t="s">
        <v>87</v>
      </c>
      <c r="C14" s="118" t="s">
        <v>94</v>
      </c>
      <c r="D14" s="119">
        <v>242.1</v>
      </c>
      <c r="H14" t="s">
        <v>1003</v>
      </c>
    </row>
    <row r="15" spans="1:15" x14ac:dyDescent="0.2">
      <c r="A15" s="118" t="s">
        <v>86</v>
      </c>
      <c r="B15" s="118" t="s">
        <v>89</v>
      </c>
      <c r="C15" s="118" t="s">
        <v>94</v>
      </c>
      <c r="D15" s="119">
        <v>365.75</v>
      </c>
      <c r="H15" s="150" t="s">
        <v>996</v>
      </c>
      <c r="I15" s="150" t="s">
        <v>84</v>
      </c>
      <c r="J15" s="142"/>
      <c r="K15" s="142"/>
      <c r="L15" s="142"/>
      <c r="M15" s="142"/>
      <c r="N15" s="142"/>
      <c r="O15" s="143"/>
    </row>
    <row r="16" spans="1:15" x14ac:dyDescent="0.2">
      <c r="A16" s="118" t="s">
        <v>86</v>
      </c>
      <c r="B16" s="118" t="s">
        <v>90</v>
      </c>
      <c r="C16" s="118" t="s">
        <v>94</v>
      </c>
      <c r="D16" s="119">
        <v>143.65</v>
      </c>
      <c r="H16" s="150" t="s">
        <v>83</v>
      </c>
      <c r="I16" s="141" t="s">
        <v>93</v>
      </c>
      <c r="J16" s="158" t="s">
        <v>96</v>
      </c>
      <c r="K16" s="158" t="s">
        <v>92</v>
      </c>
      <c r="L16" s="158" t="s">
        <v>95</v>
      </c>
      <c r="M16" s="158" t="s">
        <v>94</v>
      </c>
      <c r="N16" s="158" t="s">
        <v>88</v>
      </c>
      <c r="O16" s="154" t="s">
        <v>988</v>
      </c>
    </row>
    <row r="17" spans="1:16" x14ac:dyDescent="0.2">
      <c r="A17" s="118" t="s">
        <v>86</v>
      </c>
      <c r="B17" s="118" t="s">
        <v>91</v>
      </c>
      <c r="C17" s="118" t="s">
        <v>94</v>
      </c>
      <c r="D17" s="119">
        <v>792.5</v>
      </c>
      <c r="H17" s="141" t="s">
        <v>90</v>
      </c>
      <c r="I17" s="159">
        <v>2272.6499999999996</v>
      </c>
      <c r="J17" s="160">
        <v>4072.3500000000004</v>
      </c>
      <c r="K17" s="160">
        <v>3933.7499999999995</v>
      </c>
      <c r="L17" s="160">
        <v>1976.7</v>
      </c>
      <c r="M17" s="160">
        <v>2768.7000000000003</v>
      </c>
      <c r="N17" s="160">
        <v>3645.7500000000005</v>
      </c>
      <c r="O17" s="155">
        <v>18669.900000000001</v>
      </c>
    </row>
    <row r="18" spans="1:16" x14ac:dyDescent="0.2">
      <c r="A18" s="118" t="s">
        <v>86</v>
      </c>
      <c r="B18" s="118" t="s">
        <v>87</v>
      </c>
      <c r="C18" s="118" t="s">
        <v>95</v>
      </c>
      <c r="D18" s="119">
        <v>809.4</v>
      </c>
      <c r="H18" s="151" t="s">
        <v>87</v>
      </c>
      <c r="I18" s="161">
        <v>3408.95</v>
      </c>
      <c r="J18" s="162">
        <v>2695.25</v>
      </c>
      <c r="K18" s="162">
        <v>3628.85</v>
      </c>
      <c r="L18" s="162">
        <v>3378.3</v>
      </c>
      <c r="M18" s="162">
        <v>2181.65</v>
      </c>
      <c r="N18" s="162">
        <v>2866.95</v>
      </c>
      <c r="O18" s="156">
        <v>18159.949999999997</v>
      </c>
    </row>
    <row r="19" spans="1:16" x14ac:dyDescent="0.2">
      <c r="A19" s="118" t="s">
        <v>86</v>
      </c>
      <c r="B19" s="118" t="s">
        <v>89</v>
      </c>
      <c r="C19" s="118" t="s">
        <v>95</v>
      </c>
      <c r="D19" s="119">
        <v>128.80000000000001</v>
      </c>
      <c r="H19" s="151" t="s">
        <v>91</v>
      </c>
      <c r="I19" s="161">
        <v>3337.4</v>
      </c>
      <c r="J19" s="162">
        <v>3252.65</v>
      </c>
      <c r="K19" s="162">
        <v>4100.0499999999993</v>
      </c>
      <c r="L19" s="162">
        <v>3876.7</v>
      </c>
      <c r="M19" s="162">
        <v>2606.6000000000004</v>
      </c>
      <c r="N19" s="162">
        <v>2975.05</v>
      </c>
      <c r="O19" s="156">
        <v>20148.45</v>
      </c>
    </row>
    <row r="20" spans="1:16" x14ac:dyDescent="0.2">
      <c r="A20" s="118" t="s">
        <v>86</v>
      </c>
      <c r="B20" s="118" t="s">
        <v>90</v>
      </c>
      <c r="C20" s="118" t="s">
        <v>95</v>
      </c>
      <c r="D20" s="119">
        <v>58.75</v>
      </c>
      <c r="H20" s="151" t="s">
        <v>89</v>
      </c>
      <c r="I20" s="161">
        <v>3714.25</v>
      </c>
      <c r="J20" s="162">
        <v>2736.6000000000004</v>
      </c>
      <c r="K20" s="162">
        <v>2347.5499999999997</v>
      </c>
      <c r="L20" s="162">
        <v>2100.25</v>
      </c>
      <c r="M20" s="162">
        <v>1731.6999999999998</v>
      </c>
      <c r="N20" s="162">
        <v>2303.5500000000002</v>
      </c>
      <c r="O20" s="156">
        <v>14933.899999999998</v>
      </c>
    </row>
    <row r="21" spans="1:16" x14ac:dyDescent="0.2">
      <c r="A21" s="118" t="s">
        <v>86</v>
      </c>
      <c r="B21" s="118" t="s">
        <v>91</v>
      </c>
      <c r="C21" s="118" t="s">
        <v>95</v>
      </c>
      <c r="D21" s="119">
        <v>688</v>
      </c>
      <c r="H21" s="152" t="s">
        <v>988</v>
      </c>
      <c r="I21" s="163">
        <v>12733.25</v>
      </c>
      <c r="J21" s="164">
        <v>12756.85</v>
      </c>
      <c r="K21" s="164">
        <v>14010.199999999997</v>
      </c>
      <c r="L21" s="164">
        <v>11331.95</v>
      </c>
      <c r="M21" s="164">
        <v>9288.6500000000015</v>
      </c>
      <c r="N21" s="164">
        <v>11791.3</v>
      </c>
      <c r="O21" s="157">
        <v>71912.2</v>
      </c>
    </row>
    <row r="22" spans="1:16" x14ac:dyDescent="0.2">
      <c r="A22" s="118" t="s">
        <v>86</v>
      </c>
      <c r="B22" s="118" t="s">
        <v>87</v>
      </c>
      <c r="C22" s="118" t="s">
        <v>96</v>
      </c>
      <c r="D22" s="119">
        <v>200.85</v>
      </c>
    </row>
    <row r="23" spans="1:16" x14ac:dyDescent="0.2">
      <c r="A23" s="118" t="s">
        <v>86</v>
      </c>
      <c r="B23" s="118" t="s">
        <v>89</v>
      </c>
      <c r="C23" s="118" t="s">
        <v>96</v>
      </c>
      <c r="D23" s="119">
        <v>48.15</v>
      </c>
    </row>
    <row r="24" spans="1:16" x14ac:dyDescent="0.2">
      <c r="A24" s="118" t="s">
        <v>86</v>
      </c>
      <c r="B24" s="118" t="s">
        <v>90</v>
      </c>
      <c r="C24" s="118" t="s">
        <v>96</v>
      </c>
      <c r="D24" s="119">
        <v>786.3</v>
      </c>
      <c r="H24" t="s">
        <v>1004</v>
      </c>
    </row>
    <row r="25" spans="1:16" x14ac:dyDescent="0.2">
      <c r="A25" s="118" t="s">
        <v>86</v>
      </c>
      <c r="B25" s="118" t="s">
        <v>91</v>
      </c>
      <c r="C25" s="118" t="s">
        <v>96</v>
      </c>
      <c r="D25" s="119">
        <v>435.15</v>
      </c>
      <c r="H25" s="150" t="s">
        <v>996</v>
      </c>
      <c r="I25" s="142"/>
      <c r="J25" s="150" t="s">
        <v>82</v>
      </c>
      <c r="K25" s="142"/>
      <c r="L25" s="142"/>
      <c r="M25" s="142"/>
      <c r="N25" s="142"/>
      <c r="O25" s="142"/>
      <c r="P25" s="143"/>
    </row>
    <row r="26" spans="1:16" x14ac:dyDescent="0.2">
      <c r="A26" s="118" t="s">
        <v>97</v>
      </c>
      <c r="B26" s="118" t="s">
        <v>87</v>
      </c>
      <c r="C26" s="118" t="s">
        <v>88</v>
      </c>
      <c r="D26" s="119">
        <v>279.10000000000002</v>
      </c>
      <c r="H26" s="150" t="s">
        <v>83</v>
      </c>
      <c r="I26" s="150" t="s">
        <v>84</v>
      </c>
      <c r="J26" s="141" t="s">
        <v>86</v>
      </c>
      <c r="K26" s="158" t="s">
        <v>97</v>
      </c>
      <c r="L26" s="158" t="s">
        <v>98</v>
      </c>
      <c r="M26" s="158" t="s">
        <v>99</v>
      </c>
      <c r="N26" s="158" t="s">
        <v>100</v>
      </c>
      <c r="O26" s="158" t="s">
        <v>101</v>
      </c>
      <c r="P26" s="154" t="s">
        <v>988</v>
      </c>
    </row>
    <row r="27" spans="1:16" x14ac:dyDescent="0.2">
      <c r="A27" s="118" t="s">
        <v>97</v>
      </c>
      <c r="B27" s="118" t="s">
        <v>89</v>
      </c>
      <c r="C27" s="118" t="s">
        <v>88</v>
      </c>
      <c r="D27" s="119">
        <v>129.5</v>
      </c>
      <c r="H27" s="141" t="s">
        <v>90</v>
      </c>
      <c r="I27" s="141" t="s">
        <v>93</v>
      </c>
      <c r="J27" s="159">
        <v>301.85000000000002</v>
      </c>
      <c r="K27" s="160">
        <v>689.35</v>
      </c>
      <c r="L27" s="160">
        <v>307.39999999999998</v>
      </c>
      <c r="M27" s="160">
        <v>56.8</v>
      </c>
      <c r="N27" s="160">
        <v>53.3</v>
      </c>
      <c r="O27" s="160">
        <v>863.95</v>
      </c>
      <c r="P27" s="155">
        <v>2272.6499999999996</v>
      </c>
    </row>
    <row r="28" spans="1:16" x14ac:dyDescent="0.2">
      <c r="A28" s="118" t="s">
        <v>97</v>
      </c>
      <c r="B28" s="118" t="s">
        <v>90</v>
      </c>
      <c r="C28" s="118" t="s">
        <v>88</v>
      </c>
      <c r="D28" s="119">
        <v>714.9</v>
      </c>
      <c r="H28" s="144"/>
      <c r="I28" s="151" t="s">
        <v>96</v>
      </c>
      <c r="J28" s="161">
        <v>786.3</v>
      </c>
      <c r="K28" s="162">
        <v>671.35</v>
      </c>
      <c r="L28" s="162">
        <v>730.95</v>
      </c>
      <c r="M28" s="162">
        <v>729.65</v>
      </c>
      <c r="N28" s="162">
        <v>977.9</v>
      </c>
      <c r="O28" s="162">
        <v>176.2</v>
      </c>
      <c r="P28" s="156">
        <v>4072.3500000000004</v>
      </c>
    </row>
    <row r="29" spans="1:16" x14ac:dyDescent="0.2">
      <c r="A29" s="118" t="s">
        <v>97</v>
      </c>
      <c r="B29" s="118" t="s">
        <v>91</v>
      </c>
      <c r="C29" s="118" t="s">
        <v>88</v>
      </c>
      <c r="D29" s="119">
        <v>794</v>
      </c>
      <c r="H29" s="144"/>
      <c r="I29" s="151" t="s">
        <v>92</v>
      </c>
      <c r="J29" s="161">
        <v>950.75</v>
      </c>
      <c r="K29" s="162">
        <v>531.04999999999995</v>
      </c>
      <c r="L29" s="162">
        <v>431.15</v>
      </c>
      <c r="M29" s="162">
        <v>780.25</v>
      </c>
      <c r="N29" s="162">
        <v>883.35</v>
      </c>
      <c r="O29" s="162">
        <v>357.2</v>
      </c>
      <c r="P29" s="156">
        <v>3933.7499999999995</v>
      </c>
    </row>
    <row r="30" spans="1:16" x14ac:dyDescent="0.2">
      <c r="A30" s="118" t="s">
        <v>97</v>
      </c>
      <c r="B30" s="118" t="s">
        <v>87</v>
      </c>
      <c r="C30" s="118" t="s">
        <v>92</v>
      </c>
      <c r="D30" s="119">
        <v>666.6</v>
      </c>
      <c r="H30" s="144"/>
      <c r="I30" s="151" t="s">
        <v>95</v>
      </c>
      <c r="J30" s="161">
        <v>58.75</v>
      </c>
      <c r="K30" s="162">
        <v>208.25</v>
      </c>
      <c r="L30" s="162">
        <v>542.85</v>
      </c>
      <c r="M30" s="162">
        <v>473.3</v>
      </c>
      <c r="N30" s="162">
        <v>558.79999999999995</v>
      </c>
      <c r="O30" s="162">
        <v>134.75</v>
      </c>
      <c r="P30" s="156">
        <v>1976.7</v>
      </c>
    </row>
    <row r="31" spans="1:16" x14ac:dyDescent="0.2">
      <c r="A31" s="118" t="s">
        <v>97</v>
      </c>
      <c r="B31" s="118" t="s">
        <v>89</v>
      </c>
      <c r="C31" s="118" t="s">
        <v>92</v>
      </c>
      <c r="D31" s="119">
        <v>244.65</v>
      </c>
      <c r="H31" s="144"/>
      <c r="I31" s="151" t="s">
        <v>94</v>
      </c>
      <c r="J31" s="161">
        <v>143.65</v>
      </c>
      <c r="K31" s="162">
        <v>835.1</v>
      </c>
      <c r="L31" s="162">
        <v>763.8</v>
      </c>
      <c r="M31" s="162">
        <v>586.5</v>
      </c>
      <c r="N31" s="162">
        <v>166.6</v>
      </c>
      <c r="O31" s="162">
        <v>273.05</v>
      </c>
      <c r="P31" s="156">
        <v>2768.7000000000003</v>
      </c>
    </row>
    <row r="32" spans="1:16" x14ac:dyDescent="0.2">
      <c r="A32" s="118" t="s">
        <v>97</v>
      </c>
      <c r="B32" s="118" t="s">
        <v>90</v>
      </c>
      <c r="C32" s="118" t="s">
        <v>92</v>
      </c>
      <c r="D32" s="119">
        <v>531.04999999999995</v>
      </c>
      <c r="H32" s="144"/>
      <c r="I32" s="151" t="s">
        <v>88</v>
      </c>
      <c r="J32" s="161">
        <v>396.55</v>
      </c>
      <c r="K32" s="162">
        <v>714.9</v>
      </c>
      <c r="L32" s="162">
        <v>113.9</v>
      </c>
      <c r="M32" s="162">
        <v>857.7</v>
      </c>
      <c r="N32" s="162">
        <v>903.8</v>
      </c>
      <c r="O32" s="162">
        <v>658.9</v>
      </c>
      <c r="P32" s="156">
        <v>3645.7500000000005</v>
      </c>
    </row>
    <row r="33" spans="1:16" x14ac:dyDescent="0.2">
      <c r="A33" s="118" t="s">
        <v>97</v>
      </c>
      <c r="B33" s="118" t="s">
        <v>91</v>
      </c>
      <c r="C33" s="118" t="s">
        <v>92</v>
      </c>
      <c r="D33" s="119">
        <v>635.35</v>
      </c>
      <c r="H33" s="141" t="s">
        <v>998</v>
      </c>
      <c r="I33" s="142"/>
      <c r="J33" s="159">
        <v>2637.8500000000004</v>
      </c>
      <c r="K33" s="160">
        <v>3650</v>
      </c>
      <c r="L33" s="160">
        <v>2890.0499999999997</v>
      </c>
      <c r="M33" s="160">
        <v>3484.2</v>
      </c>
      <c r="N33" s="160">
        <v>3543.75</v>
      </c>
      <c r="O33" s="160">
        <v>2464.0500000000002</v>
      </c>
      <c r="P33" s="155">
        <v>18669.900000000001</v>
      </c>
    </row>
    <row r="34" spans="1:16" x14ac:dyDescent="0.2">
      <c r="A34" s="118" t="s">
        <v>97</v>
      </c>
      <c r="B34" s="118" t="s">
        <v>87</v>
      </c>
      <c r="C34" s="118" t="s">
        <v>93</v>
      </c>
      <c r="D34" s="119">
        <v>102.3</v>
      </c>
      <c r="H34" s="141" t="s">
        <v>87</v>
      </c>
      <c r="I34" s="141" t="s">
        <v>93</v>
      </c>
      <c r="J34" s="159">
        <v>312.60000000000002</v>
      </c>
      <c r="K34" s="160">
        <v>102.3</v>
      </c>
      <c r="L34" s="160">
        <v>783.65</v>
      </c>
      <c r="M34" s="160">
        <v>599.79999999999995</v>
      </c>
      <c r="N34" s="160">
        <v>865.65</v>
      </c>
      <c r="O34" s="160">
        <v>744.95</v>
      </c>
      <c r="P34" s="155">
        <v>3408.95</v>
      </c>
    </row>
    <row r="35" spans="1:16" x14ac:dyDescent="0.2">
      <c r="A35" s="118" t="s">
        <v>97</v>
      </c>
      <c r="B35" s="118" t="s">
        <v>89</v>
      </c>
      <c r="C35" s="118" t="s">
        <v>93</v>
      </c>
      <c r="D35" s="119">
        <v>66.849999999999994</v>
      </c>
      <c r="H35" s="144"/>
      <c r="I35" s="151" t="s">
        <v>96</v>
      </c>
      <c r="J35" s="161">
        <v>200.85</v>
      </c>
      <c r="K35" s="162">
        <v>674.75</v>
      </c>
      <c r="L35" s="162">
        <v>755.55</v>
      </c>
      <c r="M35" s="162">
        <v>313.25</v>
      </c>
      <c r="N35" s="162">
        <v>422.7</v>
      </c>
      <c r="O35" s="162">
        <v>328.15</v>
      </c>
      <c r="P35" s="156">
        <v>2695.25</v>
      </c>
    </row>
    <row r="36" spans="1:16" x14ac:dyDescent="0.2">
      <c r="A36" s="118" t="s">
        <v>97</v>
      </c>
      <c r="B36" s="118" t="s">
        <v>90</v>
      </c>
      <c r="C36" s="118" t="s">
        <v>93</v>
      </c>
      <c r="D36" s="119">
        <v>689.35</v>
      </c>
      <c r="H36" s="144"/>
      <c r="I36" s="151" t="s">
        <v>92</v>
      </c>
      <c r="J36" s="161">
        <v>421.9</v>
      </c>
      <c r="K36" s="162">
        <v>666.6</v>
      </c>
      <c r="L36" s="162">
        <v>824</v>
      </c>
      <c r="M36" s="162">
        <v>826.05</v>
      </c>
      <c r="N36" s="162">
        <v>651.35</v>
      </c>
      <c r="O36" s="162">
        <v>238.95</v>
      </c>
      <c r="P36" s="156">
        <v>3628.85</v>
      </c>
    </row>
    <row r="37" spans="1:16" x14ac:dyDescent="0.2">
      <c r="A37" s="118" t="s">
        <v>97</v>
      </c>
      <c r="B37" s="118" t="s">
        <v>91</v>
      </c>
      <c r="C37" s="118" t="s">
        <v>93</v>
      </c>
      <c r="D37" s="119">
        <v>589.25</v>
      </c>
      <c r="H37" s="144"/>
      <c r="I37" s="151" t="s">
        <v>95</v>
      </c>
      <c r="J37" s="161">
        <v>809.4</v>
      </c>
      <c r="K37" s="162">
        <v>277.5</v>
      </c>
      <c r="L37" s="162">
        <v>637.29999999999995</v>
      </c>
      <c r="M37" s="162">
        <v>108.3</v>
      </c>
      <c r="N37" s="162">
        <v>667.9</v>
      </c>
      <c r="O37" s="162">
        <v>877.9</v>
      </c>
      <c r="P37" s="156">
        <v>3378.3</v>
      </c>
    </row>
    <row r="38" spans="1:16" x14ac:dyDescent="0.2">
      <c r="A38" s="118" t="s">
        <v>97</v>
      </c>
      <c r="B38" s="118" t="s">
        <v>87</v>
      </c>
      <c r="C38" s="118" t="s">
        <v>94</v>
      </c>
      <c r="D38" s="119">
        <v>672.35</v>
      </c>
      <c r="H38" s="144"/>
      <c r="I38" s="151" t="s">
        <v>94</v>
      </c>
      <c r="J38" s="161">
        <v>242.1</v>
      </c>
      <c r="K38" s="162">
        <v>672.35</v>
      </c>
      <c r="L38" s="162">
        <v>444.25</v>
      </c>
      <c r="M38" s="162">
        <v>273.10000000000002</v>
      </c>
      <c r="N38" s="162">
        <v>527.65</v>
      </c>
      <c r="O38" s="162">
        <v>22.2</v>
      </c>
      <c r="P38" s="156">
        <v>2181.65</v>
      </c>
    </row>
    <row r="39" spans="1:16" x14ac:dyDescent="0.2">
      <c r="A39" s="118" t="s">
        <v>97</v>
      </c>
      <c r="B39" s="118" t="s">
        <v>89</v>
      </c>
      <c r="C39" s="118" t="s">
        <v>94</v>
      </c>
      <c r="D39" s="119">
        <v>437.4</v>
      </c>
      <c r="H39" s="144"/>
      <c r="I39" s="151" t="s">
        <v>88</v>
      </c>
      <c r="J39" s="161">
        <v>86.15</v>
      </c>
      <c r="K39" s="162">
        <v>279.10000000000002</v>
      </c>
      <c r="L39" s="162">
        <v>404.4</v>
      </c>
      <c r="M39" s="162">
        <v>989.45</v>
      </c>
      <c r="N39" s="162">
        <v>496.3</v>
      </c>
      <c r="O39" s="162">
        <v>611.54999999999995</v>
      </c>
      <c r="P39" s="156">
        <v>2866.95</v>
      </c>
    </row>
    <row r="40" spans="1:16" x14ac:dyDescent="0.2">
      <c r="A40" s="118" t="s">
        <v>97</v>
      </c>
      <c r="B40" s="118" t="s">
        <v>90</v>
      </c>
      <c r="C40" s="118" t="s">
        <v>94</v>
      </c>
      <c r="D40" s="119">
        <v>835.1</v>
      </c>
      <c r="H40" s="141" t="s">
        <v>999</v>
      </c>
      <c r="I40" s="142"/>
      <c r="J40" s="159">
        <v>2073</v>
      </c>
      <c r="K40" s="160">
        <v>2672.6</v>
      </c>
      <c r="L40" s="160">
        <v>3849.15</v>
      </c>
      <c r="M40" s="160">
        <v>3109.95</v>
      </c>
      <c r="N40" s="160">
        <v>3631.55</v>
      </c>
      <c r="O40" s="160">
        <v>2823.7</v>
      </c>
      <c r="P40" s="155">
        <v>18159.949999999997</v>
      </c>
    </row>
    <row r="41" spans="1:16" x14ac:dyDescent="0.2">
      <c r="A41" s="118" t="s">
        <v>97</v>
      </c>
      <c r="B41" s="118" t="s">
        <v>91</v>
      </c>
      <c r="C41" s="118" t="s">
        <v>94</v>
      </c>
      <c r="D41" s="119">
        <v>167.1</v>
      </c>
      <c r="H41" s="141" t="s">
        <v>91</v>
      </c>
      <c r="I41" s="141" t="s">
        <v>93</v>
      </c>
      <c r="J41" s="159">
        <v>939.65</v>
      </c>
      <c r="K41" s="160">
        <v>589.25</v>
      </c>
      <c r="L41" s="160">
        <v>396.6</v>
      </c>
      <c r="M41" s="160">
        <v>143.75</v>
      </c>
      <c r="N41" s="160">
        <v>908.6</v>
      </c>
      <c r="O41" s="160">
        <v>359.55</v>
      </c>
      <c r="P41" s="155">
        <v>3337.4</v>
      </c>
    </row>
    <row r="42" spans="1:16" x14ac:dyDescent="0.2">
      <c r="A42" s="118" t="s">
        <v>97</v>
      </c>
      <c r="B42" s="118" t="s">
        <v>87</v>
      </c>
      <c r="C42" s="118" t="s">
        <v>95</v>
      </c>
      <c r="D42" s="119">
        <v>277.5</v>
      </c>
      <c r="H42" s="144"/>
      <c r="I42" s="151" t="s">
        <v>96</v>
      </c>
      <c r="J42" s="161">
        <v>435.15</v>
      </c>
      <c r="K42" s="162">
        <v>967.05</v>
      </c>
      <c r="L42" s="162">
        <v>743.55</v>
      </c>
      <c r="M42" s="162">
        <v>503.55</v>
      </c>
      <c r="N42" s="162">
        <v>582.1</v>
      </c>
      <c r="O42" s="162">
        <v>21.25</v>
      </c>
      <c r="P42" s="156">
        <v>3252.65</v>
      </c>
    </row>
    <row r="43" spans="1:16" x14ac:dyDescent="0.2">
      <c r="A43" s="118" t="s">
        <v>97</v>
      </c>
      <c r="B43" s="118" t="s">
        <v>89</v>
      </c>
      <c r="C43" s="118" t="s">
        <v>95</v>
      </c>
      <c r="D43" s="119">
        <v>952.95</v>
      </c>
      <c r="H43" s="144"/>
      <c r="I43" s="151" t="s">
        <v>92</v>
      </c>
      <c r="J43" s="161">
        <v>285.75</v>
      </c>
      <c r="K43" s="162">
        <v>635.35</v>
      </c>
      <c r="L43" s="162">
        <v>990.25</v>
      </c>
      <c r="M43" s="162">
        <v>665.85</v>
      </c>
      <c r="N43" s="162">
        <v>593.6</v>
      </c>
      <c r="O43" s="162">
        <v>929.25</v>
      </c>
      <c r="P43" s="156">
        <v>4100.0499999999993</v>
      </c>
    </row>
    <row r="44" spans="1:16" x14ac:dyDescent="0.2">
      <c r="A44" s="118" t="s">
        <v>97</v>
      </c>
      <c r="B44" s="118" t="s">
        <v>90</v>
      </c>
      <c r="C44" s="118" t="s">
        <v>95</v>
      </c>
      <c r="D44" s="119">
        <v>208.25</v>
      </c>
      <c r="H44" s="144"/>
      <c r="I44" s="151" t="s">
        <v>95</v>
      </c>
      <c r="J44" s="161">
        <v>688</v>
      </c>
      <c r="K44" s="162">
        <v>94.05</v>
      </c>
      <c r="L44" s="162">
        <v>750.2</v>
      </c>
      <c r="M44" s="162">
        <v>860.5</v>
      </c>
      <c r="N44" s="162">
        <v>960.5</v>
      </c>
      <c r="O44" s="162">
        <v>523.45000000000005</v>
      </c>
      <c r="P44" s="156">
        <v>3876.7</v>
      </c>
    </row>
    <row r="45" spans="1:16" x14ac:dyDescent="0.2">
      <c r="A45" s="118" t="s">
        <v>97</v>
      </c>
      <c r="B45" s="118" t="s">
        <v>91</v>
      </c>
      <c r="C45" s="118" t="s">
        <v>95</v>
      </c>
      <c r="D45" s="119">
        <v>94.05</v>
      </c>
      <c r="H45" s="144"/>
      <c r="I45" s="151" t="s">
        <v>94</v>
      </c>
      <c r="J45" s="161">
        <v>792.5</v>
      </c>
      <c r="K45" s="162">
        <v>167.1</v>
      </c>
      <c r="L45" s="162">
        <v>297.60000000000002</v>
      </c>
      <c r="M45" s="162">
        <v>147.69999999999999</v>
      </c>
      <c r="N45" s="162">
        <v>682.65</v>
      </c>
      <c r="O45" s="162">
        <v>519.04999999999995</v>
      </c>
      <c r="P45" s="156">
        <v>2606.6000000000004</v>
      </c>
    </row>
    <row r="46" spans="1:16" x14ac:dyDescent="0.2">
      <c r="A46" s="118" t="s">
        <v>97</v>
      </c>
      <c r="B46" s="118" t="s">
        <v>87</v>
      </c>
      <c r="C46" s="118" t="s">
        <v>96</v>
      </c>
      <c r="D46" s="119">
        <v>674.75</v>
      </c>
      <c r="H46" s="144"/>
      <c r="I46" s="151" t="s">
        <v>88</v>
      </c>
      <c r="J46" s="161">
        <v>240.65</v>
      </c>
      <c r="K46" s="162">
        <v>794</v>
      </c>
      <c r="L46" s="162">
        <v>874.65</v>
      </c>
      <c r="M46" s="162">
        <v>63.55</v>
      </c>
      <c r="N46" s="162">
        <v>318.14999999999998</v>
      </c>
      <c r="O46" s="162">
        <v>684.05</v>
      </c>
      <c r="P46" s="156">
        <v>2975.05</v>
      </c>
    </row>
    <row r="47" spans="1:16" x14ac:dyDescent="0.2">
      <c r="A47" s="118" t="s">
        <v>97</v>
      </c>
      <c r="B47" s="118" t="s">
        <v>89</v>
      </c>
      <c r="C47" s="118" t="s">
        <v>96</v>
      </c>
      <c r="D47" s="119">
        <v>262.55</v>
      </c>
      <c r="H47" s="141" t="s">
        <v>1000</v>
      </c>
      <c r="I47" s="142"/>
      <c r="J47" s="159">
        <v>3381.7000000000003</v>
      </c>
      <c r="K47" s="160">
        <v>3246.8</v>
      </c>
      <c r="L47" s="160">
        <v>4052.8500000000004</v>
      </c>
      <c r="M47" s="160">
        <v>2384.9</v>
      </c>
      <c r="N47" s="160">
        <v>4045.6000000000004</v>
      </c>
      <c r="O47" s="160">
        <v>3036.6000000000004</v>
      </c>
      <c r="P47" s="155">
        <v>20148.45</v>
      </c>
    </row>
    <row r="48" spans="1:16" x14ac:dyDescent="0.2">
      <c r="A48" s="118" t="s">
        <v>97</v>
      </c>
      <c r="B48" s="118" t="s">
        <v>90</v>
      </c>
      <c r="C48" s="118" t="s">
        <v>96</v>
      </c>
      <c r="D48" s="119">
        <v>671.35</v>
      </c>
      <c r="H48" s="141" t="s">
        <v>89</v>
      </c>
      <c r="I48" s="141" t="s">
        <v>93</v>
      </c>
      <c r="J48" s="159">
        <v>588.6</v>
      </c>
      <c r="K48" s="160">
        <v>66.849999999999994</v>
      </c>
      <c r="L48" s="160">
        <v>857.7</v>
      </c>
      <c r="M48" s="160">
        <v>802.4</v>
      </c>
      <c r="N48" s="160">
        <v>604.6</v>
      </c>
      <c r="O48" s="160">
        <v>794.1</v>
      </c>
      <c r="P48" s="155">
        <v>3714.25</v>
      </c>
    </row>
    <row r="49" spans="1:16" x14ac:dyDescent="0.2">
      <c r="A49" s="118" t="s">
        <v>97</v>
      </c>
      <c r="B49" s="118" t="s">
        <v>91</v>
      </c>
      <c r="C49" s="118" t="s">
        <v>96</v>
      </c>
      <c r="D49" s="119">
        <v>967.05</v>
      </c>
      <c r="H49" s="144"/>
      <c r="I49" s="151" t="s">
        <v>96</v>
      </c>
      <c r="J49" s="161">
        <v>48.15</v>
      </c>
      <c r="K49" s="162">
        <v>262.55</v>
      </c>
      <c r="L49" s="162">
        <v>786.7</v>
      </c>
      <c r="M49" s="162">
        <v>239.45</v>
      </c>
      <c r="N49" s="162">
        <v>885.7</v>
      </c>
      <c r="O49" s="162">
        <v>514.04999999999995</v>
      </c>
      <c r="P49" s="156">
        <v>2736.6000000000004</v>
      </c>
    </row>
    <row r="50" spans="1:16" x14ac:dyDescent="0.2">
      <c r="A50" s="118" t="s">
        <v>98</v>
      </c>
      <c r="B50" s="118" t="s">
        <v>87</v>
      </c>
      <c r="C50" s="118" t="s">
        <v>88</v>
      </c>
      <c r="D50" s="119">
        <v>404.4</v>
      </c>
      <c r="H50" s="144"/>
      <c r="I50" s="151" t="s">
        <v>92</v>
      </c>
      <c r="J50" s="161">
        <v>775</v>
      </c>
      <c r="K50" s="162">
        <v>244.65</v>
      </c>
      <c r="L50" s="162">
        <v>79.7</v>
      </c>
      <c r="M50" s="162">
        <v>836.95</v>
      </c>
      <c r="N50" s="162">
        <v>138.9</v>
      </c>
      <c r="O50" s="162">
        <v>272.35000000000002</v>
      </c>
      <c r="P50" s="156">
        <v>2347.5499999999997</v>
      </c>
    </row>
    <row r="51" spans="1:16" x14ac:dyDescent="0.2">
      <c r="A51" s="118" t="s">
        <v>98</v>
      </c>
      <c r="B51" s="118" t="s">
        <v>89</v>
      </c>
      <c r="C51" s="118" t="s">
        <v>88</v>
      </c>
      <c r="D51" s="119">
        <v>61.85</v>
      </c>
      <c r="H51" s="144"/>
      <c r="I51" s="151" t="s">
        <v>95</v>
      </c>
      <c r="J51" s="161">
        <v>128.80000000000001</v>
      </c>
      <c r="K51" s="162">
        <v>952.95</v>
      </c>
      <c r="L51" s="162">
        <v>274.8</v>
      </c>
      <c r="M51" s="162">
        <v>139.1</v>
      </c>
      <c r="N51" s="162">
        <v>506.95</v>
      </c>
      <c r="O51" s="162">
        <v>97.65</v>
      </c>
      <c r="P51" s="156">
        <v>2100.25</v>
      </c>
    </row>
    <row r="52" spans="1:16" x14ac:dyDescent="0.2">
      <c r="A52" s="118" t="s">
        <v>98</v>
      </c>
      <c r="B52" s="118" t="s">
        <v>90</v>
      </c>
      <c r="C52" s="118" t="s">
        <v>88</v>
      </c>
      <c r="D52" s="119">
        <v>113.9</v>
      </c>
      <c r="H52" s="144"/>
      <c r="I52" s="151" t="s">
        <v>94</v>
      </c>
      <c r="J52" s="161">
        <v>365.75</v>
      </c>
      <c r="K52" s="162">
        <v>437.4</v>
      </c>
      <c r="L52" s="162">
        <v>24.75</v>
      </c>
      <c r="M52" s="162">
        <v>108.75</v>
      </c>
      <c r="N52" s="162">
        <v>487.15</v>
      </c>
      <c r="O52" s="162">
        <v>307.89999999999998</v>
      </c>
      <c r="P52" s="156">
        <v>1731.6999999999998</v>
      </c>
    </row>
    <row r="53" spans="1:16" x14ac:dyDescent="0.2">
      <c r="A53" s="118" t="s">
        <v>98</v>
      </c>
      <c r="B53" s="118" t="s">
        <v>91</v>
      </c>
      <c r="C53" s="118" t="s">
        <v>88</v>
      </c>
      <c r="D53" s="119">
        <v>874.65</v>
      </c>
      <c r="H53" s="144"/>
      <c r="I53" s="151" t="s">
        <v>88</v>
      </c>
      <c r="J53" s="161">
        <v>160.75</v>
      </c>
      <c r="K53" s="162">
        <v>129.5</v>
      </c>
      <c r="L53" s="162">
        <v>61.85</v>
      </c>
      <c r="M53" s="162">
        <v>575.95000000000005</v>
      </c>
      <c r="N53" s="162">
        <v>611.9</v>
      </c>
      <c r="O53" s="162">
        <v>763.6</v>
      </c>
      <c r="P53" s="156">
        <v>2303.5500000000002</v>
      </c>
    </row>
    <row r="54" spans="1:16" x14ac:dyDescent="0.2">
      <c r="A54" s="118" t="s">
        <v>98</v>
      </c>
      <c r="B54" s="118" t="s">
        <v>87</v>
      </c>
      <c r="C54" s="118" t="s">
        <v>92</v>
      </c>
      <c r="D54" s="119">
        <v>824</v>
      </c>
      <c r="H54" s="141" t="s">
        <v>1001</v>
      </c>
      <c r="I54" s="142"/>
      <c r="J54" s="159">
        <v>2067.0500000000002</v>
      </c>
      <c r="K54" s="160">
        <v>2093.9</v>
      </c>
      <c r="L54" s="160">
        <v>2085.5</v>
      </c>
      <c r="M54" s="160">
        <v>2702.5999999999995</v>
      </c>
      <c r="N54" s="160">
        <v>3235.2000000000003</v>
      </c>
      <c r="O54" s="160">
        <v>2749.65</v>
      </c>
      <c r="P54" s="155">
        <v>14933.899999999998</v>
      </c>
    </row>
    <row r="55" spans="1:16" x14ac:dyDescent="0.2">
      <c r="A55" s="118" t="s">
        <v>98</v>
      </c>
      <c r="B55" s="118" t="s">
        <v>89</v>
      </c>
      <c r="C55" s="118" t="s">
        <v>92</v>
      </c>
      <c r="D55" s="119">
        <v>79.7</v>
      </c>
      <c r="H55" s="152" t="s">
        <v>988</v>
      </c>
      <c r="I55" s="153"/>
      <c r="J55" s="163">
        <v>10159.599999999999</v>
      </c>
      <c r="K55" s="164">
        <v>11663.300000000001</v>
      </c>
      <c r="L55" s="164">
        <v>12877.550000000003</v>
      </c>
      <c r="M55" s="164">
        <v>11681.650000000003</v>
      </c>
      <c r="N55" s="164">
        <v>14456.1</v>
      </c>
      <c r="O55" s="164">
        <v>11074</v>
      </c>
      <c r="P55" s="157">
        <v>71912.2</v>
      </c>
    </row>
    <row r="56" spans="1:16" x14ac:dyDescent="0.2">
      <c r="A56" s="118" t="s">
        <v>98</v>
      </c>
      <c r="B56" s="118" t="s">
        <v>90</v>
      </c>
      <c r="C56" s="118" t="s">
        <v>92</v>
      </c>
      <c r="D56" s="119">
        <v>431.15</v>
      </c>
    </row>
    <row r="57" spans="1:16" x14ac:dyDescent="0.2">
      <c r="A57" s="118" t="s">
        <v>98</v>
      </c>
      <c r="B57" s="118" t="s">
        <v>91</v>
      </c>
      <c r="C57" s="118" t="s">
        <v>92</v>
      </c>
      <c r="D57" s="119">
        <v>990.25</v>
      </c>
    </row>
    <row r="58" spans="1:16" x14ac:dyDescent="0.2">
      <c r="A58" s="118" t="s">
        <v>98</v>
      </c>
      <c r="B58" s="118" t="s">
        <v>87</v>
      </c>
      <c r="C58" s="118" t="s">
        <v>93</v>
      </c>
      <c r="D58" s="119">
        <v>783.65</v>
      </c>
      <c r="H58" t="s">
        <v>1005</v>
      </c>
    </row>
    <row r="59" spans="1:16" x14ac:dyDescent="0.2">
      <c r="A59" s="118" t="s">
        <v>98</v>
      </c>
      <c r="B59" s="118" t="s">
        <v>89</v>
      </c>
      <c r="C59" s="118" t="s">
        <v>93</v>
      </c>
      <c r="D59" s="119">
        <v>857.7</v>
      </c>
      <c r="H59" s="150" t="s">
        <v>996</v>
      </c>
      <c r="I59" s="142"/>
      <c r="J59" s="150" t="s">
        <v>82</v>
      </c>
      <c r="K59" s="142"/>
      <c r="L59" s="142"/>
      <c r="M59" s="142"/>
      <c r="N59" s="142"/>
      <c r="O59" s="142"/>
      <c r="P59" s="143"/>
    </row>
    <row r="60" spans="1:16" x14ac:dyDescent="0.2">
      <c r="A60" s="118" t="s">
        <v>98</v>
      </c>
      <c r="B60" s="118" t="s">
        <v>90</v>
      </c>
      <c r="C60" s="118" t="s">
        <v>93</v>
      </c>
      <c r="D60" s="119">
        <v>307.39999999999998</v>
      </c>
      <c r="H60" s="150" t="s">
        <v>83</v>
      </c>
      <c r="I60" s="150" t="s">
        <v>84</v>
      </c>
      <c r="J60" s="141" t="s">
        <v>86</v>
      </c>
      <c r="K60" s="158" t="s">
        <v>97</v>
      </c>
      <c r="L60" s="158" t="s">
        <v>98</v>
      </c>
      <c r="M60" s="158" t="s">
        <v>99</v>
      </c>
      <c r="N60" s="158" t="s">
        <v>100</v>
      </c>
      <c r="O60" s="158" t="s">
        <v>101</v>
      </c>
      <c r="P60" s="154" t="s">
        <v>988</v>
      </c>
    </row>
    <row r="61" spans="1:16" x14ac:dyDescent="0.2">
      <c r="A61" s="118" t="s">
        <v>98</v>
      </c>
      <c r="B61" s="118" t="s">
        <v>91</v>
      </c>
      <c r="C61" s="118" t="s">
        <v>93</v>
      </c>
      <c r="D61" s="119">
        <v>396.6</v>
      </c>
      <c r="H61" s="141" t="s">
        <v>90</v>
      </c>
      <c r="I61" s="141" t="s">
        <v>93</v>
      </c>
      <c r="J61" s="167">
        <v>4.1974797044173314E-3</v>
      </c>
      <c r="K61" s="168">
        <v>9.5859951440784748E-3</v>
      </c>
      <c r="L61" s="168">
        <v>4.2746571513595745E-3</v>
      </c>
      <c r="M61" s="168">
        <v>7.8985206960710422E-4</v>
      </c>
      <c r="N61" s="168">
        <v>7.4118160757145521E-4</v>
      </c>
      <c r="O61" s="168">
        <v>1.2013955907342565E-2</v>
      </c>
      <c r="P61" s="169">
        <v>3.1603121584376496E-2</v>
      </c>
    </row>
    <row r="62" spans="1:16" x14ac:dyDescent="0.2">
      <c r="A62" s="118" t="s">
        <v>98</v>
      </c>
      <c r="B62" s="118" t="s">
        <v>87</v>
      </c>
      <c r="C62" s="118" t="s">
        <v>94</v>
      </c>
      <c r="D62" s="119">
        <v>444.25</v>
      </c>
      <c r="H62" s="144"/>
      <c r="I62" s="151" t="s">
        <v>96</v>
      </c>
      <c r="J62" s="170">
        <v>1.0934166942465951E-2</v>
      </c>
      <c r="K62" s="171">
        <v>9.3356899107522786E-3</v>
      </c>
      <c r="L62" s="171">
        <v>1.0164478349987903E-2</v>
      </c>
      <c r="M62" s="171">
        <v>1.0146400749803232E-2</v>
      </c>
      <c r="N62" s="171">
        <v>1.3598527092760338E-2</v>
      </c>
      <c r="O62" s="171">
        <v>2.4502101173375312E-3</v>
      </c>
      <c r="P62" s="172">
        <v>5.6629473163107243E-2</v>
      </c>
    </row>
    <row r="63" spans="1:16" x14ac:dyDescent="0.2">
      <c r="A63" s="118" t="s">
        <v>98</v>
      </c>
      <c r="B63" s="118" t="s">
        <v>89</v>
      </c>
      <c r="C63" s="118" t="s">
        <v>94</v>
      </c>
      <c r="D63" s="119">
        <v>24.75</v>
      </c>
      <c r="H63" s="144"/>
      <c r="I63" s="151" t="s">
        <v>92</v>
      </c>
      <c r="J63" s="170">
        <v>1.3220983365826661E-2</v>
      </c>
      <c r="K63" s="171">
        <v>7.3846996754375468E-3</v>
      </c>
      <c r="L63" s="171">
        <v>5.9955056304771652E-3</v>
      </c>
      <c r="M63" s="171">
        <v>1.0850036572375758E-2</v>
      </c>
      <c r="N63" s="171">
        <v>1.2283729325483021E-2</v>
      </c>
      <c r="O63" s="171">
        <v>4.9671682968953808E-3</v>
      </c>
      <c r="P63" s="172">
        <v>5.4702122866495527E-2</v>
      </c>
    </row>
    <row r="64" spans="1:16" x14ac:dyDescent="0.2">
      <c r="A64" s="118" t="s">
        <v>98</v>
      </c>
      <c r="B64" s="118" t="s">
        <v>90</v>
      </c>
      <c r="C64" s="118" t="s">
        <v>94</v>
      </c>
      <c r="D64" s="119">
        <v>763.8</v>
      </c>
      <c r="H64" s="144"/>
      <c r="I64" s="151" t="s">
        <v>95</v>
      </c>
      <c r="J64" s="170">
        <v>8.1696846988410868E-4</v>
      </c>
      <c r="K64" s="171">
        <v>2.8958924911211175E-3</v>
      </c>
      <c r="L64" s="171">
        <v>7.5487886617291644E-3</v>
      </c>
      <c r="M64" s="171">
        <v>6.5816370518493386E-3</v>
      </c>
      <c r="N64" s="171">
        <v>7.7705869101487648E-3</v>
      </c>
      <c r="O64" s="171">
        <v>1.8738127883724876E-3</v>
      </c>
      <c r="P64" s="172">
        <v>2.7487686373104982E-2</v>
      </c>
    </row>
    <row r="65" spans="1:16" x14ac:dyDescent="0.2">
      <c r="A65" s="118" t="s">
        <v>98</v>
      </c>
      <c r="B65" s="118" t="s">
        <v>91</v>
      </c>
      <c r="C65" s="118" t="s">
        <v>94</v>
      </c>
      <c r="D65" s="119">
        <v>297.60000000000002</v>
      </c>
      <c r="H65" s="144"/>
      <c r="I65" s="151" t="s">
        <v>94</v>
      </c>
      <c r="J65" s="170">
        <v>1.9975748204059951E-3</v>
      </c>
      <c r="K65" s="171">
        <v>1.1612772241705859E-2</v>
      </c>
      <c r="L65" s="171">
        <v>1.0621285400808207E-2</v>
      </c>
      <c r="M65" s="171">
        <v>8.1557788525451879E-3</v>
      </c>
      <c r="N65" s="171">
        <v>2.3167139928968938E-3</v>
      </c>
      <c r="O65" s="171">
        <v>3.7969913310954193E-3</v>
      </c>
      <c r="P65" s="172">
        <v>3.8501116639457565E-2</v>
      </c>
    </row>
    <row r="66" spans="1:16" x14ac:dyDescent="0.2">
      <c r="A66" s="118" t="s">
        <v>98</v>
      </c>
      <c r="B66" s="118" t="s">
        <v>87</v>
      </c>
      <c r="C66" s="118" t="s">
        <v>95</v>
      </c>
      <c r="D66" s="119">
        <v>637.29999999999995</v>
      </c>
      <c r="H66" s="144"/>
      <c r="I66" s="151" t="s">
        <v>88</v>
      </c>
      <c r="J66" s="170">
        <v>5.5143633486390356E-3</v>
      </c>
      <c r="K66" s="171">
        <v>9.9412895169387113E-3</v>
      </c>
      <c r="L66" s="171">
        <v>1.5838758931029785E-3</v>
      </c>
      <c r="M66" s="171">
        <v>1.1927044367993193E-2</v>
      </c>
      <c r="N66" s="171">
        <v>1.2568103882234168E-2</v>
      </c>
      <c r="O66" s="171">
        <v>9.1625621243683272E-3</v>
      </c>
      <c r="P66" s="172">
        <v>5.0697239133276423E-2</v>
      </c>
    </row>
    <row r="67" spans="1:16" x14ac:dyDescent="0.2">
      <c r="A67" s="118" t="s">
        <v>98</v>
      </c>
      <c r="B67" s="118" t="s">
        <v>89</v>
      </c>
      <c r="C67" s="118" t="s">
        <v>95</v>
      </c>
      <c r="D67" s="119">
        <v>274.8</v>
      </c>
      <c r="H67" s="141" t="s">
        <v>998</v>
      </c>
      <c r="I67" s="142"/>
      <c r="J67" s="167">
        <v>3.6681536651639091E-2</v>
      </c>
      <c r="K67" s="168">
        <v>5.075633898003399E-2</v>
      </c>
      <c r="L67" s="168">
        <v>4.0188591087464989E-2</v>
      </c>
      <c r="M67" s="168">
        <v>4.8450749664173814E-2</v>
      </c>
      <c r="N67" s="168">
        <v>4.9278842811094639E-2</v>
      </c>
      <c r="O67" s="168">
        <v>3.4264700565411713E-2</v>
      </c>
      <c r="P67" s="169">
        <v>0.25962075975981824</v>
      </c>
    </row>
    <row r="68" spans="1:16" x14ac:dyDescent="0.2">
      <c r="A68" s="118" t="s">
        <v>98</v>
      </c>
      <c r="B68" s="118" t="s">
        <v>90</v>
      </c>
      <c r="C68" s="118" t="s">
        <v>95</v>
      </c>
      <c r="D68" s="119">
        <v>542.85</v>
      </c>
      <c r="H68" s="141" t="s">
        <v>87</v>
      </c>
      <c r="I68" s="141" t="s">
        <v>93</v>
      </c>
      <c r="J68" s="167">
        <v>4.3469675520982536E-3</v>
      </c>
      <c r="K68" s="168">
        <v>1.4225680760705415E-3</v>
      </c>
      <c r="L68" s="168">
        <v>1.0897316449781817E-2</v>
      </c>
      <c r="M68" s="168">
        <v>8.340726608280653E-3</v>
      </c>
      <c r="N68" s="168">
        <v>1.2037595846045595E-2</v>
      </c>
      <c r="O68" s="168">
        <v>1.0359160198130499E-2</v>
      </c>
      <c r="P68" s="169">
        <v>4.7404334730407359E-2</v>
      </c>
    </row>
    <row r="69" spans="1:16" x14ac:dyDescent="0.2">
      <c r="A69" s="118" t="s">
        <v>98</v>
      </c>
      <c r="B69" s="118" t="s">
        <v>91</v>
      </c>
      <c r="C69" s="118" t="s">
        <v>95</v>
      </c>
      <c r="D69" s="119">
        <v>750.2</v>
      </c>
      <c r="H69" s="144"/>
      <c r="I69" s="151" t="s">
        <v>96</v>
      </c>
      <c r="J69" s="170">
        <v>2.7929892285314594E-3</v>
      </c>
      <c r="K69" s="171">
        <v>9.3829697881583386E-3</v>
      </c>
      <c r="L69" s="171">
        <v>1.0506562168867035E-2</v>
      </c>
      <c r="M69" s="171">
        <v>4.3560063521905883E-3</v>
      </c>
      <c r="N69" s="171">
        <v>5.8780012292768127E-3</v>
      </c>
      <c r="O69" s="171">
        <v>4.5632034619994934E-3</v>
      </c>
      <c r="P69" s="172">
        <v>3.7479732229023725E-2</v>
      </c>
    </row>
    <row r="70" spans="1:16" x14ac:dyDescent="0.2">
      <c r="A70" s="118" t="s">
        <v>98</v>
      </c>
      <c r="B70" s="118" t="s">
        <v>87</v>
      </c>
      <c r="C70" s="118" t="s">
        <v>96</v>
      </c>
      <c r="D70" s="119">
        <v>755.55</v>
      </c>
      <c r="H70" s="144"/>
      <c r="I70" s="151" t="s">
        <v>92</v>
      </c>
      <c r="J70" s="170">
        <v>5.8668765522400931E-3</v>
      </c>
      <c r="K70" s="171">
        <v>9.2696371408467551E-3</v>
      </c>
      <c r="L70" s="171">
        <v>1.1458417347821371E-2</v>
      </c>
      <c r="M70" s="171">
        <v>1.1486924332727966E-2</v>
      </c>
      <c r="N70" s="171">
        <v>9.0575729848342851E-3</v>
      </c>
      <c r="O70" s="171">
        <v>3.3228019724052386E-3</v>
      </c>
      <c r="P70" s="172">
        <v>5.0462230330875706E-2</v>
      </c>
    </row>
    <row r="71" spans="1:16" x14ac:dyDescent="0.2">
      <c r="A71" s="118" t="s">
        <v>98</v>
      </c>
      <c r="B71" s="118" t="s">
        <v>89</v>
      </c>
      <c r="C71" s="118" t="s">
        <v>96</v>
      </c>
      <c r="D71" s="119">
        <v>786.7</v>
      </c>
      <c r="H71" s="144"/>
      <c r="I71" s="151" t="s">
        <v>95</v>
      </c>
      <c r="J71" s="170">
        <v>1.1255391991901235E-2</v>
      </c>
      <c r="K71" s="171">
        <v>3.8588723471121729E-3</v>
      </c>
      <c r="L71" s="171">
        <v>8.8621958443768929E-3</v>
      </c>
      <c r="M71" s="171">
        <v>1.50600315384594E-3</v>
      </c>
      <c r="N71" s="171">
        <v>9.2877147410314245E-3</v>
      </c>
      <c r="O71" s="171">
        <v>1.2207942463170366E-2</v>
      </c>
      <c r="P71" s="172">
        <v>4.6978120541438038E-2</v>
      </c>
    </row>
    <row r="72" spans="1:16" x14ac:dyDescent="0.2">
      <c r="A72" s="118" t="s">
        <v>98</v>
      </c>
      <c r="B72" s="118" t="s">
        <v>90</v>
      </c>
      <c r="C72" s="118" t="s">
        <v>96</v>
      </c>
      <c r="D72" s="119">
        <v>730.95</v>
      </c>
      <c r="H72" s="144"/>
      <c r="I72" s="151" t="s">
        <v>94</v>
      </c>
      <c r="J72" s="170">
        <v>3.3666053882373229E-3</v>
      </c>
      <c r="K72" s="171">
        <v>9.3495957570481781E-3</v>
      </c>
      <c r="L72" s="171">
        <v>6.1776722169534521E-3</v>
      </c>
      <c r="M72" s="171">
        <v>3.7976866234102147E-3</v>
      </c>
      <c r="N72" s="171">
        <v>7.3374197980314885E-3</v>
      </c>
      <c r="O72" s="171">
        <v>3.0870978776897386E-4</v>
      </c>
      <c r="P72" s="172">
        <v>3.0337689571449632E-2</v>
      </c>
    </row>
    <row r="73" spans="1:16" x14ac:dyDescent="0.2">
      <c r="A73" s="118" t="s">
        <v>98</v>
      </c>
      <c r="B73" s="118" t="s">
        <v>91</v>
      </c>
      <c r="C73" s="118" t="s">
        <v>96</v>
      </c>
      <c r="D73" s="119">
        <v>743.55</v>
      </c>
      <c r="H73" s="144"/>
      <c r="I73" s="151" t="s">
        <v>88</v>
      </c>
      <c r="J73" s="170">
        <v>1.1979886583917611E-3</v>
      </c>
      <c r="K73" s="171">
        <v>3.881121701185613E-3</v>
      </c>
      <c r="L73" s="171">
        <v>5.6235242420618475E-3</v>
      </c>
      <c r="M73" s="171">
        <v>1.3759139617477982E-2</v>
      </c>
      <c r="N73" s="171">
        <v>6.9014715166550323E-3</v>
      </c>
      <c r="O73" s="171">
        <v>8.5041203022574747E-3</v>
      </c>
      <c r="P73" s="172">
        <v>3.9867366038029706E-2</v>
      </c>
    </row>
    <row r="74" spans="1:16" x14ac:dyDescent="0.2">
      <c r="A74" s="118" t="s">
        <v>99</v>
      </c>
      <c r="B74" s="118" t="s">
        <v>87</v>
      </c>
      <c r="C74" s="118" t="s">
        <v>88</v>
      </c>
      <c r="D74" s="119">
        <v>989.45</v>
      </c>
      <c r="H74" s="141" t="s">
        <v>999</v>
      </c>
      <c r="I74" s="142"/>
      <c r="J74" s="167">
        <v>2.8826819371400126E-2</v>
      </c>
      <c r="K74" s="168">
        <v>3.7164764810421601E-2</v>
      </c>
      <c r="L74" s="168">
        <v>5.3525688269862419E-2</v>
      </c>
      <c r="M74" s="168">
        <v>4.3246486687933343E-2</v>
      </c>
      <c r="N74" s="168">
        <v>5.0499776115874639E-2</v>
      </c>
      <c r="O74" s="168">
        <v>3.9265938185732041E-2</v>
      </c>
      <c r="P74" s="169">
        <v>0.25252947344122412</v>
      </c>
    </row>
    <row r="75" spans="1:16" x14ac:dyDescent="0.2">
      <c r="A75" s="118" t="s">
        <v>99</v>
      </c>
      <c r="B75" s="118" t="s">
        <v>89</v>
      </c>
      <c r="C75" s="118" t="s">
        <v>88</v>
      </c>
      <c r="D75" s="119">
        <v>575.95000000000005</v>
      </c>
      <c r="H75" s="141" t="s">
        <v>91</v>
      </c>
      <c r="I75" s="141" t="s">
        <v>93</v>
      </c>
      <c r="J75" s="167">
        <v>1.3066628471942175E-2</v>
      </c>
      <c r="K75" s="168">
        <v>8.1940199298589124E-3</v>
      </c>
      <c r="L75" s="168">
        <v>5.5150586409538306E-3</v>
      </c>
      <c r="M75" s="168">
        <v>1.998965405035585E-3</v>
      </c>
      <c r="N75" s="168">
        <v>1.2634851944454488E-2</v>
      </c>
      <c r="O75" s="168">
        <v>4.9998470356907455E-3</v>
      </c>
      <c r="P75" s="169">
        <v>4.6409371427935733E-2</v>
      </c>
    </row>
    <row r="76" spans="1:16" x14ac:dyDescent="0.2">
      <c r="A76" s="118" t="s">
        <v>99</v>
      </c>
      <c r="B76" s="118" t="s">
        <v>90</v>
      </c>
      <c r="C76" s="118" t="s">
        <v>88</v>
      </c>
      <c r="D76" s="119">
        <v>857.7</v>
      </c>
      <c r="H76" s="144"/>
      <c r="I76" s="151" t="s">
        <v>96</v>
      </c>
      <c r="J76" s="170">
        <v>6.0511290156607641E-3</v>
      </c>
      <c r="K76" s="171">
        <v>1.3447648660449826E-2</v>
      </c>
      <c r="L76" s="171">
        <v>1.0339692013316238E-2</v>
      </c>
      <c r="M76" s="171">
        <v>7.0022889023003054E-3</v>
      </c>
      <c r="N76" s="171">
        <v>8.0945931288432284E-3</v>
      </c>
      <c r="O76" s="171">
        <v>2.9549923378786912E-4</v>
      </c>
      <c r="P76" s="172">
        <v>4.5230850954358234E-2</v>
      </c>
    </row>
    <row r="77" spans="1:16" x14ac:dyDescent="0.2">
      <c r="A77" s="118" t="s">
        <v>99</v>
      </c>
      <c r="B77" s="118" t="s">
        <v>91</v>
      </c>
      <c r="C77" s="118" t="s">
        <v>88</v>
      </c>
      <c r="D77" s="119">
        <v>63.55</v>
      </c>
      <c r="H77" s="144"/>
      <c r="I77" s="151" t="s">
        <v>92</v>
      </c>
      <c r="J77" s="170">
        <v>3.973595579053346E-3</v>
      </c>
      <c r="K77" s="171">
        <v>8.8350794440998897E-3</v>
      </c>
      <c r="L77" s="171">
        <v>1.37702642945147E-2</v>
      </c>
      <c r="M77" s="171">
        <v>9.2592077561248314E-3</v>
      </c>
      <c r="N77" s="171">
        <v>8.2545103612460761E-3</v>
      </c>
      <c r="O77" s="171">
        <v>1.2922007670464817E-2</v>
      </c>
      <c r="P77" s="172">
        <v>5.7014665105503647E-2</v>
      </c>
    </row>
    <row r="78" spans="1:16" x14ac:dyDescent="0.2">
      <c r="A78" s="118" t="s">
        <v>99</v>
      </c>
      <c r="B78" s="118" t="s">
        <v>87</v>
      </c>
      <c r="C78" s="118" t="s">
        <v>92</v>
      </c>
      <c r="D78" s="119">
        <v>826.05</v>
      </c>
      <c r="H78" s="144"/>
      <c r="I78" s="151" t="s">
        <v>95</v>
      </c>
      <c r="J78" s="170">
        <v>9.5672222515790096E-3</v>
      </c>
      <c r="K78" s="171">
        <v>1.3078448441293689E-3</v>
      </c>
      <c r="L78" s="171">
        <v>1.0432165891183972E-2</v>
      </c>
      <c r="M78" s="171">
        <v>1.1965980737621711E-2</v>
      </c>
      <c r="N78" s="171">
        <v>1.3356565367211684E-2</v>
      </c>
      <c r="O78" s="171">
        <v>7.2790152435887106E-3</v>
      </c>
      <c r="P78" s="172">
        <v>5.3908794335314453E-2</v>
      </c>
    </row>
    <row r="79" spans="1:16" x14ac:dyDescent="0.2">
      <c r="A79" s="118" t="s">
        <v>99</v>
      </c>
      <c r="B79" s="118" t="s">
        <v>89</v>
      </c>
      <c r="C79" s="118" t="s">
        <v>92</v>
      </c>
      <c r="D79" s="119">
        <v>836.95</v>
      </c>
      <c r="H79" s="144"/>
      <c r="I79" s="151" t="s">
        <v>94</v>
      </c>
      <c r="J79" s="170">
        <v>1.102038318950053E-2</v>
      </c>
      <c r="K79" s="171">
        <v>2.3236669160448436E-3</v>
      </c>
      <c r="L79" s="171">
        <v>4.1383798576597576E-3</v>
      </c>
      <c r="M79" s="171">
        <v>2.0538934979043889E-3</v>
      </c>
      <c r="N79" s="171">
        <v>9.4928259738959447E-3</v>
      </c>
      <c r="O79" s="171">
        <v>7.2178295198867502E-3</v>
      </c>
      <c r="P79" s="172">
        <v>3.624697895489222E-2</v>
      </c>
    </row>
    <row r="80" spans="1:16" x14ac:dyDescent="0.2">
      <c r="A80" s="118" t="s">
        <v>99</v>
      </c>
      <c r="B80" s="118" t="s">
        <v>90</v>
      </c>
      <c r="C80" s="118" t="s">
        <v>92</v>
      </c>
      <c r="D80" s="119">
        <v>780.25</v>
      </c>
      <c r="H80" s="144"/>
      <c r="I80" s="151" t="s">
        <v>88</v>
      </c>
      <c r="J80" s="170">
        <v>3.3464419111082682E-3</v>
      </c>
      <c r="K80" s="171">
        <v>1.1041241958944379E-2</v>
      </c>
      <c r="L80" s="171">
        <v>1.2162748462708692E-2</v>
      </c>
      <c r="M80" s="171">
        <v>8.8371653210442735E-4</v>
      </c>
      <c r="N80" s="171">
        <v>4.4241449990404967E-3</v>
      </c>
      <c r="O80" s="171">
        <v>9.512294158710204E-3</v>
      </c>
      <c r="P80" s="172">
        <v>4.1370588022616471E-2</v>
      </c>
    </row>
    <row r="81" spans="1:16" x14ac:dyDescent="0.2">
      <c r="A81" s="118" t="s">
        <v>99</v>
      </c>
      <c r="B81" s="118" t="s">
        <v>91</v>
      </c>
      <c r="C81" s="118" t="s">
        <v>92</v>
      </c>
      <c r="D81" s="119">
        <v>665.85</v>
      </c>
      <c r="H81" s="141" t="s">
        <v>1000</v>
      </c>
      <c r="I81" s="142"/>
      <c r="J81" s="167">
        <v>4.7025400418844093E-2</v>
      </c>
      <c r="K81" s="168">
        <v>4.5149501753527221E-2</v>
      </c>
      <c r="L81" s="168">
        <v>5.6358309160337197E-2</v>
      </c>
      <c r="M81" s="168">
        <v>3.3164052831091251E-2</v>
      </c>
      <c r="N81" s="168">
        <v>5.6257491774691921E-2</v>
      </c>
      <c r="O81" s="168">
        <v>4.2226492862129102E-2</v>
      </c>
      <c r="P81" s="169">
        <v>0.28018124880062079</v>
      </c>
    </row>
    <row r="82" spans="1:16" x14ac:dyDescent="0.2">
      <c r="A82" s="118" t="s">
        <v>99</v>
      </c>
      <c r="B82" s="118" t="s">
        <v>87</v>
      </c>
      <c r="C82" s="118" t="s">
        <v>93</v>
      </c>
      <c r="D82" s="119">
        <v>599.79999999999995</v>
      </c>
      <c r="H82" s="141" t="s">
        <v>89</v>
      </c>
      <c r="I82" s="141" t="s">
        <v>93</v>
      </c>
      <c r="J82" s="167">
        <v>8.1849811297665769E-3</v>
      </c>
      <c r="K82" s="168">
        <v>9.2960582488089635E-4</v>
      </c>
      <c r="L82" s="168">
        <v>1.1927044367993193E-2</v>
      </c>
      <c r="M82" s="168">
        <v>1.1158051067829937E-2</v>
      </c>
      <c r="N82" s="168">
        <v>8.4074746705009723E-3</v>
      </c>
      <c r="O82" s="168">
        <v>1.1042632543573971E-2</v>
      </c>
      <c r="P82" s="169">
        <v>5.1649789604545547E-2</v>
      </c>
    </row>
    <row r="83" spans="1:16" x14ac:dyDescent="0.2">
      <c r="A83" s="118" t="s">
        <v>99</v>
      </c>
      <c r="B83" s="118" t="s">
        <v>89</v>
      </c>
      <c r="C83" s="118" t="s">
        <v>93</v>
      </c>
      <c r="D83" s="119">
        <v>802.4</v>
      </c>
      <c r="H83" s="144"/>
      <c r="I83" s="151" t="s">
        <v>96</v>
      </c>
      <c r="J83" s="170">
        <v>6.695664991475716E-4</v>
      </c>
      <c r="K83" s="171">
        <v>3.6509799449884724E-3</v>
      </c>
      <c r="L83" s="171">
        <v>1.0939729280984313E-2</v>
      </c>
      <c r="M83" s="171">
        <v>3.3297548955531883E-3</v>
      </c>
      <c r="N83" s="171">
        <v>1.2316408064278386E-2</v>
      </c>
      <c r="O83" s="171">
        <v>7.1483002884072519E-3</v>
      </c>
      <c r="P83" s="172">
        <v>3.805473897335919E-2</v>
      </c>
    </row>
    <row r="84" spans="1:16" x14ac:dyDescent="0.2">
      <c r="A84" s="118" t="s">
        <v>99</v>
      </c>
      <c r="B84" s="118" t="s">
        <v>90</v>
      </c>
      <c r="C84" s="118" t="s">
        <v>93</v>
      </c>
      <c r="D84" s="119">
        <v>56.8</v>
      </c>
      <c r="H84" s="144"/>
      <c r="I84" s="151" t="s">
        <v>92</v>
      </c>
      <c r="J84" s="170">
        <v>1.0777030879322285E-2</v>
      </c>
      <c r="K84" s="171">
        <v>3.402065296291867E-3</v>
      </c>
      <c r="L84" s="171">
        <v>1.1082959497832078E-3</v>
      </c>
      <c r="M84" s="171">
        <v>1.1638498057353274E-2</v>
      </c>
      <c r="N84" s="171">
        <v>1.9315220505004716E-3</v>
      </c>
      <c r="O84" s="171">
        <v>3.7872572386882897E-3</v>
      </c>
      <c r="P84" s="172">
        <v>3.2644669471939392E-2</v>
      </c>
    </row>
    <row r="85" spans="1:16" x14ac:dyDescent="0.2">
      <c r="A85" s="118" t="s">
        <v>99</v>
      </c>
      <c r="B85" s="118" t="s">
        <v>91</v>
      </c>
      <c r="C85" s="118" t="s">
        <v>93</v>
      </c>
      <c r="D85" s="119">
        <v>143.75</v>
      </c>
      <c r="H85" s="144"/>
      <c r="I85" s="151" t="s">
        <v>95</v>
      </c>
      <c r="J85" s="170">
        <v>1.7910730029118845E-3</v>
      </c>
      <c r="K85" s="171">
        <v>1.3251576227677642E-2</v>
      </c>
      <c r="L85" s="171">
        <v>3.8213265621132439E-3</v>
      </c>
      <c r="M85" s="171">
        <v>1.9343032197596513E-3</v>
      </c>
      <c r="N85" s="171">
        <v>7.0495687797063646E-3</v>
      </c>
      <c r="O85" s="171">
        <v>1.357905890794608E-3</v>
      </c>
      <c r="P85" s="172">
        <v>2.9205753682963392E-2</v>
      </c>
    </row>
    <row r="86" spans="1:16" x14ac:dyDescent="0.2">
      <c r="A86" s="118" t="s">
        <v>99</v>
      </c>
      <c r="B86" s="118" t="s">
        <v>87</v>
      </c>
      <c r="C86" s="118" t="s">
        <v>94</v>
      </c>
      <c r="D86" s="119">
        <v>273.10000000000002</v>
      </c>
      <c r="H86" s="144"/>
      <c r="I86" s="151" t="s">
        <v>94</v>
      </c>
      <c r="J86" s="170">
        <v>5.0860632827253232E-3</v>
      </c>
      <c r="K86" s="171">
        <v>6.0824171698265388E-3</v>
      </c>
      <c r="L86" s="171">
        <v>3.4416969582351813E-4</v>
      </c>
      <c r="M86" s="171">
        <v>1.5122607846790948E-3</v>
      </c>
      <c r="N86" s="171">
        <v>6.7742330230475493E-3</v>
      </c>
      <c r="O86" s="171">
        <v>4.2816100745075242E-3</v>
      </c>
      <c r="P86" s="172">
        <v>2.4080754030609549E-2</v>
      </c>
    </row>
    <row r="87" spans="1:16" x14ac:dyDescent="0.2">
      <c r="A87" s="118" t="s">
        <v>99</v>
      </c>
      <c r="B87" s="118" t="s">
        <v>89</v>
      </c>
      <c r="C87" s="118" t="s">
        <v>94</v>
      </c>
      <c r="D87" s="119">
        <v>108.75</v>
      </c>
      <c r="H87" s="144"/>
      <c r="I87" s="151" t="s">
        <v>88</v>
      </c>
      <c r="J87" s="170">
        <v>2.2353647920658804E-3</v>
      </c>
      <c r="K87" s="171">
        <v>1.8008070953190142E-3</v>
      </c>
      <c r="L87" s="171">
        <v>8.6007659340139788E-4</v>
      </c>
      <c r="M87" s="171">
        <v>8.0090721741234456E-3</v>
      </c>
      <c r="N87" s="171">
        <v>8.5089873484610404E-3</v>
      </c>
      <c r="O87" s="171">
        <v>1.0618504231549029E-2</v>
      </c>
      <c r="P87" s="172">
        <v>3.2032812234919807E-2</v>
      </c>
    </row>
    <row r="88" spans="1:16" x14ac:dyDescent="0.2">
      <c r="A88" s="118" t="s">
        <v>99</v>
      </c>
      <c r="B88" s="118" t="s">
        <v>90</v>
      </c>
      <c r="C88" s="118" t="s">
        <v>94</v>
      </c>
      <c r="D88" s="119">
        <v>586.5</v>
      </c>
      <c r="H88" s="141" t="s">
        <v>1001</v>
      </c>
      <c r="I88" s="142"/>
      <c r="J88" s="167">
        <v>2.8744079585939525E-2</v>
      </c>
      <c r="K88" s="168">
        <v>2.9117451558984431E-2</v>
      </c>
      <c r="L88" s="168">
        <v>2.9000642450098871E-2</v>
      </c>
      <c r="M88" s="168">
        <v>3.7581940199298586E-2</v>
      </c>
      <c r="N88" s="168">
        <v>4.4988193936494787E-2</v>
      </c>
      <c r="O88" s="168">
        <v>3.8236210267520672E-2</v>
      </c>
      <c r="P88" s="169">
        <v>0.20766851799833683</v>
      </c>
    </row>
    <row r="89" spans="1:16" x14ac:dyDescent="0.2">
      <c r="A89" s="118" t="s">
        <v>99</v>
      </c>
      <c r="B89" s="118" t="s">
        <v>91</v>
      </c>
      <c r="C89" s="118" t="s">
        <v>94</v>
      </c>
      <c r="D89" s="119">
        <v>147.69999999999999</v>
      </c>
      <c r="H89" s="152" t="s">
        <v>988</v>
      </c>
      <c r="I89" s="153"/>
      <c r="J89" s="173">
        <v>0.14127783602782279</v>
      </c>
      <c r="K89" s="174">
        <v>0.16218805710296724</v>
      </c>
      <c r="L89" s="174">
        <v>0.17907323096776351</v>
      </c>
      <c r="M89" s="174">
        <v>0.16244322938249703</v>
      </c>
      <c r="N89" s="174">
        <v>0.20102430463815599</v>
      </c>
      <c r="O89" s="174">
        <v>0.15399334188079353</v>
      </c>
      <c r="P89" s="175">
        <v>1</v>
      </c>
    </row>
    <row r="90" spans="1:16" x14ac:dyDescent="0.2">
      <c r="A90" s="118" t="s">
        <v>99</v>
      </c>
      <c r="B90" s="118" t="s">
        <v>87</v>
      </c>
      <c r="C90" s="118" t="s">
        <v>95</v>
      </c>
      <c r="D90" s="119">
        <v>108.3</v>
      </c>
    </row>
    <row r="91" spans="1:16" x14ac:dyDescent="0.2">
      <c r="A91" s="118" t="s">
        <v>99</v>
      </c>
      <c r="B91" s="118" t="s">
        <v>89</v>
      </c>
      <c r="C91" s="118" t="s">
        <v>95</v>
      </c>
      <c r="D91" s="119">
        <v>139.1</v>
      </c>
    </row>
    <row r="92" spans="1:16" x14ac:dyDescent="0.2">
      <c r="A92" s="118" t="s">
        <v>99</v>
      </c>
      <c r="B92" s="118" t="s">
        <v>90</v>
      </c>
      <c r="C92" s="118" t="s">
        <v>95</v>
      </c>
      <c r="D92" s="119">
        <v>473.3</v>
      </c>
    </row>
    <row r="93" spans="1:16" x14ac:dyDescent="0.2">
      <c r="A93" s="118" t="s">
        <v>99</v>
      </c>
      <c r="B93" s="118" t="s">
        <v>91</v>
      </c>
      <c r="C93" s="118" t="s">
        <v>95</v>
      </c>
      <c r="D93" s="119">
        <v>860.5</v>
      </c>
    </row>
    <row r="94" spans="1:16" x14ac:dyDescent="0.2">
      <c r="A94" s="118" t="s">
        <v>99</v>
      </c>
      <c r="B94" s="118" t="s">
        <v>87</v>
      </c>
      <c r="C94" s="118" t="s">
        <v>96</v>
      </c>
      <c r="D94" s="119">
        <v>313.25</v>
      </c>
    </row>
    <row r="95" spans="1:16" x14ac:dyDescent="0.2">
      <c r="A95" s="118" t="s">
        <v>99</v>
      </c>
      <c r="B95" s="118" t="s">
        <v>89</v>
      </c>
      <c r="C95" s="118" t="s">
        <v>96</v>
      </c>
      <c r="D95" s="119">
        <v>239.45</v>
      </c>
    </row>
    <row r="96" spans="1:16" x14ac:dyDescent="0.2">
      <c r="A96" s="118" t="s">
        <v>99</v>
      </c>
      <c r="B96" s="118" t="s">
        <v>90</v>
      </c>
      <c r="C96" s="118" t="s">
        <v>96</v>
      </c>
      <c r="D96" s="119">
        <v>729.65</v>
      </c>
    </row>
    <row r="97" spans="1:4" x14ac:dyDescent="0.2">
      <c r="A97" s="118" t="s">
        <v>99</v>
      </c>
      <c r="B97" s="118" t="s">
        <v>91</v>
      </c>
      <c r="C97" s="118" t="s">
        <v>96</v>
      </c>
      <c r="D97" s="119">
        <v>503.55</v>
      </c>
    </row>
    <row r="98" spans="1:4" x14ac:dyDescent="0.2">
      <c r="A98" s="118" t="s">
        <v>100</v>
      </c>
      <c r="B98" s="118" t="s">
        <v>87</v>
      </c>
      <c r="C98" s="118" t="s">
        <v>88</v>
      </c>
      <c r="D98" s="119">
        <v>496.3</v>
      </c>
    </row>
    <row r="99" spans="1:4" x14ac:dyDescent="0.2">
      <c r="A99" s="118" t="s">
        <v>100</v>
      </c>
      <c r="B99" s="118" t="s">
        <v>89</v>
      </c>
      <c r="C99" s="118" t="s">
        <v>88</v>
      </c>
      <c r="D99" s="119">
        <v>611.9</v>
      </c>
    </row>
    <row r="100" spans="1:4" x14ac:dyDescent="0.2">
      <c r="A100" s="118" t="s">
        <v>100</v>
      </c>
      <c r="B100" s="118" t="s">
        <v>90</v>
      </c>
      <c r="C100" s="118" t="s">
        <v>88</v>
      </c>
      <c r="D100" s="119">
        <v>903.8</v>
      </c>
    </row>
    <row r="101" spans="1:4" x14ac:dyDescent="0.2">
      <c r="A101" s="118" t="s">
        <v>100</v>
      </c>
      <c r="B101" s="118" t="s">
        <v>91</v>
      </c>
      <c r="C101" s="118" t="s">
        <v>88</v>
      </c>
      <c r="D101" s="119">
        <v>318.14999999999998</v>
      </c>
    </row>
    <row r="102" spans="1:4" x14ac:dyDescent="0.2">
      <c r="A102" s="118" t="s">
        <v>100</v>
      </c>
      <c r="B102" s="118" t="s">
        <v>87</v>
      </c>
      <c r="C102" s="118" t="s">
        <v>92</v>
      </c>
      <c r="D102" s="119">
        <v>651.35</v>
      </c>
    </row>
    <row r="103" spans="1:4" x14ac:dyDescent="0.2">
      <c r="A103" s="118" t="s">
        <v>100</v>
      </c>
      <c r="B103" s="118" t="s">
        <v>89</v>
      </c>
      <c r="C103" s="118" t="s">
        <v>92</v>
      </c>
      <c r="D103" s="119">
        <v>138.9</v>
      </c>
    </row>
    <row r="104" spans="1:4" x14ac:dyDescent="0.2">
      <c r="A104" s="118" t="s">
        <v>100</v>
      </c>
      <c r="B104" s="118" t="s">
        <v>90</v>
      </c>
      <c r="C104" s="118" t="s">
        <v>92</v>
      </c>
      <c r="D104" s="119">
        <v>883.35</v>
      </c>
    </row>
    <row r="105" spans="1:4" x14ac:dyDescent="0.2">
      <c r="A105" s="118" t="s">
        <v>100</v>
      </c>
      <c r="B105" s="118" t="s">
        <v>91</v>
      </c>
      <c r="C105" s="118" t="s">
        <v>92</v>
      </c>
      <c r="D105" s="119">
        <v>593.6</v>
      </c>
    </row>
    <row r="106" spans="1:4" x14ac:dyDescent="0.2">
      <c r="A106" s="118" t="s">
        <v>100</v>
      </c>
      <c r="B106" s="118" t="s">
        <v>87</v>
      </c>
      <c r="C106" s="118" t="s">
        <v>93</v>
      </c>
      <c r="D106" s="119">
        <v>865.65</v>
      </c>
    </row>
    <row r="107" spans="1:4" x14ac:dyDescent="0.2">
      <c r="A107" s="118" t="s">
        <v>100</v>
      </c>
      <c r="B107" s="118" t="s">
        <v>89</v>
      </c>
      <c r="C107" s="118" t="s">
        <v>93</v>
      </c>
      <c r="D107" s="119">
        <v>604.6</v>
      </c>
    </row>
    <row r="108" spans="1:4" x14ac:dyDescent="0.2">
      <c r="A108" s="118" t="s">
        <v>100</v>
      </c>
      <c r="B108" s="118" t="s">
        <v>90</v>
      </c>
      <c r="C108" s="118" t="s">
        <v>93</v>
      </c>
      <c r="D108" s="119">
        <v>53.3</v>
      </c>
    </row>
    <row r="109" spans="1:4" x14ac:dyDescent="0.2">
      <c r="A109" s="118" t="s">
        <v>100</v>
      </c>
      <c r="B109" s="118" t="s">
        <v>91</v>
      </c>
      <c r="C109" s="118" t="s">
        <v>93</v>
      </c>
      <c r="D109" s="119">
        <v>908.6</v>
      </c>
    </row>
    <row r="110" spans="1:4" x14ac:dyDescent="0.2">
      <c r="A110" s="118" t="s">
        <v>100</v>
      </c>
      <c r="B110" s="118" t="s">
        <v>87</v>
      </c>
      <c r="C110" s="118" t="s">
        <v>94</v>
      </c>
      <c r="D110" s="119">
        <v>527.65</v>
      </c>
    </row>
    <row r="111" spans="1:4" x14ac:dyDescent="0.2">
      <c r="A111" s="118" t="s">
        <v>100</v>
      </c>
      <c r="B111" s="118" t="s">
        <v>89</v>
      </c>
      <c r="C111" s="118" t="s">
        <v>94</v>
      </c>
      <c r="D111" s="119">
        <v>487.15</v>
      </c>
    </row>
    <row r="112" spans="1:4" x14ac:dyDescent="0.2">
      <c r="A112" s="118" t="s">
        <v>100</v>
      </c>
      <c r="B112" s="118" t="s">
        <v>90</v>
      </c>
      <c r="C112" s="118" t="s">
        <v>94</v>
      </c>
      <c r="D112" s="119">
        <v>166.6</v>
      </c>
    </row>
    <row r="113" spans="1:4" x14ac:dyDescent="0.2">
      <c r="A113" s="118" t="s">
        <v>100</v>
      </c>
      <c r="B113" s="118" t="s">
        <v>91</v>
      </c>
      <c r="C113" s="118" t="s">
        <v>94</v>
      </c>
      <c r="D113" s="119">
        <v>682.65</v>
      </c>
    </row>
    <row r="114" spans="1:4" x14ac:dyDescent="0.2">
      <c r="A114" s="118" t="s">
        <v>100</v>
      </c>
      <c r="B114" s="118" t="s">
        <v>87</v>
      </c>
      <c r="C114" s="118" t="s">
        <v>95</v>
      </c>
      <c r="D114" s="119">
        <v>667.9</v>
      </c>
    </row>
    <row r="115" spans="1:4" x14ac:dyDescent="0.2">
      <c r="A115" s="118" t="s">
        <v>100</v>
      </c>
      <c r="B115" s="118" t="s">
        <v>89</v>
      </c>
      <c r="C115" s="118" t="s">
        <v>95</v>
      </c>
      <c r="D115" s="119">
        <v>506.95</v>
      </c>
    </row>
    <row r="116" spans="1:4" x14ac:dyDescent="0.2">
      <c r="A116" s="118" t="s">
        <v>100</v>
      </c>
      <c r="B116" s="118" t="s">
        <v>90</v>
      </c>
      <c r="C116" s="118" t="s">
        <v>95</v>
      </c>
      <c r="D116" s="119">
        <v>558.79999999999995</v>
      </c>
    </row>
    <row r="117" spans="1:4" x14ac:dyDescent="0.2">
      <c r="A117" s="118" t="s">
        <v>100</v>
      </c>
      <c r="B117" s="118" t="s">
        <v>91</v>
      </c>
      <c r="C117" s="118" t="s">
        <v>95</v>
      </c>
      <c r="D117" s="119">
        <v>960.5</v>
      </c>
    </row>
    <row r="118" spans="1:4" x14ac:dyDescent="0.2">
      <c r="A118" s="118" t="s">
        <v>100</v>
      </c>
      <c r="B118" s="118" t="s">
        <v>87</v>
      </c>
      <c r="C118" s="118" t="s">
        <v>96</v>
      </c>
      <c r="D118" s="119">
        <v>422.7</v>
      </c>
    </row>
    <row r="119" spans="1:4" x14ac:dyDescent="0.2">
      <c r="A119" s="118" t="s">
        <v>100</v>
      </c>
      <c r="B119" s="118" t="s">
        <v>89</v>
      </c>
      <c r="C119" s="118" t="s">
        <v>96</v>
      </c>
      <c r="D119" s="119">
        <v>885.7</v>
      </c>
    </row>
    <row r="120" spans="1:4" x14ac:dyDescent="0.2">
      <c r="A120" s="118" t="s">
        <v>100</v>
      </c>
      <c r="B120" s="118" t="s">
        <v>90</v>
      </c>
      <c r="C120" s="118" t="s">
        <v>96</v>
      </c>
      <c r="D120" s="119">
        <v>977.9</v>
      </c>
    </row>
    <row r="121" spans="1:4" x14ac:dyDescent="0.2">
      <c r="A121" s="118" t="s">
        <v>100</v>
      </c>
      <c r="B121" s="118" t="s">
        <v>91</v>
      </c>
      <c r="C121" s="118" t="s">
        <v>96</v>
      </c>
      <c r="D121" s="119">
        <v>582.1</v>
      </c>
    </row>
    <row r="122" spans="1:4" x14ac:dyDescent="0.2">
      <c r="A122" s="118" t="s">
        <v>101</v>
      </c>
      <c r="B122" s="118" t="s">
        <v>87</v>
      </c>
      <c r="C122" s="118" t="s">
        <v>88</v>
      </c>
      <c r="D122" s="119">
        <v>611.54999999999995</v>
      </c>
    </row>
    <row r="123" spans="1:4" x14ac:dyDescent="0.2">
      <c r="A123" s="118" t="s">
        <v>101</v>
      </c>
      <c r="B123" s="118" t="s">
        <v>89</v>
      </c>
      <c r="C123" s="118" t="s">
        <v>88</v>
      </c>
      <c r="D123" s="119">
        <v>763.6</v>
      </c>
    </row>
    <row r="124" spans="1:4" x14ac:dyDescent="0.2">
      <c r="A124" s="118" t="s">
        <v>101</v>
      </c>
      <c r="B124" s="118" t="s">
        <v>90</v>
      </c>
      <c r="C124" s="118" t="s">
        <v>88</v>
      </c>
      <c r="D124" s="119">
        <v>658.9</v>
      </c>
    </row>
    <row r="125" spans="1:4" x14ac:dyDescent="0.2">
      <c r="A125" s="118" t="s">
        <v>101</v>
      </c>
      <c r="B125" s="118" t="s">
        <v>91</v>
      </c>
      <c r="C125" s="118" t="s">
        <v>88</v>
      </c>
      <c r="D125" s="119">
        <v>684.05</v>
      </c>
    </row>
    <row r="126" spans="1:4" x14ac:dyDescent="0.2">
      <c r="A126" s="118" t="s">
        <v>101</v>
      </c>
      <c r="B126" s="118" t="s">
        <v>87</v>
      </c>
      <c r="C126" s="118" t="s">
        <v>92</v>
      </c>
      <c r="D126" s="119">
        <v>238.95</v>
      </c>
    </row>
    <row r="127" spans="1:4" x14ac:dyDescent="0.2">
      <c r="A127" s="118" t="s">
        <v>101</v>
      </c>
      <c r="B127" s="118" t="s">
        <v>89</v>
      </c>
      <c r="C127" s="118" t="s">
        <v>92</v>
      </c>
      <c r="D127" s="119">
        <v>272.35000000000002</v>
      </c>
    </row>
    <row r="128" spans="1:4" x14ac:dyDescent="0.2">
      <c r="A128" s="118" t="s">
        <v>101</v>
      </c>
      <c r="B128" s="118" t="s">
        <v>90</v>
      </c>
      <c r="C128" s="118" t="s">
        <v>92</v>
      </c>
      <c r="D128" s="119">
        <v>357.2</v>
      </c>
    </row>
    <row r="129" spans="1:4" x14ac:dyDescent="0.2">
      <c r="A129" s="118" t="s">
        <v>101</v>
      </c>
      <c r="B129" s="118" t="s">
        <v>91</v>
      </c>
      <c r="C129" s="118" t="s">
        <v>92</v>
      </c>
      <c r="D129" s="119">
        <v>929.25</v>
      </c>
    </row>
    <row r="130" spans="1:4" x14ac:dyDescent="0.2">
      <c r="A130" s="118" t="s">
        <v>101</v>
      </c>
      <c r="B130" s="118" t="s">
        <v>87</v>
      </c>
      <c r="C130" s="118" t="s">
        <v>93</v>
      </c>
      <c r="D130" s="119">
        <v>744.95</v>
      </c>
    </row>
    <row r="131" spans="1:4" x14ac:dyDescent="0.2">
      <c r="A131" s="118" t="s">
        <v>101</v>
      </c>
      <c r="B131" s="118" t="s">
        <v>89</v>
      </c>
      <c r="C131" s="118" t="s">
        <v>93</v>
      </c>
      <c r="D131" s="119">
        <v>794.1</v>
      </c>
    </row>
    <row r="132" spans="1:4" x14ac:dyDescent="0.2">
      <c r="A132" s="118" t="s">
        <v>101</v>
      </c>
      <c r="B132" s="118" t="s">
        <v>90</v>
      </c>
      <c r="C132" s="118" t="s">
        <v>93</v>
      </c>
      <c r="D132" s="119">
        <v>863.95</v>
      </c>
    </row>
    <row r="133" spans="1:4" x14ac:dyDescent="0.2">
      <c r="A133" s="118" t="s">
        <v>101</v>
      </c>
      <c r="B133" s="118" t="s">
        <v>91</v>
      </c>
      <c r="C133" s="118" t="s">
        <v>93</v>
      </c>
      <c r="D133" s="119">
        <v>359.55</v>
      </c>
    </row>
    <row r="134" spans="1:4" x14ac:dyDescent="0.2">
      <c r="A134" s="118" t="s">
        <v>101</v>
      </c>
      <c r="B134" s="118" t="s">
        <v>87</v>
      </c>
      <c r="C134" s="118" t="s">
        <v>94</v>
      </c>
      <c r="D134" s="119">
        <v>22.2</v>
      </c>
    </row>
    <row r="135" spans="1:4" x14ac:dyDescent="0.2">
      <c r="A135" s="118" t="s">
        <v>101</v>
      </c>
      <c r="B135" s="118" t="s">
        <v>89</v>
      </c>
      <c r="C135" s="118" t="s">
        <v>94</v>
      </c>
      <c r="D135" s="119">
        <v>307.89999999999998</v>
      </c>
    </row>
    <row r="136" spans="1:4" x14ac:dyDescent="0.2">
      <c r="A136" s="118" t="s">
        <v>101</v>
      </c>
      <c r="B136" s="118" t="s">
        <v>90</v>
      </c>
      <c r="C136" s="118" t="s">
        <v>94</v>
      </c>
      <c r="D136" s="119">
        <v>273.05</v>
      </c>
    </row>
    <row r="137" spans="1:4" x14ac:dyDescent="0.2">
      <c r="A137" s="118" t="s">
        <v>101</v>
      </c>
      <c r="B137" s="118" t="s">
        <v>91</v>
      </c>
      <c r="C137" s="118" t="s">
        <v>94</v>
      </c>
      <c r="D137" s="119">
        <v>519.04999999999995</v>
      </c>
    </row>
    <row r="138" spans="1:4" x14ac:dyDescent="0.2">
      <c r="A138" s="118" t="s">
        <v>101</v>
      </c>
      <c r="B138" s="118" t="s">
        <v>87</v>
      </c>
      <c r="C138" s="118" t="s">
        <v>95</v>
      </c>
      <c r="D138" s="119">
        <v>877.9</v>
      </c>
    </row>
    <row r="139" spans="1:4" x14ac:dyDescent="0.2">
      <c r="A139" s="118" t="s">
        <v>101</v>
      </c>
      <c r="B139" s="118" t="s">
        <v>89</v>
      </c>
      <c r="C139" s="118" t="s">
        <v>95</v>
      </c>
      <c r="D139" s="119">
        <v>97.65</v>
      </c>
    </row>
    <row r="140" spans="1:4" x14ac:dyDescent="0.2">
      <c r="A140" s="118" t="s">
        <v>101</v>
      </c>
      <c r="B140" s="118" t="s">
        <v>90</v>
      </c>
      <c r="C140" s="118" t="s">
        <v>95</v>
      </c>
      <c r="D140" s="119">
        <v>134.75</v>
      </c>
    </row>
    <row r="141" spans="1:4" x14ac:dyDescent="0.2">
      <c r="A141" s="118" t="s">
        <v>101</v>
      </c>
      <c r="B141" s="118" t="s">
        <v>91</v>
      </c>
      <c r="C141" s="118" t="s">
        <v>95</v>
      </c>
      <c r="D141" s="119">
        <v>523.45000000000005</v>
      </c>
    </row>
    <row r="142" spans="1:4" x14ac:dyDescent="0.2">
      <c r="A142" s="118" t="s">
        <v>101</v>
      </c>
      <c r="B142" s="118" t="s">
        <v>87</v>
      </c>
      <c r="C142" s="118" t="s">
        <v>96</v>
      </c>
      <c r="D142" s="119">
        <v>328.15</v>
      </c>
    </row>
    <row r="143" spans="1:4" x14ac:dyDescent="0.2">
      <c r="A143" s="118" t="s">
        <v>101</v>
      </c>
      <c r="B143" s="118" t="s">
        <v>89</v>
      </c>
      <c r="C143" s="118" t="s">
        <v>96</v>
      </c>
      <c r="D143" s="119">
        <v>514.04999999999995</v>
      </c>
    </row>
    <row r="144" spans="1:4" x14ac:dyDescent="0.2">
      <c r="A144" s="118" t="s">
        <v>101</v>
      </c>
      <c r="B144" s="118" t="s">
        <v>90</v>
      </c>
      <c r="C144" s="118" t="s">
        <v>96</v>
      </c>
      <c r="D144" s="119">
        <v>176.2</v>
      </c>
    </row>
    <row r="145" spans="1:4" x14ac:dyDescent="0.2">
      <c r="A145" s="118" t="s">
        <v>101</v>
      </c>
      <c r="B145" s="118" t="s">
        <v>91</v>
      </c>
      <c r="C145" s="118" t="s">
        <v>96</v>
      </c>
      <c r="D145" s="119">
        <v>21.25</v>
      </c>
    </row>
  </sheetData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85"/>
  <sheetViews>
    <sheetView topLeftCell="H55" workbookViewId="0">
      <selection activeCell="S74" sqref="S74"/>
    </sheetView>
  </sheetViews>
  <sheetFormatPr baseColWidth="10" defaultRowHeight="12.75" x14ac:dyDescent="0.2"/>
  <cols>
    <col min="19" max="19" width="20.28515625" bestFit="1" customWidth="1"/>
    <col min="20" max="20" width="5" bestFit="1" customWidth="1"/>
    <col min="21" max="21" width="22.5703125" bestFit="1" customWidth="1"/>
    <col min="22" max="22" width="18.42578125" bestFit="1" customWidth="1"/>
    <col min="23" max="23" width="19" bestFit="1" customWidth="1"/>
    <col min="24" max="63" width="12.85546875" bestFit="1" customWidth="1"/>
    <col min="64" max="64" width="11.5703125" bestFit="1" customWidth="1"/>
    <col min="65" max="81" width="8" bestFit="1" customWidth="1"/>
    <col min="82" max="86" width="9" bestFit="1" customWidth="1"/>
    <col min="87" max="87" width="8" bestFit="1" customWidth="1"/>
    <col min="88" max="90" width="9" bestFit="1" customWidth="1"/>
    <col min="91" max="92" width="8" bestFit="1" customWidth="1"/>
    <col min="93" max="101" width="9" bestFit="1" customWidth="1"/>
    <col min="102" max="102" width="8" bestFit="1" customWidth="1"/>
    <col min="103" max="111" width="9" bestFit="1" customWidth="1"/>
    <col min="112" max="113" width="8" bestFit="1" customWidth="1"/>
    <col min="114" max="120" width="9" bestFit="1" customWidth="1"/>
    <col min="121" max="125" width="8" bestFit="1" customWidth="1"/>
    <col min="126" max="129" width="9" bestFit="1" customWidth="1"/>
    <col min="130" max="131" width="8" bestFit="1" customWidth="1"/>
    <col min="132" max="135" width="9" bestFit="1" customWidth="1"/>
    <col min="136" max="137" width="8" bestFit="1" customWidth="1"/>
    <col min="138" max="138" width="9" bestFit="1" customWidth="1"/>
    <col min="139" max="144" width="8" bestFit="1" customWidth="1"/>
    <col min="145" max="145" width="11.5703125" bestFit="1" customWidth="1"/>
  </cols>
  <sheetData>
    <row r="1" spans="1:22" ht="22.5" x14ac:dyDescent="0.2">
      <c r="A1" s="120" t="s">
        <v>34</v>
      </c>
      <c r="B1" s="120" t="s">
        <v>102</v>
      </c>
      <c r="C1" s="120" t="s">
        <v>103</v>
      </c>
      <c r="D1" s="120" t="s">
        <v>104</v>
      </c>
      <c r="E1" s="120" t="s">
        <v>105</v>
      </c>
      <c r="F1" s="120" t="s">
        <v>106</v>
      </c>
      <c r="G1" s="120" t="s">
        <v>107</v>
      </c>
      <c r="H1" s="120" t="s">
        <v>108</v>
      </c>
      <c r="I1" s="121" t="s">
        <v>109</v>
      </c>
      <c r="J1" s="120" t="s">
        <v>110</v>
      </c>
      <c r="K1" s="122" t="s">
        <v>111</v>
      </c>
      <c r="L1" s="123"/>
      <c r="M1" s="124" t="s">
        <v>112</v>
      </c>
      <c r="N1" s="125">
        <f ca="1">TODAY()</f>
        <v>45631</v>
      </c>
      <c r="O1" s="123"/>
    </row>
    <row r="2" spans="1:22" x14ac:dyDescent="0.2">
      <c r="A2" s="126" t="s">
        <v>113</v>
      </c>
      <c r="B2" s="126" t="s">
        <v>114</v>
      </c>
      <c r="C2" s="127" t="s">
        <v>115</v>
      </c>
      <c r="D2" t="s">
        <v>116</v>
      </c>
      <c r="E2" t="s">
        <v>117</v>
      </c>
      <c r="F2" t="s">
        <v>118</v>
      </c>
      <c r="G2" s="128">
        <v>2011.94</v>
      </c>
      <c r="H2" t="s">
        <v>119</v>
      </c>
      <c r="I2" s="129">
        <v>21853</v>
      </c>
      <c r="J2" s="127">
        <f ca="1">DATEDIF(I2,aujourdhui,"y")</f>
        <v>65</v>
      </c>
      <c r="K2" s="127">
        <f ca="1">VLOOKUP(J2,tranches,2)</f>
        <v>10</v>
      </c>
    </row>
    <row r="3" spans="1:22" x14ac:dyDescent="0.2">
      <c r="A3" s="126" t="s">
        <v>120</v>
      </c>
      <c r="B3" s="126" t="s">
        <v>121</v>
      </c>
      <c r="C3" s="127" t="s">
        <v>122</v>
      </c>
      <c r="D3" t="s">
        <v>123</v>
      </c>
      <c r="E3" t="s">
        <v>117</v>
      </c>
      <c r="F3" t="s">
        <v>124</v>
      </c>
      <c r="G3" s="128">
        <v>2474.29</v>
      </c>
      <c r="H3" t="s">
        <v>125</v>
      </c>
      <c r="I3" s="129">
        <v>29536</v>
      </c>
      <c r="J3" s="127">
        <f t="shared" ref="J3:J66" ca="1" si="0">DATEDIF(I3,aujourdhui,"y")</f>
        <v>44</v>
      </c>
      <c r="K3" s="127">
        <f t="shared" ref="K3:K66" ca="1" si="1">VLOOKUP(J3,tranches,2)</f>
        <v>5</v>
      </c>
      <c r="M3" s="130" t="s">
        <v>126</v>
      </c>
      <c r="N3" s="131"/>
    </row>
    <row r="4" spans="1:22" x14ac:dyDescent="0.2">
      <c r="A4" s="126" t="s">
        <v>127</v>
      </c>
      <c r="B4" s="126" t="s">
        <v>128</v>
      </c>
      <c r="C4" s="127" t="s">
        <v>129</v>
      </c>
      <c r="D4" t="s">
        <v>130</v>
      </c>
      <c r="E4" t="s">
        <v>117</v>
      </c>
      <c r="F4" t="s">
        <v>131</v>
      </c>
      <c r="G4" s="128">
        <v>2444.8200000000002</v>
      </c>
      <c r="H4" t="s">
        <v>125</v>
      </c>
      <c r="I4" s="129">
        <v>25553</v>
      </c>
      <c r="J4" s="127">
        <f t="shared" ca="1" si="0"/>
        <v>54</v>
      </c>
      <c r="K4" s="127">
        <f t="shared" ca="1" si="1"/>
        <v>7</v>
      </c>
      <c r="M4" s="132">
        <v>0</v>
      </c>
      <c r="N4" s="132">
        <v>1</v>
      </c>
      <c r="S4" t="s">
        <v>1002</v>
      </c>
    </row>
    <row r="5" spans="1:22" x14ac:dyDescent="0.2">
      <c r="A5" s="126" t="s">
        <v>132</v>
      </c>
      <c r="B5" s="126" t="s">
        <v>133</v>
      </c>
      <c r="C5" s="127" t="s">
        <v>134</v>
      </c>
      <c r="D5" t="s">
        <v>135</v>
      </c>
      <c r="E5" t="s">
        <v>136</v>
      </c>
      <c r="F5" t="s">
        <v>137</v>
      </c>
      <c r="G5" s="128">
        <v>991.09</v>
      </c>
      <c r="H5" t="s">
        <v>119</v>
      </c>
      <c r="I5" s="129">
        <v>30034</v>
      </c>
      <c r="J5" s="127">
        <f t="shared" ca="1" si="0"/>
        <v>42</v>
      </c>
      <c r="K5" s="127">
        <f t="shared" ca="1" si="1"/>
        <v>5</v>
      </c>
      <c r="M5" s="132">
        <v>25</v>
      </c>
      <c r="N5" s="132">
        <v>2</v>
      </c>
      <c r="S5" s="150" t="s">
        <v>1006</v>
      </c>
      <c r="T5" s="154"/>
    </row>
    <row r="6" spans="1:22" x14ac:dyDescent="0.2">
      <c r="A6" s="126" t="s">
        <v>138</v>
      </c>
      <c r="B6" s="126" t="s">
        <v>13</v>
      </c>
      <c r="C6" s="127" t="s">
        <v>139</v>
      </c>
      <c r="D6" t="s">
        <v>116</v>
      </c>
      <c r="E6" t="s">
        <v>117</v>
      </c>
      <c r="F6" t="s">
        <v>140</v>
      </c>
      <c r="G6" s="128">
        <v>1183.9000000000001</v>
      </c>
      <c r="H6" t="s">
        <v>125</v>
      </c>
      <c r="I6" s="129">
        <v>29233</v>
      </c>
      <c r="J6" s="127">
        <f t="shared" ca="1" si="0"/>
        <v>44</v>
      </c>
      <c r="K6" s="127">
        <f t="shared" ca="1" si="1"/>
        <v>5</v>
      </c>
      <c r="M6" s="132">
        <v>30</v>
      </c>
      <c r="N6" s="132">
        <v>3</v>
      </c>
      <c r="S6" s="150" t="s">
        <v>105</v>
      </c>
      <c r="T6" s="154" t="s">
        <v>997</v>
      </c>
    </row>
    <row r="7" spans="1:22" x14ac:dyDescent="0.2">
      <c r="A7" s="126" t="s">
        <v>141</v>
      </c>
      <c r="B7" s="126" t="s">
        <v>142</v>
      </c>
      <c r="C7" s="127" t="s">
        <v>143</v>
      </c>
      <c r="D7" t="s">
        <v>123</v>
      </c>
      <c r="E7" t="s">
        <v>117</v>
      </c>
      <c r="F7" t="s">
        <v>144</v>
      </c>
      <c r="G7" s="128">
        <v>4151.95</v>
      </c>
      <c r="H7" t="s">
        <v>125</v>
      </c>
      <c r="I7" s="129">
        <v>20383</v>
      </c>
      <c r="J7" s="127">
        <f t="shared" ca="1" si="0"/>
        <v>69</v>
      </c>
      <c r="K7" s="127">
        <f t="shared" ca="1" si="1"/>
        <v>10</v>
      </c>
      <c r="M7" s="132">
        <v>35</v>
      </c>
      <c r="N7" s="132">
        <v>4</v>
      </c>
      <c r="S7" s="141" t="s">
        <v>821</v>
      </c>
      <c r="T7" s="155">
        <v>3</v>
      </c>
    </row>
    <row r="8" spans="1:22" x14ac:dyDescent="0.2">
      <c r="A8" s="126" t="s">
        <v>145</v>
      </c>
      <c r="B8" s="126" t="s">
        <v>146</v>
      </c>
      <c r="C8" s="127" t="s">
        <v>147</v>
      </c>
      <c r="D8" t="s">
        <v>135</v>
      </c>
      <c r="E8" t="s">
        <v>136</v>
      </c>
      <c r="F8" t="s">
        <v>148</v>
      </c>
      <c r="G8" s="128">
        <v>1615.68</v>
      </c>
      <c r="H8" t="s">
        <v>125</v>
      </c>
      <c r="I8" s="129">
        <v>28770</v>
      </c>
      <c r="J8" s="127">
        <f t="shared" ca="1" si="0"/>
        <v>46</v>
      </c>
      <c r="K8" s="127">
        <f t="shared" ca="1" si="1"/>
        <v>6</v>
      </c>
      <c r="M8" s="132">
        <v>40</v>
      </c>
      <c r="N8" s="132">
        <v>5</v>
      </c>
      <c r="S8" s="151" t="s">
        <v>136</v>
      </c>
      <c r="T8" s="156">
        <v>171</v>
      </c>
    </row>
    <row r="9" spans="1:22" x14ac:dyDescent="0.2">
      <c r="A9" s="126" t="s">
        <v>145</v>
      </c>
      <c r="B9" s="126" t="s">
        <v>149</v>
      </c>
      <c r="C9" s="127" t="s">
        <v>150</v>
      </c>
      <c r="D9" t="s">
        <v>151</v>
      </c>
      <c r="E9" t="s">
        <v>152</v>
      </c>
      <c r="F9" t="s">
        <v>144</v>
      </c>
      <c r="G9" s="128">
        <v>2664.91</v>
      </c>
      <c r="H9" t="s">
        <v>119</v>
      </c>
      <c r="I9" s="129">
        <v>24978</v>
      </c>
      <c r="J9" s="127">
        <f t="shared" ca="1" si="0"/>
        <v>56</v>
      </c>
      <c r="K9" s="127">
        <f t="shared" ca="1" si="1"/>
        <v>8</v>
      </c>
      <c r="M9" s="132">
        <v>45</v>
      </c>
      <c r="N9" s="132">
        <v>6</v>
      </c>
      <c r="S9" s="151" t="s">
        <v>117</v>
      </c>
      <c r="T9" s="156">
        <v>98</v>
      </c>
    </row>
    <row r="10" spans="1:22" x14ac:dyDescent="0.2">
      <c r="A10" s="126" t="s">
        <v>145</v>
      </c>
      <c r="B10" s="126" t="s">
        <v>17</v>
      </c>
      <c r="C10" s="127" t="s">
        <v>153</v>
      </c>
      <c r="D10" t="s">
        <v>135</v>
      </c>
      <c r="E10" t="s">
        <v>136</v>
      </c>
      <c r="F10" t="s">
        <v>154</v>
      </c>
      <c r="G10" s="128">
        <v>3201.14</v>
      </c>
      <c r="H10" t="s">
        <v>125</v>
      </c>
      <c r="I10" s="129">
        <v>19718</v>
      </c>
      <c r="J10" s="127">
        <f t="shared" ca="1" si="0"/>
        <v>70</v>
      </c>
      <c r="K10" s="127">
        <f t="shared" ca="1" si="1"/>
        <v>10</v>
      </c>
      <c r="M10" s="132">
        <v>50</v>
      </c>
      <c r="N10" s="132">
        <v>7</v>
      </c>
      <c r="S10" s="151" t="s">
        <v>152</v>
      </c>
      <c r="T10" s="156">
        <v>12</v>
      </c>
    </row>
    <row r="11" spans="1:22" x14ac:dyDescent="0.2">
      <c r="A11" s="126" t="s">
        <v>155</v>
      </c>
      <c r="B11" s="126" t="s">
        <v>156</v>
      </c>
      <c r="C11" s="127" t="s">
        <v>157</v>
      </c>
      <c r="D11" t="s">
        <v>158</v>
      </c>
      <c r="E11" t="s">
        <v>136</v>
      </c>
      <c r="F11" t="s">
        <v>159</v>
      </c>
      <c r="G11" s="128">
        <v>2354.84</v>
      </c>
      <c r="H11" t="s">
        <v>125</v>
      </c>
      <c r="I11" s="129">
        <v>23639</v>
      </c>
      <c r="J11" s="127">
        <f t="shared" ca="1" si="0"/>
        <v>60</v>
      </c>
      <c r="K11" s="127">
        <f t="shared" ca="1" si="1"/>
        <v>9</v>
      </c>
      <c r="M11" s="132">
        <v>55</v>
      </c>
      <c r="N11" s="132">
        <v>8</v>
      </c>
      <c r="S11" s="152" t="s">
        <v>988</v>
      </c>
      <c r="T11" s="157">
        <v>284</v>
      </c>
    </row>
    <row r="12" spans="1:22" x14ac:dyDescent="0.2">
      <c r="A12" s="126" t="s">
        <v>160</v>
      </c>
      <c r="B12" s="126" t="s">
        <v>161</v>
      </c>
      <c r="C12" s="127" t="s">
        <v>162</v>
      </c>
      <c r="D12" t="s">
        <v>116</v>
      </c>
      <c r="E12" t="s">
        <v>136</v>
      </c>
      <c r="F12" t="s">
        <v>154</v>
      </c>
      <c r="G12" s="128">
        <v>3145.8</v>
      </c>
      <c r="H12" t="s">
        <v>119</v>
      </c>
      <c r="I12" s="129">
        <v>24575</v>
      </c>
      <c r="J12" s="127">
        <f t="shared" ca="1" si="0"/>
        <v>57</v>
      </c>
      <c r="K12" s="127">
        <f t="shared" ca="1" si="1"/>
        <v>8</v>
      </c>
      <c r="M12" s="132">
        <v>60</v>
      </c>
      <c r="N12" s="132">
        <v>9</v>
      </c>
    </row>
    <row r="13" spans="1:22" x14ac:dyDescent="0.2">
      <c r="A13" s="126" t="s">
        <v>163</v>
      </c>
      <c r="B13" s="126" t="s">
        <v>164</v>
      </c>
      <c r="C13" s="127" t="s">
        <v>165</v>
      </c>
      <c r="D13" t="s">
        <v>166</v>
      </c>
      <c r="E13" t="s">
        <v>117</v>
      </c>
      <c r="F13" t="s">
        <v>167</v>
      </c>
      <c r="G13" s="128">
        <v>1650.21</v>
      </c>
      <c r="H13" t="s">
        <v>119</v>
      </c>
      <c r="I13" s="129">
        <v>24129</v>
      </c>
      <c r="J13" s="127">
        <f t="shared" ca="1" si="0"/>
        <v>58</v>
      </c>
      <c r="K13" s="127">
        <f t="shared" ca="1" si="1"/>
        <v>8</v>
      </c>
      <c r="M13" s="132">
        <v>65</v>
      </c>
      <c r="N13" s="132">
        <v>10</v>
      </c>
    </row>
    <row r="14" spans="1:22" x14ac:dyDescent="0.2">
      <c r="A14" s="126" t="s">
        <v>168</v>
      </c>
      <c r="B14" s="126" t="s">
        <v>169</v>
      </c>
      <c r="C14" s="127" t="s">
        <v>170</v>
      </c>
      <c r="D14" t="s">
        <v>135</v>
      </c>
      <c r="E14" t="s">
        <v>136</v>
      </c>
      <c r="F14" t="s">
        <v>171</v>
      </c>
      <c r="G14" s="128">
        <v>2885.09</v>
      </c>
      <c r="H14" t="s">
        <v>119</v>
      </c>
      <c r="I14" s="129">
        <v>23762</v>
      </c>
      <c r="J14" s="127">
        <f t="shared" ca="1" si="0"/>
        <v>59</v>
      </c>
      <c r="K14" s="127">
        <f t="shared" ca="1" si="1"/>
        <v>8</v>
      </c>
      <c r="S14" t="s">
        <v>1003</v>
      </c>
    </row>
    <row r="15" spans="1:22" x14ac:dyDescent="0.2">
      <c r="A15" s="126" t="s">
        <v>172</v>
      </c>
      <c r="B15" s="126" t="s">
        <v>173</v>
      </c>
      <c r="C15" s="127" t="s">
        <v>174</v>
      </c>
      <c r="D15" t="s">
        <v>123</v>
      </c>
      <c r="E15" t="s">
        <v>117</v>
      </c>
      <c r="F15" t="s">
        <v>175</v>
      </c>
      <c r="G15" s="128">
        <v>1108.71</v>
      </c>
      <c r="H15" t="s">
        <v>119</v>
      </c>
      <c r="I15" s="129">
        <v>24075</v>
      </c>
      <c r="J15" s="127">
        <f t="shared" ca="1" si="0"/>
        <v>59</v>
      </c>
      <c r="K15" s="127">
        <f t="shared" ca="1" si="1"/>
        <v>8</v>
      </c>
      <c r="S15" s="150" t="s">
        <v>1006</v>
      </c>
      <c r="T15" s="150" t="s">
        <v>108</v>
      </c>
      <c r="U15" s="142"/>
      <c r="V15" s="143"/>
    </row>
    <row r="16" spans="1:22" x14ac:dyDescent="0.2">
      <c r="A16" s="126" t="s">
        <v>176</v>
      </c>
      <c r="B16" s="126" t="s">
        <v>177</v>
      </c>
      <c r="C16" s="127" t="s">
        <v>178</v>
      </c>
      <c r="D16" t="s">
        <v>179</v>
      </c>
      <c r="E16" t="s">
        <v>136</v>
      </c>
      <c r="F16" t="s">
        <v>118</v>
      </c>
      <c r="G16" s="128">
        <v>2014.09</v>
      </c>
      <c r="H16" t="s">
        <v>119</v>
      </c>
      <c r="I16" s="129">
        <v>19655</v>
      </c>
      <c r="J16" s="127">
        <f t="shared" ca="1" si="0"/>
        <v>71</v>
      </c>
      <c r="K16" s="127">
        <f t="shared" ca="1" si="1"/>
        <v>10</v>
      </c>
      <c r="S16" s="150" t="s">
        <v>105</v>
      </c>
      <c r="T16" s="141" t="s">
        <v>119</v>
      </c>
      <c r="U16" s="158" t="s">
        <v>125</v>
      </c>
      <c r="V16" s="154" t="s">
        <v>988</v>
      </c>
    </row>
    <row r="17" spans="1:22" x14ac:dyDescent="0.2">
      <c r="A17" s="126" t="s">
        <v>180</v>
      </c>
      <c r="B17" s="126" t="s">
        <v>181</v>
      </c>
      <c r="C17" s="127" t="s">
        <v>182</v>
      </c>
      <c r="D17" t="s">
        <v>166</v>
      </c>
      <c r="E17" t="s">
        <v>117</v>
      </c>
      <c r="F17" t="s">
        <v>148</v>
      </c>
      <c r="G17" s="128">
        <v>1606.47</v>
      </c>
      <c r="H17" t="s">
        <v>119</v>
      </c>
      <c r="I17" s="129">
        <v>26819</v>
      </c>
      <c r="J17" s="127">
        <f t="shared" ca="1" si="0"/>
        <v>51</v>
      </c>
      <c r="K17" s="127">
        <f t="shared" ca="1" si="1"/>
        <v>7</v>
      </c>
      <c r="S17" s="141" t="s">
        <v>821</v>
      </c>
      <c r="T17" s="159">
        <v>1</v>
      </c>
      <c r="U17" s="160">
        <v>2</v>
      </c>
      <c r="V17" s="155">
        <v>3</v>
      </c>
    </row>
    <row r="18" spans="1:22" x14ac:dyDescent="0.2">
      <c r="A18" s="126" t="s">
        <v>183</v>
      </c>
      <c r="B18" s="126" t="s">
        <v>184</v>
      </c>
      <c r="C18" s="127" t="s">
        <v>185</v>
      </c>
      <c r="D18" t="s">
        <v>158</v>
      </c>
      <c r="E18" t="s">
        <v>136</v>
      </c>
      <c r="F18" t="s">
        <v>186</v>
      </c>
      <c r="G18" s="128">
        <v>1848.08</v>
      </c>
      <c r="H18" t="s">
        <v>119</v>
      </c>
      <c r="I18" s="129">
        <v>33264</v>
      </c>
      <c r="J18" s="127">
        <f t="shared" ca="1" si="0"/>
        <v>33</v>
      </c>
      <c r="K18" s="127">
        <f t="shared" ca="1" si="1"/>
        <v>3</v>
      </c>
      <c r="S18" s="151" t="s">
        <v>136</v>
      </c>
      <c r="T18" s="161">
        <v>112</v>
      </c>
      <c r="U18" s="162">
        <v>59</v>
      </c>
      <c r="V18" s="156">
        <v>171</v>
      </c>
    </row>
    <row r="19" spans="1:22" x14ac:dyDescent="0.2">
      <c r="A19" s="126" t="s">
        <v>187</v>
      </c>
      <c r="B19" s="126" t="s">
        <v>188</v>
      </c>
      <c r="C19" s="127" t="s">
        <v>189</v>
      </c>
      <c r="D19" t="s">
        <v>151</v>
      </c>
      <c r="E19" t="s">
        <v>152</v>
      </c>
      <c r="F19" t="s">
        <v>190</v>
      </c>
      <c r="G19" s="128">
        <v>1861.75</v>
      </c>
      <c r="H19" t="s">
        <v>125</v>
      </c>
      <c r="I19" s="129">
        <v>25603</v>
      </c>
      <c r="J19" s="127">
        <f t="shared" ca="1" si="0"/>
        <v>54</v>
      </c>
      <c r="K19" s="127">
        <f t="shared" ca="1" si="1"/>
        <v>7</v>
      </c>
      <c r="S19" s="151" t="s">
        <v>117</v>
      </c>
      <c r="T19" s="161">
        <v>62</v>
      </c>
      <c r="U19" s="162">
        <v>36</v>
      </c>
      <c r="V19" s="156">
        <v>98</v>
      </c>
    </row>
    <row r="20" spans="1:22" x14ac:dyDescent="0.2">
      <c r="A20" s="126" t="s">
        <v>191</v>
      </c>
      <c r="B20" s="126" t="s">
        <v>192</v>
      </c>
      <c r="C20" s="127" t="s">
        <v>193</v>
      </c>
      <c r="D20" t="s">
        <v>158</v>
      </c>
      <c r="E20" t="s">
        <v>136</v>
      </c>
      <c r="F20" t="s">
        <v>194</v>
      </c>
      <c r="G20" s="128">
        <v>2887.84</v>
      </c>
      <c r="H20" t="s">
        <v>119</v>
      </c>
      <c r="I20" s="129">
        <v>24087</v>
      </c>
      <c r="J20" s="127">
        <f t="shared" ca="1" si="0"/>
        <v>58</v>
      </c>
      <c r="K20" s="127">
        <f t="shared" ca="1" si="1"/>
        <v>8</v>
      </c>
      <c r="S20" s="151" t="s">
        <v>152</v>
      </c>
      <c r="T20" s="161">
        <v>5</v>
      </c>
      <c r="U20" s="162">
        <v>7</v>
      </c>
      <c r="V20" s="156">
        <v>12</v>
      </c>
    </row>
    <row r="21" spans="1:22" x14ac:dyDescent="0.2">
      <c r="A21" s="126" t="s">
        <v>191</v>
      </c>
      <c r="B21" s="126" t="s">
        <v>195</v>
      </c>
      <c r="C21" s="127" t="s">
        <v>196</v>
      </c>
      <c r="D21" t="s">
        <v>116</v>
      </c>
      <c r="E21" t="s">
        <v>117</v>
      </c>
      <c r="F21" t="s">
        <v>197</v>
      </c>
      <c r="G21" s="128">
        <v>2983.95</v>
      </c>
      <c r="H21" t="s">
        <v>119</v>
      </c>
      <c r="I21" s="129">
        <v>26758</v>
      </c>
      <c r="J21" s="127">
        <f t="shared" ca="1" si="0"/>
        <v>51</v>
      </c>
      <c r="K21" s="127">
        <f t="shared" ca="1" si="1"/>
        <v>7</v>
      </c>
      <c r="S21" s="152" t="s">
        <v>988</v>
      </c>
      <c r="T21" s="163">
        <v>180</v>
      </c>
      <c r="U21" s="164">
        <v>104</v>
      </c>
      <c r="V21" s="157">
        <v>284</v>
      </c>
    </row>
    <row r="22" spans="1:22" x14ac:dyDescent="0.2">
      <c r="A22" s="126" t="s">
        <v>198</v>
      </c>
      <c r="B22" s="126" t="s">
        <v>199</v>
      </c>
      <c r="C22" s="127" t="s">
        <v>200</v>
      </c>
      <c r="D22" t="s">
        <v>201</v>
      </c>
      <c r="E22" t="s">
        <v>136</v>
      </c>
      <c r="F22" t="s">
        <v>202</v>
      </c>
      <c r="G22" s="128">
        <v>1426.95</v>
      </c>
      <c r="H22" t="s">
        <v>125</v>
      </c>
      <c r="I22" s="129">
        <v>30776</v>
      </c>
      <c r="J22" s="127">
        <f t="shared" ca="1" si="0"/>
        <v>40</v>
      </c>
      <c r="K22" s="127">
        <f t="shared" ca="1" si="1"/>
        <v>5</v>
      </c>
    </row>
    <row r="23" spans="1:22" x14ac:dyDescent="0.2">
      <c r="A23" s="126" t="s">
        <v>203</v>
      </c>
      <c r="B23" s="126" t="s">
        <v>204</v>
      </c>
      <c r="C23" s="127" t="s">
        <v>205</v>
      </c>
      <c r="D23" t="s">
        <v>201</v>
      </c>
      <c r="E23" t="s">
        <v>136</v>
      </c>
      <c r="F23" t="s">
        <v>206</v>
      </c>
      <c r="G23" s="128">
        <v>1316.45</v>
      </c>
      <c r="H23" t="s">
        <v>119</v>
      </c>
      <c r="I23" s="129">
        <v>28468</v>
      </c>
      <c r="J23" s="127">
        <f t="shared" ca="1" si="0"/>
        <v>46</v>
      </c>
      <c r="K23" s="127">
        <f t="shared" ca="1" si="1"/>
        <v>6</v>
      </c>
    </row>
    <row r="24" spans="1:22" x14ac:dyDescent="0.2">
      <c r="A24" s="126" t="s">
        <v>207</v>
      </c>
      <c r="B24" s="126" t="s">
        <v>13</v>
      </c>
      <c r="C24" s="127" t="s">
        <v>208</v>
      </c>
      <c r="D24" t="s">
        <v>179</v>
      </c>
      <c r="E24" t="s">
        <v>136</v>
      </c>
      <c r="F24" t="s">
        <v>209</v>
      </c>
      <c r="G24" s="128">
        <v>1476.84</v>
      </c>
      <c r="H24" t="s">
        <v>125</v>
      </c>
      <c r="I24" s="129">
        <v>30926</v>
      </c>
      <c r="J24" s="127">
        <f t="shared" ca="1" si="0"/>
        <v>40</v>
      </c>
      <c r="K24" s="127">
        <f t="shared" ca="1" si="1"/>
        <v>5</v>
      </c>
      <c r="S24" s="185" t="s">
        <v>1004</v>
      </c>
    </row>
    <row r="25" spans="1:22" x14ac:dyDescent="0.2">
      <c r="A25" s="126" t="s">
        <v>210</v>
      </c>
      <c r="B25" s="126" t="s">
        <v>195</v>
      </c>
      <c r="C25" s="127" t="s">
        <v>211</v>
      </c>
      <c r="D25" t="s">
        <v>166</v>
      </c>
      <c r="E25" t="s">
        <v>117</v>
      </c>
      <c r="F25" t="s">
        <v>175</v>
      </c>
      <c r="G25" s="128">
        <v>1130.92</v>
      </c>
      <c r="H25" t="s">
        <v>119</v>
      </c>
      <c r="I25" s="129">
        <v>23065</v>
      </c>
      <c r="J25" s="127">
        <f t="shared" ca="1" si="0"/>
        <v>61</v>
      </c>
      <c r="K25" s="127">
        <f t="shared" ca="1" si="1"/>
        <v>9</v>
      </c>
      <c r="S25" s="150" t="s">
        <v>1007</v>
      </c>
      <c r="T25" s="154"/>
    </row>
    <row r="26" spans="1:22" x14ac:dyDescent="0.2">
      <c r="A26" s="126" t="s">
        <v>212</v>
      </c>
      <c r="B26" s="126" t="s">
        <v>213</v>
      </c>
      <c r="C26" s="127" t="s">
        <v>214</v>
      </c>
      <c r="D26" t="s">
        <v>135</v>
      </c>
      <c r="E26" t="s">
        <v>136</v>
      </c>
      <c r="F26" t="s">
        <v>118</v>
      </c>
      <c r="G26" s="128">
        <v>2017.23</v>
      </c>
      <c r="H26" t="s">
        <v>119</v>
      </c>
      <c r="I26" s="129">
        <v>27965</v>
      </c>
      <c r="J26" s="127">
        <f t="shared" ca="1" si="0"/>
        <v>48</v>
      </c>
      <c r="K26" s="127">
        <f t="shared" ca="1" si="1"/>
        <v>6</v>
      </c>
      <c r="S26" s="150" t="s">
        <v>105</v>
      </c>
      <c r="T26" s="154" t="s">
        <v>997</v>
      </c>
    </row>
    <row r="27" spans="1:22" x14ac:dyDescent="0.2">
      <c r="A27" s="126" t="s">
        <v>215</v>
      </c>
      <c r="B27" s="126" t="s">
        <v>216</v>
      </c>
      <c r="C27" s="127" t="s">
        <v>217</v>
      </c>
      <c r="D27" t="s">
        <v>123</v>
      </c>
      <c r="E27" t="s">
        <v>117</v>
      </c>
      <c r="F27" t="s">
        <v>131</v>
      </c>
      <c r="G27" s="128">
        <v>2421.2399999999998</v>
      </c>
      <c r="H27" t="s">
        <v>125</v>
      </c>
      <c r="I27" s="129">
        <v>22887</v>
      </c>
      <c r="J27" s="127">
        <f t="shared" ca="1" si="0"/>
        <v>62</v>
      </c>
      <c r="K27" s="127">
        <f t="shared" ca="1" si="1"/>
        <v>9</v>
      </c>
      <c r="S27" s="141" t="s">
        <v>821</v>
      </c>
      <c r="T27" s="155">
        <v>6732.3099999999995</v>
      </c>
    </row>
    <row r="28" spans="1:22" x14ac:dyDescent="0.2">
      <c r="A28" s="126" t="s">
        <v>218</v>
      </c>
      <c r="B28" s="126" t="s">
        <v>219</v>
      </c>
      <c r="C28" s="127" t="s">
        <v>220</v>
      </c>
      <c r="D28" t="s">
        <v>158</v>
      </c>
      <c r="E28" t="s">
        <v>136</v>
      </c>
      <c r="F28" t="s">
        <v>118</v>
      </c>
      <c r="G28" s="128">
        <v>1986.96</v>
      </c>
      <c r="H28" t="s">
        <v>119</v>
      </c>
      <c r="I28" s="129">
        <v>19471</v>
      </c>
      <c r="J28" s="127">
        <f t="shared" ca="1" si="0"/>
        <v>71</v>
      </c>
      <c r="K28" s="127">
        <f t="shared" ca="1" si="1"/>
        <v>10</v>
      </c>
      <c r="S28" s="151" t="s">
        <v>136</v>
      </c>
      <c r="T28" s="156">
        <v>347713.55999999976</v>
      </c>
    </row>
    <row r="29" spans="1:22" x14ac:dyDescent="0.2">
      <c r="A29" s="126" t="s">
        <v>221</v>
      </c>
      <c r="B29" s="126" t="s">
        <v>222</v>
      </c>
      <c r="C29" s="127" t="s">
        <v>223</v>
      </c>
      <c r="D29" t="s">
        <v>135</v>
      </c>
      <c r="E29" t="s">
        <v>136</v>
      </c>
      <c r="F29" t="s">
        <v>224</v>
      </c>
      <c r="G29" s="128">
        <v>1736.92</v>
      </c>
      <c r="H29" t="s">
        <v>119</v>
      </c>
      <c r="I29" s="129">
        <v>29778</v>
      </c>
      <c r="J29" s="127">
        <f t="shared" ca="1" si="0"/>
        <v>43</v>
      </c>
      <c r="K29" s="127">
        <f t="shared" ca="1" si="1"/>
        <v>5</v>
      </c>
      <c r="S29" s="151" t="s">
        <v>117</v>
      </c>
      <c r="T29" s="156">
        <v>206825.32000000007</v>
      </c>
    </row>
    <row r="30" spans="1:22" x14ac:dyDescent="0.2">
      <c r="A30" s="126" t="s">
        <v>225</v>
      </c>
      <c r="B30" s="126" t="s">
        <v>226</v>
      </c>
      <c r="C30" s="127" t="s">
        <v>227</v>
      </c>
      <c r="D30" t="s">
        <v>158</v>
      </c>
      <c r="E30" t="s">
        <v>136</v>
      </c>
      <c r="F30" t="s">
        <v>228</v>
      </c>
      <c r="G30" s="128">
        <v>2233.77</v>
      </c>
      <c r="H30" t="s">
        <v>119</v>
      </c>
      <c r="I30" s="129">
        <v>19084</v>
      </c>
      <c r="J30" s="127">
        <f t="shared" ca="1" si="0"/>
        <v>72</v>
      </c>
      <c r="K30" s="127">
        <f t="shared" ca="1" si="1"/>
        <v>10</v>
      </c>
      <c r="S30" s="151" t="s">
        <v>152</v>
      </c>
      <c r="T30" s="156">
        <v>27140.36</v>
      </c>
    </row>
    <row r="31" spans="1:22" x14ac:dyDescent="0.2">
      <c r="A31" s="126" t="s">
        <v>229</v>
      </c>
      <c r="B31" s="126" t="s">
        <v>230</v>
      </c>
      <c r="C31" s="127" t="s">
        <v>231</v>
      </c>
      <c r="D31" t="s">
        <v>135</v>
      </c>
      <c r="E31" t="s">
        <v>136</v>
      </c>
      <c r="F31" t="s">
        <v>232</v>
      </c>
      <c r="G31" s="128">
        <v>1679.49</v>
      </c>
      <c r="H31" t="s">
        <v>119</v>
      </c>
      <c r="I31" s="129">
        <v>21657</v>
      </c>
      <c r="J31" s="127">
        <f t="shared" ca="1" si="0"/>
        <v>65</v>
      </c>
      <c r="K31" s="127">
        <f t="shared" ca="1" si="1"/>
        <v>10</v>
      </c>
      <c r="S31" s="152" t="s">
        <v>988</v>
      </c>
      <c r="T31" s="157">
        <v>588411.54999999981</v>
      </c>
    </row>
    <row r="32" spans="1:22" x14ac:dyDescent="0.2">
      <c r="A32" s="126" t="s">
        <v>233</v>
      </c>
      <c r="B32" s="126" t="s">
        <v>234</v>
      </c>
      <c r="C32" s="127" t="s">
        <v>235</v>
      </c>
      <c r="D32" t="s">
        <v>130</v>
      </c>
      <c r="E32" t="s">
        <v>117</v>
      </c>
      <c r="F32" t="s">
        <v>118</v>
      </c>
      <c r="G32" s="128">
        <v>1991.89</v>
      </c>
      <c r="H32" t="s">
        <v>125</v>
      </c>
      <c r="I32" s="129">
        <v>23753</v>
      </c>
      <c r="J32" s="127">
        <f t="shared" ca="1" si="0"/>
        <v>59</v>
      </c>
      <c r="K32" s="127">
        <f t="shared" ca="1" si="1"/>
        <v>8</v>
      </c>
    </row>
    <row r="33" spans="1:25" x14ac:dyDescent="0.2">
      <c r="A33" s="126" t="s">
        <v>236</v>
      </c>
      <c r="B33" s="126" t="s">
        <v>237</v>
      </c>
      <c r="C33" s="127" t="s">
        <v>238</v>
      </c>
      <c r="D33" t="s">
        <v>158</v>
      </c>
      <c r="E33" t="s">
        <v>136</v>
      </c>
      <c r="F33" t="s">
        <v>224</v>
      </c>
      <c r="G33" s="128">
        <v>1750.68</v>
      </c>
      <c r="H33" t="s">
        <v>119</v>
      </c>
      <c r="I33" s="129">
        <v>17710</v>
      </c>
      <c r="J33" s="127">
        <f t="shared" ca="1" si="0"/>
        <v>76</v>
      </c>
      <c r="K33" s="127">
        <f t="shared" ca="1" si="1"/>
        <v>10</v>
      </c>
    </row>
    <row r="34" spans="1:25" x14ac:dyDescent="0.2">
      <c r="A34" s="126" t="s">
        <v>239</v>
      </c>
      <c r="B34" s="126" t="s">
        <v>240</v>
      </c>
      <c r="C34" s="127" t="s">
        <v>241</v>
      </c>
      <c r="D34" t="s">
        <v>135</v>
      </c>
      <c r="E34" t="s">
        <v>136</v>
      </c>
      <c r="F34" t="s">
        <v>228</v>
      </c>
      <c r="G34" s="128">
        <v>2218.1999999999998</v>
      </c>
      <c r="H34" t="s">
        <v>125</v>
      </c>
      <c r="I34" s="129">
        <v>31981</v>
      </c>
      <c r="J34" s="127">
        <f t="shared" ca="1" si="0"/>
        <v>37</v>
      </c>
      <c r="K34" s="127">
        <f t="shared" ca="1" si="1"/>
        <v>4</v>
      </c>
      <c r="S34" s="185" t="s">
        <v>1005</v>
      </c>
    </row>
    <row r="35" spans="1:25" x14ac:dyDescent="0.2">
      <c r="A35" s="126" t="s">
        <v>239</v>
      </c>
      <c r="B35" s="126" t="s">
        <v>242</v>
      </c>
      <c r="C35" s="127" t="s">
        <v>243</v>
      </c>
      <c r="D35" t="s">
        <v>135</v>
      </c>
      <c r="E35" t="s">
        <v>136</v>
      </c>
      <c r="F35" t="s">
        <v>244</v>
      </c>
      <c r="G35" s="128">
        <v>1954.68</v>
      </c>
      <c r="H35" t="s">
        <v>125</v>
      </c>
      <c r="I35" s="129">
        <v>22881</v>
      </c>
      <c r="J35" s="127">
        <f t="shared" ca="1" si="0"/>
        <v>62</v>
      </c>
      <c r="K35" s="127">
        <f t="shared" ca="1" si="1"/>
        <v>9</v>
      </c>
      <c r="S35" s="141"/>
      <c r="T35" s="150" t="s">
        <v>108</v>
      </c>
      <c r="U35" s="165" t="s">
        <v>1008</v>
      </c>
      <c r="V35" s="142"/>
      <c r="W35" s="142"/>
      <c r="X35" s="142"/>
      <c r="Y35" s="143"/>
    </row>
    <row r="36" spans="1:25" x14ac:dyDescent="0.2">
      <c r="A36" s="126" t="s">
        <v>245</v>
      </c>
      <c r="B36" s="126" t="s">
        <v>222</v>
      </c>
      <c r="C36" s="127" t="s">
        <v>246</v>
      </c>
      <c r="D36" t="s">
        <v>135</v>
      </c>
      <c r="E36" t="s">
        <v>136</v>
      </c>
      <c r="F36" t="s">
        <v>171</v>
      </c>
      <c r="G36" s="128">
        <v>2830.61</v>
      </c>
      <c r="H36" t="s">
        <v>119</v>
      </c>
      <c r="I36" s="129">
        <v>21233</v>
      </c>
      <c r="J36" s="127">
        <f t="shared" ca="1" si="0"/>
        <v>66</v>
      </c>
      <c r="K36" s="127">
        <f t="shared" ca="1" si="1"/>
        <v>10</v>
      </c>
      <c r="S36" s="144"/>
      <c r="T36" s="141" t="s">
        <v>119</v>
      </c>
      <c r="U36" s="142"/>
      <c r="V36" s="141" t="s">
        <v>125</v>
      </c>
      <c r="W36" s="142"/>
      <c r="X36" s="141" t="s">
        <v>1009</v>
      </c>
      <c r="Y36" s="154" t="s">
        <v>1010</v>
      </c>
    </row>
    <row r="37" spans="1:25" x14ac:dyDescent="0.2">
      <c r="A37" s="126" t="s">
        <v>247</v>
      </c>
      <c r="B37" s="126" t="s">
        <v>248</v>
      </c>
      <c r="C37" s="127" t="s">
        <v>249</v>
      </c>
      <c r="D37" t="s">
        <v>158</v>
      </c>
      <c r="E37" t="s">
        <v>136</v>
      </c>
      <c r="F37" t="s">
        <v>250</v>
      </c>
      <c r="G37" s="128">
        <v>2563.4</v>
      </c>
      <c r="H37" t="s">
        <v>125</v>
      </c>
      <c r="I37" s="129">
        <v>22068</v>
      </c>
      <c r="J37" s="127">
        <f t="shared" ca="1" si="0"/>
        <v>64</v>
      </c>
      <c r="K37" s="127">
        <f t="shared" ca="1" si="1"/>
        <v>9</v>
      </c>
      <c r="S37" s="150" t="s">
        <v>105</v>
      </c>
      <c r="T37" s="141" t="s">
        <v>1007</v>
      </c>
      <c r="U37" s="158" t="s">
        <v>1011</v>
      </c>
      <c r="V37" s="141" t="s">
        <v>1007</v>
      </c>
      <c r="W37" s="158" t="s">
        <v>1011</v>
      </c>
      <c r="X37" s="144"/>
      <c r="Y37" s="166"/>
    </row>
    <row r="38" spans="1:25" x14ac:dyDescent="0.2">
      <c r="A38" s="126" t="s">
        <v>251</v>
      </c>
      <c r="B38" s="126" t="s">
        <v>252</v>
      </c>
      <c r="C38" s="127" t="s">
        <v>253</v>
      </c>
      <c r="D38" t="s">
        <v>135</v>
      </c>
      <c r="E38" t="s">
        <v>136</v>
      </c>
      <c r="F38" t="s">
        <v>254</v>
      </c>
      <c r="G38" s="128">
        <v>971.56</v>
      </c>
      <c r="H38" t="s">
        <v>125</v>
      </c>
      <c r="I38" s="129">
        <v>29140</v>
      </c>
      <c r="J38" s="127">
        <f t="shared" ca="1" si="0"/>
        <v>45</v>
      </c>
      <c r="K38" s="127">
        <f t="shared" ca="1" si="1"/>
        <v>6</v>
      </c>
      <c r="S38" s="141" t="s">
        <v>821</v>
      </c>
      <c r="T38" s="159">
        <v>1922.48</v>
      </c>
      <c r="U38" s="160">
        <v>1922.48</v>
      </c>
      <c r="V38" s="159">
        <v>4809.83</v>
      </c>
      <c r="W38" s="160">
        <v>2404.915</v>
      </c>
      <c r="X38" s="159">
        <v>6732.3099999999995</v>
      </c>
      <c r="Y38" s="155">
        <v>2244.103333333333</v>
      </c>
    </row>
    <row r="39" spans="1:25" x14ac:dyDescent="0.2">
      <c r="A39" s="126" t="s">
        <v>255</v>
      </c>
      <c r="B39" s="126" t="s">
        <v>256</v>
      </c>
      <c r="C39" s="127" t="s">
        <v>257</v>
      </c>
      <c r="D39" t="s">
        <v>166</v>
      </c>
      <c r="E39" t="s">
        <v>117</v>
      </c>
      <c r="F39" t="s">
        <v>190</v>
      </c>
      <c r="G39" s="128">
        <v>1873.25</v>
      </c>
      <c r="H39" t="s">
        <v>119</v>
      </c>
      <c r="I39" s="129">
        <v>30952</v>
      </c>
      <c r="J39" s="127">
        <f t="shared" ca="1" si="0"/>
        <v>40</v>
      </c>
      <c r="K39" s="127">
        <f t="shared" ca="1" si="1"/>
        <v>5</v>
      </c>
      <c r="S39" s="151" t="s">
        <v>136</v>
      </c>
      <c r="T39" s="161">
        <v>234442.68</v>
      </c>
      <c r="U39" s="162">
        <v>2093.2382142857141</v>
      </c>
      <c r="V39" s="161">
        <v>113270.87999999999</v>
      </c>
      <c r="W39" s="162">
        <v>1919.8454237288133</v>
      </c>
      <c r="X39" s="161">
        <v>347713.55999999982</v>
      </c>
      <c r="Y39" s="156">
        <v>2033.4126315789463</v>
      </c>
    </row>
    <row r="40" spans="1:25" x14ac:dyDescent="0.2">
      <c r="A40" s="126" t="s">
        <v>258</v>
      </c>
      <c r="B40" s="126" t="s">
        <v>259</v>
      </c>
      <c r="C40" s="127" t="s">
        <v>260</v>
      </c>
      <c r="D40" t="s">
        <v>116</v>
      </c>
      <c r="E40" t="s">
        <v>117</v>
      </c>
      <c r="F40" t="s">
        <v>228</v>
      </c>
      <c r="G40" s="128">
        <v>2109.04</v>
      </c>
      <c r="H40" t="s">
        <v>119</v>
      </c>
      <c r="I40" s="129">
        <v>24096</v>
      </c>
      <c r="J40" s="127">
        <f t="shared" ca="1" si="0"/>
        <v>58</v>
      </c>
      <c r="K40" s="127">
        <f t="shared" ca="1" si="1"/>
        <v>8</v>
      </c>
      <c r="S40" s="151" t="s">
        <v>117</v>
      </c>
      <c r="T40" s="161">
        <v>130190.84999999999</v>
      </c>
      <c r="U40" s="162">
        <v>2099.8524193548387</v>
      </c>
      <c r="V40" s="161">
        <v>76634.469999999987</v>
      </c>
      <c r="W40" s="162">
        <v>2128.7352777777774</v>
      </c>
      <c r="X40" s="161">
        <v>206825.32000000007</v>
      </c>
      <c r="Y40" s="156">
        <v>2110.4624489795924</v>
      </c>
    </row>
    <row r="41" spans="1:25" x14ac:dyDescent="0.2">
      <c r="A41" s="126" t="s">
        <v>258</v>
      </c>
      <c r="B41" s="126" t="s">
        <v>256</v>
      </c>
      <c r="C41" s="127" t="s">
        <v>261</v>
      </c>
      <c r="D41" t="s">
        <v>116</v>
      </c>
      <c r="E41" t="s">
        <v>117</v>
      </c>
      <c r="F41" t="s">
        <v>131</v>
      </c>
      <c r="G41" s="128">
        <v>2431.2800000000002</v>
      </c>
      <c r="H41" t="s">
        <v>119</v>
      </c>
      <c r="I41" s="129">
        <v>32649</v>
      </c>
      <c r="J41" s="127">
        <f t="shared" ca="1" si="0"/>
        <v>35</v>
      </c>
      <c r="K41" s="127">
        <f t="shared" ca="1" si="1"/>
        <v>4</v>
      </c>
      <c r="S41" s="151" t="s">
        <v>152</v>
      </c>
      <c r="T41" s="161">
        <v>11866.13</v>
      </c>
      <c r="U41" s="162">
        <v>2373.2259999999997</v>
      </c>
      <c r="V41" s="161">
        <v>15274.23</v>
      </c>
      <c r="W41" s="162">
        <v>2182.0328571428572</v>
      </c>
      <c r="X41" s="161">
        <v>27140.36</v>
      </c>
      <c r="Y41" s="156">
        <v>2261.6966666666667</v>
      </c>
    </row>
    <row r="42" spans="1:25" x14ac:dyDescent="0.2">
      <c r="A42" s="126" t="s">
        <v>262</v>
      </c>
      <c r="B42" s="126" t="s">
        <v>263</v>
      </c>
      <c r="C42" s="127" t="s">
        <v>264</v>
      </c>
      <c r="D42" t="s">
        <v>116</v>
      </c>
      <c r="E42" t="s">
        <v>117</v>
      </c>
      <c r="F42" t="s">
        <v>265</v>
      </c>
      <c r="G42" s="128">
        <v>3135.85</v>
      </c>
      <c r="H42" t="s">
        <v>119</v>
      </c>
      <c r="I42" s="129">
        <v>30830</v>
      </c>
      <c r="J42" s="127">
        <f t="shared" ca="1" si="0"/>
        <v>40</v>
      </c>
      <c r="K42" s="127">
        <f t="shared" ca="1" si="1"/>
        <v>5</v>
      </c>
      <c r="S42" s="152" t="s">
        <v>988</v>
      </c>
      <c r="T42" s="163">
        <v>378422.14000000007</v>
      </c>
      <c r="U42" s="164">
        <v>2102.3452222222227</v>
      </c>
      <c r="V42" s="163">
        <v>209989.41000000006</v>
      </c>
      <c r="W42" s="164">
        <v>2019.1289423076928</v>
      </c>
      <c r="X42" s="163">
        <v>588411.54999999993</v>
      </c>
      <c r="Y42" s="157">
        <v>2071.8716549295773</v>
      </c>
    </row>
    <row r="43" spans="1:25" x14ac:dyDescent="0.2">
      <c r="A43" s="126" t="s">
        <v>266</v>
      </c>
      <c r="B43" s="126" t="s">
        <v>267</v>
      </c>
      <c r="C43" s="127" t="s">
        <v>268</v>
      </c>
      <c r="D43" t="s">
        <v>158</v>
      </c>
      <c r="E43" t="s">
        <v>136</v>
      </c>
      <c r="F43" t="s">
        <v>131</v>
      </c>
      <c r="G43" s="128">
        <v>2381.96</v>
      </c>
      <c r="H43" t="s">
        <v>125</v>
      </c>
      <c r="I43" s="129">
        <v>29888</v>
      </c>
      <c r="J43" s="127">
        <f t="shared" ca="1" si="0"/>
        <v>43</v>
      </c>
      <c r="K43" s="127">
        <f t="shared" ca="1" si="1"/>
        <v>5</v>
      </c>
    </row>
    <row r="44" spans="1:25" x14ac:dyDescent="0.2">
      <c r="A44" s="126" t="s">
        <v>269</v>
      </c>
      <c r="B44" s="126" t="s">
        <v>213</v>
      </c>
      <c r="C44" s="127" t="s">
        <v>270</v>
      </c>
      <c r="D44" t="s">
        <v>271</v>
      </c>
      <c r="E44" t="s">
        <v>136</v>
      </c>
      <c r="F44" t="s">
        <v>228</v>
      </c>
      <c r="G44" s="128">
        <v>2263.5500000000002</v>
      </c>
      <c r="H44" t="s">
        <v>119</v>
      </c>
      <c r="I44" s="129">
        <v>25936</v>
      </c>
      <c r="J44" s="127">
        <f t="shared" ca="1" si="0"/>
        <v>53</v>
      </c>
      <c r="K44" s="127">
        <f t="shared" ca="1" si="1"/>
        <v>7</v>
      </c>
    </row>
    <row r="45" spans="1:25" x14ac:dyDescent="0.2">
      <c r="A45" s="126" t="s">
        <v>272</v>
      </c>
      <c r="B45" s="126" t="s">
        <v>273</v>
      </c>
      <c r="C45" s="127" t="s">
        <v>274</v>
      </c>
      <c r="D45" t="s">
        <v>201</v>
      </c>
      <c r="E45" t="s">
        <v>136</v>
      </c>
      <c r="F45" t="s">
        <v>275</v>
      </c>
      <c r="G45" s="128">
        <v>1446.08</v>
      </c>
      <c r="H45" t="s">
        <v>125</v>
      </c>
      <c r="I45" s="129">
        <v>23511</v>
      </c>
      <c r="J45" s="127">
        <f t="shared" ca="1" si="0"/>
        <v>60</v>
      </c>
      <c r="K45" s="127">
        <f t="shared" ca="1" si="1"/>
        <v>9</v>
      </c>
      <c r="S45" s="185" t="s">
        <v>1012</v>
      </c>
    </row>
    <row r="46" spans="1:25" x14ac:dyDescent="0.2">
      <c r="A46" s="126" t="s">
        <v>276</v>
      </c>
      <c r="B46" s="126" t="s">
        <v>277</v>
      </c>
      <c r="C46" s="127" t="s">
        <v>278</v>
      </c>
      <c r="D46" t="s">
        <v>135</v>
      </c>
      <c r="E46" t="s">
        <v>136</v>
      </c>
      <c r="F46" t="s">
        <v>190</v>
      </c>
      <c r="G46" s="128">
        <v>3583.16</v>
      </c>
      <c r="H46" t="s">
        <v>119</v>
      </c>
      <c r="I46" s="129">
        <v>19932</v>
      </c>
      <c r="J46" s="127">
        <f t="shared" ca="1" si="0"/>
        <v>70</v>
      </c>
      <c r="K46" s="127">
        <f t="shared" ca="1" si="1"/>
        <v>10</v>
      </c>
      <c r="S46" s="150" t="s">
        <v>1014</v>
      </c>
      <c r="T46" s="150" t="s">
        <v>108</v>
      </c>
      <c r="U46" s="142"/>
      <c r="V46" s="143"/>
    </row>
    <row r="47" spans="1:25" x14ac:dyDescent="0.2">
      <c r="A47" s="126" t="s">
        <v>279</v>
      </c>
      <c r="B47" s="126" t="s">
        <v>280</v>
      </c>
      <c r="C47" s="127" t="s">
        <v>281</v>
      </c>
      <c r="D47" t="s">
        <v>135</v>
      </c>
      <c r="E47" t="s">
        <v>136</v>
      </c>
      <c r="F47" t="s">
        <v>144</v>
      </c>
      <c r="G47" s="128">
        <v>2692.75</v>
      </c>
      <c r="H47" t="s">
        <v>125</v>
      </c>
      <c r="I47" s="129">
        <v>24072</v>
      </c>
      <c r="J47" s="127">
        <f t="shared" ca="1" si="0"/>
        <v>59</v>
      </c>
      <c r="K47" s="127">
        <f t="shared" ca="1" si="1"/>
        <v>8</v>
      </c>
      <c r="S47" s="150" t="s">
        <v>111</v>
      </c>
      <c r="T47" s="141" t="s">
        <v>119</v>
      </c>
      <c r="U47" s="158" t="s">
        <v>125</v>
      </c>
      <c r="V47" s="154" t="s">
        <v>988</v>
      </c>
    </row>
    <row r="48" spans="1:25" x14ac:dyDescent="0.2">
      <c r="A48" s="126" t="s">
        <v>282</v>
      </c>
      <c r="B48" s="126" t="s">
        <v>240</v>
      </c>
      <c r="C48" s="127" t="s">
        <v>283</v>
      </c>
      <c r="D48" t="s">
        <v>201</v>
      </c>
      <c r="E48" t="s">
        <v>136</v>
      </c>
      <c r="F48" t="s">
        <v>144</v>
      </c>
      <c r="G48" s="128">
        <v>2648.4</v>
      </c>
      <c r="H48" t="s">
        <v>125</v>
      </c>
      <c r="I48" s="129">
        <v>30676</v>
      </c>
      <c r="J48" s="127">
        <f t="shared" ca="1" si="0"/>
        <v>40</v>
      </c>
      <c r="K48" s="127">
        <f t="shared" ca="1" si="1"/>
        <v>5</v>
      </c>
      <c r="S48" s="141">
        <v>3</v>
      </c>
      <c r="T48" s="159">
        <v>2263.7266666666665</v>
      </c>
      <c r="U48" s="160">
        <v>1196.72</v>
      </c>
      <c r="V48" s="155">
        <v>1996.9749999999999</v>
      </c>
    </row>
    <row r="49" spans="1:23" x14ac:dyDescent="0.2">
      <c r="A49" s="126" t="s">
        <v>284</v>
      </c>
      <c r="B49" s="126" t="s">
        <v>285</v>
      </c>
      <c r="C49" s="127" t="s">
        <v>286</v>
      </c>
      <c r="D49" t="s">
        <v>135</v>
      </c>
      <c r="E49" t="s">
        <v>136</v>
      </c>
      <c r="F49" t="s">
        <v>228</v>
      </c>
      <c r="G49" s="128">
        <v>2153.75</v>
      </c>
      <c r="H49" t="s">
        <v>119</v>
      </c>
      <c r="I49" s="129">
        <v>25636</v>
      </c>
      <c r="J49" s="127">
        <f t="shared" ca="1" si="0"/>
        <v>54</v>
      </c>
      <c r="K49" s="127">
        <f t="shared" ca="1" si="1"/>
        <v>7</v>
      </c>
      <c r="S49" s="151">
        <v>4</v>
      </c>
      <c r="T49" s="161">
        <v>2185.1181818181817</v>
      </c>
      <c r="U49" s="162">
        <v>2067.8263636363636</v>
      </c>
      <c r="V49" s="156">
        <v>2126.4722727272729</v>
      </c>
    </row>
    <row r="50" spans="1:23" x14ac:dyDescent="0.2">
      <c r="A50" s="126" t="s">
        <v>287</v>
      </c>
      <c r="B50" s="126" t="s">
        <v>288</v>
      </c>
      <c r="C50" s="127" t="s">
        <v>289</v>
      </c>
      <c r="D50" t="s">
        <v>135</v>
      </c>
      <c r="E50" t="s">
        <v>136</v>
      </c>
      <c r="F50" t="s">
        <v>175</v>
      </c>
      <c r="G50" s="128">
        <v>1112.47</v>
      </c>
      <c r="H50" t="s">
        <v>119</v>
      </c>
      <c r="I50" s="129">
        <v>32427</v>
      </c>
      <c r="J50" s="127">
        <f t="shared" ca="1" si="0"/>
        <v>36</v>
      </c>
      <c r="K50" s="127">
        <f t="shared" ca="1" si="1"/>
        <v>4</v>
      </c>
      <c r="S50" s="151">
        <v>5</v>
      </c>
      <c r="T50" s="161">
        <v>2161.4584848484851</v>
      </c>
      <c r="U50" s="162">
        <v>1819.5409999999999</v>
      </c>
      <c r="V50" s="156">
        <v>2032.4330188679241</v>
      </c>
    </row>
    <row r="51" spans="1:23" x14ac:dyDescent="0.2">
      <c r="A51" s="126" t="s">
        <v>290</v>
      </c>
      <c r="B51" s="126" t="s">
        <v>291</v>
      </c>
      <c r="C51" s="127" t="s">
        <v>292</v>
      </c>
      <c r="D51" t="s">
        <v>293</v>
      </c>
      <c r="E51" t="s">
        <v>117</v>
      </c>
      <c r="F51" t="s">
        <v>294</v>
      </c>
      <c r="G51" s="128">
        <v>2324.6</v>
      </c>
      <c r="H51" t="s">
        <v>119</v>
      </c>
      <c r="I51" s="129">
        <v>29465</v>
      </c>
      <c r="J51" s="127">
        <f t="shared" ca="1" si="0"/>
        <v>44</v>
      </c>
      <c r="K51" s="127">
        <f t="shared" ca="1" si="1"/>
        <v>5</v>
      </c>
      <c r="S51" s="151">
        <v>6</v>
      </c>
      <c r="T51" s="161">
        <v>2385.5781818181817</v>
      </c>
      <c r="U51" s="162">
        <v>1922.7288888888886</v>
      </c>
      <c r="V51" s="156">
        <v>2177.2960000000007</v>
      </c>
    </row>
    <row r="52" spans="1:23" x14ac:dyDescent="0.2">
      <c r="A52" s="126" t="s">
        <v>295</v>
      </c>
      <c r="B52" s="126" t="s">
        <v>296</v>
      </c>
      <c r="C52" s="127" t="s">
        <v>297</v>
      </c>
      <c r="D52" t="s">
        <v>158</v>
      </c>
      <c r="E52" t="s">
        <v>136</v>
      </c>
      <c r="F52" t="s">
        <v>131</v>
      </c>
      <c r="G52" s="128">
        <v>2417.58</v>
      </c>
      <c r="H52" t="s">
        <v>119</v>
      </c>
      <c r="I52" s="129">
        <v>22668</v>
      </c>
      <c r="J52" s="127">
        <f t="shared" ca="1" si="0"/>
        <v>62</v>
      </c>
      <c r="K52" s="127">
        <f t="shared" ca="1" si="1"/>
        <v>9</v>
      </c>
      <c r="S52" s="151">
        <v>7</v>
      </c>
      <c r="T52" s="161">
        <v>2219.8184615384616</v>
      </c>
      <c r="U52" s="162">
        <v>1818.7628571428572</v>
      </c>
      <c r="V52" s="156">
        <v>2079.4490000000001</v>
      </c>
    </row>
    <row r="53" spans="1:23" x14ac:dyDescent="0.2">
      <c r="A53" s="126" t="s">
        <v>298</v>
      </c>
      <c r="B53" s="126" t="s">
        <v>299</v>
      </c>
      <c r="C53" s="127" t="s">
        <v>300</v>
      </c>
      <c r="D53" t="s">
        <v>158</v>
      </c>
      <c r="E53" t="s">
        <v>136</v>
      </c>
      <c r="F53" t="s">
        <v>144</v>
      </c>
      <c r="G53" s="128">
        <v>2660.51</v>
      </c>
      <c r="H53" t="s">
        <v>119</v>
      </c>
      <c r="I53" s="129">
        <v>29678</v>
      </c>
      <c r="J53" s="127">
        <f t="shared" ca="1" si="0"/>
        <v>43</v>
      </c>
      <c r="K53" s="127">
        <f t="shared" ca="1" si="1"/>
        <v>5</v>
      </c>
      <c r="S53" s="151">
        <v>8</v>
      </c>
      <c r="T53" s="161">
        <v>2017.5213513513509</v>
      </c>
      <c r="U53" s="162">
        <v>2155.2822727272728</v>
      </c>
      <c r="V53" s="156">
        <v>2068.889830508474</v>
      </c>
    </row>
    <row r="54" spans="1:23" x14ac:dyDescent="0.2">
      <c r="A54" s="126" t="s">
        <v>301</v>
      </c>
      <c r="B54" s="126" t="s">
        <v>302</v>
      </c>
      <c r="C54" s="127" t="s">
        <v>303</v>
      </c>
      <c r="D54" t="s">
        <v>135</v>
      </c>
      <c r="E54" t="s">
        <v>136</v>
      </c>
      <c r="F54" t="s">
        <v>228</v>
      </c>
      <c r="G54" s="128">
        <v>2173.69</v>
      </c>
      <c r="H54" t="s">
        <v>125</v>
      </c>
      <c r="I54" s="129">
        <v>18864</v>
      </c>
      <c r="J54" s="127">
        <f t="shared" ca="1" si="0"/>
        <v>73</v>
      </c>
      <c r="K54" s="127">
        <f t="shared" ca="1" si="1"/>
        <v>10</v>
      </c>
      <c r="S54" s="151">
        <v>9</v>
      </c>
      <c r="T54" s="161">
        <v>1885.4294117647055</v>
      </c>
      <c r="U54" s="162">
        <v>2050.9810526315791</v>
      </c>
      <c r="V54" s="156">
        <v>1944.7781132075465</v>
      </c>
    </row>
    <row r="55" spans="1:23" x14ac:dyDescent="0.2">
      <c r="A55" s="126" t="s">
        <v>304</v>
      </c>
      <c r="B55" s="126" t="s">
        <v>305</v>
      </c>
      <c r="C55" s="127" t="s">
        <v>306</v>
      </c>
      <c r="D55" t="s">
        <v>151</v>
      </c>
      <c r="E55" t="s">
        <v>152</v>
      </c>
      <c r="F55" t="s">
        <v>307</v>
      </c>
      <c r="G55" s="128">
        <v>1076.42</v>
      </c>
      <c r="H55" t="s">
        <v>125</v>
      </c>
      <c r="I55" s="129">
        <v>20171</v>
      </c>
      <c r="J55" s="127">
        <f t="shared" ca="1" si="0"/>
        <v>69</v>
      </c>
      <c r="K55" s="127">
        <f t="shared" ca="1" si="1"/>
        <v>10</v>
      </c>
      <c r="S55" s="151">
        <v>10</v>
      </c>
      <c r="T55" s="161">
        <v>2168.806315789474</v>
      </c>
      <c r="U55" s="162">
        <v>2215.6686666666665</v>
      </c>
      <c r="V55" s="156">
        <v>2182.0692452830194</v>
      </c>
    </row>
    <row r="56" spans="1:23" x14ac:dyDescent="0.2">
      <c r="A56" s="126" t="s">
        <v>308</v>
      </c>
      <c r="B56" s="126" t="s">
        <v>173</v>
      </c>
      <c r="C56" s="127" t="s">
        <v>309</v>
      </c>
      <c r="D56" t="s">
        <v>123</v>
      </c>
      <c r="E56" t="s">
        <v>117</v>
      </c>
      <c r="F56" t="s">
        <v>148</v>
      </c>
      <c r="G56" s="128">
        <v>1593.08</v>
      </c>
      <c r="H56" t="s">
        <v>119</v>
      </c>
      <c r="I56" s="129">
        <v>29285</v>
      </c>
      <c r="J56" s="127">
        <f t="shared" ca="1" si="0"/>
        <v>44</v>
      </c>
      <c r="K56" s="127">
        <f t="shared" ca="1" si="1"/>
        <v>5</v>
      </c>
      <c r="S56" s="152" t="s">
        <v>988</v>
      </c>
      <c r="T56" s="163">
        <v>2102.3452222222231</v>
      </c>
      <c r="U56" s="164">
        <v>2019.1289423076928</v>
      </c>
      <c r="V56" s="157">
        <v>2071.8716549295777</v>
      </c>
    </row>
    <row r="57" spans="1:23" x14ac:dyDescent="0.2">
      <c r="A57" s="126" t="s">
        <v>310</v>
      </c>
      <c r="B57" s="126" t="s">
        <v>311</v>
      </c>
      <c r="C57" s="127" t="s">
        <v>312</v>
      </c>
      <c r="D57" t="s">
        <v>201</v>
      </c>
      <c r="E57" t="s">
        <v>136</v>
      </c>
      <c r="F57" t="s">
        <v>250</v>
      </c>
      <c r="G57" s="128">
        <v>2573.64</v>
      </c>
      <c r="H57" t="s">
        <v>119</v>
      </c>
      <c r="I57" s="129">
        <v>30914</v>
      </c>
      <c r="J57" s="127">
        <f t="shared" ca="1" si="0"/>
        <v>40</v>
      </c>
      <c r="K57" s="127">
        <f t="shared" ca="1" si="1"/>
        <v>5</v>
      </c>
    </row>
    <row r="58" spans="1:23" x14ac:dyDescent="0.2">
      <c r="A58" s="126" t="s">
        <v>313</v>
      </c>
      <c r="B58" s="126" t="s">
        <v>19</v>
      </c>
      <c r="C58" s="127" t="s">
        <v>314</v>
      </c>
      <c r="D58" t="s">
        <v>158</v>
      </c>
      <c r="E58" t="s">
        <v>136</v>
      </c>
      <c r="F58" t="s">
        <v>315</v>
      </c>
      <c r="G58" s="128">
        <v>2754.66</v>
      </c>
      <c r="H58" t="s">
        <v>125</v>
      </c>
      <c r="I58" s="129">
        <v>32448</v>
      </c>
      <c r="J58" s="127">
        <f t="shared" ca="1" si="0"/>
        <v>36</v>
      </c>
      <c r="K58" s="127">
        <f t="shared" ca="1" si="1"/>
        <v>4</v>
      </c>
    </row>
    <row r="59" spans="1:23" x14ac:dyDescent="0.2">
      <c r="A59" s="126" t="s">
        <v>316</v>
      </c>
      <c r="B59" s="126" t="s">
        <v>188</v>
      </c>
      <c r="C59" s="127" t="s">
        <v>317</v>
      </c>
      <c r="D59" t="s">
        <v>293</v>
      </c>
      <c r="E59" t="s">
        <v>117</v>
      </c>
      <c r="F59" t="s">
        <v>318</v>
      </c>
      <c r="G59" s="128">
        <v>1934.15</v>
      </c>
      <c r="H59" t="s">
        <v>125</v>
      </c>
      <c r="I59" s="129">
        <v>28247</v>
      </c>
      <c r="J59" s="127">
        <f t="shared" ca="1" si="0"/>
        <v>47</v>
      </c>
      <c r="K59" s="127">
        <f t="shared" ca="1" si="1"/>
        <v>6</v>
      </c>
      <c r="S59" s="185" t="s">
        <v>1015</v>
      </c>
    </row>
    <row r="60" spans="1:23" x14ac:dyDescent="0.2">
      <c r="A60" s="126" t="s">
        <v>319</v>
      </c>
      <c r="B60" s="126" t="s">
        <v>296</v>
      </c>
      <c r="C60" s="127" t="s">
        <v>320</v>
      </c>
      <c r="D60" t="s">
        <v>158</v>
      </c>
      <c r="E60" t="s">
        <v>136</v>
      </c>
      <c r="F60" t="s">
        <v>318</v>
      </c>
      <c r="G60" s="128">
        <v>1937.96</v>
      </c>
      <c r="H60" t="s">
        <v>119</v>
      </c>
      <c r="I60" s="129">
        <v>19430</v>
      </c>
      <c r="J60" s="127">
        <f t="shared" ca="1" si="0"/>
        <v>71</v>
      </c>
      <c r="K60" s="127">
        <f t="shared" ca="1" si="1"/>
        <v>10</v>
      </c>
      <c r="S60" s="141"/>
      <c r="T60" s="150" t="s">
        <v>1008</v>
      </c>
      <c r="U60" s="142"/>
      <c r="V60" s="142"/>
      <c r="W60" s="143"/>
    </row>
    <row r="61" spans="1:23" x14ac:dyDescent="0.2">
      <c r="A61" s="126" t="s">
        <v>321</v>
      </c>
      <c r="B61" s="126" t="s">
        <v>322</v>
      </c>
      <c r="C61" s="127" t="s">
        <v>323</v>
      </c>
      <c r="D61" t="s">
        <v>201</v>
      </c>
      <c r="E61" t="s">
        <v>136</v>
      </c>
      <c r="F61" t="s">
        <v>154</v>
      </c>
      <c r="G61" s="128">
        <v>3163.43</v>
      </c>
      <c r="H61" t="s">
        <v>119</v>
      </c>
      <c r="I61" s="129">
        <v>20699</v>
      </c>
      <c r="J61" s="127">
        <f t="shared" ca="1" si="0"/>
        <v>68</v>
      </c>
      <c r="K61" s="127">
        <f t="shared" ca="1" si="1"/>
        <v>10</v>
      </c>
      <c r="S61" s="150" t="s">
        <v>111</v>
      </c>
      <c r="T61" s="141" t="s">
        <v>1020</v>
      </c>
      <c r="U61" s="158" t="s">
        <v>1017</v>
      </c>
      <c r="V61" s="158" t="s">
        <v>1018</v>
      </c>
      <c r="W61" s="186" t="s">
        <v>1019</v>
      </c>
    </row>
    <row r="62" spans="1:23" x14ac:dyDescent="0.2">
      <c r="A62" s="126" t="s">
        <v>324</v>
      </c>
      <c r="B62" s="126" t="s">
        <v>325</v>
      </c>
      <c r="C62" s="127" t="s">
        <v>326</v>
      </c>
      <c r="D62" t="s">
        <v>123</v>
      </c>
      <c r="E62" t="s">
        <v>117</v>
      </c>
      <c r="F62" t="s">
        <v>144</v>
      </c>
      <c r="G62" s="128">
        <v>2598.77</v>
      </c>
      <c r="H62" t="s">
        <v>119</v>
      </c>
      <c r="I62" s="129">
        <v>24929</v>
      </c>
      <c r="J62" s="127">
        <f t="shared" ca="1" si="0"/>
        <v>56</v>
      </c>
      <c r="K62" s="127">
        <f t="shared" ca="1" si="1"/>
        <v>8</v>
      </c>
      <c r="S62" s="141">
        <v>3</v>
      </c>
      <c r="T62" s="159">
        <v>4</v>
      </c>
      <c r="U62" s="160">
        <v>33.25</v>
      </c>
      <c r="V62" s="160">
        <v>32</v>
      </c>
      <c r="W62" s="187">
        <v>34</v>
      </c>
    </row>
    <row r="63" spans="1:23" x14ac:dyDescent="0.2">
      <c r="A63" s="126" t="s">
        <v>327</v>
      </c>
      <c r="B63" s="126" t="s">
        <v>328</v>
      </c>
      <c r="C63" s="127" t="s">
        <v>329</v>
      </c>
      <c r="D63" t="s">
        <v>151</v>
      </c>
      <c r="E63" t="s">
        <v>152</v>
      </c>
      <c r="F63" t="s">
        <v>330</v>
      </c>
      <c r="G63" s="128">
        <v>2940.07</v>
      </c>
      <c r="H63" t="s">
        <v>125</v>
      </c>
      <c r="I63" s="129">
        <v>24022</v>
      </c>
      <c r="J63" s="127">
        <f t="shared" ca="1" si="0"/>
        <v>59</v>
      </c>
      <c r="K63" s="127">
        <f t="shared" ca="1" si="1"/>
        <v>8</v>
      </c>
      <c r="S63" s="151">
        <v>4</v>
      </c>
      <c r="T63" s="161">
        <v>22</v>
      </c>
      <c r="U63" s="162">
        <v>37.045454545454547</v>
      </c>
      <c r="V63" s="162">
        <v>35</v>
      </c>
      <c r="W63" s="188">
        <v>39</v>
      </c>
    </row>
    <row r="64" spans="1:23" x14ac:dyDescent="0.2">
      <c r="A64" s="126" t="s">
        <v>331</v>
      </c>
      <c r="B64" s="126" t="s">
        <v>332</v>
      </c>
      <c r="C64" s="127" t="s">
        <v>333</v>
      </c>
      <c r="D64" t="s">
        <v>135</v>
      </c>
      <c r="E64" t="s">
        <v>136</v>
      </c>
      <c r="F64" t="s">
        <v>197</v>
      </c>
      <c r="G64" s="128">
        <v>2995.73</v>
      </c>
      <c r="H64" t="s">
        <v>119</v>
      </c>
      <c r="I64" s="129">
        <v>30031</v>
      </c>
      <c r="J64" s="127">
        <f t="shared" ca="1" si="0"/>
        <v>42</v>
      </c>
      <c r="K64" s="127">
        <f t="shared" ca="1" si="1"/>
        <v>5</v>
      </c>
      <c r="S64" s="151">
        <v>5</v>
      </c>
      <c r="T64" s="161">
        <v>53</v>
      </c>
      <c r="U64" s="162">
        <v>42.056603773584904</v>
      </c>
      <c r="V64" s="162">
        <v>40</v>
      </c>
      <c r="W64" s="188">
        <v>44</v>
      </c>
    </row>
    <row r="65" spans="1:23" x14ac:dyDescent="0.2">
      <c r="A65" s="126" t="s">
        <v>334</v>
      </c>
      <c r="B65" s="126" t="s">
        <v>222</v>
      </c>
      <c r="C65" s="127" t="s">
        <v>335</v>
      </c>
      <c r="D65" t="s">
        <v>135</v>
      </c>
      <c r="E65" t="s">
        <v>136</v>
      </c>
      <c r="F65" t="s">
        <v>315</v>
      </c>
      <c r="G65" s="128">
        <v>2721.97</v>
      </c>
      <c r="H65" t="s">
        <v>119</v>
      </c>
      <c r="I65" s="129">
        <v>33030</v>
      </c>
      <c r="J65" s="127">
        <f t="shared" ca="1" si="0"/>
        <v>34</v>
      </c>
      <c r="K65" s="127">
        <f t="shared" ca="1" si="1"/>
        <v>3</v>
      </c>
      <c r="S65" s="151">
        <v>6</v>
      </c>
      <c r="T65" s="161">
        <v>20</v>
      </c>
      <c r="U65" s="162">
        <v>46.45</v>
      </c>
      <c r="V65" s="162">
        <v>45</v>
      </c>
      <c r="W65" s="188">
        <v>49</v>
      </c>
    </row>
    <row r="66" spans="1:23" x14ac:dyDescent="0.2">
      <c r="A66" s="126" t="s">
        <v>336</v>
      </c>
      <c r="B66" s="126" t="s">
        <v>337</v>
      </c>
      <c r="C66" s="127" t="s">
        <v>338</v>
      </c>
      <c r="D66" t="s">
        <v>135</v>
      </c>
      <c r="E66" t="s">
        <v>136</v>
      </c>
      <c r="F66" t="s">
        <v>228</v>
      </c>
      <c r="G66" s="128">
        <v>2113.23</v>
      </c>
      <c r="H66" t="s">
        <v>119</v>
      </c>
      <c r="I66" s="129">
        <v>23890</v>
      </c>
      <c r="J66" s="127">
        <f t="shared" ca="1" si="0"/>
        <v>59</v>
      </c>
      <c r="K66" s="127">
        <f t="shared" ca="1" si="1"/>
        <v>8</v>
      </c>
      <c r="S66" s="151">
        <v>7</v>
      </c>
      <c r="T66" s="161">
        <v>20</v>
      </c>
      <c r="U66" s="162">
        <v>53</v>
      </c>
      <c r="V66" s="162">
        <v>50</v>
      </c>
      <c r="W66" s="188">
        <v>54</v>
      </c>
    </row>
    <row r="67" spans="1:23" x14ac:dyDescent="0.2">
      <c r="A67" s="126" t="s">
        <v>339</v>
      </c>
      <c r="B67" s="126" t="s">
        <v>199</v>
      </c>
      <c r="C67" s="127" t="s">
        <v>340</v>
      </c>
      <c r="D67" t="s">
        <v>201</v>
      </c>
      <c r="E67" t="s">
        <v>136</v>
      </c>
      <c r="F67" t="s">
        <v>131</v>
      </c>
      <c r="G67" s="128">
        <v>2381.89</v>
      </c>
      <c r="H67" t="s">
        <v>125</v>
      </c>
      <c r="I67" s="129">
        <v>30717</v>
      </c>
      <c r="J67" s="127">
        <f t="shared" ref="J67:J130" ca="1" si="2">DATEDIF(I67,aujourdhui,"y")</f>
        <v>40</v>
      </c>
      <c r="K67" s="127">
        <f t="shared" ref="K67:K130" ca="1" si="3">VLOOKUP(J67,tranches,2)</f>
        <v>5</v>
      </c>
      <c r="S67" s="151">
        <v>8</v>
      </c>
      <c r="T67" s="161">
        <v>59</v>
      </c>
      <c r="U67" s="162">
        <v>57.288135593220339</v>
      </c>
      <c r="V67" s="162">
        <v>55</v>
      </c>
      <c r="W67" s="188">
        <v>59</v>
      </c>
    </row>
    <row r="68" spans="1:23" x14ac:dyDescent="0.2">
      <c r="A68" s="126" t="s">
        <v>339</v>
      </c>
      <c r="B68" s="126" t="s">
        <v>341</v>
      </c>
      <c r="C68" s="127" t="s">
        <v>342</v>
      </c>
      <c r="D68" t="s">
        <v>158</v>
      </c>
      <c r="E68" t="s">
        <v>136</v>
      </c>
      <c r="F68" t="s">
        <v>118</v>
      </c>
      <c r="G68" s="128">
        <v>1979.8</v>
      </c>
      <c r="H68" t="s">
        <v>125</v>
      </c>
      <c r="I68" s="129">
        <v>28033</v>
      </c>
      <c r="J68" s="127">
        <f t="shared" ca="1" si="2"/>
        <v>48</v>
      </c>
      <c r="K68" s="127">
        <f t="shared" ca="1" si="3"/>
        <v>6</v>
      </c>
      <c r="S68" s="151">
        <v>9</v>
      </c>
      <c r="T68" s="161">
        <v>53</v>
      </c>
      <c r="U68" s="162">
        <v>61.773584905660378</v>
      </c>
      <c r="V68" s="162">
        <v>60</v>
      </c>
      <c r="W68" s="188">
        <v>64</v>
      </c>
    </row>
    <row r="69" spans="1:23" x14ac:dyDescent="0.2">
      <c r="A69" s="126" t="s">
        <v>343</v>
      </c>
      <c r="B69" s="126" t="s">
        <v>344</v>
      </c>
      <c r="C69" s="127" t="s">
        <v>345</v>
      </c>
      <c r="D69" t="s">
        <v>293</v>
      </c>
      <c r="E69" t="s">
        <v>117</v>
      </c>
      <c r="F69" t="s">
        <v>346</v>
      </c>
      <c r="G69" s="128">
        <v>1015.22</v>
      </c>
      <c r="H69" t="s">
        <v>125</v>
      </c>
      <c r="I69" s="129">
        <v>26548</v>
      </c>
      <c r="J69" s="127">
        <f t="shared" ca="1" si="2"/>
        <v>52</v>
      </c>
      <c r="K69" s="127">
        <f t="shared" ca="1" si="3"/>
        <v>7</v>
      </c>
      <c r="S69" s="151">
        <v>10</v>
      </c>
      <c r="T69" s="161">
        <v>53</v>
      </c>
      <c r="U69" s="162">
        <v>69.20754716981132</v>
      </c>
      <c r="V69" s="162">
        <v>65</v>
      </c>
      <c r="W69" s="188">
        <v>76</v>
      </c>
    </row>
    <row r="70" spans="1:23" x14ac:dyDescent="0.2">
      <c r="A70" s="126" t="s">
        <v>347</v>
      </c>
      <c r="B70" s="126" t="s">
        <v>348</v>
      </c>
      <c r="C70" s="127" t="s">
        <v>349</v>
      </c>
      <c r="D70" t="s">
        <v>293</v>
      </c>
      <c r="E70" t="s">
        <v>117</v>
      </c>
      <c r="F70" t="s">
        <v>350</v>
      </c>
      <c r="G70" s="128">
        <v>939.76</v>
      </c>
      <c r="H70" t="s">
        <v>119</v>
      </c>
      <c r="I70" s="129">
        <v>30259</v>
      </c>
      <c r="J70" s="127">
        <f t="shared" ca="1" si="2"/>
        <v>42</v>
      </c>
      <c r="K70" s="127">
        <f t="shared" ca="1" si="3"/>
        <v>5</v>
      </c>
      <c r="S70" s="152" t="s">
        <v>988</v>
      </c>
      <c r="T70" s="163">
        <v>284</v>
      </c>
      <c r="U70" s="164">
        <v>54.535211267605632</v>
      </c>
      <c r="V70" s="164">
        <v>32</v>
      </c>
      <c r="W70" s="189">
        <v>76</v>
      </c>
    </row>
    <row r="71" spans="1:23" x14ac:dyDescent="0.2">
      <c r="A71" s="126" t="s">
        <v>351</v>
      </c>
      <c r="B71" s="126" t="s">
        <v>352</v>
      </c>
      <c r="C71" s="127" t="s">
        <v>353</v>
      </c>
      <c r="D71" t="s">
        <v>135</v>
      </c>
      <c r="E71" t="s">
        <v>136</v>
      </c>
      <c r="F71" t="s">
        <v>354</v>
      </c>
      <c r="G71" s="128">
        <v>3058.98</v>
      </c>
      <c r="H71" t="s">
        <v>119</v>
      </c>
      <c r="I71" s="129">
        <v>25793</v>
      </c>
      <c r="J71" s="127">
        <f t="shared" ca="1" si="2"/>
        <v>54</v>
      </c>
      <c r="K71" s="127">
        <f t="shared" ca="1" si="3"/>
        <v>7</v>
      </c>
    </row>
    <row r="72" spans="1:23" x14ac:dyDescent="0.2">
      <c r="A72" s="126" t="s">
        <v>355</v>
      </c>
      <c r="B72" s="126" t="s">
        <v>356</v>
      </c>
      <c r="C72" s="127" t="s">
        <v>357</v>
      </c>
      <c r="D72" t="s">
        <v>179</v>
      </c>
      <c r="E72" t="s">
        <v>136</v>
      </c>
      <c r="F72" t="s">
        <v>358</v>
      </c>
      <c r="G72" s="128">
        <v>2315.36</v>
      </c>
      <c r="H72" t="s">
        <v>119</v>
      </c>
      <c r="I72" s="129">
        <v>29534</v>
      </c>
      <c r="J72" s="127">
        <f t="shared" ca="1" si="2"/>
        <v>44</v>
      </c>
      <c r="K72" s="127">
        <f t="shared" ca="1" si="3"/>
        <v>5</v>
      </c>
    </row>
    <row r="73" spans="1:23" x14ac:dyDescent="0.2">
      <c r="A73" s="126" t="s">
        <v>359</v>
      </c>
      <c r="B73" s="126" t="s">
        <v>360</v>
      </c>
      <c r="C73" s="127" t="s">
        <v>361</v>
      </c>
      <c r="D73" t="s">
        <v>116</v>
      </c>
      <c r="E73" t="s">
        <v>117</v>
      </c>
      <c r="F73" t="s">
        <v>171</v>
      </c>
      <c r="G73" s="128">
        <v>2857.69</v>
      </c>
      <c r="H73" t="s">
        <v>125</v>
      </c>
      <c r="I73" s="129">
        <v>20107</v>
      </c>
      <c r="J73" s="127">
        <f t="shared" ca="1" si="2"/>
        <v>69</v>
      </c>
      <c r="K73" s="127">
        <f t="shared" ca="1" si="3"/>
        <v>10</v>
      </c>
      <c r="S73" s="185" t="s">
        <v>1021</v>
      </c>
    </row>
    <row r="74" spans="1:23" x14ac:dyDescent="0.2">
      <c r="A74" s="126" t="s">
        <v>362</v>
      </c>
      <c r="B74" s="126" t="s">
        <v>363</v>
      </c>
      <c r="C74" s="127" t="s">
        <v>364</v>
      </c>
      <c r="D74" t="s">
        <v>158</v>
      </c>
      <c r="E74" t="s">
        <v>136</v>
      </c>
      <c r="F74" t="s">
        <v>144</v>
      </c>
      <c r="G74" s="128">
        <v>2665.86</v>
      </c>
      <c r="H74" t="s">
        <v>119</v>
      </c>
      <c r="I74" s="129">
        <v>30576</v>
      </c>
      <c r="J74" s="127">
        <f t="shared" ca="1" si="2"/>
        <v>41</v>
      </c>
      <c r="K74" s="127">
        <f t="shared" ca="1" si="3"/>
        <v>5</v>
      </c>
      <c r="S74" s="150" t="s">
        <v>1020</v>
      </c>
      <c r="T74" s="154"/>
    </row>
    <row r="75" spans="1:23" x14ac:dyDescent="0.2">
      <c r="A75" s="126" t="s">
        <v>365</v>
      </c>
      <c r="B75" s="126" t="s">
        <v>352</v>
      </c>
      <c r="C75" s="127" t="s">
        <v>366</v>
      </c>
      <c r="D75" t="s">
        <v>135</v>
      </c>
      <c r="E75" t="s">
        <v>136</v>
      </c>
      <c r="F75" t="s">
        <v>190</v>
      </c>
      <c r="G75" s="128">
        <v>1860.95</v>
      </c>
      <c r="H75" t="s">
        <v>119</v>
      </c>
      <c r="I75" s="129">
        <v>29174</v>
      </c>
      <c r="J75" s="127">
        <f t="shared" ca="1" si="2"/>
        <v>45</v>
      </c>
      <c r="K75" s="127">
        <f t="shared" ca="1" si="3"/>
        <v>6</v>
      </c>
      <c r="S75" s="150" t="s">
        <v>108</v>
      </c>
      <c r="T75" s="154" t="s">
        <v>997</v>
      </c>
    </row>
    <row r="76" spans="1:23" x14ac:dyDescent="0.2">
      <c r="A76" s="126" t="s">
        <v>367</v>
      </c>
      <c r="B76" s="126" t="s">
        <v>199</v>
      </c>
      <c r="C76" s="127" t="s">
        <v>368</v>
      </c>
      <c r="D76" t="s">
        <v>135</v>
      </c>
      <c r="E76" t="s">
        <v>136</v>
      </c>
      <c r="F76" t="s">
        <v>369</v>
      </c>
      <c r="G76" s="128">
        <v>1075.8599999999999</v>
      </c>
      <c r="H76" t="s">
        <v>125</v>
      </c>
      <c r="I76" s="129">
        <v>24222</v>
      </c>
      <c r="J76" s="127">
        <f t="shared" ca="1" si="2"/>
        <v>58</v>
      </c>
      <c r="K76" s="127">
        <f t="shared" ca="1" si="3"/>
        <v>8</v>
      </c>
      <c r="S76" s="141" t="s">
        <v>119</v>
      </c>
      <c r="T76" s="155">
        <v>180</v>
      </c>
    </row>
    <row r="77" spans="1:23" x14ac:dyDescent="0.2">
      <c r="A77" s="126" t="s">
        <v>370</v>
      </c>
      <c r="B77" s="126" t="s">
        <v>252</v>
      </c>
      <c r="C77" s="127" t="s">
        <v>371</v>
      </c>
      <c r="D77" t="s">
        <v>166</v>
      </c>
      <c r="E77" t="s">
        <v>117</v>
      </c>
      <c r="F77" t="s">
        <v>372</v>
      </c>
      <c r="G77" s="128">
        <v>1270.22</v>
      </c>
      <c r="H77" t="s">
        <v>125</v>
      </c>
      <c r="I77" s="129">
        <v>25199</v>
      </c>
      <c r="J77" s="127">
        <f t="shared" ca="1" si="2"/>
        <v>55</v>
      </c>
      <c r="K77" s="127">
        <f t="shared" ca="1" si="3"/>
        <v>8</v>
      </c>
      <c r="S77" s="151" t="s">
        <v>125</v>
      </c>
      <c r="T77" s="156">
        <v>104</v>
      </c>
    </row>
    <row r="78" spans="1:23" x14ac:dyDescent="0.2">
      <c r="A78" s="126" t="s">
        <v>373</v>
      </c>
      <c r="B78" s="126" t="s">
        <v>352</v>
      </c>
      <c r="C78" s="127" t="s">
        <v>374</v>
      </c>
      <c r="D78" t="s">
        <v>158</v>
      </c>
      <c r="E78" t="s">
        <v>117</v>
      </c>
      <c r="F78" t="s">
        <v>375</v>
      </c>
      <c r="G78" s="128">
        <v>1768.41</v>
      </c>
      <c r="H78" t="s">
        <v>119</v>
      </c>
      <c r="I78" s="129">
        <v>29075</v>
      </c>
      <c r="J78" s="127">
        <f t="shared" ca="1" si="2"/>
        <v>45</v>
      </c>
      <c r="K78" s="127">
        <f t="shared" ca="1" si="3"/>
        <v>6</v>
      </c>
      <c r="S78" s="152" t="s">
        <v>988</v>
      </c>
      <c r="T78" s="157">
        <v>284</v>
      </c>
    </row>
    <row r="79" spans="1:23" x14ac:dyDescent="0.2">
      <c r="A79" s="126" t="s">
        <v>376</v>
      </c>
      <c r="B79" s="126" t="s">
        <v>299</v>
      </c>
      <c r="C79" s="127" t="s">
        <v>377</v>
      </c>
      <c r="D79" t="s">
        <v>135</v>
      </c>
      <c r="E79" t="s">
        <v>136</v>
      </c>
      <c r="F79" t="s">
        <v>354</v>
      </c>
      <c r="G79" s="128">
        <v>3061.37</v>
      </c>
      <c r="H79" t="s">
        <v>119</v>
      </c>
      <c r="I79" s="129">
        <v>22189</v>
      </c>
      <c r="J79" s="127">
        <f t="shared" ca="1" si="2"/>
        <v>64</v>
      </c>
      <c r="K79" s="127">
        <f t="shared" ca="1" si="3"/>
        <v>9</v>
      </c>
    </row>
    <row r="80" spans="1:23" x14ac:dyDescent="0.2">
      <c r="A80" s="126" t="s">
        <v>378</v>
      </c>
      <c r="B80" s="126" t="s">
        <v>379</v>
      </c>
      <c r="C80" s="127" t="s">
        <v>380</v>
      </c>
      <c r="D80" t="s">
        <v>158</v>
      </c>
      <c r="E80" t="s">
        <v>136</v>
      </c>
      <c r="F80" t="s">
        <v>250</v>
      </c>
      <c r="G80" s="128">
        <v>2588.3200000000002</v>
      </c>
      <c r="H80" t="s">
        <v>119</v>
      </c>
      <c r="I80" s="129">
        <v>31081</v>
      </c>
      <c r="J80" s="127">
        <f t="shared" ca="1" si="2"/>
        <v>39</v>
      </c>
      <c r="K80" s="127">
        <f t="shared" ca="1" si="3"/>
        <v>4</v>
      </c>
    </row>
    <row r="81" spans="1:21" x14ac:dyDescent="0.2">
      <c r="A81" s="126" t="s">
        <v>381</v>
      </c>
      <c r="B81" s="126" t="s">
        <v>382</v>
      </c>
      <c r="C81" s="127" t="s">
        <v>383</v>
      </c>
      <c r="D81" t="s">
        <v>130</v>
      </c>
      <c r="E81" t="s">
        <v>117</v>
      </c>
      <c r="F81" t="s">
        <v>124</v>
      </c>
      <c r="G81" s="128">
        <v>2501.15</v>
      </c>
      <c r="H81" t="s">
        <v>119</v>
      </c>
      <c r="I81" s="129">
        <v>22428</v>
      </c>
      <c r="J81" s="127">
        <f t="shared" ca="1" si="2"/>
        <v>63</v>
      </c>
      <c r="K81" s="127">
        <f t="shared" ca="1" si="3"/>
        <v>9</v>
      </c>
    </row>
    <row r="82" spans="1:21" x14ac:dyDescent="0.2">
      <c r="A82" s="126" t="s">
        <v>384</v>
      </c>
      <c r="B82" s="126" t="s">
        <v>385</v>
      </c>
      <c r="C82" s="127" t="s">
        <v>386</v>
      </c>
      <c r="D82" t="s">
        <v>179</v>
      </c>
      <c r="E82" t="s">
        <v>136</v>
      </c>
      <c r="F82" t="s">
        <v>131</v>
      </c>
      <c r="G82" s="128">
        <v>2442.0700000000002</v>
      </c>
      <c r="H82" t="s">
        <v>125</v>
      </c>
      <c r="I82" s="129">
        <v>30949</v>
      </c>
      <c r="J82" s="127">
        <f t="shared" ca="1" si="2"/>
        <v>40</v>
      </c>
      <c r="K82" s="127">
        <f t="shared" ca="1" si="3"/>
        <v>5</v>
      </c>
    </row>
    <row r="83" spans="1:21" x14ac:dyDescent="0.2">
      <c r="A83" s="126" t="s">
        <v>387</v>
      </c>
      <c r="B83" s="126" t="s">
        <v>388</v>
      </c>
      <c r="C83" s="127" t="s">
        <v>389</v>
      </c>
      <c r="D83" t="s">
        <v>116</v>
      </c>
      <c r="E83" t="s">
        <v>117</v>
      </c>
      <c r="F83" t="s">
        <v>390</v>
      </c>
      <c r="G83" s="128">
        <v>1149.44</v>
      </c>
      <c r="H83" t="s">
        <v>119</v>
      </c>
      <c r="I83" s="129">
        <v>25601</v>
      </c>
      <c r="J83" s="127">
        <f t="shared" ca="1" si="2"/>
        <v>54</v>
      </c>
      <c r="K83" s="127">
        <f t="shared" ca="1" si="3"/>
        <v>7</v>
      </c>
    </row>
    <row r="84" spans="1:21" x14ac:dyDescent="0.2">
      <c r="A84" s="126" t="s">
        <v>391</v>
      </c>
      <c r="B84" s="126" t="s">
        <v>392</v>
      </c>
      <c r="C84" s="127" t="s">
        <v>393</v>
      </c>
      <c r="D84" t="s">
        <v>135</v>
      </c>
      <c r="E84" t="s">
        <v>136</v>
      </c>
      <c r="F84" t="s">
        <v>369</v>
      </c>
      <c r="G84" s="128">
        <v>1045.76</v>
      </c>
      <c r="H84" t="s">
        <v>125</v>
      </c>
      <c r="I84" s="129">
        <v>28624</v>
      </c>
      <c r="J84" s="127">
        <f t="shared" ca="1" si="2"/>
        <v>46</v>
      </c>
      <c r="K84" s="127">
        <f t="shared" ca="1" si="3"/>
        <v>6</v>
      </c>
    </row>
    <row r="85" spans="1:21" x14ac:dyDescent="0.2">
      <c r="A85" s="126" t="s">
        <v>394</v>
      </c>
      <c r="B85" s="126" t="s">
        <v>216</v>
      </c>
      <c r="C85" s="127" t="s">
        <v>395</v>
      </c>
      <c r="D85" t="s">
        <v>116</v>
      </c>
      <c r="E85" t="s">
        <v>117</v>
      </c>
      <c r="F85" t="s">
        <v>354</v>
      </c>
      <c r="G85" s="128">
        <v>3048.2</v>
      </c>
      <c r="H85" t="s">
        <v>125</v>
      </c>
      <c r="I85" s="129">
        <v>22891</v>
      </c>
      <c r="J85" s="127">
        <f t="shared" ca="1" si="2"/>
        <v>62</v>
      </c>
      <c r="K85" s="127">
        <f t="shared" ca="1" si="3"/>
        <v>9</v>
      </c>
    </row>
    <row r="86" spans="1:21" x14ac:dyDescent="0.2">
      <c r="A86" s="126" t="s">
        <v>396</v>
      </c>
      <c r="B86" s="126" t="s">
        <v>27</v>
      </c>
      <c r="C86" s="127" t="s">
        <v>397</v>
      </c>
      <c r="D86" t="s">
        <v>201</v>
      </c>
      <c r="E86" t="s">
        <v>136</v>
      </c>
      <c r="F86" t="s">
        <v>398</v>
      </c>
      <c r="G86" s="128">
        <v>1206.3699999999999</v>
      </c>
      <c r="H86" t="s">
        <v>119</v>
      </c>
      <c r="I86" s="129">
        <v>25914</v>
      </c>
      <c r="J86" s="127">
        <f t="shared" ca="1" si="2"/>
        <v>53</v>
      </c>
      <c r="K86" s="127">
        <f t="shared" ca="1" si="3"/>
        <v>7</v>
      </c>
    </row>
    <row r="87" spans="1:21" x14ac:dyDescent="0.2">
      <c r="A87" s="126" t="s">
        <v>399</v>
      </c>
      <c r="B87" s="126" t="s">
        <v>204</v>
      </c>
      <c r="C87" s="127" t="s">
        <v>400</v>
      </c>
      <c r="D87" t="s">
        <v>201</v>
      </c>
      <c r="E87" t="s">
        <v>136</v>
      </c>
      <c r="F87" t="s">
        <v>401</v>
      </c>
      <c r="G87" s="128">
        <v>1240.32</v>
      </c>
      <c r="H87" t="s">
        <v>119</v>
      </c>
      <c r="I87" s="129">
        <v>24224</v>
      </c>
      <c r="J87" s="127">
        <f t="shared" ca="1" si="2"/>
        <v>58</v>
      </c>
      <c r="K87" s="127">
        <f t="shared" ca="1" si="3"/>
        <v>8</v>
      </c>
    </row>
    <row r="88" spans="1:21" x14ac:dyDescent="0.2">
      <c r="A88" s="126" t="s">
        <v>402</v>
      </c>
      <c r="B88" s="126" t="s">
        <v>263</v>
      </c>
      <c r="C88" s="127" t="s">
        <v>403</v>
      </c>
      <c r="D88" t="s">
        <v>293</v>
      </c>
      <c r="E88" t="s">
        <v>117</v>
      </c>
      <c r="F88" t="s">
        <v>330</v>
      </c>
      <c r="G88" s="128">
        <v>2926.44</v>
      </c>
      <c r="H88" t="s">
        <v>119</v>
      </c>
      <c r="I88" s="129">
        <v>28272</v>
      </c>
      <c r="J88" s="127">
        <f t="shared" ca="1" si="2"/>
        <v>47</v>
      </c>
      <c r="K88" s="127">
        <f t="shared" ca="1" si="3"/>
        <v>6</v>
      </c>
    </row>
    <row r="89" spans="1:21" x14ac:dyDescent="0.2">
      <c r="A89" s="126" t="s">
        <v>404</v>
      </c>
      <c r="B89" s="126" t="s">
        <v>405</v>
      </c>
      <c r="C89" s="127" t="s">
        <v>406</v>
      </c>
      <c r="D89" t="s">
        <v>116</v>
      </c>
      <c r="E89" t="s">
        <v>117</v>
      </c>
      <c r="F89" t="s">
        <v>375</v>
      </c>
      <c r="G89" s="128">
        <v>1803.51</v>
      </c>
      <c r="H89" t="s">
        <v>119</v>
      </c>
      <c r="I89" s="129">
        <v>23800</v>
      </c>
      <c r="J89" s="127">
        <f t="shared" ca="1" si="2"/>
        <v>59</v>
      </c>
      <c r="K89" s="127">
        <f t="shared" ca="1" si="3"/>
        <v>8</v>
      </c>
    </row>
    <row r="90" spans="1:21" x14ac:dyDescent="0.2">
      <c r="A90" s="126" t="s">
        <v>407</v>
      </c>
      <c r="B90" s="126" t="s">
        <v>408</v>
      </c>
      <c r="C90" s="127" t="s">
        <v>409</v>
      </c>
      <c r="D90" t="s">
        <v>410</v>
      </c>
      <c r="E90" t="s">
        <v>152</v>
      </c>
      <c r="F90" t="s">
        <v>411</v>
      </c>
      <c r="G90" s="128">
        <v>1939.27</v>
      </c>
      <c r="H90" t="s">
        <v>119</v>
      </c>
      <c r="I90" s="129">
        <v>21589</v>
      </c>
      <c r="J90" s="127">
        <f t="shared" ca="1" si="2"/>
        <v>65</v>
      </c>
      <c r="K90" s="127">
        <f t="shared" ca="1" si="3"/>
        <v>10</v>
      </c>
    </row>
    <row r="91" spans="1:21" x14ac:dyDescent="0.2">
      <c r="A91" s="126" t="s">
        <v>412</v>
      </c>
      <c r="B91" s="126" t="s">
        <v>388</v>
      </c>
      <c r="C91" s="127" t="s">
        <v>413</v>
      </c>
      <c r="D91" t="s">
        <v>116</v>
      </c>
      <c r="E91" t="s">
        <v>117</v>
      </c>
      <c r="F91" t="s">
        <v>414</v>
      </c>
      <c r="G91" s="128">
        <v>1390.55</v>
      </c>
      <c r="H91" t="s">
        <v>119</v>
      </c>
      <c r="I91" s="129">
        <v>23492</v>
      </c>
      <c r="J91" s="127">
        <f t="shared" ca="1" si="2"/>
        <v>60</v>
      </c>
      <c r="K91" s="127">
        <f t="shared" ca="1" si="3"/>
        <v>9</v>
      </c>
    </row>
    <row r="92" spans="1:21" x14ac:dyDescent="0.2">
      <c r="A92" s="126" t="s">
        <v>415</v>
      </c>
      <c r="B92" s="126" t="s">
        <v>416</v>
      </c>
      <c r="C92" s="127" t="s">
        <v>417</v>
      </c>
      <c r="D92" t="s">
        <v>158</v>
      </c>
      <c r="E92" t="s">
        <v>136</v>
      </c>
      <c r="F92" t="s">
        <v>197</v>
      </c>
      <c r="G92" s="128">
        <v>1196.72</v>
      </c>
      <c r="H92" t="s">
        <v>125</v>
      </c>
      <c r="I92" s="129">
        <v>33123</v>
      </c>
      <c r="J92" s="127">
        <f t="shared" ca="1" si="2"/>
        <v>34</v>
      </c>
      <c r="K92" s="127">
        <f t="shared" ca="1" si="3"/>
        <v>3</v>
      </c>
    </row>
    <row r="93" spans="1:21" x14ac:dyDescent="0.2">
      <c r="A93" s="126" t="s">
        <v>418</v>
      </c>
      <c r="B93" s="126" t="s">
        <v>419</v>
      </c>
      <c r="C93" s="127" t="s">
        <v>420</v>
      </c>
      <c r="D93" t="s">
        <v>179</v>
      </c>
      <c r="E93" t="s">
        <v>136</v>
      </c>
      <c r="F93" t="s">
        <v>124</v>
      </c>
      <c r="G93" s="128">
        <v>2500.75</v>
      </c>
      <c r="H93" t="s">
        <v>119</v>
      </c>
      <c r="I93" s="129">
        <v>30116</v>
      </c>
      <c r="J93" s="127">
        <f t="shared" ca="1" si="2"/>
        <v>42</v>
      </c>
      <c r="K93" s="127">
        <f t="shared" ca="1" si="3"/>
        <v>5</v>
      </c>
    </row>
    <row r="94" spans="1:21" x14ac:dyDescent="0.2">
      <c r="A94" s="126" t="s">
        <v>421</v>
      </c>
      <c r="B94" s="126" t="s">
        <v>422</v>
      </c>
      <c r="C94" s="127" t="s">
        <v>423</v>
      </c>
      <c r="D94" t="s">
        <v>179</v>
      </c>
      <c r="E94" t="s">
        <v>136</v>
      </c>
      <c r="F94" t="s">
        <v>424</v>
      </c>
      <c r="G94" s="128">
        <v>1043.02</v>
      </c>
      <c r="H94" t="s">
        <v>125</v>
      </c>
      <c r="I94" s="129">
        <v>30316</v>
      </c>
      <c r="J94" s="127">
        <f t="shared" ca="1" si="2"/>
        <v>41</v>
      </c>
      <c r="K94" s="127">
        <f t="shared" ca="1" si="3"/>
        <v>5</v>
      </c>
    </row>
    <row r="95" spans="1:21" x14ac:dyDescent="0.2">
      <c r="A95" s="126" t="s">
        <v>425</v>
      </c>
      <c r="B95" s="126" t="s">
        <v>426</v>
      </c>
      <c r="C95" s="127" t="s">
        <v>427</v>
      </c>
      <c r="D95" t="s">
        <v>201</v>
      </c>
      <c r="E95" t="s">
        <v>136</v>
      </c>
      <c r="F95" t="s">
        <v>428</v>
      </c>
      <c r="G95" s="128">
        <v>2097.08</v>
      </c>
      <c r="H95" t="s">
        <v>119</v>
      </c>
      <c r="I95" s="129">
        <v>19628</v>
      </c>
      <c r="J95" s="127">
        <f t="shared" ca="1" si="2"/>
        <v>71</v>
      </c>
      <c r="K95" s="127">
        <f t="shared" ca="1" si="3"/>
        <v>10</v>
      </c>
      <c r="S95" s="185" t="s">
        <v>1015</v>
      </c>
    </row>
    <row r="96" spans="1:21" x14ac:dyDescent="0.2">
      <c r="A96" s="126" t="s">
        <v>429</v>
      </c>
      <c r="B96" s="126" t="s">
        <v>169</v>
      </c>
      <c r="C96" s="127" t="s">
        <v>430</v>
      </c>
      <c r="D96" t="s">
        <v>135</v>
      </c>
      <c r="E96" t="s">
        <v>136</v>
      </c>
      <c r="F96" t="s">
        <v>354</v>
      </c>
      <c r="G96" s="128">
        <v>3123.49</v>
      </c>
      <c r="H96" t="s">
        <v>119</v>
      </c>
      <c r="I96" s="129">
        <v>23426</v>
      </c>
      <c r="J96" s="127">
        <f t="shared" ca="1" si="2"/>
        <v>60</v>
      </c>
      <c r="K96" s="127">
        <f t="shared" ca="1" si="3"/>
        <v>9</v>
      </c>
      <c r="S96" s="141"/>
      <c r="T96" s="150" t="s">
        <v>1008</v>
      </c>
      <c r="U96" s="143"/>
    </row>
    <row r="97" spans="1:21" x14ac:dyDescent="0.2">
      <c r="A97" s="126" t="s">
        <v>429</v>
      </c>
      <c r="B97" s="126" t="s">
        <v>156</v>
      </c>
      <c r="C97" s="127" t="s">
        <v>431</v>
      </c>
      <c r="D97" t="s">
        <v>135</v>
      </c>
      <c r="E97" t="s">
        <v>136</v>
      </c>
      <c r="F97" t="s">
        <v>432</v>
      </c>
      <c r="G97" s="128">
        <v>1764.3</v>
      </c>
      <c r="H97" t="s">
        <v>125</v>
      </c>
      <c r="I97" s="129">
        <v>28994</v>
      </c>
      <c r="J97" s="127">
        <f t="shared" ca="1" si="2"/>
        <v>45</v>
      </c>
      <c r="K97" s="127">
        <f t="shared" ca="1" si="3"/>
        <v>6</v>
      </c>
      <c r="S97" s="144"/>
      <c r="T97" s="141" t="s">
        <v>1013</v>
      </c>
      <c r="U97" s="186" t="s">
        <v>1016</v>
      </c>
    </row>
    <row r="98" spans="1:21" x14ac:dyDescent="0.2">
      <c r="A98" s="126" t="s">
        <v>433</v>
      </c>
      <c r="B98" s="126" t="s">
        <v>416</v>
      </c>
      <c r="C98" s="127" t="s">
        <v>434</v>
      </c>
      <c r="D98" t="s">
        <v>135</v>
      </c>
      <c r="E98" t="s">
        <v>136</v>
      </c>
      <c r="F98" t="s">
        <v>435</v>
      </c>
      <c r="G98" s="128">
        <v>1537.96</v>
      </c>
      <c r="H98" t="s">
        <v>125</v>
      </c>
      <c r="I98" s="129">
        <v>19645</v>
      </c>
      <c r="J98" s="127">
        <f t="shared" ca="1" si="2"/>
        <v>71</v>
      </c>
      <c r="K98" s="127">
        <f t="shared" ca="1" si="3"/>
        <v>10</v>
      </c>
      <c r="S98" s="152" t="s">
        <v>997</v>
      </c>
      <c r="T98" s="163">
        <v>15488</v>
      </c>
      <c r="U98" s="189">
        <v>2104</v>
      </c>
    </row>
    <row r="99" spans="1:21" x14ac:dyDescent="0.2">
      <c r="A99" s="126" t="s">
        <v>436</v>
      </c>
      <c r="B99" s="126" t="s">
        <v>437</v>
      </c>
      <c r="C99" s="127" t="s">
        <v>438</v>
      </c>
      <c r="D99" t="s">
        <v>158</v>
      </c>
      <c r="E99" t="s">
        <v>136</v>
      </c>
      <c r="F99" t="s">
        <v>228</v>
      </c>
      <c r="G99" s="128">
        <v>2255.41</v>
      </c>
      <c r="H99" t="s">
        <v>119</v>
      </c>
      <c r="I99" s="129">
        <v>21178</v>
      </c>
      <c r="J99" s="127">
        <f t="shared" ca="1" si="2"/>
        <v>66</v>
      </c>
      <c r="K99" s="127">
        <f t="shared" ca="1" si="3"/>
        <v>10</v>
      </c>
    </row>
    <row r="100" spans="1:21" x14ac:dyDescent="0.2">
      <c r="A100" s="126" t="s">
        <v>439</v>
      </c>
      <c r="B100" s="126" t="s">
        <v>325</v>
      </c>
      <c r="C100" s="127" t="s">
        <v>440</v>
      </c>
      <c r="D100" t="s">
        <v>123</v>
      </c>
      <c r="E100" t="s">
        <v>117</v>
      </c>
      <c r="F100" t="s">
        <v>441</v>
      </c>
      <c r="G100" s="128">
        <v>1966.85</v>
      </c>
      <c r="H100" t="s">
        <v>119</v>
      </c>
      <c r="I100" s="129">
        <v>24163</v>
      </c>
      <c r="J100" s="127">
        <f t="shared" ca="1" si="2"/>
        <v>58</v>
      </c>
      <c r="K100" s="127">
        <f t="shared" ca="1" si="3"/>
        <v>8</v>
      </c>
    </row>
    <row r="101" spans="1:21" x14ac:dyDescent="0.2">
      <c r="A101" s="126" t="s">
        <v>442</v>
      </c>
      <c r="B101" s="126" t="s">
        <v>443</v>
      </c>
      <c r="C101" s="127" t="s">
        <v>444</v>
      </c>
      <c r="D101" t="s">
        <v>135</v>
      </c>
      <c r="E101" t="s">
        <v>136</v>
      </c>
      <c r="F101" t="s">
        <v>154</v>
      </c>
      <c r="G101" s="128">
        <v>3198.59</v>
      </c>
      <c r="H101" t="s">
        <v>125</v>
      </c>
      <c r="I101" s="129">
        <v>25011</v>
      </c>
      <c r="J101" s="127">
        <f t="shared" ca="1" si="2"/>
        <v>56</v>
      </c>
      <c r="K101" s="127">
        <f t="shared" ca="1" si="3"/>
        <v>8</v>
      </c>
    </row>
    <row r="102" spans="1:21" x14ac:dyDescent="0.2">
      <c r="A102" s="126" t="s">
        <v>445</v>
      </c>
      <c r="B102" s="126" t="s">
        <v>446</v>
      </c>
      <c r="C102" s="127" t="s">
        <v>447</v>
      </c>
      <c r="D102" t="s">
        <v>123</v>
      </c>
      <c r="E102" t="s">
        <v>117</v>
      </c>
      <c r="F102" t="s">
        <v>448</v>
      </c>
      <c r="G102" s="128">
        <v>1495.18</v>
      </c>
      <c r="H102" t="s">
        <v>119</v>
      </c>
      <c r="I102" s="129">
        <v>23323</v>
      </c>
      <c r="J102" s="127">
        <f t="shared" ca="1" si="2"/>
        <v>61</v>
      </c>
      <c r="K102" s="127">
        <f t="shared" ca="1" si="3"/>
        <v>9</v>
      </c>
    </row>
    <row r="103" spans="1:21" x14ac:dyDescent="0.2">
      <c r="A103" s="126" t="s">
        <v>449</v>
      </c>
      <c r="B103" s="126" t="s">
        <v>348</v>
      </c>
      <c r="C103" s="127" t="s">
        <v>450</v>
      </c>
      <c r="D103" t="s">
        <v>293</v>
      </c>
      <c r="E103" t="s">
        <v>117</v>
      </c>
      <c r="F103" t="s">
        <v>154</v>
      </c>
      <c r="G103" s="128">
        <v>3139.41</v>
      </c>
      <c r="H103" t="s">
        <v>119</v>
      </c>
      <c r="I103" s="129">
        <v>25764</v>
      </c>
      <c r="J103" s="127">
        <f t="shared" ca="1" si="2"/>
        <v>54</v>
      </c>
      <c r="K103" s="127">
        <f t="shared" ca="1" si="3"/>
        <v>7</v>
      </c>
    </row>
    <row r="104" spans="1:21" x14ac:dyDescent="0.2">
      <c r="A104" s="126" t="s">
        <v>451</v>
      </c>
      <c r="B104" s="126" t="s">
        <v>360</v>
      </c>
      <c r="C104" s="127" t="s">
        <v>452</v>
      </c>
      <c r="D104" t="s">
        <v>123</v>
      </c>
      <c r="E104" t="s">
        <v>117</v>
      </c>
      <c r="F104" t="s">
        <v>453</v>
      </c>
      <c r="G104" s="128">
        <v>1501.42</v>
      </c>
      <c r="H104" t="s">
        <v>125</v>
      </c>
      <c r="I104" s="129">
        <v>25626</v>
      </c>
      <c r="J104" s="127">
        <f t="shared" ca="1" si="2"/>
        <v>54</v>
      </c>
      <c r="K104" s="127">
        <f t="shared" ca="1" si="3"/>
        <v>7</v>
      </c>
    </row>
    <row r="105" spans="1:21" x14ac:dyDescent="0.2">
      <c r="A105" s="126" t="s">
        <v>454</v>
      </c>
      <c r="B105" s="126" t="s">
        <v>455</v>
      </c>
      <c r="C105" s="127" t="s">
        <v>333</v>
      </c>
      <c r="D105" t="s">
        <v>123</v>
      </c>
      <c r="E105" t="s">
        <v>117</v>
      </c>
      <c r="F105" t="s">
        <v>456</v>
      </c>
      <c r="G105" s="128">
        <v>1731.34</v>
      </c>
      <c r="H105" t="s">
        <v>119</v>
      </c>
      <c r="I105" s="129">
        <v>21835</v>
      </c>
      <c r="J105" s="127">
        <f t="shared" ca="1" si="2"/>
        <v>65</v>
      </c>
      <c r="K105" s="127">
        <f t="shared" ca="1" si="3"/>
        <v>10</v>
      </c>
    </row>
    <row r="106" spans="1:21" x14ac:dyDescent="0.2">
      <c r="A106" s="126" t="s">
        <v>457</v>
      </c>
      <c r="B106" s="126" t="s">
        <v>458</v>
      </c>
      <c r="C106" s="127" t="s">
        <v>459</v>
      </c>
      <c r="D106" t="s">
        <v>130</v>
      </c>
      <c r="E106" t="s">
        <v>117</v>
      </c>
      <c r="F106" t="s">
        <v>460</v>
      </c>
      <c r="G106" s="128">
        <v>964.26</v>
      </c>
      <c r="H106" t="s">
        <v>119</v>
      </c>
      <c r="I106" s="129">
        <v>20569</v>
      </c>
      <c r="J106" s="127">
        <f t="shared" ca="1" si="2"/>
        <v>68</v>
      </c>
      <c r="K106" s="127">
        <f t="shared" ca="1" si="3"/>
        <v>10</v>
      </c>
    </row>
    <row r="107" spans="1:21" x14ac:dyDescent="0.2">
      <c r="A107" s="126" t="s">
        <v>461</v>
      </c>
      <c r="B107" s="126" t="s">
        <v>462</v>
      </c>
      <c r="C107" s="127" t="s">
        <v>463</v>
      </c>
      <c r="D107" t="s">
        <v>201</v>
      </c>
      <c r="E107" t="s">
        <v>136</v>
      </c>
      <c r="F107" t="s">
        <v>464</v>
      </c>
      <c r="G107" s="128">
        <v>2061.85</v>
      </c>
      <c r="H107" t="s">
        <v>119</v>
      </c>
      <c r="I107" s="129">
        <v>21619</v>
      </c>
      <c r="J107" s="127">
        <f t="shared" ca="1" si="2"/>
        <v>65</v>
      </c>
      <c r="K107" s="127">
        <f t="shared" ca="1" si="3"/>
        <v>10</v>
      </c>
    </row>
    <row r="108" spans="1:21" x14ac:dyDescent="0.2">
      <c r="A108" s="126" t="s">
        <v>465</v>
      </c>
      <c r="B108" s="126" t="s">
        <v>466</v>
      </c>
      <c r="C108" s="127" t="s">
        <v>467</v>
      </c>
      <c r="D108" t="s">
        <v>116</v>
      </c>
      <c r="E108" t="s">
        <v>136</v>
      </c>
      <c r="F108" t="s">
        <v>468</v>
      </c>
      <c r="G108" s="128">
        <v>1145.8599999999999</v>
      </c>
      <c r="H108" t="s">
        <v>119</v>
      </c>
      <c r="I108" s="129">
        <v>21937</v>
      </c>
      <c r="J108" s="127">
        <f t="shared" ca="1" si="2"/>
        <v>64</v>
      </c>
      <c r="K108" s="127">
        <f t="shared" ca="1" si="3"/>
        <v>9</v>
      </c>
    </row>
    <row r="109" spans="1:21" x14ac:dyDescent="0.2">
      <c r="A109" s="126" t="s">
        <v>469</v>
      </c>
      <c r="B109" s="126" t="s">
        <v>470</v>
      </c>
      <c r="C109" s="127" t="s">
        <v>471</v>
      </c>
      <c r="D109" t="s">
        <v>123</v>
      </c>
      <c r="E109" t="s">
        <v>117</v>
      </c>
      <c r="F109" t="s">
        <v>154</v>
      </c>
      <c r="G109" s="128">
        <v>3193.4</v>
      </c>
      <c r="H109" t="s">
        <v>119</v>
      </c>
      <c r="I109" s="129">
        <v>20395</v>
      </c>
      <c r="J109" s="127">
        <f t="shared" ca="1" si="2"/>
        <v>69</v>
      </c>
      <c r="K109" s="127">
        <f t="shared" ca="1" si="3"/>
        <v>10</v>
      </c>
    </row>
    <row r="110" spans="1:21" x14ac:dyDescent="0.2">
      <c r="A110" s="126" t="s">
        <v>469</v>
      </c>
      <c r="B110" s="126" t="s">
        <v>23</v>
      </c>
      <c r="C110" s="127" t="s">
        <v>472</v>
      </c>
      <c r="D110" t="s">
        <v>123</v>
      </c>
      <c r="E110" t="s">
        <v>152</v>
      </c>
      <c r="F110" t="s">
        <v>250</v>
      </c>
      <c r="G110" s="128">
        <v>2570.14</v>
      </c>
      <c r="H110" t="s">
        <v>119</v>
      </c>
      <c r="I110" s="129">
        <v>24201</v>
      </c>
      <c r="J110" s="127">
        <f t="shared" ca="1" si="2"/>
        <v>58</v>
      </c>
      <c r="K110" s="127">
        <f t="shared" ca="1" si="3"/>
        <v>8</v>
      </c>
    </row>
    <row r="111" spans="1:21" x14ac:dyDescent="0.2">
      <c r="A111" s="126" t="s">
        <v>473</v>
      </c>
      <c r="B111" s="126" t="s">
        <v>474</v>
      </c>
      <c r="C111" s="127" t="s">
        <v>475</v>
      </c>
      <c r="D111" t="s">
        <v>201</v>
      </c>
      <c r="E111" t="s">
        <v>136</v>
      </c>
      <c r="F111" t="s">
        <v>464</v>
      </c>
      <c r="G111" s="128">
        <v>2083.23</v>
      </c>
      <c r="H111" t="s">
        <v>119</v>
      </c>
      <c r="I111" s="129">
        <v>31971</v>
      </c>
      <c r="J111" s="127">
        <f t="shared" ca="1" si="2"/>
        <v>37</v>
      </c>
      <c r="K111" s="127">
        <f t="shared" ca="1" si="3"/>
        <v>4</v>
      </c>
    </row>
    <row r="112" spans="1:21" x14ac:dyDescent="0.2">
      <c r="A112" s="126" t="s">
        <v>476</v>
      </c>
      <c r="B112" s="126" t="s">
        <v>477</v>
      </c>
      <c r="C112" s="127" t="s">
        <v>478</v>
      </c>
      <c r="D112" t="s">
        <v>130</v>
      </c>
      <c r="E112" t="s">
        <v>117</v>
      </c>
      <c r="F112" t="s">
        <v>171</v>
      </c>
      <c r="G112" s="128">
        <v>2848.78</v>
      </c>
      <c r="H112" t="s">
        <v>119</v>
      </c>
      <c r="I112" s="129">
        <v>24823</v>
      </c>
      <c r="J112" s="127">
        <f t="shared" ca="1" si="2"/>
        <v>56</v>
      </c>
      <c r="K112" s="127">
        <f t="shared" ca="1" si="3"/>
        <v>8</v>
      </c>
    </row>
    <row r="113" spans="1:13" x14ac:dyDescent="0.2">
      <c r="A113" s="126" t="s">
        <v>479</v>
      </c>
      <c r="B113" s="126" t="s">
        <v>480</v>
      </c>
      <c r="C113" s="127" t="s">
        <v>481</v>
      </c>
      <c r="D113" t="s">
        <v>130</v>
      </c>
      <c r="E113" t="s">
        <v>117</v>
      </c>
      <c r="F113" t="s">
        <v>154</v>
      </c>
      <c r="G113" s="128">
        <v>3163.4</v>
      </c>
      <c r="H113" t="s">
        <v>125</v>
      </c>
      <c r="I113" s="129">
        <v>23849</v>
      </c>
      <c r="J113" s="127">
        <f t="shared" ca="1" si="2"/>
        <v>59</v>
      </c>
      <c r="K113" s="127">
        <f t="shared" ca="1" si="3"/>
        <v>8</v>
      </c>
    </row>
    <row r="114" spans="1:13" x14ac:dyDescent="0.2">
      <c r="A114" s="126" t="s">
        <v>482</v>
      </c>
      <c r="B114" s="126" t="s">
        <v>195</v>
      </c>
      <c r="C114" s="127" t="s">
        <v>483</v>
      </c>
      <c r="D114" t="s">
        <v>116</v>
      </c>
      <c r="E114" t="s">
        <v>117</v>
      </c>
      <c r="F114" t="s">
        <v>330</v>
      </c>
      <c r="G114" s="128">
        <v>2900.77</v>
      </c>
      <c r="H114" t="s">
        <v>119</v>
      </c>
      <c r="I114" s="129">
        <v>29155</v>
      </c>
      <c r="J114" s="127">
        <f t="shared" ca="1" si="2"/>
        <v>45</v>
      </c>
      <c r="K114" s="127">
        <f t="shared" ca="1" si="3"/>
        <v>6</v>
      </c>
    </row>
    <row r="115" spans="1:13" x14ac:dyDescent="0.2">
      <c r="A115" s="126" t="s">
        <v>484</v>
      </c>
      <c r="B115" s="126" t="s">
        <v>322</v>
      </c>
      <c r="C115" s="127" t="s">
        <v>485</v>
      </c>
      <c r="D115" t="s">
        <v>201</v>
      </c>
      <c r="E115" t="s">
        <v>136</v>
      </c>
      <c r="F115" t="s">
        <v>486</v>
      </c>
      <c r="G115" s="128">
        <v>3125.1</v>
      </c>
      <c r="H115" t="s">
        <v>119</v>
      </c>
      <c r="I115" s="129">
        <v>32113</v>
      </c>
      <c r="J115" s="127">
        <f t="shared" ca="1" si="2"/>
        <v>37</v>
      </c>
      <c r="K115" s="127">
        <f t="shared" ca="1" si="3"/>
        <v>4</v>
      </c>
    </row>
    <row r="116" spans="1:13" x14ac:dyDescent="0.2">
      <c r="A116" s="126" t="s">
        <v>487</v>
      </c>
      <c r="B116" s="126" t="s">
        <v>222</v>
      </c>
      <c r="C116" s="127" t="s">
        <v>488</v>
      </c>
      <c r="D116" t="s">
        <v>179</v>
      </c>
      <c r="E116" t="s">
        <v>136</v>
      </c>
      <c r="F116" t="s">
        <v>154</v>
      </c>
      <c r="G116" s="128">
        <v>3162.52</v>
      </c>
      <c r="H116" t="s">
        <v>119</v>
      </c>
      <c r="I116" s="129">
        <v>22736</v>
      </c>
      <c r="J116" s="127">
        <f t="shared" ca="1" si="2"/>
        <v>62</v>
      </c>
      <c r="K116" s="127">
        <f t="shared" ca="1" si="3"/>
        <v>9</v>
      </c>
    </row>
    <row r="117" spans="1:13" x14ac:dyDescent="0.2">
      <c r="A117" s="126" t="s">
        <v>489</v>
      </c>
      <c r="B117" s="126" t="s">
        <v>490</v>
      </c>
      <c r="C117" s="127" t="s">
        <v>491</v>
      </c>
      <c r="D117" t="s">
        <v>179</v>
      </c>
      <c r="E117" t="s">
        <v>136</v>
      </c>
      <c r="F117" t="s">
        <v>390</v>
      </c>
      <c r="G117" s="128">
        <v>1147.03</v>
      </c>
      <c r="H117" t="s">
        <v>125</v>
      </c>
      <c r="I117" s="129">
        <v>29510</v>
      </c>
      <c r="J117" s="127">
        <f t="shared" ca="1" si="2"/>
        <v>44</v>
      </c>
      <c r="K117" s="127">
        <f t="shared" ca="1" si="3"/>
        <v>5</v>
      </c>
    </row>
    <row r="118" spans="1:13" x14ac:dyDescent="0.2">
      <c r="A118" s="126" t="s">
        <v>492</v>
      </c>
      <c r="B118" s="126" t="s">
        <v>133</v>
      </c>
      <c r="C118" s="127" t="s">
        <v>493</v>
      </c>
      <c r="D118" t="s">
        <v>158</v>
      </c>
      <c r="E118" t="s">
        <v>136</v>
      </c>
      <c r="F118" t="s">
        <v>346</v>
      </c>
      <c r="G118" s="128">
        <v>1008.65</v>
      </c>
      <c r="H118" t="s">
        <v>119</v>
      </c>
      <c r="I118" s="129">
        <v>29754</v>
      </c>
      <c r="J118" s="127">
        <f t="shared" ca="1" si="2"/>
        <v>43</v>
      </c>
      <c r="K118" s="127">
        <f t="shared" ca="1" si="3"/>
        <v>5</v>
      </c>
    </row>
    <row r="119" spans="1:13" x14ac:dyDescent="0.2">
      <c r="A119" s="126" t="s">
        <v>494</v>
      </c>
      <c r="B119" s="126" t="s">
        <v>495</v>
      </c>
      <c r="C119" s="127" t="s">
        <v>496</v>
      </c>
      <c r="D119" t="s">
        <v>135</v>
      </c>
      <c r="E119" t="s">
        <v>136</v>
      </c>
      <c r="F119" t="s">
        <v>250</v>
      </c>
      <c r="G119" s="128">
        <v>2568.04</v>
      </c>
      <c r="H119" t="s">
        <v>119</v>
      </c>
      <c r="I119" s="129">
        <v>19244</v>
      </c>
      <c r="J119" s="127">
        <f t="shared" ca="1" si="2"/>
        <v>72</v>
      </c>
      <c r="K119" s="127">
        <f t="shared" ca="1" si="3"/>
        <v>10</v>
      </c>
    </row>
    <row r="120" spans="1:13" x14ac:dyDescent="0.2">
      <c r="A120" s="126" t="s">
        <v>497</v>
      </c>
      <c r="B120" s="126" t="s">
        <v>498</v>
      </c>
      <c r="C120" s="127" t="s">
        <v>499</v>
      </c>
      <c r="D120" t="s">
        <v>135</v>
      </c>
      <c r="E120" t="s">
        <v>136</v>
      </c>
      <c r="F120" t="s">
        <v>354</v>
      </c>
      <c r="G120" s="128">
        <v>3077.79</v>
      </c>
      <c r="H120" t="s">
        <v>125</v>
      </c>
      <c r="I120" s="129">
        <v>25329</v>
      </c>
      <c r="J120" s="127">
        <f t="shared" ca="1" si="2"/>
        <v>55</v>
      </c>
      <c r="K120" s="127">
        <f t="shared" ca="1" si="3"/>
        <v>8</v>
      </c>
    </row>
    <row r="121" spans="1:13" x14ac:dyDescent="0.2">
      <c r="A121" s="126" t="s">
        <v>500</v>
      </c>
      <c r="B121" s="126" t="s">
        <v>501</v>
      </c>
      <c r="C121" s="127" t="s">
        <v>502</v>
      </c>
      <c r="D121" t="s">
        <v>116</v>
      </c>
      <c r="E121" t="s">
        <v>117</v>
      </c>
      <c r="F121" t="s">
        <v>503</v>
      </c>
      <c r="G121" s="128">
        <v>1575.91</v>
      </c>
      <c r="H121" t="s">
        <v>119</v>
      </c>
      <c r="I121" s="129">
        <v>24155</v>
      </c>
      <c r="J121" s="127">
        <f t="shared" ca="1" si="2"/>
        <v>58</v>
      </c>
      <c r="K121" s="127">
        <f t="shared" ca="1" si="3"/>
        <v>8</v>
      </c>
    </row>
    <row r="122" spans="1:13" x14ac:dyDescent="0.2">
      <c r="A122" s="126" t="s">
        <v>504</v>
      </c>
      <c r="B122" s="126" t="s">
        <v>505</v>
      </c>
      <c r="C122" s="127" t="s">
        <v>506</v>
      </c>
      <c r="D122" t="s">
        <v>123</v>
      </c>
      <c r="E122" t="s">
        <v>117</v>
      </c>
      <c r="F122" t="s">
        <v>375</v>
      </c>
      <c r="G122" s="128">
        <v>1784.35</v>
      </c>
      <c r="H122" t="s">
        <v>125</v>
      </c>
      <c r="I122" s="129">
        <v>23430</v>
      </c>
      <c r="J122" s="127">
        <f t="shared" ca="1" si="2"/>
        <v>60</v>
      </c>
      <c r="K122" s="127">
        <f t="shared" ca="1" si="3"/>
        <v>9</v>
      </c>
    </row>
    <row r="123" spans="1:13" x14ac:dyDescent="0.2">
      <c r="A123" s="126" t="s">
        <v>507</v>
      </c>
      <c r="B123" s="126" t="s">
        <v>277</v>
      </c>
      <c r="C123" s="127" t="s">
        <v>309</v>
      </c>
      <c r="D123" t="s">
        <v>135</v>
      </c>
      <c r="E123" t="s">
        <v>136</v>
      </c>
      <c r="F123" t="s">
        <v>131</v>
      </c>
      <c r="G123" s="128">
        <v>2458.5700000000002</v>
      </c>
      <c r="H123" t="s">
        <v>119</v>
      </c>
      <c r="I123" s="129">
        <v>24258</v>
      </c>
      <c r="J123" s="127">
        <f t="shared" ca="1" si="2"/>
        <v>58</v>
      </c>
      <c r="K123" s="127">
        <f t="shared" ca="1" si="3"/>
        <v>8</v>
      </c>
    </row>
    <row r="124" spans="1:13" x14ac:dyDescent="0.2">
      <c r="A124" s="126" t="s">
        <v>508</v>
      </c>
      <c r="B124" s="126" t="s">
        <v>325</v>
      </c>
      <c r="C124" s="127" t="s">
        <v>509</v>
      </c>
      <c r="D124" t="s">
        <v>123</v>
      </c>
      <c r="E124" t="s">
        <v>117</v>
      </c>
      <c r="F124" t="s">
        <v>206</v>
      </c>
      <c r="G124" s="128">
        <v>1307.73</v>
      </c>
      <c r="H124" t="s">
        <v>119</v>
      </c>
      <c r="I124" s="129">
        <v>22609</v>
      </c>
      <c r="J124" s="127">
        <f t="shared" ca="1" si="2"/>
        <v>63</v>
      </c>
      <c r="K124" s="127">
        <f t="shared" ca="1" si="3"/>
        <v>9</v>
      </c>
    </row>
    <row r="125" spans="1:13" x14ac:dyDescent="0.2">
      <c r="A125" s="126" t="s">
        <v>510</v>
      </c>
      <c r="B125" s="126" t="s">
        <v>511</v>
      </c>
      <c r="C125" s="127" t="s">
        <v>512</v>
      </c>
      <c r="D125" t="s">
        <v>158</v>
      </c>
      <c r="E125" t="s">
        <v>136</v>
      </c>
      <c r="F125" t="s">
        <v>513</v>
      </c>
      <c r="G125" s="128">
        <v>1407.13</v>
      </c>
      <c r="H125" t="s">
        <v>119</v>
      </c>
      <c r="I125" s="129">
        <v>23689</v>
      </c>
      <c r="J125" s="127">
        <f t="shared" ca="1" si="2"/>
        <v>60</v>
      </c>
      <c r="K125" s="127">
        <f t="shared" ca="1" si="3"/>
        <v>9</v>
      </c>
    </row>
    <row r="126" spans="1:13" x14ac:dyDescent="0.2">
      <c r="A126" s="126" t="s">
        <v>514</v>
      </c>
      <c r="B126" s="126" t="s">
        <v>515</v>
      </c>
      <c r="C126" s="127" t="s">
        <v>516</v>
      </c>
      <c r="D126" t="s">
        <v>201</v>
      </c>
      <c r="E126" t="s">
        <v>136</v>
      </c>
      <c r="F126" t="s">
        <v>517</v>
      </c>
      <c r="G126" s="128">
        <v>1388.91</v>
      </c>
      <c r="H126" t="s">
        <v>125</v>
      </c>
      <c r="I126" s="129">
        <v>24128</v>
      </c>
      <c r="J126" s="127">
        <f t="shared" ca="1" si="2"/>
        <v>58</v>
      </c>
      <c r="K126" s="127">
        <f t="shared" ca="1" si="3"/>
        <v>8</v>
      </c>
    </row>
    <row r="127" spans="1:13" x14ac:dyDescent="0.2">
      <c r="A127" s="126" t="s">
        <v>518</v>
      </c>
      <c r="B127" s="126" t="s">
        <v>13</v>
      </c>
      <c r="C127" s="127" t="s">
        <v>519</v>
      </c>
      <c r="D127" t="s">
        <v>179</v>
      </c>
      <c r="E127" t="s">
        <v>136</v>
      </c>
      <c r="F127" t="s">
        <v>401</v>
      </c>
      <c r="G127" s="128">
        <v>1218.71</v>
      </c>
      <c r="H127" t="s">
        <v>125</v>
      </c>
      <c r="I127" s="129">
        <v>26173</v>
      </c>
      <c r="J127" s="127">
        <f t="shared" ca="1" si="2"/>
        <v>53</v>
      </c>
      <c r="K127" s="127">
        <f t="shared" ca="1" si="3"/>
        <v>7</v>
      </c>
      <c r="M127">
        <v>6.5595699999999999</v>
      </c>
    </row>
    <row r="128" spans="1:13" x14ac:dyDescent="0.2">
      <c r="A128" s="126" t="s">
        <v>520</v>
      </c>
      <c r="B128" s="126" t="s">
        <v>322</v>
      </c>
      <c r="C128" s="127" t="s">
        <v>521</v>
      </c>
      <c r="D128" t="s">
        <v>201</v>
      </c>
      <c r="E128" t="s">
        <v>136</v>
      </c>
      <c r="F128" t="s">
        <v>171</v>
      </c>
      <c r="G128" s="128">
        <v>2877.38</v>
      </c>
      <c r="H128" t="s">
        <v>119</v>
      </c>
      <c r="I128" s="129">
        <v>24188</v>
      </c>
      <c r="J128" s="127">
        <f t="shared" ca="1" si="2"/>
        <v>58</v>
      </c>
      <c r="K128" s="127">
        <f t="shared" ca="1" si="3"/>
        <v>8</v>
      </c>
    </row>
    <row r="129" spans="1:11" x14ac:dyDescent="0.2">
      <c r="A129" s="126" t="s">
        <v>522</v>
      </c>
      <c r="B129" s="126" t="s">
        <v>523</v>
      </c>
      <c r="C129" s="127" t="s">
        <v>524</v>
      </c>
      <c r="D129" t="s">
        <v>158</v>
      </c>
      <c r="E129" t="s">
        <v>136</v>
      </c>
      <c r="F129" t="s">
        <v>525</v>
      </c>
      <c r="G129" s="128">
        <v>2706.2</v>
      </c>
      <c r="H129" t="s">
        <v>119</v>
      </c>
      <c r="I129" s="129">
        <v>29289</v>
      </c>
      <c r="J129" s="127">
        <f t="shared" ca="1" si="2"/>
        <v>44</v>
      </c>
      <c r="K129" s="127">
        <f t="shared" ca="1" si="3"/>
        <v>5</v>
      </c>
    </row>
    <row r="130" spans="1:11" x14ac:dyDescent="0.2">
      <c r="A130" s="126" t="s">
        <v>526</v>
      </c>
      <c r="B130" s="126" t="s">
        <v>527</v>
      </c>
      <c r="C130" s="127" t="s">
        <v>528</v>
      </c>
      <c r="D130" t="s">
        <v>158</v>
      </c>
      <c r="E130" t="s">
        <v>136</v>
      </c>
      <c r="F130" t="s">
        <v>464</v>
      </c>
      <c r="G130" s="128">
        <v>2070.8000000000002</v>
      </c>
      <c r="H130" t="s">
        <v>125</v>
      </c>
      <c r="I130" s="129">
        <v>23788</v>
      </c>
      <c r="J130" s="127">
        <f t="shared" ca="1" si="2"/>
        <v>59</v>
      </c>
      <c r="K130" s="127">
        <f t="shared" ca="1" si="3"/>
        <v>8</v>
      </c>
    </row>
    <row r="131" spans="1:11" x14ac:dyDescent="0.2">
      <c r="A131" s="126" t="s">
        <v>529</v>
      </c>
      <c r="B131" s="126" t="s">
        <v>530</v>
      </c>
      <c r="C131" s="127" t="s">
        <v>531</v>
      </c>
      <c r="D131" t="s">
        <v>123</v>
      </c>
      <c r="E131" t="s">
        <v>117</v>
      </c>
      <c r="F131" t="s">
        <v>197</v>
      </c>
      <c r="G131" s="128">
        <v>2984.23</v>
      </c>
      <c r="H131" t="s">
        <v>119</v>
      </c>
      <c r="I131" s="129">
        <v>28695</v>
      </c>
      <c r="J131" s="127">
        <f t="shared" ref="J131:J194" ca="1" si="4">DATEDIF(I131,aujourdhui,"y")</f>
        <v>46</v>
      </c>
      <c r="K131" s="127">
        <f t="shared" ref="K131:K194" ca="1" si="5">VLOOKUP(J131,tranches,2)</f>
        <v>6</v>
      </c>
    </row>
    <row r="132" spans="1:11" x14ac:dyDescent="0.2">
      <c r="A132" s="126" t="s">
        <v>532</v>
      </c>
      <c r="B132" s="126" t="s">
        <v>337</v>
      </c>
      <c r="C132" s="127" t="s">
        <v>533</v>
      </c>
      <c r="D132" t="s">
        <v>158</v>
      </c>
      <c r="E132" t="s">
        <v>136</v>
      </c>
      <c r="F132" t="s">
        <v>375</v>
      </c>
      <c r="G132" s="128">
        <v>1832.32</v>
      </c>
      <c r="H132" t="s">
        <v>119</v>
      </c>
      <c r="I132" s="129">
        <v>26171</v>
      </c>
      <c r="J132" s="127">
        <f t="shared" ca="1" si="4"/>
        <v>53</v>
      </c>
      <c r="K132" s="127">
        <f t="shared" ca="1" si="5"/>
        <v>7</v>
      </c>
    </row>
    <row r="133" spans="1:11" x14ac:dyDescent="0.2">
      <c r="A133" s="126" t="s">
        <v>534</v>
      </c>
      <c r="B133" s="126" t="s">
        <v>133</v>
      </c>
      <c r="C133" s="127" t="s">
        <v>535</v>
      </c>
      <c r="D133" t="s">
        <v>158</v>
      </c>
      <c r="E133" t="s">
        <v>136</v>
      </c>
      <c r="F133" t="s">
        <v>186</v>
      </c>
      <c r="G133" s="128">
        <v>1845.25</v>
      </c>
      <c r="H133" t="s">
        <v>119</v>
      </c>
      <c r="I133" s="129">
        <v>24136</v>
      </c>
      <c r="J133" s="127">
        <f t="shared" ca="1" si="4"/>
        <v>58</v>
      </c>
      <c r="K133" s="127">
        <f t="shared" ca="1" si="5"/>
        <v>8</v>
      </c>
    </row>
    <row r="134" spans="1:11" x14ac:dyDescent="0.2">
      <c r="A134" s="126" t="s">
        <v>536</v>
      </c>
      <c r="B134" s="126" t="s">
        <v>288</v>
      </c>
      <c r="C134" s="127" t="s">
        <v>537</v>
      </c>
      <c r="D134" t="s">
        <v>135</v>
      </c>
      <c r="E134" t="s">
        <v>136</v>
      </c>
      <c r="F134" t="s">
        <v>144</v>
      </c>
      <c r="G134" s="128">
        <v>2608.73</v>
      </c>
      <c r="H134" t="s">
        <v>119</v>
      </c>
      <c r="I134" s="129">
        <v>30721</v>
      </c>
      <c r="J134" s="127">
        <f t="shared" ca="1" si="4"/>
        <v>40</v>
      </c>
      <c r="K134" s="127">
        <f t="shared" ca="1" si="5"/>
        <v>5</v>
      </c>
    </row>
    <row r="135" spans="1:11" x14ac:dyDescent="0.2">
      <c r="A135" s="126" t="s">
        <v>538</v>
      </c>
      <c r="B135" s="126" t="s">
        <v>181</v>
      </c>
      <c r="C135" s="127" t="s">
        <v>539</v>
      </c>
      <c r="D135" t="s">
        <v>123</v>
      </c>
      <c r="E135" t="s">
        <v>117</v>
      </c>
      <c r="F135" t="s">
        <v>250</v>
      </c>
      <c r="G135" s="128">
        <v>2564.35</v>
      </c>
      <c r="H135" t="s">
        <v>119</v>
      </c>
      <c r="I135" s="129">
        <v>22478</v>
      </c>
      <c r="J135" s="127">
        <f t="shared" ca="1" si="4"/>
        <v>63</v>
      </c>
      <c r="K135" s="127">
        <f t="shared" ca="1" si="5"/>
        <v>9</v>
      </c>
    </row>
    <row r="136" spans="1:11" x14ac:dyDescent="0.2">
      <c r="A136" s="126" t="s">
        <v>540</v>
      </c>
      <c r="B136" s="126" t="s">
        <v>13</v>
      </c>
      <c r="C136" s="127" t="s">
        <v>541</v>
      </c>
      <c r="D136" t="s">
        <v>179</v>
      </c>
      <c r="E136" t="s">
        <v>136</v>
      </c>
      <c r="F136" t="s">
        <v>148</v>
      </c>
      <c r="G136" s="128">
        <v>1615.55</v>
      </c>
      <c r="H136" t="s">
        <v>125</v>
      </c>
      <c r="I136" s="129">
        <v>21209</v>
      </c>
      <c r="J136" s="127">
        <f t="shared" ca="1" si="4"/>
        <v>66</v>
      </c>
      <c r="K136" s="127">
        <f t="shared" ca="1" si="5"/>
        <v>10</v>
      </c>
    </row>
    <row r="137" spans="1:11" x14ac:dyDescent="0.2">
      <c r="A137" s="126" t="s">
        <v>542</v>
      </c>
      <c r="B137" s="126" t="s">
        <v>543</v>
      </c>
      <c r="C137" s="127" t="s">
        <v>544</v>
      </c>
      <c r="D137" t="s">
        <v>135</v>
      </c>
      <c r="E137" t="s">
        <v>136</v>
      </c>
      <c r="F137" t="s">
        <v>275</v>
      </c>
      <c r="G137" s="128">
        <v>1430.29</v>
      </c>
      <c r="H137" t="s">
        <v>125</v>
      </c>
      <c r="I137" s="129">
        <v>31165</v>
      </c>
      <c r="J137" s="127">
        <f t="shared" ca="1" si="4"/>
        <v>39</v>
      </c>
      <c r="K137" s="127">
        <f t="shared" ca="1" si="5"/>
        <v>4</v>
      </c>
    </row>
    <row r="138" spans="1:11" x14ac:dyDescent="0.2">
      <c r="A138" s="126" t="s">
        <v>545</v>
      </c>
      <c r="B138" s="126" t="s">
        <v>498</v>
      </c>
      <c r="C138" s="127" t="s">
        <v>546</v>
      </c>
      <c r="D138" t="s">
        <v>135</v>
      </c>
      <c r="E138" t="s">
        <v>136</v>
      </c>
      <c r="F138" t="s">
        <v>175</v>
      </c>
      <c r="G138" s="128">
        <v>1120.56</v>
      </c>
      <c r="H138" t="s">
        <v>119</v>
      </c>
      <c r="I138" s="129">
        <v>25366</v>
      </c>
      <c r="J138" s="127">
        <f t="shared" ca="1" si="4"/>
        <v>55</v>
      </c>
      <c r="K138" s="127">
        <f t="shared" ca="1" si="5"/>
        <v>8</v>
      </c>
    </row>
    <row r="139" spans="1:11" x14ac:dyDescent="0.2">
      <c r="A139" s="126" t="s">
        <v>547</v>
      </c>
      <c r="B139" s="126" t="s">
        <v>548</v>
      </c>
      <c r="C139" s="127" t="s">
        <v>549</v>
      </c>
      <c r="D139" t="s">
        <v>116</v>
      </c>
      <c r="E139" t="s">
        <v>117</v>
      </c>
      <c r="F139" t="s">
        <v>550</v>
      </c>
      <c r="G139" s="128">
        <v>1686.37</v>
      </c>
      <c r="H139" t="s">
        <v>125</v>
      </c>
      <c r="I139" s="129">
        <v>30822</v>
      </c>
      <c r="J139" s="127">
        <f t="shared" ca="1" si="4"/>
        <v>40</v>
      </c>
      <c r="K139" s="127">
        <f t="shared" ca="1" si="5"/>
        <v>5</v>
      </c>
    </row>
    <row r="140" spans="1:11" x14ac:dyDescent="0.2">
      <c r="A140" s="126" t="s">
        <v>551</v>
      </c>
      <c r="B140" s="126" t="s">
        <v>552</v>
      </c>
      <c r="C140" s="127" t="s">
        <v>553</v>
      </c>
      <c r="D140" t="s">
        <v>166</v>
      </c>
      <c r="E140" t="s">
        <v>117</v>
      </c>
      <c r="F140" t="s">
        <v>358</v>
      </c>
      <c r="G140" s="128">
        <v>2283.2600000000002</v>
      </c>
      <c r="H140" t="s">
        <v>125</v>
      </c>
      <c r="I140" s="129">
        <v>31340</v>
      </c>
      <c r="J140" s="127">
        <f t="shared" ca="1" si="4"/>
        <v>39</v>
      </c>
      <c r="K140" s="127">
        <f t="shared" ca="1" si="5"/>
        <v>4</v>
      </c>
    </row>
    <row r="141" spans="1:11" x14ac:dyDescent="0.2">
      <c r="A141" s="126" t="s">
        <v>554</v>
      </c>
      <c r="B141" s="126" t="s">
        <v>555</v>
      </c>
      <c r="C141" s="127" t="s">
        <v>556</v>
      </c>
      <c r="D141" t="s">
        <v>158</v>
      </c>
      <c r="E141" t="s">
        <v>136</v>
      </c>
      <c r="F141" t="s">
        <v>557</v>
      </c>
      <c r="G141" s="128">
        <v>1834.28</v>
      </c>
      <c r="H141" t="s">
        <v>119</v>
      </c>
      <c r="I141" s="129">
        <v>23487</v>
      </c>
      <c r="J141" s="127">
        <f t="shared" ca="1" si="4"/>
        <v>60</v>
      </c>
      <c r="K141" s="127">
        <f t="shared" ca="1" si="5"/>
        <v>9</v>
      </c>
    </row>
    <row r="142" spans="1:11" x14ac:dyDescent="0.2">
      <c r="A142" s="126" t="s">
        <v>558</v>
      </c>
      <c r="B142" s="126" t="s">
        <v>114</v>
      </c>
      <c r="C142" s="127" t="s">
        <v>559</v>
      </c>
      <c r="D142" t="s">
        <v>116</v>
      </c>
      <c r="E142" t="s">
        <v>117</v>
      </c>
      <c r="F142" t="s">
        <v>330</v>
      </c>
      <c r="G142" s="128">
        <v>2945.3</v>
      </c>
      <c r="H142" t="s">
        <v>119</v>
      </c>
      <c r="I142" s="129">
        <v>30158</v>
      </c>
      <c r="J142" s="127">
        <f t="shared" ca="1" si="4"/>
        <v>42</v>
      </c>
      <c r="K142" s="127">
        <f t="shared" ca="1" si="5"/>
        <v>5</v>
      </c>
    </row>
    <row r="143" spans="1:11" x14ac:dyDescent="0.2">
      <c r="A143" s="126" t="s">
        <v>560</v>
      </c>
      <c r="B143" s="126" t="s">
        <v>156</v>
      </c>
      <c r="C143" s="127" t="s">
        <v>561</v>
      </c>
      <c r="D143" t="s">
        <v>135</v>
      </c>
      <c r="E143" t="s">
        <v>136</v>
      </c>
      <c r="F143" t="s">
        <v>159</v>
      </c>
      <c r="G143" s="128">
        <v>2371.0500000000002</v>
      </c>
      <c r="H143" t="s">
        <v>125</v>
      </c>
      <c r="I143" s="129">
        <v>20778</v>
      </c>
      <c r="J143" s="127">
        <f t="shared" ca="1" si="4"/>
        <v>68</v>
      </c>
      <c r="K143" s="127">
        <f t="shared" ca="1" si="5"/>
        <v>10</v>
      </c>
    </row>
    <row r="144" spans="1:11" x14ac:dyDescent="0.2">
      <c r="A144" s="126" t="s">
        <v>562</v>
      </c>
      <c r="B144" s="126" t="s">
        <v>133</v>
      </c>
      <c r="C144" s="127" t="s">
        <v>563</v>
      </c>
      <c r="D144" t="s">
        <v>158</v>
      </c>
      <c r="E144" t="s">
        <v>136</v>
      </c>
      <c r="F144" t="s">
        <v>564</v>
      </c>
      <c r="G144" s="128">
        <v>1363.03</v>
      </c>
      <c r="H144" t="s">
        <v>119</v>
      </c>
      <c r="I144" s="129">
        <v>20153</v>
      </c>
      <c r="J144" s="127">
        <f t="shared" ca="1" si="4"/>
        <v>69</v>
      </c>
      <c r="K144" s="127">
        <f t="shared" ca="1" si="5"/>
        <v>10</v>
      </c>
    </row>
    <row r="145" spans="1:11" x14ac:dyDescent="0.2">
      <c r="A145" s="126" t="s">
        <v>565</v>
      </c>
      <c r="B145" s="126" t="s">
        <v>566</v>
      </c>
      <c r="C145" s="127" t="s">
        <v>567</v>
      </c>
      <c r="D145" t="s">
        <v>158</v>
      </c>
      <c r="E145" t="s">
        <v>136</v>
      </c>
      <c r="F145" t="s">
        <v>250</v>
      </c>
      <c r="G145" s="128">
        <v>2572.2199999999998</v>
      </c>
      <c r="H145" t="s">
        <v>119</v>
      </c>
      <c r="I145" s="129">
        <v>22368</v>
      </c>
      <c r="J145" s="127">
        <f t="shared" ca="1" si="4"/>
        <v>63</v>
      </c>
      <c r="K145" s="127">
        <f t="shared" ca="1" si="5"/>
        <v>9</v>
      </c>
    </row>
    <row r="146" spans="1:11" x14ac:dyDescent="0.2">
      <c r="A146" s="126" t="s">
        <v>568</v>
      </c>
      <c r="B146" s="126" t="s">
        <v>569</v>
      </c>
      <c r="C146" s="127" t="s">
        <v>570</v>
      </c>
      <c r="D146" t="s">
        <v>135</v>
      </c>
      <c r="E146" t="s">
        <v>136</v>
      </c>
      <c r="F146" t="s">
        <v>202</v>
      </c>
      <c r="G146" s="128">
        <v>1415</v>
      </c>
      <c r="H146" t="s">
        <v>119</v>
      </c>
      <c r="I146" s="129">
        <v>23317</v>
      </c>
      <c r="J146" s="127">
        <f t="shared" ca="1" si="4"/>
        <v>61</v>
      </c>
      <c r="K146" s="127">
        <f t="shared" ca="1" si="5"/>
        <v>9</v>
      </c>
    </row>
    <row r="147" spans="1:11" x14ac:dyDescent="0.2">
      <c r="A147" s="126" t="s">
        <v>571</v>
      </c>
      <c r="B147" s="126" t="s">
        <v>477</v>
      </c>
      <c r="C147" s="127" t="s">
        <v>572</v>
      </c>
      <c r="D147" t="s">
        <v>166</v>
      </c>
      <c r="E147" t="s">
        <v>117</v>
      </c>
      <c r="F147" t="s">
        <v>197</v>
      </c>
      <c r="G147" s="128">
        <v>2988.15</v>
      </c>
      <c r="H147" t="s">
        <v>119</v>
      </c>
      <c r="I147" s="129">
        <v>29722</v>
      </c>
      <c r="J147" s="127">
        <f t="shared" ca="1" si="4"/>
        <v>43</v>
      </c>
      <c r="K147" s="127">
        <f t="shared" ca="1" si="5"/>
        <v>5</v>
      </c>
    </row>
    <row r="148" spans="1:11" x14ac:dyDescent="0.2">
      <c r="A148" s="126" t="s">
        <v>573</v>
      </c>
      <c r="B148" s="126" t="s">
        <v>477</v>
      </c>
      <c r="C148" s="127" t="s">
        <v>574</v>
      </c>
      <c r="D148" t="s">
        <v>130</v>
      </c>
      <c r="E148" t="s">
        <v>117</v>
      </c>
      <c r="F148" t="s">
        <v>414</v>
      </c>
      <c r="G148" s="128">
        <v>1390.44</v>
      </c>
      <c r="H148" t="s">
        <v>119</v>
      </c>
      <c r="I148" s="129">
        <v>23508</v>
      </c>
      <c r="J148" s="127">
        <f t="shared" ca="1" si="4"/>
        <v>60</v>
      </c>
      <c r="K148" s="127">
        <f t="shared" ca="1" si="5"/>
        <v>9</v>
      </c>
    </row>
    <row r="149" spans="1:11" x14ac:dyDescent="0.2">
      <c r="A149" s="126" t="s">
        <v>575</v>
      </c>
      <c r="B149" s="126" t="s">
        <v>195</v>
      </c>
      <c r="C149" s="127" t="s">
        <v>576</v>
      </c>
      <c r="D149" t="s">
        <v>166</v>
      </c>
      <c r="E149" t="s">
        <v>117</v>
      </c>
      <c r="F149" t="s">
        <v>330</v>
      </c>
      <c r="G149" s="128">
        <v>2956.23</v>
      </c>
      <c r="H149" t="s">
        <v>119</v>
      </c>
      <c r="I149" s="129">
        <v>26439</v>
      </c>
      <c r="J149" s="127">
        <f t="shared" ca="1" si="4"/>
        <v>52</v>
      </c>
      <c r="K149" s="127">
        <f t="shared" ca="1" si="5"/>
        <v>7</v>
      </c>
    </row>
    <row r="150" spans="1:11" x14ac:dyDescent="0.2">
      <c r="A150" s="126" t="s">
        <v>577</v>
      </c>
      <c r="B150" s="126" t="s">
        <v>490</v>
      </c>
      <c r="C150" s="127" t="s">
        <v>578</v>
      </c>
      <c r="D150" t="s">
        <v>135</v>
      </c>
      <c r="E150" t="s">
        <v>136</v>
      </c>
      <c r="F150" t="s">
        <v>197</v>
      </c>
      <c r="G150" s="128">
        <v>2984.94</v>
      </c>
      <c r="H150" t="s">
        <v>125</v>
      </c>
      <c r="I150" s="129">
        <v>31972</v>
      </c>
      <c r="J150" s="127">
        <f t="shared" ca="1" si="4"/>
        <v>37</v>
      </c>
      <c r="K150" s="127">
        <f t="shared" ca="1" si="5"/>
        <v>4</v>
      </c>
    </row>
    <row r="151" spans="1:11" x14ac:dyDescent="0.2">
      <c r="A151" s="126" t="s">
        <v>579</v>
      </c>
      <c r="B151" s="126" t="s">
        <v>580</v>
      </c>
      <c r="C151" s="127" t="s">
        <v>182</v>
      </c>
      <c r="D151" t="s">
        <v>166</v>
      </c>
      <c r="E151" t="s">
        <v>136</v>
      </c>
      <c r="F151" t="s">
        <v>190</v>
      </c>
      <c r="G151" s="128">
        <v>1883.55</v>
      </c>
      <c r="H151" t="s">
        <v>119</v>
      </c>
      <c r="I151" s="129">
        <v>31104</v>
      </c>
      <c r="J151" s="127">
        <f t="shared" ca="1" si="4"/>
        <v>39</v>
      </c>
      <c r="K151" s="127">
        <f t="shared" ca="1" si="5"/>
        <v>4</v>
      </c>
    </row>
    <row r="152" spans="1:11" x14ac:dyDescent="0.2">
      <c r="A152" s="126" t="s">
        <v>581</v>
      </c>
      <c r="B152" s="126" t="s">
        <v>299</v>
      </c>
      <c r="C152" s="127" t="s">
        <v>582</v>
      </c>
      <c r="D152" t="s">
        <v>135</v>
      </c>
      <c r="E152" t="s">
        <v>136</v>
      </c>
      <c r="F152" t="s">
        <v>209</v>
      </c>
      <c r="G152" s="128">
        <v>1447.83</v>
      </c>
      <c r="H152" t="s">
        <v>119</v>
      </c>
      <c r="I152" s="129">
        <v>22769</v>
      </c>
      <c r="J152" s="127">
        <f t="shared" ca="1" si="4"/>
        <v>62</v>
      </c>
      <c r="K152" s="127">
        <f t="shared" ca="1" si="5"/>
        <v>9</v>
      </c>
    </row>
    <row r="153" spans="1:11" x14ac:dyDescent="0.2">
      <c r="A153" s="126" t="s">
        <v>583</v>
      </c>
      <c r="B153" s="126" t="s">
        <v>341</v>
      </c>
      <c r="C153" s="127" t="s">
        <v>584</v>
      </c>
      <c r="D153" t="s">
        <v>158</v>
      </c>
      <c r="E153" t="s">
        <v>136</v>
      </c>
      <c r="F153" t="s">
        <v>254</v>
      </c>
      <c r="G153" s="128">
        <v>974.73</v>
      </c>
      <c r="H153" t="s">
        <v>125</v>
      </c>
      <c r="I153" s="129">
        <v>29269</v>
      </c>
      <c r="J153" s="127">
        <f t="shared" ca="1" si="4"/>
        <v>44</v>
      </c>
      <c r="K153" s="127">
        <f t="shared" ca="1" si="5"/>
        <v>5</v>
      </c>
    </row>
    <row r="154" spans="1:11" x14ac:dyDescent="0.2">
      <c r="A154" s="126" t="s">
        <v>585</v>
      </c>
      <c r="B154" s="126" t="s">
        <v>477</v>
      </c>
      <c r="C154" s="127" t="s">
        <v>586</v>
      </c>
      <c r="D154" t="s">
        <v>166</v>
      </c>
      <c r="E154" t="s">
        <v>117</v>
      </c>
      <c r="F154" t="s">
        <v>330</v>
      </c>
      <c r="G154" s="128">
        <v>2951.31</v>
      </c>
      <c r="H154" t="s">
        <v>119</v>
      </c>
      <c r="I154" s="129">
        <v>30352</v>
      </c>
      <c r="J154" s="127">
        <f t="shared" ca="1" si="4"/>
        <v>41</v>
      </c>
      <c r="K154" s="127">
        <f t="shared" ca="1" si="5"/>
        <v>5</v>
      </c>
    </row>
    <row r="155" spans="1:11" x14ac:dyDescent="0.2">
      <c r="A155" s="126" t="s">
        <v>587</v>
      </c>
      <c r="B155" s="126" t="s">
        <v>527</v>
      </c>
      <c r="C155" s="127" t="s">
        <v>588</v>
      </c>
      <c r="D155" t="s">
        <v>158</v>
      </c>
      <c r="E155" t="s">
        <v>136</v>
      </c>
      <c r="F155" t="s">
        <v>424</v>
      </c>
      <c r="G155" s="128">
        <v>1016.06</v>
      </c>
      <c r="H155" t="s">
        <v>125</v>
      </c>
      <c r="I155" s="129">
        <v>30208</v>
      </c>
      <c r="J155" s="127">
        <f t="shared" ca="1" si="4"/>
        <v>42</v>
      </c>
      <c r="K155" s="127">
        <f t="shared" ca="1" si="5"/>
        <v>5</v>
      </c>
    </row>
    <row r="156" spans="1:11" x14ac:dyDescent="0.2">
      <c r="A156" s="126" t="s">
        <v>589</v>
      </c>
      <c r="B156" s="126" t="s">
        <v>192</v>
      </c>
      <c r="C156" s="127" t="s">
        <v>590</v>
      </c>
      <c r="D156" t="s">
        <v>158</v>
      </c>
      <c r="E156" t="s">
        <v>136</v>
      </c>
      <c r="F156" t="s">
        <v>228</v>
      </c>
      <c r="G156" s="128">
        <v>2206.0300000000002</v>
      </c>
      <c r="H156" t="s">
        <v>119</v>
      </c>
      <c r="I156" s="129">
        <v>24809</v>
      </c>
      <c r="J156" s="127">
        <f t="shared" ca="1" si="4"/>
        <v>57</v>
      </c>
      <c r="K156" s="127">
        <f t="shared" ca="1" si="5"/>
        <v>8</v>
      </c>
    </row>
    <row r="157" spans="1:11" x14ac:dyDescent="0.2">
      <c r="A157" s="126" t="s">
        <v>591</v>
      </c>
      <c r="B157" s="126" t="s">
        <v>592</v>
      </c>
      <c r="C157" s="127" t="s">
        <v>593</v>
      </c>
      <c r="D157" t="s">
        <v>158</v>
      </c>
      <c r="E157" t="s">
        <v>136</v>
      </c>
      <c r="F157" t="s">
        <v>190</v>
      </c>
      <c r="G157" s="128">
        <v>1855.86</v>
      </c>
      <c r="H157" t="s">
        <v>119</v>
      </c>
      <c r="I157" s="129">
        <v>32574</v>
      </c>
      <c r="J157" s="127">
        <f t="shared" ca="1" si="4"/>
        <v>35</v>
      </c>
      <c r="K157" s="127">
        <f t="shared" ca="1" si="5"/>
        <v>4</v>
      </c>
    </row>
    <row r="158" spans="1:11" x14ac:dyDescent="0.2">
      <c r="A158" s="126" t="s">
        <v>594</v>
      </c>
      <c r="B158" s="126" t="s">
        <v>437</v>
      </c>
      <c r="C158" s="127" t="s">
        <v>595</v>
      </c>
      <c r="D158" t="s">
        <v>135</v>
      </c>
      <c r="E158" t="s">
        <v>136</v>
      </c>
      <c r="F158" t="s">
        <v>564</v>
      </c>
      <c r="G158" s="128">
        <v>1358.15</v>
      </c>
      <c r="H158" t="s">
        <v>119</v>
      </c>
      <c r="I158" s="129">
        <v>32398</v>
      </c>
      <c r="J158" s="127">
        <f t="shared" ca="1" si="4"/>
        <v>36</v>
      </c>
      <c r="K158" s="127">
        <f t="shared" ca="1" si="5"/>
        <v>4</v>
      </c>
    </row>
    <row r="159" spans="1:11" x14ac:dyDescent="0.2">
      <c r="A159" s="126" t="s">
        <v>596</v>
      </c>
      <c r="B159" s="126" t="s">
        <v>328</v>
      </c>
      <c r="C159" s="127" t="s">
        <v>597</v>
      </c>
      <c r="D159" t="s">
        <v>151</v>
      </c>
      <c r="E159" t="s">
        <v>152</v>
      </c>
      <c r="F159" t="s">
        <v>250</v>
      </c>
      <c r="G159" s="128">
        <v>2588.15</v>
      </c>
      <c r="H159" t="s">
        <v>125</v>
      </c>
      <c r="I159" s="129">
        <v>23874</v>
      </c>
      <c r="J159" s="127">
        <f t="shared" ca="1" si="4"/>
        <v>59</v>
      </c>
      <c r="K159" s="127">
        <f t="shared" ca="1" si="5"/>
        <v>8</v>
      </c>
    </row>
    <row r="160" spans="1:11" x14ac:dyDescent="0.2">
      <c r="A160" s="126" t="s">
        <v>598</v>
      </c>
      <c r="B160" s="126" t="s">
        <v>302</v>
      </c>
      <c r="C160" s="127" t="s">
        <v>599</v>
      </c>
      <c r="D160" t="s">
        <v>135</v>
      </c>
      <c r="E160" t="s">
        <v>136</v>
      </c>
      <c r="F160" t="s">
        <v>167</v>
      </c>
      <c r="G160" s="128">
        <v>1643</v>
      </c>
      <c r="H160" t="s">
        <v>119</v>
      </c>
      <c r="I160" s="129">
        <v>24055</v>
      </c>
      <c r="J160" s="127">
        <f t="shared" ca="1" si="4"/>
        <v>59</v>
      </c>
      <c r="K160" s="127">
        <f t="shared" ca="1" si="5"/>
        <v>8</v>
      </c>
    </row>
    <row r="161" spans="1:11" x14ac:dyDescent="0.2">
      <c r="A161" s="126" t="s">
        <v>600</v>
      </c>
      <c r="B161" s="126" t="s">
        <v>501</v>
      </c>
      <c r="C161" s="127" t="s">
        <v>601</v>
      </c>
      <c r="D161" t="s">
        <v>116</v>
      </c>
      <c r="E161" t="s">
        <v>117</v>
      </c>
      <c r="F161" t="s">
        <v>197</v>
      </c>
      <c r="G161" s="128">
        <v>3010.89</v>
      </c>
      <c r="H161" t="s">
        <v>119</v>
      </c>
      <c r="I161" s="129">
        <v>31436</v>
      </c>
      <c r="J161" s="127">
        <f t="shared" ca="1" si="4"/>
        <v>38</v>
      </c>
      <c r="K161" s="127">
        <f t="shared" ca="1" si="5"/>
        <v>4</v>
      </c>
    </row>
    <row r="162" spans="1:11" x14ac:dyDescent="0.2">
      <c r="A162" s="126" t="s">
        <v>602</v>
      </c>
      <c r="B162" s="126" t="s">
        <v>603</v>
      </c>
      <c r="C162" s="127" t="s">
        <v>604</v>
      </c>
      <c r="D162" t="s">
        <v>116</v>
      </c>
      <c r="E162" t="s">
        <v>117</v>
      </c>
      <c r="F162" t="s">
        <v>605</v>
      </c>
      <c r="G162" s="128">
        <v>1203.8499999999999</v>
      </c>
      <c r="H162" t="s">
        <v>119</v>
      </c>
      <c r="I162" s="129">
        <v>23994</v>
      </c>
      <c r="J162" s="127">
        <f t="shared" ca="1" si="4"/>
        <v>59</v>
      </c>
      <c r="K162" s="127">
        <f t="shared" ca="1" si="5"/>
        <v>8</v>
      </c>
    </row>
    <row r="163" spans="1:11" x14ac:dyDescent="0.2">
      <c r="A163" s="126" t="s">
        <v>606</v>
      </c>
      <c r="B163" s="126" t="s">
        <v>285</v>
      </c>
      <c r="C163" s="127" t="s">
        <v>607</v>
      </c>
      <c r="D163" t="s">
        <v>135</v>
      </c>
      <c r="E163" t="s">
        <v>136</v>
      </c>
      <c r="F163" t="s">
        <v>608</v>
      </c>
      <c r="G163" s="128">
        <v>1692.02</v>
      </c>
      <c r="H163" t="s">
        <v>119</v>
      </c>
      <c r="I163" s="129">
        <v>25698</v>
      </c>
      <c r="J163" s="127">
        <f t="shared" ca="1" si="4"/>
        <v>54</v>
      </c>
      <c r="K163" s="127">
        <f t="shared" ca="1" si="5"/>
        <v>7</v>
      </c>
    </row>
    <row r="164" spans="1:11" x14ac:dyDescent="0.2">
      <c r="A164" s="126" t="s">
        <v>609</v>
      </c>
      <c r="B164" s="126" t="s">
        <v>566</v>
      </c>
      <c r="C164" s="127" t="s">
        <v>610</v>
      </c>
      <c r="D164" t="s">
        <v>158</v>
      </c>
      <c r="E164" t="s">
        <v>136</v>
      </c>
      <c r="F164" t="s">
        <v>401</v>
      </c>
      <c r="G164" s="128">
        <v>1227.68</v>
      </c>
      <c r="H164" t="s">
        <v>119</v>
      </c>
      <c r="I164" s="129">
        <v>29867</v>
      </c>
      <c r="J164" s="127">
        <f t="shared" ca="1" si="4"/>
        <v>43</v>
      </c>
      <c r="K164" s="127">
        <f t="shared" ca="1" si="5"/>
        <v>5</v>
      </c>
    </row>
    <row r="165" spans="1:11" x14ac:dyDescent="0.2">
      <c r="A165" s="126" t="s">
        <v>611</v>
      </c>
      <c r="B165" s="126" t="s">
        <v>325</v>
      </c>
      <c r="C165" s="127" t="s">
        <v>238</v>
      </c>
      <c r="D165" t="s">
        <v>123</v>
      </c>
      <c r="E165" t="s">
        <v>117</v>
      </c>
      <c r="F165" t="s">
        <v>612</v>
      </c>
      <c r="G165" s="128">
        <v>1835.53</v>
      </c>
      <c r="H165" t="s">
        <v>119</v>
      </c>
      <c r="I165" s="129">
        <v>20327</v>
      </c>
      <c r="J165" s="127">
        <f t="shared" ca="1" si="4"/>
        <v>69</v>
      </c>
      <c r="K165" s="127">
        <f t="shared" ca="1" si="5"/>
        <v>10</v>
      </c>
    </row>
    <row r="166" spans="1:11" x14ac:dyDescent="0.2">
      <c r="A166" s="126" t="s">
        <v>613</v>
      </c>
      <c r="B166" s="126" t="s">
        <v>213</v>
      </c>
      <c r="C166" s="127" t="s">
        <v>614</v>
      </c>
      <c r="D166" t="s">
        <v>135</v>
      </c>
      <c r="E166" t="s">
        <v>136</v>
      </c>
      <c r="F166" t="s">
        <v>154</v>
      </c>
      <c r="G166" s="128">
        <v>3177.62</v>
      </c>
      <c r="H166" t="s">
        <v>119</v>
      </c>
      <c r="I166" s="129">
        <v>22413</v>
      </c>
      <c r="J166" s="127">
        <f t="shared" ca="1" si="4"/>
        <v>63</v>
      </c>
      <c r="K166" s="127">
        <f t="shared" ca="1" si="5"/>
        <v>9</v>
      </c>
    </row>
    <row r="167" spans="1:11" x14ac:dyDescent="0.2">
      <c r="A167" s="126" t="s">
        <v>615</v>
      </c>
      <c r="B167" s="126" t="s">
        <v>580</v>
      </c>
      <c r="C167" s="127" t="s">
        <v>243</v>
      </c>
      <c r="D167" t="s">
        <v>116</v>
      </c>
      <c r="E167" t="s">
        <v>136</v>
      </c>
      <c r="F167" t="s">
        <v>131</v>
      </c>
      <c r="G167" s="128">
        <v>2387.36</v>
      </c>
      <c r="H167" t="s">
        <v>119</v>
      </c>
      <c r="I167" s="129">
        <v>29345</v>
      </c>
      <c r="J167" s="127">
        <f t="shared" ca="1" si="4"/>
        <v>44</v>
      </c>
      <c r="K167" s="127">
        <f t="shared" ca="1" si="5"/>
        <v>5</v>
      </c>
    </row>
    <row r="168" spans="1:11" x14ac:dyDescent="0.2">
      <c r="A168" s="126" t="s">
        <v>616</v>
      </c>
      <c r="B168" s="126" t="s">
        <v>325</v>
      </c>
      <c r="C168" s="127" t="s">
        <v>617</v>
      </c>
      <c r="D168" t="s">
        <v>123</v>
      </c>
      <c r="E168" t="s">
        <v>117</v>
      </c>
      <c r="F168" t="s">
        <v>618</v>
      </c>
      <c r="G168" s="128">
        <v>3134.24</v>
      </c>
      <c r="H168" t="s">
        <v>119</v>
      </c>
      <c r="I168" s="129">
        <v>20881</v>
      </c>
      <c r="J168" s="127">
        <f t="shared" ca="1" si="4"/>
        <v>67</v>
      </c>
      <c r="K168" s="127">
        <f t="shared" ca="1" si="5"/>
        <v>10</v>
      </c>
    </row>
    <row r="169" spans="1:11" x14ac:dyDescent="0.2">
      <c r="A169" s="126" t="s">
        <v>619</v>
      </c>
      <c r="B169" s="126" t="s">
        <v>222</v>
      </c>
      <c r="C169" s="127" t="s">
        <v>620</v>
      </c>
      <c r="D169" t="s">
        <v>135</v>
      </c>
      <c r="E169" t="s">
        <v>136</v>
      </c>
      <c r="F169" t="s">
        <v>354</v>
      </c>
      <c r="G169" s="128">
        <v>3087.83</v>
      </c>
      <c r="H169" t="s">
        <v>119</v>
      </c>
      <c r="I169" s="129">
        <v>22554</v>
      </c>
      <c r="J169" s="127">
        <f t="shared" ca="1" si="4"/>
        <v>63</v>
      </c>
      <c r="K169" s="127">
        <f t="shared" ca="1" si="5"/>
        <v>9</v>
      </c>
    </row>
    <row r="170" spans="1:11" x14ac:dyDescent="0.2">
      <c r="A170" s="126" t="s">
        <v>621</v>
      </c>
      <c r="B170" s="126" t="s">
        <v>25</v>
      </c>
      <c r="C170" s="127" t="s">
        <v>622</v>
      </c>
      <c r="D170" t="s">
        <v>135</v>
      </c>
      <c r="E170" t="s">
        <v>136</v>
      </c>
      <c r="F170" t="s">
        <v>159</v>
      </c>
      <c r="G170" s="128">
        <v>2366.42</v>
      </c>
      <c r="H170" t="s">
        <v>119</v>
      </c>
      <c r="I170" s="129">
        <v>21261</v>
      </c>
      <c r="J170" s="127">
        <f t="shared" ca="1" si="4"/>
        <v>66</v>
      </c>
      <c r="K170" s="127">
        <f t="shared" ca="1" si="5"/>
        <v>10</v>
      </c>
    </row>
    <row r="171" spans="1:11" x14ac:dyDescent="0.2">
      <c r="A171" s="126" t="s">
        <v>623</v>
      </c>
      <c r="B171" s="126" t="s">
        <v>624</v>
      </c>
      <c r="C171" s="127" t="s">
        <v>625</v>
      </c>
      <c r="D171" t="s">
        <v>166</v>
      </c>
      <c r="E171" t="s">
        <v>117</v>
      </c>
      <c r="F171" t="s">
        <v>369</v>
      </c>
      <c r="G171" s="128">
        <v>1074.21</v>
      </c>
      <c r="H171" t="s">
        <v>125</v>
      </c>
      <c r="I171" s="129">
        <v>25269</v>
      </c>
      <c r="J171" s="127">
        <f t="shared" ca="1" si="4"/>
        <v>55</v>
      </c>
      <c r="K171" s="127">
        <f t="shared" ca="1" si="5"/>
        <v>8</v>
      </c>
    </row>
    <row r="172" spans="1:11" x14ac:dyDescent="0.2">
      <c r="A172" s="126" t="s">
        <v>626</v>
      </c>
      <c r="B172" s="126" t="s">
        <v>627</v>
      </c>
      <c r="C172" s="127" t="s">
        <v>628</v>
      </c>
      <c r="D172" t="s">
        <v>158</v>
      </c>
      <c r="E172" t="s">
        <v>136</v>
      </c>
      <c r="F172" t="s">
        <v>137</v>
      </c>
      <c r="G172" s="128">
        <v>988.35</v>
      </c>
      <c r="H172" t="s">
        <v>119</v>
      </c>
      <c r="I172" s="129">
        <v>25203</v>
      </c>
      <c r="J172" s="127">
        <f t="shared" ca="1" si="4"/>
        <v>55</v>
      </c>
      <c r="K172" s="127">
        <f t="shared" ca="1" si="5"/>
        <v>8</v>
      </c>
    </row>
    <row r="173" spans="1:11" x14ac:dyDescent="0.2">
      <c r="A173" s="126" t="s">
        <v>629</v>
      </c>
      <c r="B173" s="126" t="s">
        <v>181</v>
      </c>
      <c r="C173" s="127" t="s">
        <v>129</v>
      </c>
      <c r="D173" t="s">
        <v>166</v>
      </c>
      <c r="E173" t="s">
        <v>117</v>
      </c>
      <c r="F173" t="s">
        <v>148</v>
      </c>
      <c r="G173" s="128">
        <v>1583.77</v>
      </c>
      <c r="H173" t="s">
        <v>119</v>
      </c>
      <c r="I173" s="129">
        <v>30772</v>
      </c>
      <c r="J173" s="127">
        <f t="shared" ca="1" si="4"/>
        <v>40</v>
      </c>
      <c r="K173" s="127">
        <f t="shared" ca="1" si="5"/>
        <v>5</v>
      </c>
    </row>
    <row r="174" spans="1:11" x14ac:dyDescent="0.2">
      <c r="A174" s="126" t="s">
        <v>630</v>
      </c>
      <c r="B174" s="126" t="s">
        <v>288</v>
      </c>
      <c r="C174" s="127" t="s">
        <v>631</v>
      </c>
      <c r="D174" t="s">
        <v>135</v>
      </c>
      <c r="E174" t="s">
        <v>136</v>
      </c>
      <c r="F174" t="s">
        <v>228</v>
      </c>
      <c r="G174" s="128">
        <v>2125.83</v>
      </c>
      <c r="H174" t="s">
        <v>119</v>
      </c>
      <c r="I174" s="129">
        <v>30701</v>
      </c>
      <c r="J174" s="127">
        <f t="shared" ca="1" si="4"/>
        <v>40</v>
      </c>
      <c r="K174" s="127">
        <f t="shared" ca="1" si="5"/>
        <v>5</v>
      </c>
    </row>
    <row r="175" spans="1:11" x14ac:dyDescent="0.2">
      <c r="A175" s="126" t="s">
        <v>632</v>
      </c>
      <c r="B175" s="126" t="s">
        <v>128</v>
      </c>
      <c r="C175" s="127" t="s">
        <v>633</v>
      </c>
      <c r="D175" t="s">
        <v>130</v>
      </c>
      <c r="E175" t="s">
        <v>117</v>
      </c>
      <c r="F175" t="s">
        <v>144</v>
      </c>
      <c r="G175" s="128">
        <v>2679.73</v>
      </c>
      <c r="H175" t="s">
        <v>125</v>
      </c>
      <c r="I175" s="129">
        <v>30357</v>
      </c>
      <c r="J175" s="127">
        <f t="shared" ca="1" si="4"/>
        <v>41</v>
      </c>
      <c r="K175" s="127">
        <f t="shared" ca="1" si="5"/>
        <v>5</v>
      </c>
    </row>
    <row r="176" spans="1:11" x14ac:dyDescent="0.2">
      <c r="A176" s="126" t="s">
        <v>634</v>
      </c>
      <c r="B176" s="126" t="s">
        <v>226</v>
      </c>
      <c r="C176" s="127" t="s">
        <v>635</v>
      </c>
      <c r="D176" t="s">
        <v>158</v>
      </c>
      <c r="E176" t="s">
        <v>136</v>
      </c>
      <c r="F176" t="s">
        <v>131</v>
      </c>
      <c r="G176" s="128">
        <v>2396.9899999999998</v>
      </c>
      <c r="H176" t="s">
        <v>119</v>
      </c>
      <c r="I176" s="129">
        <v>27457</v>
      </c>
      <c r="J176" s="127">
        <f t="shared" ca="1" si="4"/>
        <v>49</v>
      </c>
      <c r="K176" s="127">
        <f t="shared" ca="1" si="5"/>
        <v>6</v>
      </c>
    </row>
    <row r="177" spans="1:11" x14ac:dyDescent="0.2">
      <c r="A177" s="126" t="s">
        <v>636</v>
      </c>
      <c r="B177" s="126" t="s">
        <v>505</v>
      </c>
      <c r="C177" s="127" t="s">
        <v>235</v>
      </c>
      <c r="D177" t="s">
        <v>123</v>
      </c>
      <c r="E177" t="s">
        <v>117</v>
      </c>
      <c r="F177" t="s">
        <v>144</v>
      </c>
      <c r="G177" s="128">
        <v>2647.11</v>
      </c>
      <c r="H177" t="s">
        <v>125</v>
      </c>
      <c r="I177" s="129">
        <v>23242</v>
      </c>
      <c r="J177" s="127">
        <f t="shared" ca="1" si="4"/>
        <v>61</v>
      </c>
      <c r="K177" s="127">
        <f t="shared" ca="1" si="5"/>
        <v>9</v>
      </c>
    </row>
    <row r="178" spans="1:11" x14ac:dyDescent="0.2">
      <c r="A178" s="126" t="s">
        <v>637</v>
      </c>
      <c r="B178" s="126" t="s">
        <v>523</v>
      </c>
      <c r="C178" s="127" t="s">
        <v>638</v>
      </c>
      <c r="D178" t="s">
        <v>179</v>
      </c>
      <c r="E178" t="s">
        <v>136</v>
      </c>
      <c r="F178" t="s">
        <v>639</v>
      </c>
      <c r="G178" s="128">
        <v>1666.43</v>
      </c>
      <c r="H178" t="s">
        <v>125</v>
      </c>
      <c r="I178" s="129">
        <v>32052</v>
      </c>
      <c r="J178" s="127">
        <f t="shared" ca="1" si="4"/>
        <v>37</v>
      </c>
      <c r="K178" s="127">
        <f t="shared" ca="1" si="5"/>
        <v>4</v>
      </c>
    </row>
    <row r="179" spans="1:11" x14ac:dyDescent="0.2">
      <c r="A179" s="126" t="s">
        <v>640</v>
      </c>
      <c r="B179" s="126" t="s">
        <v>641</v>
      </c>
      <c r="C179" s="127" t="s">
        <v>642</v>
      </c>
      <c r="D179" t="s">
        <v>135</v>
      </c>
      <c r="E179" t="s">
        <v>136</v>
      </c>
      <c r="F179" t="s">
        <v>250</v>
      </c>
      <c r="G179" s="128">
        <v>2598.52</v>
      </c>
      <c r="H179" t="s">
        <v>119</v>
      </c>
      <c r="I179" s="129">
        <v>25176</v>
      </c>
      <c r="J179" s="127">
        <f t="shared" ca="1" si="4"/>
        <v>56</v>
      </c>
      <c r="K179" s="127">
        <f t="shared" ca="1" si="5"/>
        <v>8</v>
      </c>
    </row>
    <row r="180" spans="1:11" x14ac:dyDescent="0.2">
      <c r="A180" s="126" t="s">
        <v>643</v>
      </c>
      <c r="B180" s="126" t="s">
        <v>644</v>
      </c>
      <c r="C180" s="127" t="s">
        <v>645</v>
      </c>
      <c r="D180" t="s">
        <v>123</v>
      </c>
      <c r="E180" t="s">
        <v>117</v>
      </c>
      <c r="F180" t="s">
        <v>646</v>
      </c>
      <c r="G180" s="128">
        <v>1675.91</v>
      </c>
      <c r="H180" t="s">
        <v>125</v>
      </c>
      <c r="I180" s="129">
        <v>31946</v>
      </c>
      <c r="J180" s="127">
        <f t="shared" ca="1" si="4"/>
        <v>37</v>
      </c>
      <c r="K180" s="127">
        <f t="shared" ca="1" si="5"/>
        <v>4</v>
      </c>
    </row>
    <row r="181" spans="1:11" x14ac:dyDescent="0.2">
      <c r="A181" s="126" t="s">
        <v>647</v>
      </c>
      <c r="B181" s="126" t="s">
        <v>648</v>
      </c>
      <c r="C181" s="127" t="s">
        <v>649</v>
      </c>
      <c r="D181" t="s">
        <v>166</v>
      </c>
      <c r="E181" t="s">
        <v>117</v>
      </c>
      <c r="F181" t="s">
        <v>330</v>
      </c>
      <c r="G181" s="128">
        <v>2905.37</v>
      </c>
      <c r="H181" t="s">
        <v>119</v>
      </c>
      <c r="I181" s="129">
        <v>20229</v>
      </c>
      <c r="J181" s="127">
        <f t="shared" ca="1" si="4"/>
        <v>69</v>
      </c>
      <c r="K181" s="127">
        <f t="shared" ca="1" si="5"/>
        <v>10</v>
      </c>
    </row>
    <row r="182" spans="1:11" x14ac:dyDescent="0.2">
      <c r="A182" s="126" t="s">
        <v>650</v>
      </c>
      <c r="B182" s="126" t="s">
        <v>651</v>
      </c>
      <c r="C182" s="127" t="s">
        <v>652</v>
      </c>
      <c r="D182" t="s">
        <v>179</v>
      </c>
      <c r="E182" t="s">
        <v>136</v>
      </c>
      <c r="F182" t="s">
        <v>228</v>
      </c>
      <c r="G182" s="128">
        <v>2109.08</v>
      </c>
      <c r="H182" t="s">
        <v>125</v>
      </c>
      <c r="I182" s="129">
        <v>29966</v>
      </c>
      <c r="J182" s="127">
        <f t="shared" ca="1" si="4"/>
        <v>42</v>
      </c>
      <c r="K182" s="127">
        <f t="shared" ca="1" si="5"/>
        <v>5</v>
      </c>
    </row>
    <row r="183" spans="1:11" x14ac:dyDescent="0.2">
      <c r="A183" s="126" t="s">
        <v>653</v>
      </c>
      <c r="B183" s="126" t="s">
        <v>285</v>
      </c>
      <c r="C183" s="127" t="s">
        <v>654</v>
      </c>
      <c r="D183" t="s">
        <v>135</v>
      </c>
      <c r="E183" t="s">
        <v>136</v>
      </c>
      <c r="F183" t="s">
        <v>564</v>
      </c>
      <c r="G183" s="128">
        <v>1348.55</v>
      </c>
      <c r="H183" t="s">
        <v>119</v>
      </c>
      <c r="I183" s="129">
        <v>24200</v>
      </c>
      <c r="J183" s="127">
        <f t="shared" ca="1" si="4"/>
        <v>58</v>
      </c>
      <c r="K183" s="127">
        <f t="shared" ca="1" si="5"/>
        <v>8</v>
      </c>
    </row>
    <row r="184" spans="1:11" x14ac:dyDescent="0.2">
      <c r="A184" s="126" t="s">
        <v>655</v>
      </c>
      <c r="B184" s="126" t="s">
        <v>656</v>
      </c>
      <c r="C184" s="127" t="s">
        <v>657</v>
      </c>
      <c r="D184" t="s">
        <v>158</v>
      </c>
      <c r="E184" t="s">
        <v>136</v>
      </c>
      <c r="F184" t="s">
        <v>124</v>
      </c>
      <c r="G184" s="128">
        <v>2498.2199999999998</v>
      </c>
      <c r="H184" t="s">
        <v>125</v>
      </c>
      <c r="I184" s="129">
        <v>25325</v>
      </c>
      <c r="J184" s="127">
        <f t="shared" ca="1" si="4"/>
        <v>55</v>
      </c>
      <c r="K184" s="127">
        <f t="shared" ca="1" si="5"/>
        <v>8</v>
      </c>
    </row>
    <row r="185" spans="1:11" x14ac:dyDescent="0.2">
      <c r="A185" s="126" t="s">
        <v>655</v>
      </c>
      <c r="B185" s="126" t="s">
        <v>658</v>
      </c>
      <c r="C185" s="127" t="s">
        <v>659</v>
      </c>
      <c r="D185" t="s">
        <v>158</v>
      </c>
      <c r="E185" t="s">
        <v>136</v>
      </c>
      <c r="F185" t="s">
        <v>315</v>
      </c>
      <c r="G185" s="128">
        <v>2794.13</v>
      </c>
      <c r="H185" t="s">
        <v>119</v>
      </c>
      <c r="I185" s="129">
        <v>22832</v>
      </c>
      <c r="J185" s="127">
        <f t="shared" ca="1" si="4"/>
        <v>62</v>
      </c>
      <c r="K185" s="127">
        <f t="shared" ca="1" si="5"/>
        <v>9</v>
      </c>
    </row>
    <row r="186" spans="1:11" x14ac:dyDescent="0.2">
      <c r="A186" s="126" t="s">
        <v>660</v>
      </c>
      <c r="B186" s="126" t="s">
        <v>661</v>
      </c>
      <c r="C186" s="127" t="s">
        <v>235</v>
      </c>
      <c r="D186" t="s">
        <v>166</v>
      </c>
      <c r="E186" t="s">
        <v>117</v>
      </c>
      <c r="F186" t="s">
        <v>354</v>
      </c>
      <c r="G186" s="128">
        <v>3078.89</v>
      </c>
      <c r="H186" t="s">
        <v>119</v>
      </c>
      <c r="I186" s="129">
        <v>23947</v>
      </c>
      <c r="J186" s="127">
        <f t="shared" ca="1" si="4"/>
        <v>59</v>
      </c>
      <c r="K186" s="127">
        <f t="shared" ca="1" si="5"/>
        <v>8</v>
      </c>
    </row>
    <row r="187" spans="1:11" x14ac:dyDescent="0.2">
      <c r="A187" s="126" t="s">
        <v>662</v>
      </c>
      <c r="B187" s="126" t="s">
        <v>490</v>
      </c>
      <c r="C187" s="127" t="s">
        <v>663</v>
      </c>
      <c r="D187" t="s">
        <v>158</v>
      </c>
      <c r="E187" t="s">
        <v>136</v>
      </c>
      <c r="F187" t="s">
        <v>307</v>
      </c>
      <c r="G187" s="128">
        <v>1081.68</v>
      </c>
      <c r="H187" t="s">
        <v>125</v>
      </c>
      <c r="I187" s="129">
        <v>23953</v>
      </c>
      <c r="J187" s="127">
        <f t="shared" ca="1" si="4"/>
        <v>59</v>
      </c>
      <c r="K187" s="127">
        <f t="shared" ca="1" si="5"/>
        <v>8</v>
      </c>
    </row>
    <row r="188" spans="1:11" x14ac:dyDescent="0.2">
      <c r="A188" s="126" t="s">
        <v>664</v>
      </c>
      <c r="B188" s="126" t="s">
        <v>651</v>
      </c>
      <c r="C188" s="127" t="s">
        <v>665</v>
      </c>
      <c r="D188" t="s">
        <v>179</v>
      </c>
      <c r="E188" t="s">
        <v>136</v>
      </c>
      <c r="F188" t="s">
        <v>118</v>
      </c>
      <c r="G188" s="128">
        <v>1970.73</v>
      </c>
      <c r="H188" t="s">
        <v>125</v>
      </c>
      <c r="I188" s="129">
        <v>29135</v>
      </c>
      <c r="J188" s="127">
        <f t="shared" ca="1" si="4"/>
        <v>45</v>
      </c>
      <c r="K188" s="127">
        <f t="shared" ca="1" si="5"/>
        <v>6</v>
      </c>
    </row>
    <row r="189" spans="1:11" x14ac:dyDescent="0.2">
      <c r="A189" s="126" t="s">
        <v>666</v>
      </c>
      <c r="B189" s="126" t="s">
        <v>7</v>
      </c>
      <c r="C189" s="127" t="s">
        <v>667</v>
      </c>
      <c r="D189" t="s">
        <v>668</v>
      </c>
      <c r="E189" t="s">
        <v>136</v>
      </c>
      <c r="F189" t="s">
        <v>197</v>
      </c>
      <c r="G189" s="128">
        <v>3011.63</v>
      </c>
      <c r="H189" t="s">
        <v>119</v>
      </c>
      <c r="I189" s="129">
        <v>28152</v>
      </c>
      <c r="J189" s="127">
        <f t="shared" ca="1" si="4"/>
        <v>47</v>
      </c>
      <c r="K189" s="127">
        <f t="shared" ca="1" si="5"/>
        <v>6</v>
      </c>
    </row>
    <row r="190" spans="1:11" x14ac:dyDescent="0.2">
      <c r="A190" s="126" t="s">
        <v>669</v>
      </c>
      <c r="B190" s="126" t="s">
        <v>670</v>
      </c>
      <c r="C190" s="127" t="s">
        <v>671</v>
      </c>
      <c r="D190" t="s">
        <v>135</v>
      </c>
      <c r="E190" t="s">
        <v>136</v>
      </c>
      <c r="F190" t="s">
        <v>375</v>
      </c>
      <c r="G190" s="128">
        <v>1804.82</v>
      </c>
      <c r="H190" t="s">
        <v>125</v>
      </c>
      <c r="I190" s="129">
        <v>20664</v>
      </c>
      <c r="J190" s="127">
        <f t="shared" ca="1" si="4"/>
        <v>68</v>
      </c>
      <c r="K190" s="127">
        <f t="shared" ca="1" si="5"/>
        <v>10</v>
      </c>
    </row>
    <row r="191" spans="1:11" x14ac:dyDescent="0.2">
      <c r="A191" s="126" t="s">
        <v>669</v>
      </c>
      <c r="B191" s="126" t="s">
        <v>672</v>
      </c>
      <c r="C191" s="127" t="s">
        <v>673</v>
      </c>
      <c r="D191" t="s">
        <v>135</v>
      </c>
      <c r="E191" t="s">
        <v>136</v>
      </c>
      <c r="F191" t="s">
        <v>175</v>
      </c>
      <c r="G191" s="128">
        <v>1123.52</v>
      </c>
      <c r="H191" t="s">
        <v>119</v>
      </c>
      <c r="I191" s="129">
        <v>22560</v>
      </c>
      <c r="J191" s="127">
        <f t="shared" ca="1" si="4"/>
        <v>63</v>
      </c>
      <c r="K191" s="127">
        <f t="shared" ca="1" si="5"/>
        <v>9</v>
      </c>
    </row>
    <row r="192" spans="1:11" x14ac:dyDescent="0.2">
      <c r="A192" s="126" t="s">
        <v>669</v>
      </c>
      <c r="B192" s="126" t="s">
        <v>674</v>
      </c>
      <c r="C192" s="127" t="s">
        <v>675</v>
      </c>
      <c r="D192" t="s">
        <v>179</v>
      </c>
      <c r="E192" t="s">
        <v>136</v>
      </c>
      <c r="F192" t="s">
        <v>424</v>
      </c>
      <c r="G192" s="128">
        <v>1042.47</v>
      </c>
      <c r="H192" t="s">
        <v>125</v>
      </c>
      <c r="I192" s="129">
        <v>32744</v>
      </c>
      <c r="J192" s="127">
        <f t="shared" ca="1" si="4"/>
        <v>35</v>
      </c>
      <c r="K192" s="127">
        <f t="shared" ca="1" si="5"/>
        <v>4</v>
      </c>
    </row>
    <row r="193" spans="1:11" x14ac:dyDescent="0.2">
      <c r="A193" s="126" t="s">
        <v>669</v>
      </c>
      <c r="B193" s="126" t="s">
        <v>676</v>
      </c>
      <c r="C193" s="127" t="s">
        <v>677</v>
      </c>
      <c r="D193" t="s">
        <v>201</v>
      </c>
      <c r="E193" t="s">
        <v>136</v>
      </c>
      <c r="F193" t="s">
        <v>678</v>
      </c>
      <c r="G193" s="128">
        <v>1946.68</v>
      </c>
      <c r="H193" t="s">
        <v>119</v>
      </c>
      <c r="I193" s="129">
        <v>17697</v>
      </c>
      <c r="J193" s="127">
        <f t="shared" ca="1" si="4"/>
        <v>76</v>
      </c>
      <c r="K193" s="127">
        <f t="shared" ca="1" si="5"/>
        <v>10</v>
      </c>
    </row>
    <row r="194" spans="1:11" x14ac:dyDescent="0.2">
      <c r="A194" s="126" t="s">
        <v>679</v>
      </c>
      <c r="B194" s="126" t="s">
        <v>680</v>
      </c>
      <c r="C194" s="127" t="s">
        <v>681</v>
      </c>
      <c r="D194" t="s">
        <v>151</v>
      </c>
      <c r="E194" t="s">
        <v>152</v>
      </c>
      <c r="F194" t="s">
        <v>154</v>
      </c>
      <c r="G194" s="128">
        <v>3183.07</v>
      </c>
      <c r="H194" t="s">
        <v>119</v>
      </c>
      <c r="I194" s="129">
        <v>28473</v>
      </c>
      <c r="J194" s="127">
        <f t="shared" ca="1" si="4"/>
        <v>46</v>
      </c>
      <c r="K194" s="127">
        <f t="shared" ca="1" si="5"/>
        <v>6</v>
      </c>
    </row>
    <row r="195" spans="1:11" x14ac:dyDescent="0.2">
      <c r="A195" s="126" t="s">
        <v>682</v>
      </c>
      <c r="B195" s="126" t="s">
        <v>683</v>
      </c>
      <c r="C195" s="127" t="s">
        <v>684</v>
      </c>
      <c r="D195" t="s">
        <v>201</v>
      </c>
      <c r="E195" t="s">
        <v>136</v>
      </c>
      <c r="F195" t="s">
        <v>154</v>
      </c>
      <c r="G195" s="128">
        <v>3155.98</v>
      </c>
      <c r="H195" t="s">
        <v>119</v>
      </c>
      <c r="I195" s="129">
        <v>19652</v>
      </c>
      <c r="J195" s="127">
        <f t="shared" ref="J195:J226" ca="1" si="6">DATEDIF(I195,aujourdhui,"y")</f>
        <v>71</v>
      </c>
      <c r="K195" s="127">
        <f t="shared" ref="K195:K258" ca="1" si="7">VLOOKUP(J195,tranches,2)</f>
        <v>10</v>
      </c>
    </row>
    <row r="196" spans="1:11" x14ac:dyDescent="0.2">
      <c r="A196" s="126" t="s">
        <v>685</v>
      </c>
      <c r="B196" s="126" t="s">
        <v>676</v>
      </c>
      <c r="C196" s="127" t="s">
        <v>686</v>
      </c>
      <c r="D196" t="s">
        <v>201</v>
      </c>
      <c r="E196" t="s">
        <v>136</v>
      </c>
      <c r="F196" t="s">
        <v>346</v>
      </c>
      <c r="G196" s="128">
        <v>1001.81</v>
      </c>
      <c r="H196" t="s">
        <v>119</v>
      </c>
      <c r="I196" s="129">
        <v>21879</v>
      </c>
      <c r="J196" s="127">
        <f t="shared" ca="1" si="6"/>
        <v>65</v>
      </c>
      <c r="K196" s="127">
        <f t="shared" ca="1" si="7"/>
        <v>10</v>
      </c>
    </row>
    <row r="197" spans="1:11" x14ac:dyDescent="0.2">
      <c r="A197" s="126" t="s">
        <v>687</v>
      </c>
      <c r="B197" s="126" t="s">
        <v>688</v>
      </c>
      <c r="C197" s="127" t="s">
        <v>689</v>
      </c>
      <c r="D197" t="s">
        <v>135</v>
      </c>
      <c r="E197" t="s">
        <v>136</v>
      </c>
      <c r="F197" t="s">
        <v>690</v>
      </c>
      <c r="G197" s="128">
        <v>1099.24</v>
      </c>
      <c r="H197" t="s">
        <v>125</v>
      </c>
      <c r="I197" s="129">
        <v>23384</v>
      </c>
      <c r="J197" s="127">
        <f t="shared" ca="1" si="6"/>
        <v>60</v>
      </c>
      <c r="K197" s="127">
        <f t="shared" ca="1" si="7"/>
        <v>9</v>
      </c>
    </row>
    <row r="198" spans="1:11" x14ac:dyDescent="0.2">
      <c r="A198" s="126" t="s">
        <v>691</v>
      </c>
      <c r="B198" s="126" t="s">
        <v>692</v>
      </c>
      <c r="C198" s="127" t="s">
        <v>693</v>
      </c>
      <c r="D198" t="s">
        <v>158</v>
      </c>
      <c r="E198" t="s">
        <v>136</v>
      </c>
      <c r="F198" t="s">
        <v>315</v>
      </c>
      <c r="G198" s="128">
        <v>2745.48</v>
      </c>
      <c r="H198" t="s">
        <v>125</v>
      </c>
      <c r="I198" s="129">
        <v>20569</v>
      </c>
      <c r="J198" s="127">
        <f t="shared" ca="1" si="6"/>
        <v>68</v>
      </c>
      <c r="K198" s="127">
        <f t="shared" ca="1" si="7"/>
        <v>10</v>
      </c>
    </row>
    <row r="199" spans="1:11" x14ac:dyDescent="0.2">
      <c r="A199" s="126" t="s">
        <v>691</v>
      </c>
      <c r="B199" s="126" t="s">
        <v>348</v>
      </c>
      <c r="C199" s="127" t="s">
        <v>694</v>
      </c>
      <c r="D199" t="s">
        <v>293</v>
      </c>
      <c r="E199" t="s">
        <v>117</v>
      </c>
      <c r="F199" t="s">
        <v>350</v>
      </c>
      <c r="G199" s="128">
        <v>948.04</v>
      </c>
      <c r="H199" t="s">
        <v>119</v>
      </c>
      <c r="I199" s="129">
        <v>22872</v>
      </c>
      <c r="J199" s="127">
        <f t="shared" ca="1" si="6"/>
        <v>62</v>
      </c>
      <c r="K199" s="127">
        <f t="shared" ca="1" si="7"/>
        <v>9</v>
      </c>
    </row>
    <row r="200" spans="1:11" x14ac:dyDescent="0.2">
      <c r="A200" s="126" t="s">
        <v>695</v>
      </c>
      <c r="B200" s="126" t="s">
        <v>128</v>
      </c>
      <c r="C200" s="127" t="s">
        <v>696</v>
      </c>
      <c r="D200" t="s">
        <v>130</v>
      </c>
      <c r="E200" t="s">
        <v>117</v>
      </c>
      <c r="F200" t="s">
        <v>697</v>
      </c>
      <c r="G200" s="128">
        <v>2328.8200000000002</v>
      </c>
      <c r="H200" t="s">
        <v>125</v>
      </c>
      <c r="I200" s="129">
        <v>27171</v>
      </c>
      <c r="J200" s="127">
        <f t="shared" ca="1" si="6"/>
        <v>50</v>
      </c>
      <c r="K200" s="127">
        <f t="shared" ca="1" si="7"/>
        <v>7</v>
      </c>
    </row>
    <row r="201" spans="1:11" x14ac:dyDescent="0.2">
      <c r="A201" s="126" t="s">
        <v>698</v>
      </c>
      <c r="B201" s="126" t="s">
        <v>699</v>
      </c>
      <c r="C201" s="127" t="s">
        <v>700</v>
      </c>
      <c r="D201" t="s">
        <v>123</v>
      </c>
      <c r="E201" t="s">
        <v>117</v>
      </c>
      <c r="F201" t="s">
        <v>701</v>
      </c>
      <c r="G201" s="128">
        <v>1884</v>
      </c>
      <c r="H201" t="s">
        <v>125</v>
      </c>
      <c r="I201" s="129">
        <v>24492</v>
      </c>
      <c r="J201" s="127">
        <f t="shared" ca="1" si="6"/>
        <v>57</v>
      </c>
      <c r="K201" s="127">
        <f t="shared" ca="1" si="7"/>
        <v>8</v>
      </c>
    </row>
    <row r="202" spans="1:11" x14ac:dyDescent="0.2">
      <c r="A202" s="126" t="s">
        <v>702</v>
      </c>
      <c r="B202" s="126" t="s">
        <v>703</v>
      </c>
      <c r="C202" s="127" t="s">
        <v>704</v>
      </c>
      <c r="D202" t="s">
        <v>135</v>
      </c>
      <c r="E202" t="s">
        <v>136</v>
      </c>
      <c r="F202" t="s">
        <v>456</v>
      </c>
      <c r="G202" s="128">
        <v>1704.5</v>
      </c>
      <c r="H202" t="s">
        <v>125</v>
      </c>
      <c r="I202" s="129">
        <v>24795</v>
      </c>
      <c r="J202" s="127">
        <f t="shared" ca="1" si="6"/>
        <v>57</v>
      </c>
      <c r="K202" s="127">
        <f t="shared" ca="1" si="7"/>
        <v>8</v>
      </c>
    </row>
    <row r="203" spans="1:11" x14ac:dyDescent="0.2">
      <c r="A203" s="126" t="s">
        <v>705</v>
      </c>
      <c r="B203" s="126" t="s">
        <v>706</v>
      </c>
      <c r="C203" s="127" t="s">
        <v>235</v>
      </c>
      <c r="D203" t="s">
        <v>707</v>
      </c>
      <c r="E203" t="s">
        <v>136</v>
      </c>
      <c r="F203" t="s">
        <v>708</v>
      </c>
      <c r="G203" s="128">
        <v>1524.49</v>
      </c>
      <c r="H203" t="s">
        <v>119</v>
      </c>
      <c r="I203" s="129">
        <v>23494</v>
      </c>
      <c r="J203" s="127">
        <f t="shared" ca="1" si="6"/>
        <v>60</v>
      </c>
      <c r="K203" s="127">
        <f t="shared" ca="1" si="7"/>
        <v>9</v>
      </c>
    </row>
    <row r="204" spans="1:11" x14ac:dyDescent="0.2">
      <c r="A204" s="126" t="s">
        <v>709</v>
      </c>
      <c r="B204" s="126" t="s">
        <v>710</v>
      </c>
      <c r="C204" s="127" t="s">
        <v>711</v>
      </c>
      <c r="D204" t="s">
        <v>179</v>
      </c>
      <c r="E204" t="s">
        <v>136</v>
      </c>
      <c r="F204" t="s">
        <v>712</v>
      </c>
      <c r="G204" s="128">
        <v>1762.48</v>
      </c>
      <c r="H204" t="s">
        <v>125</v>
      </c>
      <c r="I204" s="129">
        <v>22843</v>
      </c>
      <c r="J204" s="127">
        <f t="shared" ca="1" si="6"/>
        <v>62</v>
      </c>
      <c r="K204" s="127">
        <f t="shared" ca="1" si="7"/>
        <v>9</v>
      </c>
    </row>
    <row r="205" spans="1:11" x14ac:dyDescent="0.2">
      <c r="A205" s="126" t="s">
        <v>713</v>
      </c>
      <c r="B205" s="126" t="s">
        <v>337</v>
      </c>
      <c r="C205" s="127" t="s">
        <v>714</v>
      </c>
      <c r="D205" t="s">
        <v>158</v>
      </c>
      <c r="E205" t="s">
        <v>136</v>
      </c>
      <c r="F205" t="s">
        <v>372</v>
      </c>
      <c r="G205" s="128">
        <v>1268.76</v>
      </c>
      <c r="H205" t="s">
        <v>119</v>
      </c>
      <c r="I205" s="129">
        <v>17510</v>
      </c>
      <c r="J205" s="127">
        <f t="shared" ca="1" si="6"/>
        <v>76</v>
      </c>
      <c r="K205" s="127">
        <f t="shared" ca="1" si="7"/>
        <v>10</v>
      </c>
    </row>
    <row r="206" spans="1:11" x14ac:dyDescent="0.2">
      <c r="A206" s="126" t="s">
        <v>715</v>
      </c>
      <c r="B206" s="126" t="s">
        <v>288</v>
      </c>
      <c r="C206" s="127" t="s">
        <v>716</v>
      </c>
      <c r="D206" t="s">
        <v>135</v>
      </c>
      <c r="E206" t="s">
        <v>136</v>
      </c>
      <c r="F206" t="s">
        <v>228</v>
      </c>
      <c r="G206" s="128">
        <v>2221.13</v>
      </c>
      <c r="H206" t="s">
        <v>119</v>
      </c>
      <c r="I206" s="129">
        <v>33707</v>
      </c>
      <c r="J206" s="127">
        <f t="shared" ca="1" si="6"/>
        <v>32</v>
      </c>
      <c r="K206" s="127">
        <f t="shared" ca="1" si="7"/>
        <v>3</v>
      </c>
    </row>
    <row r="207" spans="1:11" x14ac:dyDescent="0.2">
      <c r="A207" s="126" t="s">
        <v>717</v>
      </c>
      <c r="B207" s="126" t="s">
        <v>718</v>
      </c>
      <c r="C207" s="127" t="s">
        <v>719</v>
      </c>
      <c r="D207" t="s">
        <v>166</v>
      </c>
      <c r="E207" t="s">
        <v>117</v>
      </c>
      <c r="F207" t="s">
        <v>708</v>
      </c>
      <c r="G207" s="128">
        <v>1527.94</v>
      </c>
      <c r="H207" t="s">
        <v>119</v>
      </c>
      <c r="I207" s="129">
        <v>24320</v>
      </c>
      <c r="J207" s="127">
        <f t="shared" ca="1" si="6"/>
        <v>58</v>
      </c>
      <c r="K207" s="127">
        <f t="shared" ca="1" si="7"/>
        <v>8</v>
      </c>
    </row>
    <row r="208" spans="1:11" x14ac:dyDescent="0.2">
      <c r="A208" s="126" t="s">
        <v>720</v>
      </c>
      <c r="B208" s="126" t="s">
        <v>721</v>
      </c>
      <c r="C208" s="127" t="s">
        <v>722</v>
      </c>
      <c r="D208" t="s">
        <v>166</v>
      </c>
      <c r="E208" t="s">
        <v>117</v>
      </c>
      <c r="F208" t="s">
        <v>354</v>
      </c>
      <c r="G208" s="128">
        <v>3111.44</v>
      </c>
      <c r="H208" t="s">
        <v>119</v>
      </c>
      <c r="I208" s="129">
        <v>23474</v>
      </c>
      <c r="J208" s="127">
        <f t="shared" ca="1" si="6"/>
        <v>60</v>
      </c>
      <c r="K208" s="127">
        <f t="shared" ca="1" si="7"/>
        <v>9</v>
      </c>
    </row>
    <row r="209" spans="1:11" x14ac:dyDescent="0.2">
      <c r="A209" s="126" t="s">
        <v>723</v>
      </c>
      <c r="B209" s="126" t="s">
        <v>490</v>
      </c>
      <c r="C209" s="127" t="s">
        <v>724</v>
      </c>
      <c r="D209" t="s">
        <v>158</v>
      </c>
      <c r="E209" t="s">
        <v>136</v>
      </c>
      <c r="F209" t="s">
        <v>171</v>
      </c>
      <c r="G209" s="128">
        <v>2865.88</v>
      </c>
      <c r="H209" t="s">
        <v>125</v>
      </c>
      <c r="I209" s="129">
        <v>23844</v>
      </c>
      <c r="J209" s="127">
        <f t="shared" ca="1" si="6"/>
        <v>59</v>
      </c>
      <c r="K209" s="127">
        <f t="shared" ca="1" si="7"/>
        <v>8</v>
      </c>
    </row>
    <row r="210" spans="1:11" x14ac:dyDescent="0.2">
      <c r="A210" s="126" t="s">
        <v>725</v>
      </c>
      <c r="B210" s="126" t="s">
        <v>726</v>
      </c>
      <c r="C210" s="127" t="s">
        <v>727</v>
      </c>
      <c r="D210" t="s">
        <v>158</v>
      </c>
      <c r="E210" t="s">
        <v>136</v>
      </c>
      <c r="F210" t="s">
        <v>137</v>
      </c>
      <c r="G210" s="128">
        <v>992.15</v>
      </c>
      <c r="H210" t="s">
        <v>125</v>
      </c>
      <c r="I210" s="129">
        <v>29958</v>
      </c>
      <c r="J210" s="127">
        <f t="shared" ca="1" si="6"/>
        <v>42</v>
      </c>
      <c r="K210" s="127">
        <f t="shared" ca="1" si="7"/>
        <v>5</v>
      </c>
    </row>
    <row r="211" spans="1:11" x14ac:dyDescent="0.2">
      <c r="A211" s="126" t="s">
        <v>728</v>
      </c>
      <c r="B211" s="126" t="s">
        <v>729</v>
      </c>
      <c r="C211" s="127" t="s">
        <v>730</v>
      </c>
      <c r="D211" t="s">
        <v>130</v>
      </c>
      <c r="E211" t="s">
        <v>117</v>
      </c>
      <c r="F211" t="s">
        <v>330</v>
      </c>
      <c r="G211" s="128">
        <v>2897.24</v>
      </c>
      <c r="H211" t="s">
        <v>125</v>
      </c>
      <c r="I211" s="129">
        <v>27473</v>
      </c>
      <c r="J211" s="127">
        <f t="shared" ca="1" si="6"/>
        <v>49</v>
      </c>
      <c r="K211" s="127">
        <f t="shared" ca="1" si="7"/>
        <v>6</v>
      </c>
    </row>
    <row r="212" spans="1:11" x14ac:dyDescent="0.2">
      <c r="A212" s="126" t="s">
        <v>731</v>
      </c>
      <c r="B212" s="126" t="s">
        <v>437</v>
      </c>
      <c r="C212" s="127" t="s">
        <v>732</v>
      </c>
      <c r="D212" t="s">
        <v>158</v>
      </c>
      <c r="E212" t="s">
        <v>136</v>
      </c>
      <c r="F212" t="s">
        <v>250</v>
      </c>
      <c r="G212" s="128">
        <v>2590.36</v>
      </c>
      <c r="H212" t="s">
        <v>119</v>
      </c>
      <c r="I212" s="129">
        <v>25603</v>
      </c>
      <c r="J212" s="127">
        <f t="shared" ca="1" si="6"/>
        <v>54</v>
      </c>
      <c r="K212" s="127">
        <f t="shared" ca="1" si="7"/>
        <v>7</v>
      </c>
    </row>
    <row r="213" spans="1:11" x14ac:dyDescent="0.2">
      <c r="A213" s="126" t="s">
        <v>733</v>
      </c>
      <c r="B213" s="126" t="s">
        <v>543</v>
      </c>
      <c r="C213" s="127" t="s">
        <v>734</v>
      </c>
      <c r="D213" t="s">
        <v>135</v>
      </c>
      <c r="E213" t="s">
        <v>136</v>
      </c>
      <c r="F213" t="s">
        <v>432</v>
      </c>
      <c r="G213" s="128">
        <v>1763.4</v>
      </c>
      <c r="H213" t="s">
        <v>125</v>
      </c>
      <c r="I213" s="129">
        <v>23655</v>
      </c>
      <c r="J213" s="127">
        <f t="shared" ca="1" si="6"/>
        <v>60</v>
      </c>
      <c r="K213" s="127">
        <f t="shared" ca="1" si="7"/>
        <v>9</v>
      </c>
    </row>
    <row r="214" spans="1:11" x14ac:dyDescent="0.2">
      <c r="A214" s="126" t="s">
        <v>735</v>
      </c>
      <c r="B214" s="126" t="s">
        <v>204</v>
      </c>
      <c r="C214" s="127" t="s">
        <v>736</v>
      </c>
      <c r="D214" t="s">
        <v>179</v>
      </c>
      <c r="E214" t="s">
        <v>136</v>
      </c>
      <c r="F214" t="s">
        <v>315</v>
      </c>
      <c r="G214" s="128">
        <v>2718.49</v>
      </c>
      <c r="H214" t="s">
        <v>119</v>
      </c>
      <c r="I214" s="129">
        <v>25354</v>
      </c>
      <c r="J214" s="127">
        <f t="shared" ca="1" si="6"/>
        <v>55</v>
      </c>
      <c r="K214" s="127">
        <f t="shared" ca="1" si="7"/>
        <v>8</v>
      </c>
    </row>
    <row r="215" spans="1:11" x14ac:dyDescent="0.2">
      <c r="A215" s="126" t="s">
        <v>737</v>
      </c>
      <c r="B215" s="126" t="s">
        <v>216</v>
      </c>
      <c r="C215" s="127" t="s">
        <v>738</v>
      </c>
      <c r="D215" t="s">
        <v>123</v>
      </c>
      <c r="E215" t="s">
        <v>117</v>
      </c>
      <c r="F215" t="s">
        <v>315</v>
      </c>
      <c r="G215" s="128">
        <v>2747.79</v>
      </c>
      <c r="H215" t="s">
        <v>125</v>
      </c>
      <c r="I215" s="129">
        <v>23145</v>
      </c>
      <c r="J215" s="127">
        <f t="shared" ca="1" si="6"/>
        <v>61</v>
      </c>
      <c r="K215" s="127">
        <f t="shared" ca="1" si="7"/>
        <v>9</v>
      </c>
    </row>
    <row r="216" spans="1:11" x14ac:dyDescent="0.2">
      <c r="A216" s="126" t="s">
        <v>739</v>
      </c>
      <c r="B216" s="126" t="s">
        <v>740</v>
      </c>
      <c r="C216" s="127" t="s">
        <v>741</v>
      </c>
      <c r="D216" t="s">
        <v>135</v>
      </c>
      <c r="E216" t="s">
        <v>136</v>
      </c>
      <c r="F216" t="s">
        <v>690</v>
      </c>
      <c r="G216" s="128">
        <v>1102.81</v>
      </c>
      <c r="H216" t="s">
        <v>125</v>
      </c>
      <c r="I216" s="129">
        <v>29271</v>
      </c>
      <c r="J216" s="127">
        <f t="shared" ca="1" si="6"/>
        <v>44</v>
      </c>
      <c r="K216" s="127">
        <f t="shared" ca="1" si="7"/>
        <v>5</v>
      </c>
    </row>
    <row r="217" spans="1:11" x14ac:dyDescent="0.2">
      <c r="A217" s="126" t="s">
        <v>742</v>
      </c>
      <c r="B217" s="126" t="s">
        <v>674</v>
      </c>
      <c r="C217" s="127" t="s">
        <v>743</v>
      </c>
      <c r="D217" t="s">
        <v>135</v>
      </c>
      <c r="E217" t="s">
        <v>136</v>
      </c>
      <c r="F217" t="s">
        <v>398</v>
      </c>
      <c r="G217" s="128">
        <v>1210.3900000000001</v>
      </c>
      <c r="H217" t="s">
        <v>125</v>
      </c>
      <c r="I217" s="129">
        <v>18813</v>
      </c>
      <c r="J217" s="127">
        <f t="shared" ca="1" si="6"/>
        <v>73</v>
      </c>
      <c r="K217" s="127">
        <f t="shared" ca="1" si="7"/>
        <v>10</v>
      </c>
    </row>
    <row r="218" spans="1:11" x14ac:dyDescent="0.2">
      <c r="A218" s="126" t="s">
        <v>744</v>
      </c>
      <c r="B218" s="126" t="s">
        <v>302</v>
      </c>
      <c r="C218" s="127" t="s">
        <v>745</v>
      </c>
      <c r="D218" t="s">
        <v>158</v>
      </c>
      <c r="E218" t="s">
        <v>136</v>
      </c>
      <c r="F218" t="s">
        <v>197</v>
      </c>
      <c r="G218" s="128">
        <v>3042.22</v>
      </c>
      <c r="H218" t="s">
        <v>119</v>
      </c>
      <c r="I218" s="129">
        <v>31031</v>
      </c>
      <c r="J218" s="127">
        <f t="shared" ca="1" si="6"/>
        <v>39</v>
      </c>
      <c r="K218" s="127">
        <f t="shared" ca="1" si="7"/>
        <v>4</v>
      </c>
    </row>
    <row r="219" spans="1:11" x14ac:dyDescent="0.2">
      <c r="A219" s="126" t="s">
        <v>746</v>
      </c>
      <c r="B219" s="126" t="s">
        <v>548</v>
      </c>
      <c r="C219" s="127" t="s">
        <v>747</v>
      </c>
      <c r="D219" t="s">
        <v>116</v>
      </c>
      <c r="E219" t="s">
        <v>117</v>
      </c>
      <c r="F219" t="s">
        <v>748</v>
      </c>
      <c r="G219" s="128">
        <v>1970.7</v>
      </c>
      <c r="H219" t="s">
        <v>125</v>
      </c>
      <c r="I219" s="129">
        <v>31444</v>
      </c>
      <c r="J219" s="127">
        <f t="shared" ca="1" si="6"/>
        <v>38</v>
      </c>
      <c r="K219" s="127">
        <f t="shared" ca="1" si="7"/>
        <v>4</v>
      </c>
    </row>
    <row r="220" spans="1:11" x14ac:dyDescent="0.2">
      <c r="A220" s="126" t="s">
        <v>749</v>
      </c>
      <c r="B220" s="126" t="s">
        <v>490</v>
      </c>
      <c r="C220" s="127" t="s">
        <v>238</v>
      </c>
      <c r="D220" t="s">
        <v>158</v>
      </c>
      <c r="E220" t="s">
        <v>136</v>
      </c>
      <c r="F220" t="s">
        <v>209</v>
      </c>
      <c r="G220" s="128">
        <v>1472.66</v>
      </c>
      <c r="H220" t="s">
        <v>125</v>
      </c>
      <c r="I220" s="129">
        <v>22341</v>
      </c>
      <c r="J220" s="127">
        <f t="shared" ca="1" si="6"/>
        <v>63</v>
      </c>
      <c r="K220" s="127">
        <f t="shared" ca="1" si="7"/>
        <v>9</v>
      </c>
    </row>
    <row r="221" spans="1:11" x14ac:dyDescent="0.2">
      <c r="A221" s="126" t="s">
        <v>750</v>
      </c>
      <c r="B221" s="126" t="s">
        <v>188</v>
      </c>
      <c r="C221" s="127" t="s">
        <v>751</v>
      </c>
      <c r="D221" t="s">
        <v>116</v>
      </c>
      <c r="E221" t="s">
        <v>117</v>
      </c>
      <c r="F221" t="s">
        <v>372</v>
      </c>
      <c r="G221" s="128">
        <v>1274.5899999999999</v>
      </c>
      <c r="H221" t="s">
        <v>125</v>
      </c>
      <c r="I221" s="129">
        <v>25290</v>
      </c>
      <c r="J221" s="127">
        <f t="shared" ca="1" si="6"/>
        <v>55</v>
      </c>
      <c r="K221" s="127">
        <f t="shared" ca="1" si="7"/>
        <v>8</v>
      </c>
    </row>
    <row r="222" spans="1:11" x14ac:dyDescent="0.2">
      <c r="A222" s="126" t="s">
        <v>752</v>
      </c>
      <c r="B222" s="126" t="s">
        <v>753</v>
      </c>
      <c r="C222" s="127" t="s">
        <v>754</v>
      </c>
      <c r="D222" t="s">
        <v>135</v>
      </c>
      <c r="E222" t="s">
        <v>136</v>
      </c>
      <c r="F222" t="s">
        <v>464</v>
      </c>
      <c r="G222" s="128">
        <v>2043.65</v>
      </c>
      <c r="H222" t="s">
        <v>119</v>
      </c>
      <c r="I222" s="129">
        <v>21453</v>
      </c>
      <c r="J222" s="127">
        <f t="shared" ca="1" si="6"/>
        <v>66</v>
      </c>
      <c r="K222" s="127">
        <f t="shared" ca="1" si="7"/>
        <v>10</v>
      </c>
    </row>
    <row r="223" spans="1:11" x14ac:dyDescent="0.2">
      <c r="A223" s="126" t="s">
        <v>755</v>
      </c>
      <c r="B223" s="126" t="s">
        <v>756</v>
      </c>
      <c r="C223" s="127" t="s">
        <v>757</v>
      </c>
      <c r="D223" t="s">
        <v>201</v>
      </c>
      <c r="E223" t="s">
        <v>136</v>
      </c>
      <c r="F223" t="s">
        <v>315</v>
      </c>
      <c r="G223" s="128">
        <v>2777.63</v>
      </c>
      <c r="H223" t="s">
        <v>119</v>
      </c>
      <c r="I223" s="129">
        <v>24479</v>
      </c>
      <c r="J223" s="127">
        <f t="shared" ca="1" si="6"/>
        <v>57</v>
      </c>
      <c r="K223" s="127">
        <f t="shared" ca="1" si="7"/>
        <v>8</v>
      </c>
    </row>
    <row r="224" spans="1:11" x14ac:dyDescent="0.2">
      <c r="A224" s="126" t="s">
        <v>758</v>
      </c>
      <c r="B224" s="126" t="s">
        <v>288</v>
      </c>
      <c r="C224" s="127" t="s">
        <v>759</v>
      </c>
      <c r="D224" t="s">
        <v>135</v>
      </c>
      <c r="E224" t="s">
        <v>136</v>
      </c>
      <c r="F224" t="s">
        <v>228</v>
      </c>
      <c r="G224" s="128">
        <v>2190.64</v>
      </c>
      <c r="H224" t="s">
        <v>119</v>
      </c>
      <c r="I224" s="129">
        <v>22575</v>
      </c>
      <c r="J224" s="127">
        <f t="shared" ca="1" si="6"/>
        <v>63</v>
      </c>
      <c r="K224" s="127">
        <f t="shared" ca="1" si="7"/>
        <v>9</v>
      </c>
    </row>
    <row r="225" spans="1:11" x14ac:dyDescent="0.2">
      <c r="A225" s="126" t="s">
        <v>760</v>
      </c>
      <c r="B225" s="126" t="s">
        <v>263</v>
      </c>
      <c r="C225" s="127" t="s">
        <v>761</v>
      </c>
      <c r="D225" t="s">
        <v>116</v>
      </c>
      <c r="E225" t="s">
        <v>117</v>
      </c>
      <c r="F225" t="s">
        <v>140</v>
      </c>
      <c r="G225" s="128">
        <v>1176.4000000000001</v>
      </c>
      <c r="H225" t="s">
        <v>119</v>
      </c>
      <c r="I225" s="129">
        <v>29476</v>
      </c>
      <c r="J225" s="127">
        <f t="shared" ca="1" si="6"/>
        <v>44</v>
      </c>
      <c r="K225" s="127">
        <f t="shared" ca="1" si="7"/>
        <v>5</v>
      </c>
    </row>
    <row r="226" spans="1:11" x14ac:dyDescent="0.2">
      <c r="A226" s="126" t="s">
        <v>762</v>
      </c>
      <c r="B226" s="126" t="s">
        <v>763</v>
      </c>
      <c r="C226" s="127" t="s">
        <v>764</v>
      </c>
      <c r="D226" t="s">
        <v>293</v>
      </c>
      <c r="E226" t="s">
        <v>117</v>
      </c>
      <c r="F226" t="s">
        <v>307</v>
      </c>
      <c r="G226" s="128">
        <v>1087.7</v>
      </c>
      <c r="H226" t="s">
        <v>119</v>
      </c>
      <c r="I226" s="129">
        <v>22677</v>
      </c>
      <c r="J226" s="127">
        <f t="shared" ca="1" si="6"/>
        <v>62</v>
      </c>
      <c r="K226" s="127">
        <f t="shared" ca="1" si="7"/>
        <v>9</v>
      </c>
    </row>
    <row r="227" spans="1:11" x14ac:dyDescent="0.2">
      <c r="A227" s="126" t="s">
        <v>765</v>
      </c>
      <c r="B227" s="126" t="s">
        <v>341</v>
      </c>
      <c r="C227" s="127" t="s">
        <v>766</v>
      </c>
      <c r="D227" t="s">
        <v>135</v>
      </c>
      <c r="E227" t="s">
        <v>136</v>
      </c>
      <c r="F227" t="s">
        <v>767</v>
      </c>
      <c r="G227" s="128">
        <v>2892.2</v>
      </c>
      <c r="H227" t="s">
        <v>125</v>
      </c>
      <c r="I227" s="129">
        <v>24831</v>
      </c>
      <c r="J227" s="127">
        <f t="shared" ref="J227:J258" ca="1" si="8">DATEDIF(I227,aujourdhui,"y")</f>
        <v>56</v>
      </c>
      <c r="K227" s="127">
        <f t="shared" ca="1" si="7"/>
        <v>8</v>
      </c>
    </row>
    <row r="228" spans="1:11" x14ac:dyDescent="0.2">
      <c r="A228" s="126" t="s">
        <v>768</v>
      </c>
      <c r="B228" s="126" t="s">
        <v>328</v>
      </c>
      <c r="C228" s="127" t="s">
        <v>769</v>
      </c>
      <c r="D228" t="s">
        <v>151</v>
      </c>
      <c r="E228" t="s">
        <v>152</v>
      </c>
      <c r="F228" t="s">
        <v>206</v>
      </c>
      <c r="G228" s="128">
        <v>1285.95</v>
      </c>
      <c r="H228" t="s">
        <v>125</v>
      </c>
      <c r="I228" s="129">
        <v>22282</v>
      </c>
      <c r="J228" s="127">
        <f t="shared" ca="1" si="8"/>
        <v>63</v>
      </c>
      <c r="K228" s="127">
        <f t="shared" ca="1" si="7"/>
        <v>9</v>
      </c>
    </row>
    <row r="229" spans="1:11" x14ac:dyDescent="0.2">
      <c r="A229" s="126" t="s">
        <v>770</v>
      </c>
      <c r="B229" s="126" t="s">
        <v>771</v>
      </c>
      <c r="C229" s="127" t="s">
        <v>243</v>
      </c>
      <c r="D229" t="s">
        <v>151</v>
      </c>
      <c r="E229" t="s">
        <v>152</v>
      </c>
      <c r="F229" t="s">
        <v>131</v>
      </c>
      <c r="G229" s="128">
        <v>2396.5500000000002</v>
      </c>
      <c r="H229" t="s">
        <v>125</v>
      </c>
      <c r="I229" s="129">
        <v>31466</v>
      </c>
      <c r="J229" s="127">
        <f t="shared" ca="1" si="8"/>
        <v>38</v>
      </c>
      <c r="K229" s="127">
        <f t="shared" ca="1" si="7"/>
        <v>4</v>
      </c>
    </row>
    <row r="230" spans="1:11" x14ac:dyDescent="0.2">
      <c r="A230" s="126" t="s">
        <v>772</v>
      </c>
      <c r="B230" s="126" t="s">
        <v>773</v>
      </c>
      <c r="C230" s="127" t="s">
        <v>774</v>
      </c>
      <c r="D230" t="s">
        <v>201</v>
      </c>
      <c r="E230" t="s">
        <v>136</v>
      </c>
      <c r="F230" t="s">
        <v>190</v>
      </c>
      <c r="G230" s="128">
        <v>1881.8</v>
      </c>
      <c r="H230" t="s">
        <v>125</v>
      </c>
      <c r="I230" s="129">
        <v>22601</v>
      </c>
      <c r="J230" s="127">
        <f t="shared" ca="1" si="8"/>
        <v>63</v>
      </c>
      <c r="K230" s="127">
        <f t="shared" ca="1" si="7"/>
        <v>9</v>
      </c>
    </row>
    <row r="231" spans="1:11" x14ac:dyDescent="0.2">
      <c r="A231" s="126" t="s">
        <v>775</v>
      </c>
      <c r="B231" s="126" t="s">
        <v>776</v>
      </c>
      <c r="C231" s="127" t="s">
        <v>483</v>
      </c>
      <c r="D231" t="s">
        <v>293</v>
      </c>
      <c r="E231" t="s">
        <v>117</v>
      </c>
      <c r="F231" t="s">
        <v>564</v>
      </c>
      <c r="G231" s="128">
        <v>1338.2</v>
      </c>
      <c r="H231" t="s">
        <v>119</v>
      </c>
      <c r="I231" s="129">
        <v>22928</v>
      </c>
      <c r="J231" s="127">
        <f t="shared" ca="1" si="8"/>
        <v>62</v>
      </c>
      <c r="K231" s="127">
        <f t="shared" ca="1" si="7"/>
        <v>9</v>
      </c>
    </row>
    <row r="232" spans="1:11" x14ac:dyDescent="0.2">
      <c r="A232" s="126" t="s">
        <v>777</v>
      </c>
      <c r="B232" s="126" t="s">
        <v>181</v>
      </c>
      <c r="C232" s="127" t="s">
        <v>778</v>
      </c>
      <c r="D232" t="s">
        <v>116</v>
      </c>
      <c r="E232" t="s">
        <v>117</v>
      </c>
      <c r="F232" t="s">
        <v>254</v>
      </c>
      <c r="G232" s="128">
        <v>973.5</v>
      </c>
      <c r="H232" t="s">
        <v>119</v>
      </c>
      <c r="I232" s="129">
        <v>24324</v>
      </c>
      <c r="J232" s="127">
        <f t="shared" ca="1" si="8"/>
        <v>58</v>
      </c>
      <c r="K232" s="127">
        <f t="shared" ca="1" si="7"/>
        <v>8</v>
      </c>
    </row>
    <row r="233" spans="1:11" x14ac:dyDescent="0.2">
      <c r="A233" s="126" t="s">
        <v>779</v>
      </c>
      <c r="B233" s="126" t="s">
        <v>780</v>
      </c>
      <c r="C233" s="127" t="s">
        <v>781</v>
      </c>
      <c r="D233" t="s">
        <v>166</v>
      </c>
      <c r="E233" t="s">
        <v>136</v>
      </c>
      <c r="F233" t="s">
        <v>209</v>
      </c>
      <c r="G233" s="128">
        <v>1475.57</v>
      </c>
      <c r="H233" t="s">
        <v>119</v>
      </c>
      <c r="I233" s="129">
        <v>23480</v>
      </c>
      <c r="J233" s="127">
        <f t="shared" ca="1" si="8"/>
        <v>60</v>
      </c>
      <c r="K233" s="127">
        <f t="shared" ca="1" si="7"/>
        <v>9</v>
      </c>
    </row>
    <row r="234" spans="1:11" x14ac:dyDescent="0.2">
      <c r="A234" s="126" t="s">
        <v>782</v>
      </c>
      <c r="B234" s="126" t="s">
        <v>121</v>
      </c>
      <c r="C234" s="127" t="s">
        <v>783</v>
      </c>
      <c r="D234" t="s">
        <v>123</v>
      </c>
      <c r="E234" t="s">
        <v>117</v>
      </c>
      <c r="F234" t="s">
        <v>144</v>
      </c>
      <c r="G234" s="128">
        <v>2602.44</v>
      </c>
      <c r="H234" t="s">
        <v>125</v>
      </c>
      <c r="I234" s="129">
        <v>29891</v>
      </c>
      <c r="J234" s="127">
        <f t="shared" ca="1" si="8"/>
        <v>43</v>
      </c>
      <c r="K234" s="127">
        <f t="shared" ca="1" si="7"/>
        <v>5</v>
      </c>
    </row>
    <row r="235" spans="1:11" x14ac:dyDescent="0.2">
      <c r="A235" s="126" t="s">
        <v>784</v>
      </c>
      <c r="B235" s="126" t="s">
        <v>785</v>
      </c>
      <c r="C235" s="127" t="s">
        <v>786</v>
      </c>
      <c r="D235" t="s">
        <v>116</v>
      </c>
      <c r="E235" t="s">
        <v>117</v>
      </c>
      <c r="F235" t="s">
        <v>250</v>
      </c>
      <c r="G235" s="128">
        <v>2547.85</v>
      </c>
      <c r="H235" t="s">
        <v>119</v>
      </c>
      <c r="I235" s="129">
        <v>20858</v>
      </c>
      <c r="J235" s="127">
        <f t="shared" ca="1" si="8"/>
        <v>67</v>
      </c>
      <c r="K235" s="127">
        <f t="shared" ca="1" si="7"/>
        <v>10</v>
      </c>
    </row>
    <row r="236" spans="1:11" x14ac:dyDescent="0.2">
      <c r="A236" s="126" t="s">
        <v>787</v>
      </c>
      <c r="B236" s="126" t="s">
        <v>788</v>
      </c>
      <c r="C236" s="127" t="s">
        <v>789</v>
      </c>
      <c r="D236" t="s">
        <v>135</v>
      </c>
      <c r="E236" t="s">
        <v>136</v>
      </c>
      <c r="F236" t="s">
        <v>144</v>
      </c>
      <c r="G236" s="128">
        <v>2666.72</v>
      </c>
      <c r="H236" t="s">
        <v>125</v>
      </c>
      <c r="I236" s="129">
        <v>21518</v>
      </c>
      <c r="J236" s="127">
        <f t="shared" ca="1" si="8"/>
        <v>66</v>
      </c>
      <c r="K236" s="127">
        <f t="shared" ca="1" si="7"/>
        <v>10</v>
      </c>
    </row>
    <row r="237" spans="1:11" x14ac:dyDescent="0.2">
      <c r="A237" s="126" t="s">
        <v>790</v>
      </c>
      <c r="B237" s="126" t="s">
        <v>791</v>
      </c>
      <c r="C237" s="127" t="s">
        <v>792</v>
      </c>
      <c r="D237" t="s">
        <v>116</v>
      </c>
      <c r="E237" t="s">
        <v>136</v>
      </c>
      <c r="F237" t="s">
        <v>250</v>
      </c>
      <c r="G237" s="128">
        <v>2534.44</v>
      </c>
      <c r="H237" t="s">
        <v>119</v>
      </c>
      <c r="I237" s="129">
        <v>30427</v>
      </c>
      <c r="J237" s="127">
        <f t="shared" ca="1" si="8"/>
        <v>41</v>
      </c>
      <c r="K237" s="127">
        <f t="shared" ca="1" si="7"/>
        <v>5</v>
      </c>
    </row>
    <row r="238" spans="1:11" x14ac:dyDescent="0.2">
      <c r="A238" s="126" t="s">
        <v>790</v>
      </c>
      <c r="B238" s="126" t="s">
        <v>149</v>
      </c>
      <c r="C238" s="127" t="s">
        <v>793</v>
      </c>
      <c r="D238" t="s">
        <v>151</v>
      </c>
      <c r="E238" t="s">
        <v>152</v>
      </c>
      <c r="F238" t="s">
        <v>708</v>
      </c>
      <c r="G238" s="128">
        <v>1508.74</v>
      </c>
      <c r="H238" t="s">
        <v>119</v>
      </c>
      <c r="I238" s="129">
        <v>25381</v>
      </c>
      <c r="J238" s="127">
        <f t="shared" ca="1" si="8"/>
        <v>55</v>
      </c>
      <c r="K238" s="127">
        <f t="shared" ca="1" si="7"/>
        <v>8</v>
      </c>
    </row>
    <row r="239" spans="1:11" x14ac:dyDescent="0.2">
      <c r="A239" s="126" t="s">
        <v>794</v>
      </c>
      <c r="B239" s="126" t="s">
        <v>795</v>
      </c>
      <c r="C239" s="127" t="s">
        <v>796</v>
      </c>
      <c r="D239" t="s">
        <v>166</v>
      </c>
      <c r="E239" t="s">
        <v>117</v>
      </c>
      <c r="F239" t="s">
        <v>468</v>
      </c>
      <c r="G239" s="128">
        <v>1136</v>
      </c>
      <c r="H239" t="s">
        <v>125</v>
      </c>
      <c r="I239" s="129">
        <v>22007</v>
      </c>
      <c r="J239" s="127">
        <f t="shared" ca="1" si="8"/>
        <v>64</v>
      </c>
      <c r="K239" s="127">
        <f t="shared" ca="1" si="7"/>
        <v>9</v>
      </c>
    </row>
    <row r="240" spans="1:11" x14ac:dyDescent="0.2">
      <c r="A240" s="126" t="s">
        <v>797</v>
      </c>
      <c r="B240" s="126" t="s">
        <v>490</v>
      </c>
      <c r="C240" s="127" t="s">
        <v>798</v>
      </c>
      <c r="D240" t="s">
        <v>201</v>
      </c>
      <c r="E240" t="s">
        <v>136</v>
      </c>
      <c r="F240" t="s">
        <v>131</v>
      </c>
      <c r="G240" s="128">
        <v>2434.0700000000002</v>
      </c>
      <c r="H240" t="s">
        <v>125</v>
      </c>
      <c r="I240" s="129">
        <v>29962</v>
      </c>
      <c r="J240" s="127">
        <f t="shared" ca="1" si="8"/>
        <v>42</v>
      </c>
      <c r="K240" s="127">
        <f t="shared" ca="1" si="7"/>
        <v>5</v>
      </c>
    </row>
    <row r="241" spans="1:11" x14ac:dyDescent="0.2">
      <c r="A241" s="126" t="s">
        <v>799</v>
      </c>
      <c r="B241" s="126" t="s">
        <v>800</v>
      </c>
      <c r="C241" s="127" t="s">
        <v>801</v>
      </c>
      <c r="D241" t="s">
        <v>201</v>
      </c>
      <c r="E241" t="s">
        <v>136</v>
      </c>
      <c r="F241" t="s">
        <v>228</v>
      </c>
      <c r="G241" s="128">
        <v>2224.79</v>
      </c>
      <c r="H241" t="s">
        <v>119</v>
      </c>
      <c r="I241" s="129">
        <v>25548</v>
      </c>
      <c r="J241" s="127">
        <f t="shared" ca="1" si="8"/>
        <v>54</v>
      </c>
      <c r="K241" s="127">
        <f t="shared" ca="1" si="7"/>
        <v>7</v>
      </c>
    </row>
    <row r="242" spans="1:11" x14ac:dyDescent="0.2">
      <c r="A242" s="126" t="s">
        <v>802</v>
      </c>
      <c r="B242" s="126" t="s">
        <v>803</v>
      </c>
      <c r="C242" s="127" t="s">
        <v>804</v>
      </c>
      <c r="D242" t="s">
        <v>123</v>
      </c>
      <c r="E242" t="s">
        <v>117</v>
      </c>
      <c r="F242" t="s">
        <v>144</v>
      </c>
      <c r="G242" s="128">
        <v>2667.29</v>
      </c>
      <c r="H242" t="s">
        <v>119</v>
      </c>
      <c r="I242" s="129">
        <v>30851</v>
      </c>
      <c r="J242" s="127">
        <f t="shared" ca="1" si="8"/>
        <v>40</v>
      </c>
      <c r="K242" s="127">
        <f t="shared" ca="1" si="7"/>
        <v>5</v>
      </c>
    </row>
    <row r="243" spans="1:11" x14ac:dyDescent="0.2">
      <c r="A243" s="126" t="s">
        <v>805</v>
      </c>
      <c r="B243" s="126" t="s">
        <v>806</v>
      </c>
      <c r="C243" s="127" t="s">
        <v>807</v>
      </c>
      <c r="D243" t="s">
        <v>135</v>
      </c>
      <c r="E243" t="s">
        <v>136</v>
      </c>
      <c r="F243" t="s">
        <v>428</v>
      </c>
      <c r="G243" s="128">
        <v>2092.4299999999998</v>
      </c>
      <c r="H243" t="s">
        <v>119</v>
      </c>
      <c r="I243" s="129">
        <v>24273</v>
      </c>
      <c r="J243" s="127">
        <f t="shared" ca="1" si="8"/>
        <v>58</v>
      </c>
      <c r="K243" s="127">
        <f t="shared" ca="1" si="7"/>
        <v>8</v>
      </c>
    </row>
    <row r="244" spans="1:11" x14ac:dyDescent="0.2">
      <c r="A244" s="126" t="s">
        <v>808</v>
      </c>
      <c r="B244" s="126" t="s">
        <v>729</v>
      </c>
      <c r="C244" s="127" t="s">
        <v>809</v>
      </c>
      <c r="D244" t="s">
        <v>130</v>
      </c>
      <c r="E244" t="s">
        <v>117</v>
      </c>
      <c r="F244" t="s">
        <v>564</v>
      </c>
      <c r="G244" s="128">
        <v>1347.41</v>
      </c>
      <c r="H244" t="s">
        <v>125</v>
      </c>
      <c r="I244" s="129">
        <v>25435</v>
      </c>
      <c r="J244" s="127">
        <f t="shared" ca="1" si="8"/>
        <v>55</v>
      </c>
      <c r="K244" s="127">
        <f t="shared" ca="1" si="7"/>
        <v>8</v>
      </c>
    </row>
    <row r="245" spans="1:11" x14ac:dyDescent="0.2">
      <c r="A245" s="126" t="s">
        <v>810</v>
      </c>
      <c r="B245" s="126" t="s">
        <v>360</v>
      </c>
      <c r="C245" s="127" t="s">
        <v>811</v>
      </c>
      <c r="D245" t="s">
        <v>116</v>
      </c>
      <c r="E245" t="s">
        <v>117</v>
      </c>
      <c r="F245" t="s">
        <v>124</v>
      </c>
      <c r="G245" s="128">
        <v>2485.73</v>
      </c>
      <c r="H245" t="s">
        <v>125</v>
      </c>
      <c r="I245" s="129">
        <v>19194</v>
      </c>
      <c r="J245" s="127">
        <f t="shared" ca="1" si="8"/>
        <v>72</v>
      </c>
      <c r="K245" s="127">
        <f t="shared" ca="1" si="7"/>
        <v>10</v>
      </c>
    </row>
    <row r="246" spans="1:11" x14ac:dyDescent="0.2">
      <c r="A246" s="126" t="s">
        <v>812</v>
      </c>
      <c r="B246" s="126" t="s">
        <v>658</v>
      </c>
      <c r="C246" s="127" t="s">
        <v>335</v>
      </c>
      <c r="D246" t="s">
        <v>158</v>
      </c>
      <c r="E246" t="s">
        <v>136</v>
      </c>
      <c r="F246" t="s">
        <v>202</v>
      </c>
      <c r="G246" s="128">
        <v>1422.32</v>
      </c>
      <c r="H246" t="s">
        <v>119</v>
      </c>
      <c r="I246" s="129">
        <v>29694</v>
      </c>
      <c r="J246" s="127">
        <f t="shared" ca="1" si="8"/>
        <v>43</v>
      </c>
      <c r="K246" s="127">
        <f t="shared" ca="1" si="7"/>
        <v>5</v>
      </c>
    </row>
    <row r="247" spans="1:11" x14ac:dyDescent="0.2">
      <c r="A247" s="126" t="s">
        <v>813</v>
      </c>
      <c r="B247" s="126" t="s">
        <v>263</v>
      </c>
      <c r="C247" s="127" t="s">
        <v>814</v>
      </c>
      <c r="D247" t="s">
        <v>123</v>
      </c>
      <c r="E247" t="s">
        <v>117</v>
      </c>
      <c r="F247" t="s">
        <v>167</v>
      </c>
      <c r="G247" s="128">
        <v>1631.84</v>
      </c>
      <c r="H247" t="s">
        <v>119</v>
      </c>
      <c r="I247" s="129">
        <v>27841</v>
      </c>
      <c r="J247" s="127">
        <f t="shared" ca="1" si="8"/>
        <v>48</v>
      </c>
      <c r="K247" s="127">
        <f t="shared" ca="1" si="7"/>
        <v>6</v>
      </c>
    </row>
    <row r="248" spans="1:11" x14ac:dyDescent="0.2">
      <c r="A248" s="126" t="s">
        <v>815</v>
      </c>
      <c r="B248" s="126" t="s">
        <v>348</v>
      </c>
      <c r="C248" s="127" t="s">
        <v>816</v>
      </c>
      <c r="D248" t="s">
        <v>293</v>
      </c>
      <c r="E248" t="s">
        <v>117</v>
      </c>
      <c r="F248" t="s">
        <v>224</v>
      </c>
      <c r="G248" s="128">
        <v>1755.12</v>
      </c>
      <c r="H248" t="s">
        <v>119</v>
      </c>
      <c r="I248" s="129">
        <v>19801</v>
      </c>
      <c r="J248" s="127">
        <f t="shared" ca="1" si="8"/>
        <v>70</v>
      </c>
      <c r="K248" s="127">
        <f t="shared" ca="1" si="7"/>
        <v>10</v>
      </c>
    </row>
    <row r="249" spans="1:11" x14ac:dyDescent="0.2">
      <c r="A249" s="126" t="s">
        <v>817</v>
      </c>
      <c r="B249" s="126" t="s">
        <v>466</v>
      </c>
      <c r="C249" s="127" t="s">
        <v>818</v>
      </c>
      <c r="D249" t="s">
        <v>166</v>
      </c>
      <c r="E249" t="s">
        <v>136</v>
      </c>
      <c r="F249" t="s">
        <v>701</v>
      </c>
      <c r="G249" s="128">
        <v>1917.85</v>
      </c>
      <c r="H249" t="s">
        <v>119</v>
      </c>
      <c r="I249" s="129">
        <v>30375</v>
      </c>
      <c r="J249" s="127">
        <f t="shared" ca="1" si="8"/>
        <v>41</v>
      </c>
      <c r="K249" s="127">
        <f t="shared" ca="1" si="7"/>
        <v>5</v>
      </c>
    </row>
    <row r="250" spans="1:11" x14ac:dyDescent="0.2">
      <c r="A250" s="126" t="s">
        <v>819</v>
      </c>
      <c r="B250" s="126" t="s">
        <v>15</v>
      </c>
      <c r="C250" s="127" t="s">
        <v>820</v>
      </c>
      <c r="D250" t="s">
        <v>123</v>
      </c>
      <c r="E250" t="s">
        <v>821</v>
      </c>
      <c r="F250" t="s">
        <v>159</v>
      </c>
      <c r="G250" s="128">
        <v>2360.6</v>
      </c>
      <c r="H250" t="s">
        <v>125</v>
      </c>
      <c r="I250" s="129">
        <v>26367</v>
      </c>
      <c r="J250" s="127">
        <f t="shared" ca="1" si="8"/>
        <v>52</v>
      </c>
      <c r="K250" s="127">
        <f t="shared" ca="1" si="7"/>
        <v>7</v>
      </c>
    </row>
    <row r="251" spans="1:11" x14ac:dyDescent="0.2">
      <c r="A251" s="126" t="s">
        <v>822</v>
      </c>
      <c r="B251" s="126" t="s">
        <v>216</v>
      </c>
      <c r="C251" s="127" t="s">
        <v>823</v>
      </c>
      <c r="D251" t="s">
        <v>166</v>
      </c>
      <c r="E251" t="s">
        <v>117</v>
      </c>
      <c r="F251" t="s">
        <v>369</v>
      </c>
      <c r="G251" s="128">
        <v>1057.27</v>
      </c>
      <c r="H251" t="s">
        <v>125</v>
      </c>
      <c r="I251" s="129">
        <v>19660</v>
      </c>
      <c r="J251" s="127">
        <f t="shared" ca="1" si="8"/>
        <v>71</v>
      </c>
      <c r="K251" s="127">
        <f t="shared" ca="1" si="7"/>
        <v>10</v>
      </c>
    </row>
    <row r="252" spans="1:11" x14ac:dyDescent="0.2">
      <c r="A252" s="126" t="s">
        <v>824</v>
      </c>
      <c r="B252" s="126" t="s">
        <v>825</v>
      </c>
      <c r="C252" s="127" t="s">
        <v>826</v>
      </c>
      <c r="D252" t="s">
        <v>158</v>
      </c>
      <c r="E252" t="s">
        <v>136</v>
      </c>
      <c r="F252" t="s">
        <v>428</v>
      </c>
      <c r="G252" s="128">
        <v>2091.3200000000002</v>
      </c>
      <c r="H252" t="s">
        <v>119</v>
      </c>
      <c r="I252" s="129">
        <v>18529</v>
      </c>
      <c r="J252" s="127">
        <f t="shared" ca="1" si="8"/>
        <v>74</v>
      </c>
      <c r="K252" s="127">
        <f t="shared" ca="1" si="7"/>
        <v>10</v>
      </c>
    </row>
    <row r="253" spans="1:11" x14ac:dyDescent="0.2">
      <c r="A253" s="126" t="s">
        <v>827</v>
      </c>
      <c r="B253" s="126" t="s">
        <v>226</v>
      </c>
      <c r="C253" s="127" t="s">
        <v>828</v>
      </c>
      <c r="D253" t="s">
        <v>158</v>
      </c>
      <c r="E253" t="s">
        <v>136</v>
      </c>
      <c r="F253" t="s">
        <v>829</v>
      </c>
      <c r="G253" s="128">
        <v>2374.83</v>
      </c>
      <c r="H253" t="s">
        <v>119</v>
      </c>
      <c r="I253" s="129">
        <v>21637</v>
      </c>
      <c r="J253" s="127">
        <f t="shared" ca="1" si="8"/>
        <v>65</v>
      </c>
      <c r="K253" s="127">
        <f t="shared" ca="1" si="7"/>
        <v>10</v>
      </c>
    </row>
    <row r="254" spans="1:11" x14ac:dyDescent="0.2">
      <c r="A254" s="126" t="s">
        <v>830</v>
      </c>
      <c r="B254" s="126" t="s">
        <v>806</v>
      </c>
      <c r="C254" s="127" t="s">
        <v>831</v>
      </c>
      <c r="D254" t="s">
        <v>135</v>
      </c>
      <c r="E254" t="s">
        <v>136</v>
      </c>
      <c r="F254" t="s">
        <v>228</v>
      </c>
      <c r="G254" s="128">
        <v>2157.91</v>
      </c>
      <c r="H254" t="s">
        <v>119</v>
      </c>
      <c r="I254" s="129">
        <v>29542</v>
      </c>
      <c r="J254" s="127">
        <f t="shared" ca="1" si="8"/>
        <v>44</v>
      </c>
      <c r="K254" s="127">
        <f t="shared" ca="1" si="7"/>
        <v>5</v>
      </c>
    </row>
    <row r="255" spans="1:11" x14ac:dyDescent="0.2">
      <c r="A255" s="126" t="s">
        <v>832</v>
      </c>
      <c r="B255" s="126" t="s">
        <v>833</v>
      </c>
      <c r="C255" s="127" t="s">
        <v>834</v>
      </c>
      <c r="D255" t="s">
        <v>835</v>
      </c>
      <c r="E255" t="s">
        <v>136</v>
      </c>
      <c r="F255" t="s">
        <v>372</v>
      </c>
      <c r="G255" s="128">
        <v>1266.3800000000001</v>
      </c>
      <c r="H255" t="s">
        <v>119</v>
      </c>
      <c r="I255" s="129">
        <v>22614</v>
      </c>
      <c r="J255" s="127">
        <f t="shared" ca="1" si="8"/>
        <v>63</v>
      </c>
      <c r="K255" s="127">
        <f t="shared" ca="1" si="7"/>
        <v>9</v>
      </c>
    </row>
    <row r="256" spans="1:11" x14ac:dyDescent="0.2">
      <c r="A256" s="126" t="s">
        <v>836</v>
      </c>
      <c r="B256" s="126" t="s">
        <v>837</v>
      </c>
      <c r="C256" s="127" t="s">
        <v>838</v>
      </c>
      <c r="D256" t="s">
        <v>116</v>
      </c>
      <c r="E256" t="s">
        <v>117</v>
      </c>
      <c r="F256" t="s">
        <v>358</v>
      </c>
      <c r="G256" s="128">
        <v>2321.63</v>
      </c>
      <c r="H256" t="s">
        <v>119</v>
      </c>
      <c r="I256" s="129">
        <v>24646</v>
      </c>
      <c r="J256" s="127">
        <f t="shared" ca="1" si="8"/>
        <v>57</v>
      </c>
      <c r="K256" s="127">
        <f t="shared" ca="1" si="7"/>
        <v>8</v>
      </c>
    </row>
    <row r="257" spans="1:11" x14ac:dyDescent="0.2">
      <c r="A257" s="126" t="s">
        <v>839</v>
      </c>
      <c r="B257" s="126" t="s">
        <v>128</v>
      </c>
      <c r="C257" s="127" t="s">
        <v>840</v>
      </c>
      <c r="D257" t="s">
        <v>130</v>
      </c>
      <c r="E257" t="s">
        <v>117</v>
      </c>
      <c r="F257" t="s">
        <v>228</v>
      </c>
      <c r="G257" s="128">
        <v>2187.0300000000002</v>
      </c>
      <c r="H257" t="s">
        <v>125</v>
      </c>
      <c r="I257" s="129">
        <v>29276</v>
      </c>
      <c r="J257" s="127">
        <f t="shared" ca="1" si="8"/>
        <v>44</v>
      </c>
      <c r="K257" s="127">
        <f t="shared" ca="1" si="7"/>
        <v>5</v>
      </c>
    </row>
    <row r="258" spans="1:11" x14ac:dyDescent="0.2">
      <c r="A258" s="126" t="s">
        <v>841</v>
      </c>
      <c r="B258" s="126" t="s">
        <v>437</v>
      </c>
      <c r="C258" s="127" t="s">
        <v>842</v>
      </c>
      <c r="D258" t="s">
        <v>201</v>
      </c>
      <c r="E258" t="s">
        <v>136</v>
      </c>
      <c r="F258" t="s">
        <v>228</v>
      </c>
      <c r="G258" s="128">
        <v>2197.59</v>
      </c>
      <c r="H258" t="s">
        <v>119</v>
      </c>
      <c r="I258" s="129">
        <v>22711</v>
      </c>
      <c r="J258" s="127">
        <f t="shared" ca="1" si="8"/>
        <v>62</v>
      </c>
      <c r="K258" s="127">
        <f t="shared" ca="1" si="7"/>
        <v>9</v>
      </c>
    </row>
    <row r="259" spans="1:11" x14ac:dyDescent="0.2">
      <c r="A259" s="126" t="s">
        <v>843</v>
      </c>
      <c r="B259" s="126" t="s">
        <v>114</v>
      </c>
      <c r="C259" s="127" t="s">
        <v>844</v>
      </c>
      <c r="D259" t="s">
        <v>166</v>
      </c>
      <c r="E259" t="s">
        <v>117</v>
      </c>
      <c r="F259" t="s">
        <v>154</v>
      </c>
      <c r="G259" s="128">
        <v>3174.2</v>
      </c>
      <c r="H259" t="s">
        <v>119</v>
      </c>
      <c r="I259" s="129">
        <v>30035</v>
      </c>
      <c r="J259" s="127">
        <f t="shared" ref="J259:J285" ca="1" si="9">DATEDIF(I259,aujourdhui,"y")</f>
        <v>42</v>
      </c>
      <c r="K259" s="127">
        <f t="shared" ref="K259:K285" ca="1" si="10">VLOOKUP(J259,tranches,2)</f>
        <v>5</v>
      </c>
    </row>
    <row r="260" spans="1:11" x14ac:dyDescent="0.2">
      <c r="A260" s="126" t="s">
        <v>845</v>
      </c>
      <c r="B260" s="126" t="s">
        <v>846</v>
      </c>
      <c r="C260" s="127" t="s">
        <v>847</v>
      </c>
      <c r="D260" t="s">
        <v>123</v>
      </c>
      <c r="E260" t="s">
        <v>821</v>
      </c>
      <c r="F260" t="s">
        <v>701</v>
      </c>
      <c r="G260" s="128">
        <v>1922.48</v>
      </c>
      <c r="H260" t="s">
        <v>119</v>
      </c>
      <c r="I260" s="129">
        <v>24182</v>
      </c>
      <c r="J260" s="127">
        <f t="shared" ca="1" si="9"/>
        <v>58</v>
      </c>
      <c r="K260" s="127">
        <f t="shared" ca="1" si="10"/>
        <v>8</v>
      </c>
    </row>
    <row r="261" spans="1:11" x14ac:dyDescent="0.2">
      <c r="A261" s="126" t="s">
        <v>848</v>
      </c>
      <c r="B261" s="126" t="s">
        <v>146</v>
      </c>
      <c r="C261" s="127" t="s">
        <v>849</v>
      </c>
      <c r="D261" t="s">
        <v>123</v>
      </c>
      <c r="E261" t="s">
        <v>821</v>
      </c>
      <c r="F261" t="s">
        <v>131</v>
      </c>
      <c r="G261" s="128">
        <v>2449.23</v>
      </c>
      <c r="H261" t="s">
        <v>125</v>
      </c>
      <c r="I261" s="129">
        <v>23761</v>
      </c>
      <c r="J261" s="127">
        <f t="shared" ca="1" si="9"/>
        <v>59</v>
      </c>
      <c r="K261" s="127">
        <f t="shared" ca="1" si="10"/>
        <v>8</v>
      </c>
    </row>
    <row r="262" spans="1:11" x14ac:dyDescent="0.2">
      <c r="A262" s="126" t="s">
        <v>850</v>
      </c>
      <c r="B262" s="126" t="s">
        <v>851</v>
      </c>
      <c r="C262" s="127" t="s">
        <v>852</v>
      </c>
      <c r="D262" t="s">
        <v>151</v>
      </c>
      <c r="E262" t="s">
        <v>152</v>
      </c>
      <c r="F262" t="s">
        <v>618</v>
      </c>
      <c r="G262" s="128">
        <v>3125.34</v>
      </c>
      <c r="H262" t="s">
        <v>125</v>
      </c>
      <c r="I262" s="129">
        <v>28466</v>
      </c>
      <c r="J262" s="127">
        <f t="shared" ca="1" si="9"/>
        <v>46</v>
      </c>
      <c r="K262" s="127">
        <f t="shared" ca="1" si="10"/>
        <v>6</v>
      </c>
    </row>
    <row r="263" spans="1:11" x14ac:dyDescent="0.2">
      <c r="A263" s="126" t="s">
        <v>853</v>
      </c>
      <c r="B263" s="126" t="s">
        <v>854</v>
      </c>
      <c r="C263" s="127" t="s">
        <v>855</v>
      </c>
      <c r="D263" t="s">
        <v>123</v>
      </c>
      <c r="E263" t="s">
        <v>117</v>
      </c>
      <c r="F263" t="s">
        <v>250</v>
      </c>
      <c r="G263" s="128">
        <v>2525.21</v>
      </c>
      <c r="H263" t="s">
        <v>119</v>
      </c>
      <c r="I263" s="129">
        <v>20407</v>
      </c>
      <c r="J263" s="127">
        <f t="shared" ca="1" si="9"/>
        <v>69</v>
      </c>
      <c r="K263" s="127">
        <f t="shared" ca="1" si="10"/>
        <v>10</v>
      </c>
    </row>
    <row r="264" spans="1:11" x14ac:dyDescent="0.2">
      <c r="A264" s="126" t="s">
        <v>856</v>
      </c>
      <c r="B264" s="126" t="s">
        <v>360</v>
      </c>
      <c r="C264" s="127" t="s">
        <v>335</v>
      </c>
      <c r="D264" t="s">
        <v>116</v>
      </c>
      <c r="E264" t="s">
        <v>117</v>
      </c>
      <c r="F264" t="s">
        <v>358</v>
      </c>
      <c r="G264" s="128">
        <v>2279.17</v>
      </c>
      <c r="H264" t="s">
        <v>125</v>
      </c>
      <c r="I264" s="129">
        <v>20722</v>
      </c>
      <c r="J264" s="127">
        <f t="shared" ca="1" si="9"/>
        <v>68</v>
      </c>
      <c r="K264" s="127">
        <f t="shared" ca="1" si="10"/>
        <v>10</v>
      </c>
    </row>
    <row r="265" spans="1:11" x14ac:dyDescent="0.2">
      <c r="A265" s="126" t="s">
        <v>857</v>
      </c>
      <c r="B265" s="126" t="s">
        <v>858</v>
      </c>
      <c r="C265" s="127" t="s">
        <v>859</v>
      </c>
      <c r="D265" t="s">
        <v>158</v>
      </c>
      <c r="E265" t="s">
        <v>136</v>
      </c>
      <c r="F265" t="s">
        <v>550</v>
      </c>
      <c r="G265" s="128">
        <v>1683.6</v>
      </c>
      <c r="H265" t="s">
        <v>119</v>
      </c>
      <c r="I265" s="129">
        <v>29545</v>
      </c>
      <c r="J265" s="127">
        <f t="shared" ca="1" si="9"/>
        <v>44</v>
      </c>
      <c r="K265" s="127">
        <f t="shared" ca="1" si="10"/>
        <v>5</v>
      </c>
    </row>
    <row r="266" spans="1:11" x14ac:dyDescent="0.2">
      <c r="A266" s="126" t="s">
        <v>860</v>
      </c>
      <c r="B266" s="126" t="s">
        <v>861</v>
      </c>
      <c r="C266" s="127" t="s">
        <v>862</v>
      </c>
      <c r="D266" t="s">
        <v>158</v>
      </c>
      <c r="E266" t="s">
        <v>136</v>
      </c>
      <c r="F266" t="s">
        <v>503</v>
      </c>
      <c r="G266" s="128">
        <v>1545.23</v>
      </c>
      <c r="H266" t="s">
        <v>119</v>
      </c>
      <c r="I266" s="129">
        <v>31956</v>
      </c>
      <c r="J266" s="127">
        <f t="shared" ca="1" si="9"/>
        <v>37</v>
      </c>
      <c r="K266" s="127">
        <f t="shared" ca="1" si="10"/>
        <v>4</v>
      </c>
    </row>
    <row r="267" spans="1:11" x14ac:dyDescent="0.2">
      <c r="A267" s="126" t="s">
        <v>860</v>
      </c>
      <c r="B267" s="126" t="s">
        <v>803</v>
      </c>
      <c r="C267" s="127" t="s">
        <v>238</v>
      </c>
      <c r="D267" t="s">
        <v>293</v>
      </c>
      <c r="E267" t="s">
        <v>117</v>
      </c>
      <c r="F267" t="s">
        <v>701</v>
      </c>
      <c r="G267" s="128">
        <v>1893.79</v>
      </c>
      <c r="H267" t="s">
        <v>119</v>
      </c>
      <c r="I267" s="129">
        <v>29535</v>
      </c>
      <c r="J267" s="127">
        <f t="shared" ca="1" si="9"/>
        <v>44</v>
      </c>
      <c r="K267" s="127">
        <f t="shared" ca="1" si="10"/>
        <v>5</v>
      </c>
    </row>
    <row r="268" spans="1:11" x14ac:dyDescent="0.2">
      <c r="A268" s="126" t="s">
        <v>863</v>
      </c>
      <c r="B268" s="126" t="s">
        <v>555</v>
      </c>
      <c r="C268" s="127" t="s">
        <v>238</v>
      </c>
      <c r="D268" t="s">
        <v>158</v>
      </c>
      <c r="E268" t="s">
        <v>136</v>
      </c>
      <c r="F268" t="s">
        <v>513</v>
      </c>
      <c r="G268" s="128">
        <v>1404.15</v>
      </c>
      <c r="H268" t="s">
        <v>119</v>
      </c>
      <c r="I268" s="129">
        <v>22923</v>
      </c>
      <c r="J268" s="127">
        <f t="shared" ca="1" si="9"/>
        <v>62</v>
      </c>
      <c r="K268" s="127">
        <f t="shared" ca="1" si="10"/>
        <v>9</v>
      </c>
    </row>
    <row r="269" spans="1:11" x14ac:dyDescent="0.2">
      <c r="A269" s="126" t="s">
        <v>864</v>
      </c>
      <c r="B269" s="126" t="s">
        <v>865</v>
      </c>
      <c r="C269" s="127" t="s">
        <v>866</v>
      </c>
      <c r="D269" t="s">
        <v>166</v>
      </c>
      <c r="E269" t="s">
        <v>117</v>
      </c>
      <c r="F269" t="s">
        <v>867</v>
      </c>
      <c r="G269" s="128">
        <v>1410.59</v>
      </c>
      <c r="H269" t="s">
        <v>119</v>
      </c>
      <c r="I269" s="129">
        <v>22152</v>
      </c>
      <c r="J269" s="127">
        <f t="shared" ca="1" si="9"/>
        <v>64</v>
      </c>
      <c r="K269" s="127">
        <f t="shared" ca="1" si="10"/>
        <v>9</v>
      </c>
    </row>
    <row r="270" spans="1:11" x14ac:dyDescent="0.2">
      <c r="A270" s="126" t="s">
        <v>868</v>
      </c>
      <c r="B270" s="126" t="s">
        <v>869</v>
      </c>
      <c r="C270" s="127" t="s">
        <v>870</v>
      </c>
      <c r="D270" t="s">
        <v>123</v>
      </c>
      <c r="E270" t="s">
        <v>117</v>
      </c>
      <c r="F270" t="s">
        <v>154</v>
      </c>
      <c r="G270" s="128">
        <v>3152.98</v>
      </c>
      <c r="H270" t="s">
        <v>125</v>
      </c>
      <c r="I270" s="129">
        <v>23041</v>
      </c>
      <c r="J270" s="127">
        <f t="shared" ca="1" si="9"/>
        <v>61</v>
      </c>
      <c r="K270" s="127">
        <f t="shared" ca="1" si="10"/>
        <v>9</v>
      </c>
    </row>
    <row r="271" spans="1:11" x14ac:dyDescent="0.2">
      <c r="A271" s="126" t="s">
        <v>871</v>
      </c>
      <c r="B271" s="126" t="s">
        <v>322</v>
      </c>
      <c r="C271" s="127" t="s">
        <v>872</v>
      </c>
      <c r="D271" t="s">
        <v>158</v>
      </c>
      <c r="E271" t="s">
        <v>136</v>
      </c>
      <c r="F271" t="s">
        <v>398</v>
      </c>
      <c r="G271" s="128">
        <v>1214.0999999999999</v>
      </c>
      <c r="H271" t="s">
        <v>119</v>
      </c>
      <c r="I271" s="129">
        <v>25472</v>
      </c>
      <c r="J271" s="127">
        <f t="shared" ca="1" si="9"/>
        <v>55</v>
      </c>
      <c r="K271" s="127">
        <f t="shared" ca="1" si="10"/>
        <v>8</v>
      </c>
    </row>
    <row r="272" spans="1:11" x14ac:dyDescent="0.2">
      <c r="A272" s="126" t="s">
        <v>873</v>
      </c>
      <c r="B272" s="126" t="s">
        <v>874</v>
      </c>
      <c r="C272" s="127" t="s">
        <v>875</v>
      </c>
      <c r="D272" t="s">
        <v>135</v>
      </c>
      <c r="E272" t="s">
        <v>136</v>
      </c>
      <c r="F272" t="s">
        <v>390</v>
      </c>
      <c r="G272" s="128">
        <v>1156.69</v>
      </c>
      <c r="H272" t="s">
        <v>119</v>
      </c>
      <c r="I272" s="129">
        <v>21403</v>
      </c>
      <c r="J272" s="127">
        <f t="shared" ca="1" si="9"/>
        <v>66</v>
      </c>
      <c r="K272" s="127">
        <f t="shared" ca="1" si="10"/>
        <v>10</v>
      </c>
    </row>
    <row r="273" spans="1:11" x14ac:dyDescent="0.2">
      <c r="A273" s="126" t="s">
        <v>876</v>
      </c>
      <c r="B273" s="126" t="s">
        <v>263</v>
      </c>
      <c r="C273" s="127" t="s">
        <v>243</v>
      </c>
      <c r="D273" t="s">
        <v>116</v>
      </c>
      <c r="E273" t="s">
        <v>117</v>
      </c>
      <c r="F273" t="s">
        <v>228</v>
      </c>
      <c r="G273" s="128">
        <v>2104.3000000000002</v>
      </c>
      <c r="H273" t="s">
        <v>119</v>
      </c>
      <c r="I273" s="129">
        <v>29032</v>
      </c>
      <c r="J273" s="127">
        <f t="shared" ca="1" si="9"/>
        <v>45</v>
      </c>
      <c r="K273" s="127">
        <f t="shared" ca="1" si="10"/>
        <v>6</v>
      </c>
    </row>
    <row r="274" spans="1:11" x14ac:dyDescent="0.2">
      <c r="A274" s="126" t="s">
        <v>876</v>
      </c>
      <c r="B274" s="126" t="s">
        <v>877</v>
      </c>
      <c r="C274" s="127" t="s">
        <v>878</v>
      </c>
      <c r="D274" t="s">
        <v>158</v>
      </c>
      <c r="E274" t="s">
        <v>136</v>
      </c>
      <c r="F274" t="s">
        <v>148</v>
      </c>
      <c r="G274" s="128">
        <v>1597.3</v>
      </c>
      <c r="H274" t="s">
        <v>119</v>
      </c>
      <c r="I274" s="129">
        <v>23279</v>
      </c>
      <c r="J274" s="127">
        <f t="shared" ca="1" si="9"/>
        <v>61</v>
      </c>
      <c r="K274" s="127">
        <f t="shared" ca="1" si="10"/>
        <v>9</v>
      </c>
    </row>
    <row r="275" spans="1:11" x14ac:dyDescent="0.2">
      <c r="A275" s="126" t="s">
        <v>879</v>
      </c>
      <c r="B275" s="126" t="s">
        <v>543</v>
      </c>
      <c r="C275" s="127" t="s">
        <v>880</v>
      </c>
      <c r="D275" t="s">
        <v>135</v>
      </c>
      <c r="E275" t="s">
        <v>136</v>
      </c>
      <c r="F275" t="s">
        <v>171</v>
      </c>
      <c r="G275" s="128">
        <v>2885.86</v>
      </c>
      <c r="H275" t="s">
        <v>125</v>
      </c>
      <c r="I275" s="129">
        <v>24663</v>
      </c>
      <c r="J275" s="127">
        <f t="shared" ca="1" si="9"/>
        <v>57</v>
      </c>
      <c r="K275" s="127">
        <f t="shared" ca="1" si="10"/>
        <v>8</v>
      </c>
    </row>
    <row r="276" spans="1:11" x14ac:dyDescent="0.2">
      <c r="A276" s="126" t="s">
        <v>881</v>
      </c>
      <c r="B276" s="126" t="s">
        <v>658</v>
      </c>
      <c r="C276" s="127" t="s">
        <v>882</v>
      </c>
      <c r="D276" t="s">
        <v>158</v>
      </c>
      <c r="E276" t="s">
        <v>136</v>
      </c>
      <c r="F276" t="s">
        <v>464</v>
      </c>
      <c r="G276" s="128">
        <v>2037.25</v>
      </c>
      <c r="H276" t="s">
        <v>119</v>
      </c>
      <c r="I276" s="129">
        <v>24226</v>
      </c>
      <c r="J276" s="127">
        <f t="shared" ca="1" si="9"/>
        <v>58</v>
      </c>
      <c r="K276" s="127">
        <f t="shared" ca="1" si="10"/>
        <v>8</v>
      </c>
    </row>
    <row r="277" spans="1:11" x14ac:dyDescent="0.2">
      <c r="A277" s="126" t="s">
        <v>883</v>
      </c>
      <c r="B277" s="126" t="s">
        <v>181</v>
      </c>
      <c r="C277" s="127" t="s">
        <v>884</v>
      </c>
      <c r="D277" t="s">
        <v>158</v>
      </c>
      <c r="E277" t="s">
        <v>136</v>
      </c>
      <c r="F277" t="s">
        <v>148</v>
      </c>
      <c r="G277" s="128">
        <v>1600.91</v>
      </c>
      <c r="H277" t="s">
        <v>119</v>
      </c>
      <c r="I277" s="129">
        <v>19405</v>
      </c>
      <c r="J277" s="127">
        <f t="shared" ca="1" si="9"/>
        <v>71</v>
      </c>
      <c r="K277" s="127">
        <f t="shared" ca="1" si="10"/>
        <v>10</v>
      </c>
    </row>
    <row r="278" spans="1:11" x14ac:dyDescent="0.2">
      <c r="A278" s="126" t="s">
        <v>885</v>
      </c>
      <c r="B278" s="126" t="s">
        <v>352</v>
      </c>
      <c r="C278" s="127" t="s">
        <v>886</v>
      </c>
      <c r="D278" t="s">
        <v>158</v>
      </c>
      <c r="E278" t="s">
        <v>136</v>
      </c>
      <c r="F278" t="s">
        <v>887</v>
      </c>
      <c r="G278" s="128">
        <v>1676.04</v>
      </c>
      <c r="H278" t="s">
        <v>119</v>
      </c>
      <c r="I278" s="129">
        <v>18977</v>
      </c>
      <c r="J278" s="127">
        <f t="shared" ca="1" si="9"/>
        <v>72</v>
      </c>
      <c r="K278" s="127">
        <f t="shared" ca="1" si="10"/>
        <v>10</v>
      </c>
    </row>
    <row r="279" spans="1:11" x14ac:dyDescent="0.2">
      <c r="A279" s="126" t="s">
        <v>888</v>
      </c>
      <c r="B279" s="126" t="s">
        <v>889</v>
      </c>
      <c r="C279" s="127" t="s">
        <v>890</v>
      </c>
      <c r="D279" t="s">
        <v>116</v>
      </c>
      <c r="E279" t="s">
        <v>136</v>
      </c>
      <c r="F279" t="s">
        <v>330</v>
      </c>
      <c r="G279" s="128">
        <v>2976.04</v>
      </c>
      <c r="H279" t="s">
        <v>119</v>
      </c>
      <c r="I279" s="129">
        <v>20018</v>
      </c>
      <c r="J279" s="127">
        <f t="shared" ca="1" si="9"/>
        <v>70</v>
      </c>
      <c r="K279" s="127">
        <f t="shared" ca="1" si="10"/>
        <v>10</v>
      </c>
    </row>
    <row r="280" spans="1:11" x14ac:dyDescent="0.2">
      <c r="A280" s="126" t="s">
        <v>891</v>
      </c>
      <c r="B280" s="126" t="s">
        <v>181</v>
      </c>
      <c r="C280" s="127" t="s">
        <v>892</v>
      </c>
      <c r="D280" t="s">
        <v>166</v>
      </c>
      <c r="E280" t="s">
        <v>117</v>
      </c>
      <c r="F280" t="s">
        <v>358</v>
      </c>
      <c r="G280" s="128">
        <v>2302.3000000000002</v>
      </c>
      <c r="H280" t="s">
        <v>119</v>
      </c>
      <c r="I280" s="129">
        <v>19210</v>
      </c>
      <c r="J280" s="127">
        <f t="shared" ca="1" si="9"/>
        <v>72</v>
      </c>
      <c r="K280" s="127">
        <f t="shared" ca="1" si="10"/>
        <v>10</v>
      </c>
    </row>
    <row r="281" spans="1:11" x14ac:dyDescent="0.2">
      <c r="A281" s="126" t="s">
        <v>893</v>
      </c>
      <c r="B281" s="126" t="s">
        <v>894</v>
      </c>
      <c r="C281" s="127" t="s">
        <v>895</v>
      </c>
      <c r="D281" t="s">
        <v>158</v>
      </c>
      <c r="E281" t="s">
        <v>136</v>
      </c>
      <c r="F281" t="s">
        <v>896</v>
      </c>
      <c r="G281" s="128">
        <v>1385.93</v>
      </c>
      <c r="H281" t="s">
        <v>119</v>
      </c>
      <c r="I281" s="129">
        <v>20371</v>
      </c>
      <c r="J281" s="127">
        <f t="shared" ca="1" si="9"/>
        <v>69</v>
      </c>
      <c r="K281" s="127">
        <f t="shared" ca="1" si="10"/>
        <v>10</v>
      </c>
    </row>
    <row r="282" spans="1:11" x14ac:dyDescent="0.2">
      <c r="A282" s="126" t="s">
        <v>897</v>
      </c>
      <c r="B282" s="126" t="s">
        <v>729</v>
      </c>
      <c r="C282" s="127" t="s">
        <v>243</v>
      </c>
      <c r="D282" t="s">
        <v>130</v>
      </c>
      <c r="E282" t="s">
        <v>117</v>
      </c>
      <c r="F282" t="s">
        <v>639</v>
      </c>
      <c r="G282" s="128">
        <v>1671.29</v>
      </c>
      <c r="H282" t="s">
        <v>125</v>
      </c>
      <c r="I282" s="129">
        <v>22427</v>
      </c>
      <c r="J282" s="127">
        <f t="shared" ca="1" si="9"/>
        <v>63</v>
      </c>
      <c r="K282" s="127">
        <f t="shared" ca="1" si="10"/>
        <v>9</v>
      </c>
    </row>
    <row r="283" spans="1:11" x14ac:dyDescent="0.2">
      <c r="A283" s="126" t="s">
        <v>898</v>
      </c>
      <c r="B283" s="126" t="s">
        <v>505</v>
      </c>
      <c r="C283" s="127" t="s">
        <v>899</v>
      </c>
      <c r="D283" t="s">
        <v>123</v>
      </c>
      <c r="E283" t="s">
        <v>117</v>
      </c>
      <c r="F283" t="s">
        <v>358</v>
      </c>
      <c r="G283" s="128">
        <v>2322.6799999999998</v>
      </c>
      <c r="H283" t="s">
        <v>125</v>
      </c>
      <c r="I283" s="129">
        <v>32672</v>
      </c>
      <c r="J283" s="127">
        <f t="shared" ca="1" si="9"/>
        <v>35</v>
      </c>
      <c r="K283" s="127">
        <f t="shared" ca="1" si="10"/>
        <v>4</v>
      </c>
    </row>
    <row r="284" spans="1:11" x14ac:dyDescent="0.2">
      <c r="A284" s="126" t="s">
        <v>900</v>
      </c>
      <c r="B284" s="126" t="s">
        <v>658</v>
      </c>
      <c r="C284" s="127" t="s">
        <v>901</v>
      </c>
      <c r="D284" t="s">
        <v>158</v>
      </c>
      <c r="E284" t="s">
        <v>136</v>
      </c>
      <c r="F284" t="s">
        <v>424</v>
      </c>
      <c r="G284" s="128">
        <v>1016.04</v>
      </c>
      <c r="H284" t="s">
        <v>119</v>
      </c>
      <c r="I284" s="129">
        <v>24259</v>
      </c>
      <c r="J284" s="127">
        <f t="shared" ca="1" si="9"/>
        <v>58</v>
      </c>
      <c r="K284" s="127">
        <f t="shared" ca="1" si="10"/>
        <v>8</v>
      </c>
    </row>
    <row r="285" spans="1:11" x14ac:dyDescent="0.2">
      <c r="A285" s="126" t="s">
        <v>902</v>
      </c>
      <c r="B285" s="126" t="s">
        <v>903</v>
      </c>
      <c r="C285" s="127" t="s">
        <v>335</v>
      </c>
      <c r="D285" t="s">
        <v>135</v>
      </c>
      <c r="E285" t="s">
        <v>136</v>
      </c>
      <c r="F285" t="s">
        <v>315</v>
      </c>
      <c r="G285" s="128">
        <v>2775.15</v>
      </c>
      <c r="H285" t="s">
        <v>125</v>
      </c>
      <c r="I285" s="129">
        <v>23293</v>
      </c>
      <c r="J285" s="127">
        <f t="shared" ca="1" si="9"/>
        <v>61</v>
      </c>
      <c r="K285" s="127">
        <f t="shared" ca="1" si="10"/>
        <v>9</v>
      </c>
    </row>
  </sheetData>
  <pageMargins left="0.7" right="0.7" top="0.75" bottom="0.75" header="0.3" footer="0.3"/>
  <legacy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9"/>
  <sheetViews>
    <sheetView topLeftCell="B1" workbookViewId="0">
      <selection activeCell="N5" sqref="N5"/>
    </sheetView>
  </sheetViews>
  <sheetFormatPr baseColWidth="10" defaultRowHeight="12.75" x14ac:dyDescent="0.2"/>
  <cols>
    <col min="14" max="14" width="11.5703125" bestFit="1" customWidth="1"/>
    <col min="15" max="30" width="15.7109375" bestFit="1" customWidth="1"/>
    <col min="31" max="31" width="11.5703125" bestFit="1" customWidth="1"/>
  </cols>
  <sheetData>
    <row r="1" spans="1:31" x14ac:dyDescent="0.2">
      <c r="A1" s="133" t="s">
        <v>34</v>
      </c>
      <c r="B1" s="133" t="s">
        <v>904</v>
      </c>
      <c r="C1" s="133" t="s">
        <v>905</v>
      </c>
      <c r="D1" s="133" t="s">
        <v>906</v>
      </c>
      <c r="E1" s="134" t="s">
        <v>907</v>
      </c>
      <c r="F1" s="133" t="s">
        <v>908</v>
      </c>
      <c r="G1" s="133" t="s">
        <v>909</v>
      </c>
      <c r="H1" s="133" t="s">
        <v>910</v>
      </c>
      <c r="I1" s="133" t="s">
        <v>911</v>
      </c>
      <c r="J1" s="133" t="s">
        <v>912</v>
      </c>
    </row>
    <row r="2" spans="1:31" x14ac:dyDescent="0.2">
      <c r="A2" s="135" t="s">
        <v>913</v>
      </c>
      <c r="B2" s="136" t="s">
        <v>914</v>
      </c>
      <c r="C2" s="135" t="s">
        <v>915</v>
      </c>
      <c r="D2" s="136" t="s">
        <v>57</v>
      </c>
      <c r="E2" s="137">
        <v>2125.8038495951246</v>
      </c>
      <c r="F2" s="135" t="s">
        <v>916</v>
      </c>
      <c r="G2" s="136">
        <v>5</v>
      </c>
      <c r="H2" s="136">
        <v>44</v>
      </c>
      <c r="I2" s="136" t="s">
        <v>914</v>
      </c>
      <c r="J2" s="136">
        <v>3</v>
      </c>
    </row>
    <row r="3" spans="1:31" x14ac:dyDescent="0.2">
      <c r="A3" s="135" t="s">
        <v>917</v>
      </c>
      <c r="B3" s="136" t="s">
        <v>914</v>
      </c>
      <c r="C3" s="135" t="s">
        <v>918</v>
      </c>
      <c r="D3" s="136" t="s">
        <v>57</v>
      </c>
      <c r="E3" s="137">
        <v>3500</v>
      </c>
      <c r="F3" s="135" t="s">
        <v>919</v>
      </c>
      <c r="G3" s="136">
        <v>5</v>
      </c>
      <c r="H3" s="136">
        <v>36</v>
      </c>
      <c r="I3" s="136" t="s">
        <v>914</v>
      </c>
      <c r="J3" s="136">
        <v>3</v>
      </c>
    </row>
    <row r="4" spans="1:31" x14ac:dyDescent="0.2">
      <c r="A4" s="135" t="s">
        <v>920</v>
      </c>
      <c r="B4" s="136" t="s">
        <v>914</v>
      </c>
      <c r="C4" s="135" t="s">
        <v>921</v>
      </c>
      <c r="D4" s="136" t="s">
        <v>57</v>
      </c>
      <c r="E4" s="137">
        <v>4860</v>
      </c>
      <c r="F4" s="135" t="s">
        <v>922</v>
      </c>
      <c r="G4" s="136">
        <v>5</v>
      </c>
      <c r="H4" s="136">
        <v>33</v>
      </c>
      <c r="I4" s="136" t="s">
        <v>914</v>
      </c>
      <c r="J4" s="136">
        <v>3</v>
      </c>
      <c r="N4" s="185" t="s">
        <v>1002</v>
      </c>
    </row>
    <row r="5" spans="1:31" x14ac:dyDescent="0.2">
      <c r="A5" s="135" t="s">
        <v>923</v>
      </c>
      <c r="B5" s="136" t="s">
        <v>914</v>
      </c>
      <c r="C5" s="135" t="s">
        <v>924</v>
      </c>
      <c r="D5" s="136" t="s">
        <v>925</v>
      </c>
      <c r="E5" s="137">
        <v>5112.8351401082691</v>
      </c>
      <c r="F5" s="135" t="s">
        <v>926</v>
      </c>
      <c r="G5" s="136">
        <v>4</v>
      </c>
      <c r="H5" s="136">
        <v>39</v>
      </c>
      <c r="I5" s="136" t="s">
        <v>914</v>
      </c>
      <c r="J5" s="136">
        <v>2</v>
      </c>
      <c r="N5" s="141"/>
      <c r="O5" s="150" t="s">
        <v>905</v>
      </c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42"/>
      <c r="AB5" s="142"/>
      <c r="AC5" s="142"/>
      <c r="AD5" s="142"/>
      <c r="AE5" s="143"/>
    </row>
    <row r="6" spans="1:31" x14ac:dyDescent="0.2">
      <c r="A6" s="135" t="s">
        <v>927</v>
      </c>
      <c r="B6" s="136" t="s">
        <v>914</v>
      </c>
      <c r="C6" s="135" t="s">
        <v>928</v>
      </c>
      <c r="D6" s="136" t="s">
        <v>57</v>
      </c>
      <c r="E6" s="137">
        <v>3021.2346236109988</v>
      </c>
      <c r="F6" s="135" t="s">
        <v>929</v>
      </c>
      <c r="G6" s="136">
        <v>4</v>
      </c>
      <c r="H6" s="136">
        <v>27</v>
      </c>
      <c r="I6" s="136" t="s">
        <v>914</v>
      </c>
      <c r="J6" s="136">
        <v>0</v>
      </c>
      <c r="N6" s="150" t="s">
        <v>906</v>
      </c>
      <c r="O6" s="141" t="s">
        <v>946</v>
      </c>
      <c r="P6" s="158" t="s">
        <v>948</v>
      </c>
      <c r="Q6" s="158" t="s">
        <v>921</v>
      </c>
      <c r="R6" s="158" t="s">
        <v>952</v>
      </c>
      <c r="S6" s="158" t="s">
        <v>915</v>
      </c>
      <c r="T6" s="158" t="s">
        <v>971</v>
      </c>
      <c r="U6" s="158" t="s">
        <v>977</v>
      </c>
      <c r="V6" s="158" t="s">
        <v>961</v>
      </c>
      <c r="W6" s="158" t="s">
        <v>924</v>
      </c>
      <c r="X6" s="158" t="s">
        <v>957</v>
      </c>
      <c r="Y6" s="158" t="s">
        <v>918</v>
      </c>
      <c r="Z6" s="158" t="s">
        <v>974</v>
      </c>
      <c r="AA6" s="158" t="s">
        <v>932</v>
      </c>
      <c r="AB6" s="158" t="s">
        <v>955</v>
      </c>
      <c r="AC6" s="158" t="s">
        <v>928</v>
      </c>
      <c r="AD6" s="158" t="s">
        <v>936</v>
      </c>
      <c r="AE6" s="154" t="s">
        <v>988</v>
      </c>
    </row>
    <row r="7" spans="1:31" x14ac:dyDescent="0.2">
      <c r="A7" s="135" t="s">
        <v>930</v>
      </c>
      <c r="B7" s="136" t="s">
        <v>931</v>
      </c>
      <c r="C7" s="135" t="s">
        <v>932</v>
      </c>
      <c r="D7" s="136" t="s">
        <v>933</v>
      </c>
      <c r="E7" s="137">
        <v>1859.1157652102197</v>
      </c>
      <c r="F7" s="135" t="s">
        <v>934</v>
      </c>
      <c r="G7" s="136">
        <v>4</v>
      </c>
      <c r="H7" s="136">
        <v>27</v>
      </c>
      <c r="I7" s="136" t="s">
        <v>914</v>
      </c>
      <c r="J7" s="136">
        <v>0</v>
      </c>
      <c r="N7" s="141" t="s">
        <v>933</v>
      </c>
      <c r="O7" s="141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E7" s="143"/>
    </row>
    <row r="8" spans="1:31" x14ac:dyDescent="0.2">
      <c r="A8" s="135" t="s">
        <v>935</v>
      </c>
      <c r="B8" s="136" t="s">
        <v>931</v>
      </c>
      <c r="C8" s="135" t="s">
        <v>936</v>
      </c>
      <c r="D8" s="136" t="s">
        <v>937</v>
      </c>
      <c r="E8" s="137">
        <v>5577.6521936651334</v>
      </c>
      <c r="F8" s="135" t="s">
        <v>934</v>
      </c>
      <c r="G8" s="136">
        <v>4</v>
      </c>
      <c r="H8" s="136">
        <v>39</v>
      </c>
      <c r="I8" s="136" t="s">
        <v>938</v>
      </c>
      <c r="J8" s="136">
        <v>2</v>
      </c>
      <c r="N8" s="151" t="s">
        <v>53</v>
      </c>
      <c r="O8" s="144"/>
      <c r="P8" s="145"/>
      <c r="Q8" s="145"/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146"/>
    </row>
    <row r="9" spans="1:31" x14ac:dyDescent="0.2">
      <c r="A9" s="135" t="s">
        <v>939</v>
      </c>
      <c r="B9" s="136" t="s">
        <v>914</v>
      </c>
      <c r="C9" s="135" t="s">
        <v>924</v>
      </c>
      <c r="D9" s="136" t="s">
        <v>925</v>
      </c>
      <c r="E9" s="137">
        <v>3718.3839794376768</v>
      </c>
      <c r="F9" s="135" t="s">
        <v>940</v>
      </c>
      <c r="G9" s="136">
        <v>4</v>
      </c>
      <c r="H9" s="136">
        <v>37</v>
      </c>
      <c r="I9" s="136" t="s">
        <v>914</v>
      </c>
      <c r="J9" s="136">
        <v>1</v>
      </c>
      <c r="N9" s="151" t="s">
        <v>937</v>
      </c>
      <c r="O9" s="144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145"/>
      <c r="AC9" s="145"/>
      <c r="AD9" s="145"/>
      <c r="AE9" s="146"/>
    </row>
    <row r="10" spans="1:31" x14ac:dyDescent="0.2">
      <c r="A10" s="135" t="s">
        <v>941</v>
      </c>
      <c r="B10" s="136" t="s">
        <v>914</v>
      </c>
      <c r="C10" s="135" t="s">
        <v>928</v>
      </c>
      <c r="D10" s="136" t="s">
        <v>57</v>
      </c>
      <c r="E10" s="137">
        <v>3253.5669258808125</v>
      </c>
      <c r="F10" s="135" t="s">
        <v>929</v>
      </c>
      <c r="G10" s="136">
        <v>4</v>
      </c>
      <c r="H10" s="136">
        <v>31</v>
      </c>
      <c r="I10" s="136" t="s">
        <v>914</v>
      </c>
      <c r="J10" s="136">
        <v>2</v>
      </c>
      <c r="N10" s="151" t="s">
        <v>57</v>
      </c>
      <c r="O10" s="144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Z10" s="145"/>
      <c r="AA10" s="145"/>
      <c r="AB10" s="145"/>
      <c r="AC10" s="145"/>
      <c r="AD10" s="145"/>
      <c r="AE10" s="146"/>
    </row>
    <row r="11" spans="1:31" x14ac:dyDescent="0.2">
      <c r="A11" s="135" t="s">
        <v>942</v>
      </c>
      <c r="B11" s="136" t="s">
        <v>914</v>
      </c>
      <c r="C11" s="135" t="s">
        <v>936</v>
      </c>
      <c r="D11" s="136" t="s">
        <v>53</v>
      </c>
      <c r="E11" s="137">
        <v>5112.8351401082691</v>
      </c>
      <c r="F11" s="135" t="s">
        <v>943</v>
      </c>
      <c r="G11" s="136">
        <v>4</v>
      </c>
      <c r="H11" s="136">
        <v>31</v>
      </c>
      <c r="I11" s="136" t="s">
        <v>64</v>
      </c>
      <c r="J11" s="136">
        <v>1</v>
      </c>
      <c r="N11" s="151" t="s">
        <v>953</v>
      </c>
      <c r="O11" s="144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6"/>
    </row>
    <row r="12" spans="1:31" x14ac:dyDescent="0.2">
      <c r="A12" s="135" t="s">
        <v>944</v>
      </c>
      <c r="B12" s="136" t="s">
        <v>931</v>
      </c>
      <c r="C12" s="135" t="s">
        <v>932</v>
      </c>
      <c r="D12" s="136" t="s">
        <v>925</v>
      </c>
      <c r="E12" s="137">
        <v>1859.1157652102197</v>
      </c>
      <c r="F12" s="135" t="s">
        <v>929</v>
      </c>
      <c r="G12" s="136">
        <v>4</v>
      </c>
      <c r="H12" s="136">
        <v>28</v>
      </c>
      <c r="I12" s="136" t="s">
        <v>64</v>
      </c>
      <c r="J12" s="136">
        <v>1</v>
      </c>
      <c r="N12" s="151" t="s">
        <v>925</v>
      </c>
      <c r="O12" s="144"/>
      <c r="P12" s="145"/>
      <c r="Q12" s="145"/>
      <c r="R12" s="145"/>
      <c r="S12" s="145"/>
      <c r="T12" s="145"/>
      <c r="U12" s="145"/>
      <c r="V12" s="145"/>
      <c r="W12" s="145"/>
      <c r="X12" s="145"/>
      <c r="Y12" s="145"/>
      <c r="Z12" s="145"/>
      <c r="AA12" s="145"/>
      <c r="AB12" s="145"/>
      <c r="AC12" s="145"/>
      <c r="AD12" s="145"/>
      <c r="AE12" s="146"/>
    </row>
    <row r="13" spans="1:31" x14ac:dyDescent="0.2">
      <c r="A13" s="135" t="s">
        <v>945</v>
      </c>
      <c r="B13" s="136" t="s">
        <v>914</v>
      </c>
      <c r="C13" s="135" t="s">
        <v>946</v>
      </c>
      <c r="D13" s="136" t="s">
        <v>57</v>
      </c>
      <c r="E13" s="137">
        <v>1626.7834629404063</v>
      </c>
      <c r="F13" s="135" t="s">
        <v>916</v>
      </c>
      <c r="G13" s="136">
        <v>4</v>
      </c>
      <c r="H13" s="136">
        <v>39</v>
      </c>
      <c r="I13" s="136" t="s">
        <v>914</v>
      </c>
      <c r="J13" s="136">
        <v>2</v>
      </c>
      <c r="N13" s="152" t="s">
        <v>988</v>
      </c>
      <c r="O13" s="147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9"/>
    </row>
    <row r="14" spans="1:31" x14ac:dyDescent="0.2">
      <c r="A14" s="135" t="s">
        <v>947</v>
      </c>
      <c r="B14" s="136" t="s">
        <v>914</v>
      </c>
      <c r="C14" s="135" t="s">
        <v>948</v>
      </c>
      <c r="D14" s="136" t="s">
        <v>925</v>
      </c>
      <c r="E14" s="137">
        <v>2232.33230226981</v>
      </c>
      <c r="F14" s="135" t="s">
        <v>916</v>
      </c>
      <c r="G14" s="136">
        <v>4</v>
      </c>
      <c r="H14" s="136">
        <v>35</v>
      </c>
      <c r="I14" s="136" t="s">
        <v>64</v>
      </c>
      <c r="J14" s="136">
        <v>0</v>
      </c>
    </row>
    <row r="15" spans="1:31" x14ac:dyDescent="0.2">
      <c r="A15" s="135" t="s">
        <v>949</v>
      </c>
      <c r="B15" s="136" t="s">
        <v>931</v>
      </c>
      <c r="C15" s="135" t="s">
        <v>932</v>
      </c>
      <c r="D15" s="136" t="s">
        <v>57</v>
      </c>
      <c r="E15" s="137">
        <v>1626.7834629404063</v>
      </c>
      <c r="F15" s="135" t="s">
        <v>934</v>
      </c>
      <c r="G15" s="136">
        <v>4</v>
      </c>
      <c r="H15" s="136">
        <v>26</v>
      </c>
      <c r="I15" s="136" t="s">
        <v>914</v>
      </c>
      <c r="J15" s="136">
        <v>1</v>
      </c>
    </row>
    <row r="16" spans="1:31" x14ac:dyDescent="0.2">
      <c r="A16" s="135" t="s">
        <v>950</v>
      </c>
      <c r="B16" s="136" t="s">
        <v>931</v>
      </c>
      <c r="C16" s="135" t="s">
        <v>932</v>
      </c>
      <c r="D16" s="136" t="s">
        <v>57</v>
      </c>
      <c r="E16" s="137">
        <v>2091.6005164972703</v>
      </c>
      <c r="F16" s="135" t="s">
        <v>929</v>
      </c>
      <c r="G16" s="136">
        <v>4</v>
      </c>
      <c r="H16" s="136">
        <v>27</v>
      </c>
      <c r="I16" s="136" t="s">
        <v>914</v>
      </c>
      <c r="J16" s="136">
        <v>2</v>
      </c>
    </row>
    <row r="17" spans="1:10" x14ac:dyDescent="0.2">
      <c r="A17" s="135" t="s">
        <v>951</v>
      </c>
      <c r="B17" s="136" t="s">
        <v>914</v>
      </c>
      <c r="C17" s="135" t="s">
        <v>952</v>
      </c>
      <c r="D17" s="136" t="s">
        <v>953</v>
      </c>
      <c r="E17" s="137">
        <v>4648.0180865514048</v>
      </c>
      <c r="F17" s="135" t="s">
        <v>934</v>
      </c>
      <c r="G17" s="136">
        <v>4</v>
      </c>
      <c r="H17" s="136">
        <v>36</v>
      </c>
      <c r="I17" s="136" t="s">
        <v>64</v>
      </c>
      <c r="J17" s="136">
        <v>2</v>
      </c>
    </row>
    <row r="18" spans="1:10" x14ac:dyDescent="0.2">
      <c r="A18" s="135" t="s">
        <v>954</v>
      </c>
      <c r="B18" s="136" t="s">
        <v>931</v>
      </c>
      <c r="C18" s="135" t="s">
        <v>955</v>
      </c>
      <c r="D18" s="136" t="s">
        <v>933</v>
      </c>
      <c r="E18" s="137">
        <v>3253.5669258808125</v>
      </c>
      <c r="F18" s="135" t="s">
        <v>929</v>
      </c>
      <c r="G18" s="136">
        <v>4</v>
      </c>
      <c r="H18" s="136">
        <v>32</v>
      </c>
      <c r="I18" s="136" t="s">
        <v>914</v>
      </c>
      <c r="J18" s="136">
        <v>2</v>
      </c>
    </row>
    <row r="19" spans="1:10" x14ac:dyDescent="0.2">
      <c r="A19" s="135" t="s">
        <v>956</v>
      </c>
      <c r="B19" s="136" t="s">
        <v>914</v>
      </c>
      <c r="C19" s="135" t="s">
        <v>957</v>
      </c>
      <c r="D19" s="136" t="s">
        <v>925</v>
      </c>
      <c r="E19" s="137">
        <v>1510.6173118054994</v>
      </c>
      <c r="F19" s="135" t="s">
        <v>958</v>
      </c>
      <c r="G19" s="136">
        <v>3</v>
      </c>
      <c r="H19" s="136">
        <v>24</v>
      </c>
      <c r="I19" s="136" t="s">
        <v>914</v>
      </c>
      <c r="J19" s="136">
        <v>0</v>
      </c>
    </row>
    <row r="20" spans="1:10" x14ac:dyDescent="0.2">
      <c r="A20" s="135" t="s">
        <v>959</v>
      </c>
      <c r="B20" s="136" t="s">
        <v>931</v>
      </c>
      <c r="C20" s="135" t="s">
        <v>932</v>
      </c>
      <c r="D20" s="136" t="s">
        <v>57</v>
      </c>
      <c r="E20" s="137">
        <v>1626.7834629404063</v>
      </c>
      <c r="F20" s="135" t="s">
        <v>929</v>
      </c>
      <c r="G20" s="136">
        <v>3</v>
      </c>
      <c r="H20" s="136">
        <v>25</v>
      </c>
      <c r="I20" s="136" t="s">
        <v>914</v>
      </c>
      <c r="J20" s="136">
        <v>2</v>
      </c>
    </row>
    <row r="21" spans="1:10" x14ac:dyDescent="0.2">
      <c r="A21" s="135" t="s">
        <v>960</v>
      </c>
      <c r="B21" s="136" t="s">
        <v>914</v>
      </c>
      <c r="C21" s="135" t="s">
        <v>961</v>
      </c>
      <c r="D21" s="136" t="s">
        <v>57</v>
      </c>
      <c r="E21" s="137">
        <v>5831.3715685631796</v>
      </c>
      <c r="F21" s="135" t="s">
        <v>962</v>
      </c>
      <c r="G21" s="136">
        <v>3</v>
      </c>
      <c r="H21" s="136">
        <v>41</v>
      </c>
      <c r="I21" s="136" t="s">
        <v>914</v>
      </c>
      <c r="J21" s="136">
        <v>4</v>
      </c>
    </row>
    <row r="22" spans="1:10" x14ac:dyDescent="0.2">
      <c r="A22" s="135" t="s">
        <v>963</v>
      </c>
      <c r="B22" s="136" t="s">
        <v>914</v>
      </c>
      <c r="C22" s="135" t="s">
        <v>957</v>
      </c>
      <c r="D22" s="136" t="s">
        <v>925</v>
      </c>
      <c r="E22" s="137">
        <v>1394.2987116533554</v>
      </c>
      <c r="F22" s="135" t="s">
        <v>958</v>
      </c>
      <c r="G22" s="136">
        <v>3</v>
      </c>
      <c r="H22" s="136">
        <v>30</v>
      </c>
      <c r="I22" s="136" t="s">
        <v>914</v>
      </c>
      <c r="J22" s="136">
        <v>2</v>
      </c>
    </row>
    <row r="23" spans="1:10" x14ac:dyDescent="0.2">
      <c r="A23" s="135" t="s">
        <v>964</v>
      </c>
      <c r="B23" s="136" t="s">
        <v>914</v>
      </c>
      <c r="C23" s="135" t="s">
        <v>928</v>
      </c>
      <c r="D23" s="136" t="s">
        <v>57</v>
      </c>
      <c r="E23" s="137">
        <v>1859.1157652102197</v>
      </c>
      <c r="F23" s="135" t="s">
        <v>929</v>
      </c>
      <c r="G23" s="136">
        <v>3</v>
      </c>
      <c r="H23" s="136">
        <v>30</v>
      </c>
      <c r="I23" s="136" t="s">
        <v>64</v>
      </c>
      <c r="J23" s="136">
        <v>3</v>
      </c>
    </row>
    <row r="24" spans="1:10" x14ac:dyDescent="0.2">
      <c r="A24" s="135" t="s">
        <v>965</v>
      </c>
      <c r="B24" s="136" t="s">
        <v>914</v>
      </c>
      <c r="C24" s="135" t="s">
        <v>936</v>
      </c>
      <c r="D24" s="136" t="s">
        <v>953</v>
      </c>
      <c r="E24" s="137">
        <v>4183.2010329945406</v>
      </c>
      <c r="F24" s="135" t="s">
        <v>966</v>
      </c>
      <c r="G24" s="136">
        <v>3</v>
      </c>
      <c r="H24" s="136">
        <v>29</v>
      </c>
      <c r="I24" s="136" t="s">
        <v>64</v>
      </c>
      <c r="J24" s="136">
        <v>1</v>
      </c>
    </row>
    <row r="25" spans="1:10" x14ac:dyDescent="0.2">
      <c r="A25" s="135" t="s">
        <v>967</v>
      </c>
      <c r="B25" s="136" t="s">
        <v>914</v>
      </c>
      <c r="C25" s="135" t="s">
        <v>955</v>
      </c>
      <c r="D25" s="136" t="s">
        <v>953</v>
      </c>
      <c r="E25" s="137">
        <v>3253.5669258808125</v>
      </c>
      <c r="F25" s="135" t="s">
        <v>968</v>
      </c>
      <c r="G25" s="136">
        <v>3</v>
      </c>
      <c r="H25" s="136">
        <v>28</v>
      </c>
      <c r="I25" s="136" t="s">
        <v>914</v>
      </c>
      <c r="J25" s="136">
        <v>2</v>
      </c>
    </row>
    <row r="26" spans="1:10" x14ac:dyDescent="0.2">
      <c r="A26" s="135" t="s">
        <v>969</v>
      </c>
      <c r="B26" s="136" t="s">
        <v>914</v>
      </c>
      <c r="C26" s="135" t="s">
        <v>928</v>
      </c>
      <c r="D26" s="136" t="s">
        <v>57</v>
      </c>
      <c r="E26" s="137">
        <v>3021.2346236109988</v>
      </c>
      <c r="F26" s="135" t="s">
        <v>929</v>
      </c>
      <c r="G26" s="136">
        <v>3</v>
      </c>
      <c r="H26" s="136">
        <v>27</v>
      </c>
      <c r="I26" s="136" t="s">
        <v>64</v>
      </c>
      <c r="J26" s="136">
        <v>1</v>
      </c>
    </row>
    <row r="27" spans="1:10" x14ac:dyDescent="0.2">
      <c r="A27" s="135" t="s">
        <v>970</v>
      </c>
      <c r="B27" s="136" t="s">
        <v>914</v>
      </c>
      <c r="C27" s="135" t="s">
        <v>971</v>
      </c>
      <c r="D27" s="136" t="s">
        <v>57</v>
      </c>
      <c r="E27" s="137">
        <v>5810.1369449521844</v>
      </c>
      <c r="F27" s="135" t="s">
        <v>972</v>
      </c>
      <c r="G27" s="136">
        <v>3</v>
      </c>
      <c r="H27" s="136">
        <v>36</v>
      </c>
      <c r="I27" s="136" t="s">
        <v>914</v>
      </c>
      <c r="J27" s="136">
        <v>0</v>
      </c>
    </row>
    <row r="28" spans="1:10" x14ac:dyDescent="0.2">
      <c r="A28" s="135" t="s">
        <v>973</v>
      </c>
      <c r="B28" s="136" t="s">
        <v>931</v>
      </c>
      <c r="C28" s="135" t="s">
        <v>974</v>
      </c>
      <c r="D28" s="136" t="s">
        <v>925</v>
      </c>
      <c r="E28" s="137">
        <v>5345.3198913953202</v>
      </c>
      <c r="F28" s="135" t="s">
        <v>975</v>
      </c>
      <c r="G28" s="136">
        <v>3</v>
      </c>
      <c r="H28" s="136">
        <v>25</v>
      </c>
      <c r="I28" s="136" t="s">
        <v>914</v>
      </c>
      <c r="J28" s="136">
        <v>0</v>
      </c>
    </row>
    <row r="29" spans="1:10" x14ac:dyDescent="0.2">
      <c r="A29" s="135" t="s">
        <v>976</v>
      </c>
      <c r="B29" s="136" t="s">
        <v>914</v>
      </c>
      <c r="C29" s="135" t="s">
        <v>977</v>
      </c>
      <c r="D29" s="136" t="s">
        <v>925</v>
      </c>
      <c r="E29" s="137">
        <v>6274.9539985090487</v>
      </c>
      <c r="F29" s="135" t="s">
        <v>934</v>
      </c>
      <c r="G29" s="136">
        <v>3</v>
      </c>
      <c r="H29" s="136">
        <v>28</v>
      </c>
      <c r="I29" s="136" t="s">
        <v>914</v>
      </c>
      <c r="J29" s="1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K44"/>
  <sheetViews>
    <sheetView workbookViewId="0">
      <selection activeCell="J29" sqref="J29"/>
    </sheetView>
  </sheetViews>
  <sheetFormatPr baseColWidth="10" defaultRowHeight="12.75" x14ac:dyDescent="0.2"/>
  <sheetData>
    <row r="3" spans="2:11" x14ac:dyDescent="0.2">
      <c r="B3" t="s">
        <v>979</v>
      </c>
      <c r="C3" t="s">
        <v>980</v>
      </c>
      <c r="D3" t="s">
        <v>981</v>
      </c>
      <c r="E3" t="s">
        <v>982</v>
      </c>
    </row>
    <row r="4" spans="2:11" x14ac:dyDescent="0.2">
      <c r="B4">
        <v>2</v>
      </c>
      <c r="C4" s="138">
        <v>44309</v>
      </c>
      <c r="D4">
        <v>17045</v>
      </c>
      <c r="E4" t="s">
        <v>672</v>
      </c>
      <c r="G4" s="140" t="s">
        <v>983</v>
      </c>
      <c r="H4" s="140" t="s">
        <v>984</v>
      </c>
      <c r="I4" s="140"/>
    </row>
    <row r="5" spans="2:11" x14ac:dyDescent="0.2">
      <c r="B5">
        <v>1</v>
      </c>
      <c r="C5" s="138">
        <v>44309</v>
      </c>
      <c r="D5">
        <v>5195</v>
      </c>
      <c r="E5" t="s">
        <v>672</v>
      </c>
      <c r="H5" t="s">
        <v>985</v>
      </c>
      <c r="I5" t="s">
        <v>986</v>
      </c>
      <c r="J5" t="s">
        <v>987</v>
      </c>
      <c r="K5" t="s">
        <v>988</v>
      </c>
    </row>
    <row r="6" spans="2:11" x14ac:dyDescent="0.2">
      <c r="B6">
        <v>9</v>
      </c>
      <c r="C6" s="138">
        <v>44309</v>
      </c>
      <c r="D6">
        <v>3000</v>
      </c>
      <c r="E6" t="s">
        <v>989</v>
      </c>
      <c r="G6" s="140" t="s">
        <v>990</v>
      </c>
    </row>
    <row r="7" spans="2:11" x14ac:dyDescent="0.2">
      <c r="B7">
        <v>8</v>
      </c>
      <c r="C7" s="138">
        <v>44309</v>
      </c>
      <c r="D7">
        <v>2870</v>
      </c>
      <c r="E7" t="s">
        <v>672</v>
      </c>
      <c r="G7" s="139" t="s">
        <v>991</v>
      </c>
      <c r="H7">
        <v>52785</v>
      </c>
      <c r="I7">
        <v>23680</v>
      </c>
      <c r="J7">
        <v>4800</v>
      </c>
      <c r="K7">
        <v>81265</v>
      </c>
    </row>
    <row r="8" spans="2:11" x14ac:dyDescent="0.2">
      <c r="B8">
        <v>5</v>
      </c>
      <c r="C8" s="138">
        <v>44309</v>
      </c>
      <c r="D8">
        <v>6941.6</v>
      </c>
      <c r="E8" t="s">
        <v>672</v>
      </c>
      <c r="G8" s="139" t="s">
        <v>672</v>
      </c>
      <c r="H8">
        <v>36847.599999999999</v>
      </c>
      <c r="I8">
        <v>75835</v>
      </c>
      <c r="J8">
        <v>90126.5</v>
      </c>
      <c r="K8">
        <v>202809.1</v>
      </c>
    </row>
    <row r="9" spans="2:11" x14ac:dyDescent="0.2">
      <c r="B9">
        <v>17</v>
      </c>
      <c r="C9" s="138">
        <v>44309</v>
      </c>
      <c r="D9">
        <v>32800</v>
      </c>
      <c r="E9" t="s">
        <v>992</v>
      </c>
      <c r="G9" s="139" t="s">
        <v>992</v>
      </c>
      <c r="H9">
        <v>32800</v>
      </c>
      <c r="I9">
        <v>22887.5</v>
      </c>
      <c r="J9">
        <v>7500</v>
      </c>
      <c r="K9">
        <v>63187.5</v>
      </c>
    </row>
    <row r="10" spans="2:11" x14ac:dyDescent="0.2">
      <c r="B10">
        <v>3</v>
      </c>
      <c r="C10" s="138">
        <v>44309</v>
      </c>
      <c r="D10">
        <v>512</v>
      </c>
      <c r="E10" t="s">
        <v>672</v>
      </c>
      <c r="G10" s="139" t="s">
        <v>989</v>
      </c>
      <c r="H10">
        <v>9650</v>
      </c>
      <c r="I10">
        <v>26435</v>
      </c>
      <c r="J10">
        <v>67457.5</v>
      </c>
      <c r="K10">
        <v>103542.5</v>
      </c>
    </row>
    <row r="11" spans="2:11" x14ac:dyDescent="0.2">
      <c r="B11">
        <v>16</v>
      </c>
      <c r="C11" s="138">
        <v>44309</v>
      </c>
      <c r="D11">
        <v>32800</v>
      </c>
      <c r="E11" t="s">
        <v>991</v>
      </c>
      <c r="G11" s="139" t="s">
        <v>988</v>
      </c>
      <c r="H11">
        <v>132082.6</v>
      </c>
      <c r="I11">
        <v>148837.5</v>
      </c>
      <c r="J11">
        <v>169884</v>
      </c>
      <c r="K11">
        <v>450804.1</v>
      </c>
    </row>
    <row r="12" spans="2:11" x14ac:dyDescent="0.2">
      <c r="B12">
        <v>12</v>
      </c>
      <c r="C12" s="138">
        <v>44309</v>
      </c>
      <c r="D12">
        <v>6650</v>
      </c>
      <c r="E12" t="s">
        <v>989</v>
      </c>
    </row>
    <row r="13" spans="2:11" x14ac:dyDescent="0.2">
      <c r="B13">
        <v>13</v>
      </c>
      <c r="C13" s="138">
        <v>44309</v>
      </c>
      <c r="D13">
        <v>19985</v>
      </c>
      <c r="E13" t="s">
        <v>991</v>
      </c>
    </row>
    <row r="14" spans="2:11" x14ac:dyDescent="0.2">
      <c r="B14">
        <v>4</v>
      </c>
      <c r="C14" s="138">
        <v>44309</v>
      </c>
      <c r="D14">
        <v>4284</v>
      </c>
      <c r="E14" t="s">
        <v>672</v>
      </c>
    </row>
    <row r="15" spans="2:11" x14ac:dyDescent="0.2">
      <c r="B15">
        <v>13</v>
      </c>
      <c r="C15" s="138">
        <v>44329</v>
      </c>
      <c r="D15">
        <v>11840</v>
      </c>
      <c r="E15" t="s">
        <v>991</v>
      </c>
      <c r="G15" s="140" t="s">
        <v>993</v>
      </c>
      <c r="H15" s="140" t="s">
        <v>994</v>
      </c>
      <c r="I15" s="140"/>
    </row>
    <row r="16" spans="2:11" x14ac:dyDescent="0.2">
      <c r="B16">
        <v>12</v>
      </c>
      <c r="C16" s="138">
        <v>44329</v>
      </c>
      <c r="D16">
        <v>19985</v>
      </c>
      <c r="E16" t="s">
        <v>989</v>
      </c>
      <c r="H16" t="s">
        <v>985</v>
      </c>
      <c r="I16" t="s">
        <v>986</v>
      </c>
      <c r="J16" t="s">
        <v>987</v>
      </c>
      <c r="K16" t="s">
        <v>988</v>
      </c>
    </row>
    <row r="17" spans="2:11" x14ac:dyDescent="0.2">
      <c r="B17">
        <v>9</v>
      </c>
      <c r="C17" s="138">
        <v>44329</v>
      </c>
      <c r="D17">
        <v>6450</v>
      </c>
      <c r="E17" t="s">
        <v>989</v>
      </c>
      <c r="G17" s="140" t="s">
        <v>990</v>
      </c>
    </row>
    <row r="18" spans="2:11" x14ac:dyDescent="0.2">
      <c r="B18">
        <v>8</v>
      </c>
      <c r="C18" s="138">
        <v>44329</v>
      </c>
      <c r="D18">
        <v>3000</v>
      </c>
      <c r="E18" t="s">
        <v>672</v>
      </c>
      <c r="G18" s="139" t="s">
        <v>991</v>
      </c>
      <c r="H18">
        <v>2</v>
      </c>
      <c r="I18">
        <v>2</v>
      </c>
      <c r="J18">
        <v>1</v>
      </c>
      <c r="K18">
        <v>5</v>
      </c>
    </row>
    <row r="19" spans="2:11" x14ac:dyDescent="0.2">
      <c r="B19">
        <v>5</v>
      </c>
      <c r="C19" s="138">
        <v>44329</v>
      </c>
      <c r="D19">
        <v>6970</v>
      </c>
      <c r="E19" t="s">
        <v>672</v>
      </c>
      <c r="G19" s="139" t="s">
        <v>672</v>
      </c>
      <c r="H19">
        <v>6</v>
      </c>
      <c r="I19">
        <v>6</v>
      </c>
      <c r="J19">
        <v>11</v>
      </c>
      <c r="K19">
        <v>23</v>
      </c>
    </row>
    <row r="20" spans="2:11" x14ac:dyDescent="0.2">
      <c r="B20">
        <v>4</v>
      </c>
      <c r="C20" s="138">
        <v>44329</v>
      </c>
      <c r="D20">
        <v>10376</v>
      </c>
      <c r="E20" t="s">
        <v>672</v>
      </c>
      <c r="G20" s="139" t="s">
        <v>992</v>
      </c>
      <c r="H20">
        <v>1</v>
      </c>
      <c r="I20">
        <v>1</v>
      </c>
      <c r="J20">
        <v>1</v>
      </c>
      <c r="K20">
        <v>3</v>
      </c>
    </row>
    <row r="21" spans="2:11" x14ac:dyDescent="0.2">
      <c r="B21">
        <v>3</v>
      </c>
      <c r="C21" s="138">
        <v>44329</v>
      </c>
      <c r="D21">
        <v>17054</v>
      </c>
      <c r="E21" t="s">
        <v>672</v>
      </c>
      <c r="G21" s="139" t="s">
        <v>989</v>
      </c>
      <c r="H21">
        <v>2</v>
      </c>
      <c r="I21">
        <v>2</v>
      </c>
      <c r="J21">
        <v>6</v>
      </c>
      <c r="K21">
        <v>10</v>
      </c>
    </row>
    <row r="22" spans="2:11" x14ac:dyDescent="0.2">
      <c r="B22">
        <v>2</v>
      </c>
      <c r="C22" s="138">
        <v>44329</v>
      </c>
      <c r="D22">
        <v>5835</v>
      </c>
      <c r="E22" t="s">
        <v>672</v>
      </c>
      <c r="G22" s="139" t="s">
        <v>988</v>
      </c>
      <c r="H22">
        <v>11</v>
      </c>
      <c r="I22">
        <v>11</v>
      </c>
      <c r="J22">
        <v>19</v>
      </c>
      <c r="K22">
        <v>41</v>
      </c>
    </row>
    <row r="23" spans="2:11" x14ac:dyDescent="0.2">
      <c r="B23">
        <v>1</v>
      </c>
      <c r="C23" s="138">
        <v>44329</v>
      </c>
      <c r="D23">
        <v>32600</v>
      </c>
      <c r="E23" t="s">
        <v>672</v>
      </c>
    </row>
    <row r="24" spans="2:11" x14ac:dyDescent="0.2">
      <c r="B24">
        <v>16</v>
      </c>
      <c r="C24" s="138">
        <v>44329</v>
      </c>
      <c r="D24">
        <v>11840</v>
      </c>
      <c r="E24" t="s">
        <v>991</v>
      </c>
    </row>
    <row r="25" spans="2:11" x14ac:dyDescent="0.2">
      <c r="B25">
        <v>17</v>
      </c>
      <c r="C25" s="138">
        <v>44329</v>
      </c>
      <c r="D25">
        <v>22887.5</v>
      </c>
      <c r="E25" t="s">
        <v>992</v>
      </c>
    </row>
    <row r="26" spans="2:11" x14ac:dyDescent="0.2">
      <c r="B26">
        <v>1</v>
      </c>
      <c r="C26" s="138">
        <v>44369</v>
      </c>
      <c r="D26">
        <v>5142.5</v>
      </c>
      <c r="E26" t="s">
        <v>672</v>
      </c>
    </row>
    <row r="27" spans="2:11" x14ac:dyDescent="0.2">
      <c r="B27">
        <v>2</v>
      </c>
      <c r="C27" s="138">
        <v>44369</v>
      </c>
      <c r="D27">
        <v>5454</v>
      </c>
      <c r="E27" t="s">
        <v>672</v>
      </c>
    </row>
    <row r="28" spans="2:11" x14ac:dyDescent="0.2">
      <c r="B28">
        <v>17</v>
      </c>
      <c r="C28" s="138">
        <v>44369</v>
      </c>
      <c r="D28">
        <v>7500</v>
      </c>
      <c r="E28" t="s">
        <v>992</v>
      </c>
      <c r="K28">
        <f>11/84</f>
        <v>0.13095238095238096</v>
      </c>
    </row>
    <row r="29" spans="2:11" x14ac:dyDescent="0.2">
      <c r="B29">
        <v>16</v>
      </c>
      <c r="C29" s="138">
        <v>44369</v>
      </c>
      <c r="D29">
        <v>4800</v>
      </c>
      <c r="E29" t="s">
        <v>991</v>
      </c>
    </row>
    <row r="30" spans="2:11" x14ac:dyDescent="0.2">
      <c r="B30">
        <v>12</v>
      </c>
      <c r="C30" s="138">
        <v>44369</v>
      </c>
      <c r="D30">
        <v>11140</v>
      </c>
      <c r="E30" t="s">
        <v>989</v>
      </c>
    </row>
    <row r="31" spans="2:11" x14ac:dyDescent="0.2">
      <c r="B31">
        <v>11</v>
      </c>
      <c r="C31" s="138">
        <v>44369</v>
      </c>
      <c r="D31">
        <v>15817.5</v>
      </c>
      <c r="E31" t="s">
        <v>989</v>
      </c>
    </row>
    <row r="32" spans="2:11" x14ac:dyDescent="0.2">
      <c r="B32">
        <v>10</v>
      </c>
      <c r="C32" s="138">
        <v>44369</v>
      </c>
      <c r="D32">
        <v>10500</v>
      </c>
      <c r="E32" t="s">
        <v>989</v>
      </c>
    </row>
    <row r="33" spans="2:5" x14ac:dyDescent="0.2">
      <c r="B33">
        <v>9</v>
      </c>
      <c r="C33" s="138">
        <v>44369</v>
      </c>
      <c r="D33">
        <v>18500</v>
      </c>
      <c r="E33" t="s">
        <v>989</v>
      </c>
    </row>
    <row r="34" spans="2:5" x14ac:dyDescent="0.2">
      <c r="B34">
        <v>8</v>
      </c>
      <c r="C34" s="138">
        <v>44369</v>
      </c>
      <c r="D34">
        <v>5950</v>
      </c>
      <c r="E34" t="s">
        <v>672</v>
      </c>
    </row>
    <row r="35" spans="2:5" x14ac:dyDescent="0.2">
      <c r="B35">
        <v>3</v>
      </c>
      <c r="C35" s="138">
        <v>44369</v>
      </c>
      <c r="D35">
        <v>12080</v>
      </c>
      <c r="E35" t="s">
        <v>672</v>
      </c>
    </row>
    <row r="36" spans="2:5" x14ac:dyDescent="0.2">
      <c r="B36">
        <v>9</v>
      </c>
      <c r="C36" s="138">
        <v>44369</v>
      </c>
      <c r="D36">
        <v>7500</v>
      </c>
      <c r="E36" t="s">
        <v>989</v>
      </c>
    </row>
    <row r="37" spans="2:5" x14ac:dyDescent="0.2">
      <c r="B37">
        <v>1</v>
      </c>
      <c r="C37" s="138">
        <v>44369</v>
      </c>
      <c r="D37">
        <v>8000</v>
      </c>
      <c r="E37" t="s">
        <v>672</v>
      </c>
    </row>
    <row r="38" spans="2:5" x14ac:dyDescent="0.2">
      <c r="B38">
        <v>2</v>
      </c>
      <c r="C38" s="138">
        <v>44369</v>
      </c>
      <c r="D38">
        <v>7500</v>
      </c>
      <c r="E38" t="s">
        <v>672</v>
      </c>
    </row>
    <row r="39" spans="2:5" x14ac:dyDescent="0.2">
      <c r="B39">
        <v>10</v>
      </c>
      <c r="C39" s="138">
        <v>44369</v>
      </c>
      <c r="D39">
        <v>4000</v>
      </c>
      <c r="E39" t="s">
        <v>989</v>
      </c>
    </row>
    <row r="40" spans="2:5" x14ac:dyDescent="0.2">
      <c r="B40">
        <v>3</v>
      </c>
      <c r="C40" s="138">
        <v>44369</v>
      </c>
      <c r="D40">
        <v>9200</v>
      </c>
      <c r="E40" t="s">
        <v>672</v>
      </c>
    </row>
    <row r="41" spans="2:5" x14ac:dyDescent="0.2">
      <c r="B41">
        <v>2</v>
      </c>
      <c r="C41" s="138">
        <v>44373</v>
      </c>
      <c r="D41">
        <v>9200</v>
      </c>
      <c r="E41" t="s">
        <v>672</v>
      </c>
    </row>
    <row r="42" spans="2:5" x14ac:dyDescent="0.2">
      <c r="B42">
        <v>3</v>
      </c>
      <c r="C42" s="138">
        <v>44374</v>
      </c>
      <c r="D42">
        <v>9200</v>
      </c>
      <c r="E42" t="s">
        <v>672</v>
      </c>
    </row>
    <row r="43" spans="2:5" x14ac:dyDescent="0.2">
      <c r="B43">
        <v>1</v>
      </c>
      <c r="C43" s="138">
        <v>44374</v>
      </c>
      <c r="D43">
        <v>9200</v>
      </c>
      <c r="E43" t="s">
        <v>672</v>
      </c>
    </row>
    <row r="44" spans="2:5" x14ac:dyDescent="0.2">
      <c r="B44">
        <v>1</v>
      </c>
      <c r="C44" s="138">
        <v>44374</v>
      </c>
      <c r="D44">
        <v>9200</v>
      </c>
      <c r="E44" t="s">
        <v>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workbookViewId="0">
      <selection activeCell="K7" sqref="K7"/>
    </sheetView>
  </sheetViews>
  <sheetFormatPr baseColWidth="10" defaultRowHeight="12.75" x14ac:dyDescent="0.2"/>
  <cols>
    <col min="1" max="1" width="8" customWidth="1"/>
    <col min="2" max="2" width="9.7109375" customWidth="1"/>
    <col min="3" max="3" width="12.7109375" customWidth="1"/>
    <col min="4" max="4" width="7.7109375" customWidth="1"/>
    <col min="5" max="5" width="9.42578125" customWidth="1"/>
    <col min="6" max="6" width="8.28515625" customWidth="1"/>
    <col min="7" max="7" width="6.7109375" customWidth="1"/>
    <col min="8" max="8" width="15" bestFit="1" customWidth="1"/>
    <col min="9" max="9" width="19" bestFit="1" customWidth="1"/>
  </cols>
  <sheetData>
    <row r="1" spans="1:9" ht="32.25" thickBot="1" x14ac:dyDescent="0.25">
      <c r="A1" s="39" t="s">
        <v>0</v>
      </c>
      <c r="B1" s="40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H1" s="21" t="s">
        <v>0</v>
      </c>
      <c r="I1" s="2" t="s">
        <v>6</v>
      </c>
    </row>
    <row r="2" spans="1:9" x14ac:dyDescent="0.2">
      <c r="A2" s="42" t="s">
        <v>6</v>
      </c>
      <c r="B2" s="43" t="s">
        <v>7</v>
      </c>
      <c r="C2" s="12">
        <v>15</v>
      </c>
      <c r="D2" s="12">
        <v>12</v>
      </c>
      <c r="E2" s="12">
        <v>8</v>
      </c>
      <c r="F2" s="13">
        <v>17</v>
      </c>
      <c r="H2" s="21" t="s">
        <v>1</v>
      </c>
      <c r="I2" s="3" t="str">
        <f>VLOOKUP($I$1,$A$2:$F$13,2,FALSE)</f>
        <v>Anne</v>
      </c>
    </row>
    <row r="3" spans="1:9" x14ac:dyDescent="0.2">
      <c r="A3" s="1" t="s">
        <v>8</v>
      </c>
      <c r="B3" s="7" t="s">
        <v>9</v>
      </c>
      <c r="C3" s="8">
        <v>10</v>
      </c>
      <c r="D3" s="8">
        <v>10</v>
      </c>
      <c r="E3" s="8">
        <v>11</v>
      </c>
      <c r="F3" s="14">
        <v>10</v>
      </c>
      <c r="H3" s="21" t="s">
        <v>30</v>
      </c>
      <c r="I3" s="3">
        <f>VLOOKUP($I$1,$A$2:$F$13,3,FALSE)</f>
        <v>15</v>
      </c>
    </row>
    <row r="4" spans="1:9" x14ac:dyDescent="0.2">
      <c r="A4" s="1" t="s">
        <v>10</v>
      </c>
      <c r="B4" s="7" t="s">
        <v>11</v>
      </c>
      <c r="C4" s="8">
        <v>10</v>
      </c>
      <c r="D4" s="8">
        <v>13</v>
      </c>
      <c r="E4" s="8">
        <v>9</v>
      </c>
      <c r="F4" s="14">
        <v>3</v>
      </c>
      <c r="H4" s="21" t="s">
        <v>31</v>
      </c>
      <c r="I4" s="3">
        <f>VLOOKUP($I$1,$A$2:$F$13,4,FALSE)</f>
        <v>12</v>
      </c>
    </row>
    <row r="5" spans="1:9" x14ac:dyDescent="0.2">
      <c r="A5" s="1" t="s">
        <v>12</v>
      </c>
      <c r="B5" s="7" t="s">
        <v>13</v>
      </c>
      <c r="C5" s="8">
        <v>15</v>
      </c>
      <c r="D5" s="8">
        <v>13</v>
      </c>
      <c r="E5" s="8">
        <v>11</v>
      </c>
      <c r="F5" s="14">
        <v>14</v>
      </c>
      <c r="H5" s="21" t="s">
        <v>32</v>
      </c>
      <c r="I5" s="3">
        <f>VLOOKUP($I$1,$A$2:$F$13,5,FALSE)</f>
        <v>8</v>
      </c>
    </row>
    <row r="6" spans="1:9" x14ac:dyDescent="0.2">
      <c r="A6" s="1" t="s">
        <v>14</v>
      </c>
      <c r="B6" s="7" t="s">
        <v>15</v>
      </c>
      <c r="C6" s="8">
        <v>15</v>
      </c>
      <c r="D6" s="8">
        <v>12</v>
      </c>
      <c r="E6" s="8">
        <v>5</v>
      </c>
      <c r="F6" s="14">
        <v>6</v>
      </c>
      <c r="H6" s="21" t="s">
        <v>33</v>
      </c>
      <c r="I6" s="3">
        <f>VLOOKUP($I$1,$A$2:$F$13,6,FALSE)</f>
        <v>17</v>
      </c>
    </row>
    <row r="7" spans="1:9" x14ac:dyDescent="0.2">
      <c r="A7" s="1" t="s">
        <v>16</v>
      </c>
      <c r="B7" s="7" t="s">
        <v>17</v>
      </c>
      <c r="C7" s="8">
        <v>15</v>
      </c>
      <c r="D7" s="8">
        <v>12</v>
      </c>
      <c r="E7" s="8">
        <v>2</v>
      </c>
      <c r="F7" s="14">
        <v>16</v>
      </c>
    </row>
    <row r="8" spans="1:9" x14ac:dyDescent="0.2">
      <c r="A8" s="1" t="s">
        <v>18</v>
      </c>
      <c r="B8" s="7" t="s">
        <v>19</v>
      </c>
      <c r="C8" s="8">
        <v>15</v>
      </c>
      <c r="D8" s="8">
        <v>12</v>
      </c>
      <c r="E8" s="8">
        <v>15</v>
      </c>
      <c r="F8" s="14">
        <v>14</v>
      </c>
    </row>
    <row r="9" spans="1:9" x14ac:dyDescent="0.2">
      <c r="A9" s="1" t="s">
        <v>20</v>
      </c>
      <c r="B9" s="7" t="s">
        <v>21</v>
      </c>
      <c r="C9" s="8">
        <v>10</v>
      </c>
      <c r="D9" s="8">
        <v>9</v>
      </c>
      <c r="E9" s="8">
        <v>12</v>
      </c>
      <c r="F9" s="14">
        <v>11</v>
      </c>
    </row>
    <row r="10" spans="1:9" x14ac:dyDescent="0.2">
      <c r="A10" s="1" t="s">
        <v>22</v>
      </c>
      <c r="B10" s="7" t="s">
        <v>23</v>
      </c>
      <c r="C10" s="8">
        <v>5</v>
      </c>
      <c r="D10" s="8">
        <v>16</v>
      </c>
      <c r="E10" s="8">
        <v>7</v>
      </c>
      <c r="F10" s="14">
        <v>10</v>
      </c>
    </row>
    <row r="11" spans="1:9" x14ac:dyDescent="0.2">
      <c r="A11" s="1" t="s">
        <v>24</v>
      </c>
      <c r="B11" s="7" t="s">
        <v>25</v>
      </c>
      <c r="C11" s="8">
        <v>15</v>
      </c>
      <c r="D11" s="8">
        <v>2</v>
      </c>
      <c r="E11" s="8">
        <v>15</v>
      </c>
      <c r="F11" s="14">
        <v>14</v>
      </c>
    </row>
    <row r="12" spans="1:9" x14ac:dyDescent="0.2">
      <c r="A12" s="1" t="s">
        <v>26</v>
      </c>
      <c r="B12" s="7" t="s">
        <v>27</v>
      </c>
      <c r="C12" s="8">
        <v>10</v>
      </c>
      <c r="D12" s="8">
        <v>15</v>
      </c>
      <c r="E12" s="8">
        <v>9</v>
      </c>
      <c r="F12" s="14">
        <v>11</v>
      </c>
    </row>
    <row r="13" spans="1:9" ht="13.5" thickBot="1" x14ac:dyDescent="0.25">
      <c r="A13" s="9" t="s">
        <v>28</v>
      </c>
      <c r="B13" s="10" t="s">
        <v>29</v>
      </c>
      <c r="C13" s="11">
        <v>5</v>
      </c>
      <c r="D13" s="11">
        <v>11</v>
      </c>
      <c r="E13" s="11">
        <v>10</v>
      </c>
      <c r="F13" s="44">
        <v>9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1"/>
  <dimension ref="A1:E10"/>
  <sheetViews>
    <sheetView zoomScaleNormal="100" workbookViewId="0">
      <selection activeCell="E9" sqref="E9"/>
    </sheetView>
  </sheetViews>
  <sheetFormatPr baseColWidth="10" defaultRowHeight="12.75" x14ac:dyDescent="0.2"/>
  <cols>
    <col min="1" max="1" width="12" bestFit="1" customWidth="1"/>
    <col min="2" max="3" width="8.28515625" customWidth="1"/>
    <col min="4" max="4" width="6.7109375" bestFit="1" customWidth="1"/>
    <col min="5" max="5" width="6.42578125" customWidth="1"/>
  </cols>
  <sheetData>
    <row r="1" spans="1:5" ht="13.5" thickBot="1" x14ac:dyDescent="0.25">
      <c r="A1" s="37"/>
      <c r="B1" s="38" t="s">
        <v>62</v>
      </c>
      <c r="C1" s="38" t="s">
        <v>63</v>
      </c>
      <c r="D1" s="38" t="s">
        <v>64</v>
      </c>
    </row>
    <row r="2" spans="1:5" x14ac:dyDescent="0.2">
      <c r="A2" s="27" t="s">
        <v>52</v>
      </c>
      <c r="B2" s="35">
        <v>221</v>
      </c>
      <c r="C2" s="35">
        <v>243</v>
      </c>
      <c r="D2" s="15">
        <v>310</v>
      </c>
    </row>
    <row r="3" spans="1:5" x14ac:dyDescent="0.2">
      <c r="A3" s="30" t="s">
        <v>53</v>
      </c>
      <c r="B3" s="34">
        <v>142</v>
      </c>
      <c r="C3" s="34">
        <v>159</v>
      </c>
      <c r="D3" s="16">
        <v>226</v>
      </c>
    </row>
    <row r="4" spans="1:5" x14ac:dyDescent="0.2">
      <c r="A4" s="30" t="s">
        <v>54</v>
      </c>
      <c r="B4" s="34">
        <v>265</v>
      </c>
      <c r="C4" s="34">
        <v>292</v>
      </c>
      <c r="D4" s="16">
        <v>358</v>
      </c>
    </row>
    <row r="5" spans="1:5" x14ac:dyDescent="0.2">
      <c r="A5" s="30" t="s">
        <v>55</v>
      </c>
      <c r="B5" s="34">
        <v>442</v>
      </c>
      <c r="C5" s="34">
        <v>486</v>
      </c>
      <c r="D5" s="16">
        <v>552</v>
      </c>
    </row>
    <row r="6" spans="1:5" x14ac:dyDescent="0.2">
      <c r="A6" s="30" t="s">
        <v>56</v>
      </c>
      <c r="B6" s="34">
        <v>177</v>
      </c>
      <c r="C6" s="34">
        <v>204</v>
      </c>
      <c r="D6" s="16">
        <v>270</v>
      </c>
    </row>
    <row r="7" spans="1:5" ht="13.5" thickBot="1" x14ac:dyDescent="0.25">
      <c r="A7" s="32" t="s">
        <v>57</v>
      </c>
      <c r="B7" s="36">
        <v>265</v>
      </c>
      <c r="C7" s="36">
        <v>310</v>
      </c>
      <c r="D7" s="17">
        <v>376</v>
      </c>
    </row>
    <row r="9" spans="1:5" x14ac:dyDescent="0.2">
      <c r="A9" s="25" t="s">
        <v>995</v>
      </c>
      <c r="B9" s="22" t="s">
        <v>1022</v>
      </c>
      <c r="C9" s="190" t="s">
        <v>60</v>
      </c>
      <c r="D9" s="191"/>
      <c r="E9" s="24">
        <f>VLOOKUP(B9,A1:D7,IF(B10=B1,2,IF(B10=C1,3,4)),FALSE)</f>
        <v>243</v>
      </c>
    </row>
    <row r="10" spans="1:5" x14ac:dyDescent="0.2">
      <c r="A10" s="26" t="s">
        <v>59</v>
      </c>
      <c r="B10" s="23" t="s">
        <v>63</v>
      </c>
    </row>
  </sheetData>
  <mergeCells count="1">
    <mergeCell ref="C9:D9"/>
  </mergeCells>
  <phoneticPr fontId="0" type="noConversion"/>
  <pageMargins left="0.78740157499999996" right="0.78740157499999996" top="0.984251969" bottom="0.984251969" header="0.4921259845" footer="0.4921259845"/>
  <pageSetup paperSize="9" scale="83" orientation="portrait" r:id="rId1"/>
  <headerFooter alignWithMargins="0"/>
  <ignoredErrors>
    <ignoredError sqref="E8 E10:E65536" evalErro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3"/>
  <dimension ref="A1:I12"/>
  <sheetViews>
    <sheetView showZeros="0" workbookViewId="0">
      <selection activeCell="B5" sqref="B5"/>
    </sheetView>
  </sheetViews>
  <sheetFormatPr baseColWidth="10" defaultRowHeight="12.75" x14ac:dyDescent="0.2"/>
  <cols>
    <col min="1" max="1" width="6.7109375" bestFit="1" customWidth="1"/>
    <col min="2" max="2" width="24.28515625" customWidth="1"/>
    <col min="3" max="3" width="3.28515625" customWidth="1"/>
    <col min="4" max="4" width="9.42578125" bestFit="1" customWidth="1"/>
    <col min="5" max="5" width="8.5703125" bestFit="1" customWidth="1"/>
    <col min="6" max="6" width="4.28515625" customWidth="1"/>
    <col min="7" max="7" width="7" bestFit="1" customWidth="1"/>
    <col min="8" max="8" width="9.42578125" bestFit="1" customWidth="1"/>
    <col min="9" max="9" width="9.7109375" bestFit="1" customWidth="1"/>
  </cols>
  <sheetData>
    <row r="1" spans="1:9" ht="30.75" customHeight="1" thickBot="1" x14ac:dyDescent="0.3">
      <c r="A1" s="192" t="s">
        <v>51</v>
      </c>
      <c r="B1" s="193"/>
      <c r="G1" s="6"/>
      <c r="H1" s="194" t="s">
        <v>36</v>
      </c>
      <c r="I1" s="194"/>
    </row>
    <row r="2" spans="1:9" ht="13.5" thickBot="1" x14ac:dyDescent="0.25">
      <c r="D2" s="33" t="s">
        <v>0</v>
      </c>
      <c r="E2" s="33" t="s">
        <v>39</v>
      </c>
      <c r="G2" s="33" t="s">
        <v>61</v>
      </c>
      <c r="H2" s="33" t="s">
        <v>37</v>
      </c>
      <c r="I2" s="33" t="s">
        <v>38</v>
      </c>
    </row>
    <row r="3" spans="1:9" x14ac:dyDescent="0.2">
      <c r="A3" s="4" t="s">
        <v>34</v>
      </c>
      <c r="B3" s="2" t="s">
        <v>26</v>
      </c>
      <c r="D3" s="27" t="s">
        <v>41</v>
      </c>
      <c r="E3" s="29" t="s">
        <v>37</v>
      </c>
      <c r="G3" s="27" t="s">
        <v>40</v>
      </c>
      <c r="H3" s="28">
        <v>8</v>
      </c>
      <c r="I3" s="29">
        <v>12</v>
      </c>
    </row>
    <row r="4" spans="1:9" x14ac:dyDescent="0.2">
      <c r="A4" s="4" t="s">
        <v>35</v>
      </c>
      <c r="B4" s="3" t="str">
        <f>VLOOKUP(B3,D2:E7,2,FALSE)</f>
        <v>Atelier 2</v>
      </c>
      <c r="D4" s="30" t="s">
        <v>43</v>
      </c>
      <c r="E4" s="18" t="s">
        <v>38</v>
      </c>
      <c r="G4" s="30" t="s">
        <v>42</v>
      </c>
      <c r="H4" s="4">
        <v>7</v>
      </c>
      <c r="I4" s="18">
        <v>13</v>
      </c>
    </row>
    <row r="5" spans="1:9" x14ac:dyDescent="0.2">
      <c r="D5" s="30" t="s">
        <v>45</v>
      </c>
      <c r="E5" s="18" t="s">
        <v>37</v>
      </c>
      <c r="G5" s="31" t="s">
        <v>44</v>
      </c>
      <c r="H5" s="4">
        <v>9</v>
      </c>
      <c r="I5" s="18">
        <v>10</v>
      </c>
    </row>
    <row r="6" spans="1:9" x14ac:dyDescent="0.2">
      <c r="A6" s="5" t="s">
        <v>61</v>
      </c>
      <c r="B6" s="5" t="s">
        <v>36</v>
      </c>
      <c r="D6" s="30" t="s">
        <v>47</v>
      </c>
      <c r="E6" s="18" t="s">
        <v>38</v>
      </c>
      <c r="G6" s="30" t="s">
        <v>46</v>
      </c>
      <c r="H6" s="4">
        <v>13</v>
      </c>
      <c r="I6" s="18">
        <v>16</v>
      </c>
    </row>
    <row r="7" spans="1:9" ht="13.5" thickBot="1" x14ac:dyDescent="0.25">
      <c r="A7" s="2" t="s">
        <v>40</v>
      </c>
      <c r="B7" s="3">
        <f>VLOOKUP(A7,G2:I8,IF(B4=H2,2,3),FALSE)</f>
        <v>12</v>
      </c>
      <c r="D7" s="32" t="s">
        <v>49</v>
      </c>
      <c r="E7" s="20" t="s">
        <v>37</v>
      </c>
      <c r="G7" s="31" t="s">
        <v>48</v>
      </c>
      <c r="H7" s="4">
        <v>18</v>
      </c>
      <c r="I7" s="18">
        <v>9</v>
      </c>
    </row>
    <row r="8" spans="1:9" ht="13.5" thickBot="1" x14ac:dyDescent="0.25">
      <c r="A8" s="2" t="s">
        <v>42</v>
      </c>
      <c r="B8" s="3">
        <f>VLOOKUP(A8,G2:I8,IF(B4=H2,2,3),FALSE)</f>
        <v>13</v>
      </c>
      <c r="G8" s="32" t="s">
        <v>50</v>
      </c>
      <c r="H8" s="19">
        <v>5</v>
      </c>
      <c r="I8" s="20">
        <v>14</v>
      </c>
    </row>
    <row r="9" spans="1:9" x14ac:dyDescent="0.2">
      <c r="A9" s="2" t="s">
        <v>44</v>
      </c>
      <c r="B9" s="3">
        <f>VLOOKUP(A9,G2:I8,IF(B4=H2,2,3),FALSE)</f>
        <v>10</v>
      </c>
    </row>
    <row r="10" spans="1:9" x14ac:dyDescent="0.2">
      <c r="A10" s="2" t="s">
        <v>46</v>
      </c>
      <c r="B10" s="3">
        <f>VLOOKUP(A10,G2:I8,IF(B4=H2,2,3),FALSE)</f>
        <v>16</v>
      </c>
    </row>
    <row r="11" spans="1:9" x14ac:dyDescent="0.2">
      <c r="A11" s="2" t="s">
        <v>48</v>
      </c>
      <c r="B11" s="3">
        <f>VLOOKUP(A11,G2:I8,IF(B4=H2,2,3),FALSE)</f>
        <v>9</v>
      </c>
    </row>
    <row r="12" spans="1:9" x14ac:dyDescent="0.2">
      <c r="A12" s="2" t="s">
        <v>50</v>
      </c>
      <c r="B12" s="3">
        <f>VLOOKUP(A12,G2:I8,IF(B4=H2,2,3),FALSE)</f>
        <v>14</v>
      </c>
    </row>
  </sheetData>
  <mergeCells count="2">
    <mergeCell ref="A1:B1"/>
    <mergeCell ref="H1:I1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E4" sqref="E4"/>
    </sheetView>
  </sheetViews>
  <sheetFormatPr baseColWidth="10" defaultRowHeight="12.75" x14ac:dyDescent="0.2"/>
  <cols>
    <col min="2" max="2" width="11.7109375" customWidth="1"/>
    <col min="3" max="3" width="6.28515625" customWidth="1"/>
    <col min="4" max="4" width="15.28515625" customWidth="1"/>
    <col min="5" max="5" width="6.7109375" customWidth="1"/>
  </cols>
  <sheetData>
    <row r="1" spans="1:5" ht="26.25" thickBot="1" x14ac:dyDescent="0.25">
      <c r="A1" s="46" t="s">
        <v>66</v>
      </c>
      <c r="B1" s="46" t="s">
        <v>65</v>
      </c>
      <c r="D1" s="47" t="s">
        <v>66</v>
      </c>
      <c r="E1" s="45">
        <v>25</v>
      </c>
    </row>
    <row r="2" spans="1:5" ht="13.5" thickBot="1" x14ac:dyDescent="0.25">
      <c r="A2" s="31">
        <v>0</v>
      </c>
      <c r="B2" s="48">
        <v>0.02</v>
      </c>
    </row>
    <row r="3" spans="1:5" ht="13.5" thickBot="1" x14ac:dyDescent="0.25">
      <c r="A3" s="30">
        <v>10</v>
      </c>
      <c r="B3" s="49">
        <v>0.05</v>
      </c>
      <c r="D3" s="50" t="s">
        <v>65</v>
      </c>
      <c r="E3" s="52">
        <f>VLOOKUP(E1,A1:B5,2,TRUE)</f>
        <v>0.05</v>
      </c>
    </row>
    <row r="4" spans="1:5" x14ac:dyDescent="0.2">
      <c r="A4" s="30">
        <v>30</v>
      </c>
      <c r="B4" s="49">
        <v>0.08</v>
      </c>
    </row>
    <row r="5" spans="1:5" ht="13.5" thickBot="1" x14ac:dyDescent="0.25">
      <c r="A5" s="32">
        <v>50</v>
      </c>
      <c r="B5" s="51">
        <v>0.12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3"/>
  <sheetViews>
    <sheetView workbookViewId="0">
      <selection activeCell="G13" sqref="G13"/>
    </sheetView>
  </sheetViews>
  <sheetFormatPr baseColWidth="10" defaultColWidth="10.85546875" defaultRowHeight="12.75" x14ac:dyDescent="0.2"/>
  <cols>
    <col min="1" max="1" width="12.7109375" style="65" bestFit="1" customWidth="1"/>
    <col min="2" max="2" width="8.28515625" style="65" bestFit="1" customWidth="1"/>
    <col min="3" max="3" width="7.28515625" style="65" customWidth="1"/>
    <col min="4" max="4" width="7.7109375" style="65" customWidth="1"/>
    <col min="5" max="5" width="9.85546875" style="65" customWidth="1"/>
    <col min="6" max="6" width="6.7109375" style="65" bestFit="1" customWidth="1"/>
    <col min="7" max="7" width="8.7109375" style="65" bestFit="1" customWidth="1"/>
    <col min="8" max="8" width="9.7109375" style="65" bestFit="1" customWidth="1"/>
    <col min="9" max="9" width="8.28515625" style="65" bestFit="1" customWidth="1"/>
    <col min="10" max="10" width="8" style="65" bestFit="1" customWidth="1"/>
    <col min="11" max="11" width="7.5703125" style="65" bestFit="1" customWidth="1"/>
    <col min="12" max="12" width="10" style="65" bestFit="1" customWidth="1"/>
    <col min="13" max="13" width="6.7109375" style="65" bestFit="1" customWidth="1"/>
    <col min="14" max="16384" width="10.85546875" style="65"/>
  </cols>
  <sheetData>
    <row r="1" spans="1:13" ht="15.75" x14ac:dyDescent="0.2">
      <c r="A1" s="61" t="s">
        <v>0</v>
      </c>
      <c r="B1" s="62" t="s">
        <v>6</v>
      </c>
      <c r="C1" s="63" t="s">
        <v>8</v>
      </c>
      <c r="D1" s="63" t="s">
        <v>10</v>
      </c>
      <c r="E1" s="63" t="s">
        <v>12</v>
      </c>
      <c r="F1" s="63" t="s">
        <v>14</v>
      </c>
      <c r="G1" s="63" t="s">
        <v>16</v>
      </c>
      <c r="H1" s="63" t="s">
        <v>18</v>
      </c>
      <c r="I1" s="63" t="s">
        <v>20</v>
      </c>
      <c r="J1" s="63" t="s">
        <v>22</v>
      </c>
      <c r="K1" s="63" t="s">
        <v>24</v>
      </c>
      <c r="L1" s="63" t="s">
        <v>26</v>
      </c>
      <c r="M1" s="64" t="s">
        <v>28</v>
      </c>
    </row>
    <row r="2" spans="1:13" ht="15.75" x14ac:dyDescent="0.2">
      <c r="A2" s="61" t="s">
        <v>1</v>
      </c>
      <c r="B2" s="66" t="s">
        <v>7</v>
      </c>
      <c r="C2" s="67" t="s">
        <v>9</v>
      </c>
      <c r="D2" s="67" t="s">
        <v>11</v>
      </c>
      <c r="E2" s="67" t="s">
        <v>13</v>
      </c>
      <c r="F2" s="67" t="s">
        <v>15</v>
      </c>
      <c r="G2" s="67" t="s">
        <v>17</v>
      </c>
      <c r="H2" s="67" t="s">
        <v>19</v>
      </c>
      <c r="I2" s="67" t="s">
        <v>21</v>
      </c>
      <c r="J2" s="67" t="s">
        <v>23</v>
      </c>
      <c r="K2" s="67" t="s">
        <v>25</v>
      </c>
      <c r="L2" s="67" t="s">
        <v>27</v>
      </c>
      <c r="M2" s="68" t="s">
        <v>29</v>
      </c>
    </row>
    <row r="3" spans="1:13" ht="15" x14ac:dyDescent="0.2">
      <c r="A3" s="69" t="s">
        <v>2</v>
      </c>
      <c r="B3" s="70">
        <v>15</v>
      </c>
      <c r="C3" s="71">
        <v>10</v>
      </c>
      <c r="D3" s="71">
        <v>10</v>
      </c>
      <c r="E3" s="71">
        <v>15</v>
      </c>
      <c r="F3" s="71">
        <v>15</v>
      </c>
      <c r="G3" s="71">
        <v>15</v>
      </c>
      <c r="H3" s="71">
        <v>15</v>
      </c>
      <c r="I3" s="71">
        <v>10</v>
      </c>
      <c r="J3" s="71">
        <v>5</v>
      </c>
      <c r="K3" s="71">
        <v>15</v>
      </c>
      <c r="L3" s="71">
        <v>10</v>
      </c>
      <c r="M3" s="72">
        <v>5</v>
      </c>
    </row>
    <row r="4" spans="1:13" ht="15" x14ac:dyDescent="0.2">
      <c r="A4" s="69" t="s">
        <v>3</v>
      </c>
      <c r="B4" s="70">
        <v>12</v>
      </c>
      <c r="C4" s="71">
        <v>10</v>
      </c>
      <c r="D4" s="71">
        <v>13</v>
      </c>
      <c r="E4" s="71">
        <v>13</v>
      </c>
      <c r="F4" s="71">
        <v>12</v>
      </c>
      <c r="G4" s="71">
        <v>12</v>
      </c>
      <c r="H4" s="71">
        <v>12</v>
      </c>
      <c r="I4" s="71">
        <v>9</v>
      </c>
      <c r="J4" s="71">
        <v>16</v>
      </c>
      <c r="K4" s="71">
        <v>2</v>
      </c>
      <c r="L4" s="71">
        <v>15</v>
      </c>
      <c r="M4" s="72">
        <v>11</v>
      </c>
    </row>
    <row r="5" spans="1:13" ht="15" x14ac:dyDescent="0.2">
      <c r="A5" s="69" t="s">
        <v>4</v>
      </c>
      <c r="B5" s="70">
        <v>8</v>
      </c>
      <c r="C5" s="71">
        <v>11</v>
      </c>
      <c r="D5" s="71">
        <v>9</v>
      </c>
      <c r="E5" s="71">
        <v>11</v>
      </c>
      <c r="F5" s="71">
        <v>5</v>
      </c>
      <c r="G5" s="71">
        <v>2</v>
      </c>
      <c r="H5" s="71">
        <v>15</v>
      </c>
      <c r="I5" s="71">
        <v>12</v>
      </c>
      <c r="J5" s="71">
        <v>7</v>
      </c>
      <c r="K5" s="71">
        <v>15</v>
      </c>
      <c r="L5" s="71">
        <v>9</v>
      </c>
      <c r="M5" s="72">
        <v>10</v>
      </c>
    </row>
    <row r="6" spans="1:13" ht="15.75" thickBot="1" x14ac:dyDescent="0.25">
      <c r="A6" s="69" t="s">
        <v>5</v>
      </c>
      <c r="B6" s="73">
        <v>17</v>
      </c>
      <c r="C6" s="74">
        <v>10</v>
      </c>
      <c r="D6" s="74">
        <v>3</v>
      </c>
      <c r="E6" s="74">
        <v>14</v>
      </c>
      <c r="F6" s="74">
        <v>6</v>
      </c>
      <c r="G6" s="74">
        <v>16</v>
      </c>
      <c r="H6" s="74">
        <v>14</v>
      </c>
      <c r="I6" s="74">
        <v>11</v>
      </c>
      <c r="J6" s="74">
        <v>10</v>
      </c>
      <c r="K6" s="74">
        <v>14</v>
      </c>
      <c r="L6" s="74">
        <v>11</v>
      </c>
      <c r="M6" s="75">
        <v>9</v>
      </c>
    </row>
    <row r="8" spans="1:13" x14ac:dyDescent="0.2">
      <c r="C8" s="195" t="s">
        <v>0</v>
      </c>
      <c r="D8" s="195"/>
      <c r="E8" s="76" t="s">
        <v>24</v>
      </c>
    </row>
    <row r="9" spans="1:13" x14ac:dyDescent="0.2">
      <c r="C9" s="195" t="s">
        <v>1</v>
      </c>
      <c r="D9" s="195"/>
      <c r="E9" s="77" t="str">
        <f>HLOOKUP(E8,A1:M6,2,FALSE)</f>
        <v>Eliane</v>
      </c>
    </row>
    <row r="10" spans="1:13" x14ac:dyDescent="0.2">
      <c r="C10" s="195" t="s">
        <v>30</v>
      </c>
      <c r="D10" s="195"/>
      <c r="E10" s="77">
        <f>HLOOKUP(E8,A1:M6,3,FALSE)</f>
        <v>15</v>
      </c>
    </row>
    <row r="11" spans="1:13" x14ac:dyDescent="0.2">
      <c r="C11" s="195" t="s">
        <v>31</v>
      </c>
      <c r="D11" s="195"/>
      <c r="E11" s="77">
        <f>HLOOKUP(E8,A1:M6,4,FALSE)</f>
        <v>2</v>
      </c>
    </row>
    <row r="12" spans="1:13" x14ac:dyDescent="0.2">
      <c r="C12" s="195" t="s">
        <v>32</v>
      </c>
      <c r="D12" s="195"/>
      <c r="E12" s="77">
        <f>HLOOKUP(E8,A1:M6,5,FALSE)</f>
        <v>15</v>
      </c>
    </row>
    <row r="13" spans="1:13" x14ac:dyDescent="0.2">
      <c r="C13" s="195" t="s">
        <v>33</v>
      </c>
      <c r="D13" s="195"/>
      <c r="E13" s="77">
        <f>HLOOKUP(E8,A1:M6,6,FALSE)</f>
        <v>14</v>
      </c>
    </row>
  </sheetData>
  <mergeCells count="6">
    <mergeCell ref="C13:D13"/>
    <mergeCell ref="C8:D8"/>
    <mergeCell ref="C9:D9"/>
    <mergeCell ref="C10:D10"/>
    <mergeCell ref="C11:D11"/>
    <mergeCell ref="C12:D12"/>
  </mergeCell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"/>
  <sheetViews>
    <sheetView zoomScaleNormal="100" workbookViewId="0">
      <selection activeCell="F6" sqref="F6"/>
    </sheetView>
  </sheetViews>
  <sheetFormatPr baseColWidth="10" defaultColWidth="10.85546875" defaultRowHeight="12.75" x14ac:dyDescent="0.2"/>
  <cols>
    <col min="1" max="1" width="12" style="65" bestFit="1" customWidth="1"/>
    <col min="2" max="3" width="8.28515625" style="65" customWidth="1"/>
    <col min="4" max="4" width="7.42578125" style="65" bestFit="1" customWidth="1"/>
    <col min="5" max="5" width="8.7109375" style="65" bestFit="1" customWidth="1"/>
    <col min="6" max="6" width="10.85546875" style="65"/>
    <col min="7" max="7" width="7.42578125" style="65" bestFit="1" customWidth="1"/>
    <col min="8" max="16384" width="10.85546875" style="65"/>
  </cols>
  <sheetData>
    <row r="1" spans="1:7" x14ac:dyDescent="0.2">
      <c r="A1" s="78"/>
      <c r="B1" s="79" t="s">
        <v>52</v>
      </c>
      <c r="C1" s="80" t="s">
        <v>53</v>
      </c>
      <c r="D1" s="80" t="s">
        <v>54</v>
      </c>
      <c r="E1" s="80" t="s">
        <v>55</v>
      </c>
      <c r="F1" s="80" t="s">
        <v>56</v>
      </c>
      <c r="G1" s="81" t="s">
        <v>57</v>
      </c>
    </row>
    <row r="2" spans="1:7" x14ac:dyDescent="0.2">
      <c r="A2" s="82" t="s">
        <v>62</v>
      </c>
      <c r="B2" s="83">
        <v>221</v>
      </c>
      <c r="C2" s="84">
        <v>142</v>
      </c>
      <c r="D2" s="84">
        <v>265</v>
      </c>
      <c r="E2" s="84">
        <v>442</v>
      </c>
      <c r="F2" s="84">
        <v>177</v>
      </c>
      <c r="G2" s="85">
        <v>265</v>
      </c>
    </row>
    <row r="3" spans="1:7" x14ac:dyDescent="0.2">
      <c r="A3" s="82" t="s">
        <v>63</v>
      </c>
      <c r="B3" s="83">
        <v>243</v>
      </c>
      <c r="C3" s="84">
        <v>159</v>
      </c>
      <c r="D3" s="84">
        <v>292</v>
      </c>
      <c r="E3" s="84">
        <v>486</v>
      </c>
      <c r="F3" s="84">
        <v>204</v>
      </c>
      <c r="G3" s="85">
        <v>310</v>
      </c>
    </row>
    <row r="4" spans="1:7" ht="13.5" thickBot="1" x14ac:dyDescent="0.25">
      <c r="A4" s="86" t="s">
        <v>64</v>
      </c>
      <c r="B4" s="87">
        <v>310</v>
      </c>
      <c r="C4" s="88">
        <v>226</v>
      </c>
      <c r="D4" s="88">
        <v>358</v>
      </c>
      <c r="E4" s="88">
        <v>552</v>
      </c>
      <c r="F4" s="88">
        <v>270</v>
      </c>
      <c r="G4" s="89">
        <v>376</v>
      </c>
    </row>
    <row r="6" spans="1:7" x14ac:dyDescent="0.2">
      <c r="A6" s="90" t="s">
        <v>58</v>
      </c>
      <c r="B6" s="91" t="s">
        <v>1023</v>
      </c>
      <c r="C6" s="196" t="s">
        <v>60</v>
      </c>
      <c r="D6" s="197"/>
      <c r="E6" s="92">
        <f>HLOOKUP(B6,A1:G4,IF(B7=A2,2,IF(B7=A3,3,4)),FALSE)</f>
        <v>159</v>
      </c>
    </row>
    <row r="7" spans="1:7" x14ac:dyDescent="0.2">
      <c r="A7" s="93" t="s">
        <v>59</v>
      </c>
      <c r="B7" s="94" t="s">
        <v>63</v>
      </c>
    </row>
  </sheetData>
  <mergeCells count="1">
    <mergeCell ref="C6:D6"/>
  </mergeCells>
  <printOptions headings="1" gridLines="1"/>
  <pageMargins left="0.78740157499999996" right="0.78740157499999996" top="0.984251969" bottom="0.984251969" header="0.4921259845" footer="0.4921259845"/>
  <pageSetup paperSize="9" scale="83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1"/>
  <sheetViews>
    <sheetView showZeros="0" workbookViewId="0">
      <selection activeCell="C16" sqref="C16"/>
    </sheetView>
  </sheetViews>
  <sheetFormatPr baseColWidth="10" defaultColWidth="10.85546875" defaultRowHeight="12.75" x14ac:dyDescent="0.2"/>
  <cols>
    <col min="1" max="1" width="6.7109375" style="65" bestFit="1" customWidth="1"/>
    <col min="2" max="2" width="31.7109375" style="65" customWidth="1"/>
    <col min="3" max="3" width="3.28515625" style="65" customWidth="1"/>
    <col min="4" max="4" width="7" style="65" bestFit="1" customWidth="1"/>
    <col min="5" max="5" width="8.5703125" style="65" bestFit="1" customWidth="1"/>
    <col min="6" max="6" width="9.42578125" style="65" bestFit="1" customWidth="1"/>
    <col min="7" max="9" width="7.7109375" style="65" bestFit="1" customWidth="1"/>
    <col min="10" max="16384" width="10.85546875" style="65"/>
  </cols>
  <sheetData>
    <row r="1" spans="1:9" ht="36.75" customHeight="1" thickBot="1" x14ac:dyDescent="0.3">
      <c r="A1" s="198" t="s">
        <v>51</v>
      </c>
      <c r="B1" s="199"/>
      <c r="D1" s="95" t="s">
        <v>0</v>
      </c>
      <c r="E1" s="79" t="s">
        <v>41</v>
      </c>
      <c r="F1" s="80" t="s">
        <v>43</v>
      </c>
      <c r="G1" s="80" t="s">
        <v>45</v>
      </c>
      <c r="H1" s="80" t="s">
        <v>47</v>
      </c>
      <c r="I1" s="81" t="s">
        <v>49</v>
      </c>
    </row>
    <row r="2" spans="1:9" ht="13.5" thickBot="1" x14ac:dyDescent="0.25">
      <c r="D2" s="95" t="s">
        <v>39</v>
      </c>
      <c r="E2" s="96" t="s">
        <v>37</v>
      </c>
      <c r="F2" s="97" t="s">
        <v>38</v>
      </c>
      <c r="G2" s="97" t="s">
        <v>37</v>
      </c>
      <c r="H2" s="97" t="s">
        <v>38</v>
      </c>
      <c r="I2" s="98" t="s">
        <v>37</v>
      </c>
    </row>
    <row r="3" spans="1:9" x14ac:dyDescent="0.2">
      <c r="A3" s="99" t="s">
        <v>34</v>
      </c>
      <c r="B3" s="76" t="s">
        <v>978</v>
      </c>
    </row>
    <row r="4" spans="1:9" x14ac:dyDescent="0.2">
      <c r="A4" s="99" t="s">
        <v>35</v>
      </c>
      <c r="B4" s="77" t="str">
        <f>HLOOKUP(B3,D1:I2,2,FALSE)</f>
        <v>Atelier 2</v>
      </c>
      <c r="D4" s="100"/>
      <c r="E4" s="200" t="s">
        <v>36</v>
      </c>
      <c r="F4" s="201"/>
    </row>
    <row r="5" spans="1:9" ht="13.5" thickBot="1" x14ac:dyDescent="0.25">
      <c r="D5" s="101" t="s">
        <v>61</v>
      </c>
      <c r="E5" s="101" t="s">
        <v>37</v>
      </c>
      <c r="F5" s="101" t="s">
        <v>38</v>
      </c>
    </row>
    <row r="6" spans="1:9" ht="15.75" customHeight="1" x14ac:dyDescent="0.2">
      <c r="A6" s="102" t="s">
        <v>61</v>
      </c>
      <c r="B6" s="102" t="s">
        <v>36</v>
      </c>
      <c r="D6" s="79" t="s">
        <v>40</v>
      </c>
      <c r="E6" s="80">
        <v>8</v>
      </c>
      <c r="F6" s="81">
        <v>12</v>
      </c>
    </row>
    <row r="7" spans="1:9" x14ac:dyDescent="0.2">
      <c r="A7" s="76" t="s">
        <v>77</v>
      </c>
      <c r="B7" s="77">
        <f>VLOOKUP(A7,D5:F11,IF(B4=E5,2,3),FALSE)</f>
        <v>13</v>
      </c>
      <c r="D7" s="103" t="s">
        <v>42</v>
      </c>
      <c r="E7" s="99">
        <v>7</v>
      </c>
      <c r="F7" s="104">
        <v>13</v>
      </c>
    </row>
    <row r="8" spans="1:9" x14ac:dyDescent="0.2">
      <c r="A8" s="76" t="s">
        <v>78</v>
      </c>
      <c r="B8" s="77">
        <f>VLOOKUP(A8,D5:F11,IF(B4=E5,2,3),FALSE)</f>
        <v>10</v>
      </c>
      <c r="D8" s="105" t="s">
        <v>44</v>
      </c>
      <c r="E8" s="99">
        <v>9</v>
      </c>
      <c r="F8" s="104">
        <v>10</v>
      </c>
    </row>
    <row r="9" spans="1:9" x14ac:dyDescent="0.2">
      <c r="A9" s="76" t="s">
        <v>79</v>
      </c>
      <c r="B9" s="77">
        <f>VLOOKUP(A9,D5:F11,IF(B4=E5,2,3),FALSE)</f>
        <v>14</v>
      </c>
      <c r="D9" s="103" t="s">
        <v>46</v>
      </c>
      <c r="E9" s="99">
        <v>13</v>
      </c>
      <c r="F9" s="104">
        <v>16</v>
      </c>
    </row>
    <row r="10" spans="1:9" x14ac:dyDescent="0.2">
      <c r="A10" s="76" t="s">
        <v>80</v>
      </c>
      <c r="B10" s="77">
        <f>VLOOKUP(A10,D5:F11,IF(B4=E5,2,3),FALSE)</f>
        <v>12</v>
      </c>
      <c r="D10" s="105" t="s">
        <v>48</v>
      </c>
      <c r="E10" s="99">
        <v>18</v>
      </c>
      <c r="F10" s="104">
        <v>9</v>
      </c>
    </row>
    <row r="11" spans="1:9" ht="13.5" thickBot="1" x14ac:dyDescent="0.25">
      <c r="A11" s="76" t="s">
        <v>81</v>
      </c>
      <c r="B11" s="77">
        <f>VLOOKUP(A11,D5:F11,IF(B4=E5,2,3),FALSE)</f>
        <v>9</v>
      </c>
      <c r="D11" s="96" t="s">
        <v>50</v>
      </c>
      <c r="E11" s="97">
        <v>5</v>
      </c>
      <c r="F11" s="98">
        <v>14</v>
      </c>
    </row>
  </sheetData>
  <mergeCells count="2">
    <mergeCell ref="A1:B1"/>
    <mergeCell ref="E4:F4"/>
  </mergeCells>
  <printOptions headings="1" gridLines="1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workbookViewId="0">
      <selection activeCell="F4" sqref="F4"/>
    </sheetView>
  </sheetViews>
  <sheetFormatPr baseColWidth="10" defaultColWidth="10.85546875" defaultRowHeight="12.75" x14ac:dyDescent="0.2"/>
  <cols>
    <col min="1" max="1" width="15.28515625" style="65" customWidth="1"/>
    <col min="2" max="5" width="8.7109375" style="65" customWidth="1"/>
    <col min="6" max="16384" width="10.85546875" style="65"/>
  </cols>
  <sheetData>
    <row r="1" spans="1:5" ht="25.5" x14ac:dyDescent="0.2">
      <c r="A1" s="106" t="s">
        <v>66</v>
      </c>
      <c r="B1" s="107">
        <v>0</v>
      </c>
      <c r="C1" s="108">
        <v>10</v>
      </c>
      <c r="D1" s="108">
        <v>30</v>
      </c>
      <c r="E1" s="109">
        <v>50</v>
      </c>
    </row>
    <row r="2" spans="1:5" ht="13.5" thickBot="1" x14ac:dyDescent="0.25">
      <c r="A2" s="106" t="s">
        <v>65</v>
      </c>
      <c r="B2" s="110">
        <v>0.02</v>
      </c>
      <c r="C2" s="111">
        <v>0.05</v>
      </c>
      <c r="D2" s="111">
        <v>0.08</v>
      </c>
      <c r="E2" s="112">
        <v>0.12</v>
      </c>
    </row>
    <row r="3" spans="1:5" ht="13.5" thickBot="1" x14ac:dyDescent="0.25"/>
    <row r="4" spans="1:5" ht="26.25" thickBot="1" x14ac:dyDescent="0.25">
      <c r="A4" s="113" t="s">
        <v>66</v>
      </c>
      <c r="B4" s="114">
        <v>55</v>
      </c>
      <c r="D4" s="115" t="s">
        <v>65</v>
      </c>
      <c r="E4" s="116">
        <f>HLOOKUP(B4,A1:E2,2,TRUE)</f>
        <v>0.12</v>
      </c>
    </row>
  </sheetData>
  <printOptions headings="1" gridLines="1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F34"/>
  <sheetViews>
    <sheetView tabSelected="1" workbookViewId="0">
      <selection activeCell="D6" sqref="D6"/>
    </sheetView>
  </sheetViews>
  <sheetFormatPr baseColWidth="10" defaultRowHeight="12.75" x14ac:dyDescent="0.2"/>
  <sheetData>
    <row r="2" spans="1:6" ht="13.5" thickBot="1" x14ac:dyDescent="0.25"/>
    <row r="3" spans="1:6" ht="14.25" thickTop="1" thickBot="1" x14ac:dyDescent="0.25">
      <c r="A3" s="53" t="s">
        <v>67</v>
      </c>
      <c r="B3" s="54" t="s">
        <v>68</v>
      </c>
      <c r="C3" s="55" t="s">
        <v>69</v>
      </c>
    </row>
    <row r="4" spans="1:6" ht="13.5" thickTop="1" x14ac:dyDescent="0.2">
      <c r="A4" s="56" t="s">
        <v>70</v>
      </c>
      <c r="B4" s="37" t="s">
        <v>71</v>
      </c>
      <c r="C4" s="57">
        <v>300</v>
      </c>
    </row>
    <row r="5" spans="1:6" x14ac:dyDescent="0.2">
      <c r="A5" s="56" t="s">
        <v>72</v>
      </c>
      <c r="B5" s="37" t="s">
        <v>71</v>
      </c>
      <c r="C5" s="57">
        <v>230</v>
      </c>
      <c r="D5" s="57"/>
      <c r="E5">
        <v>1</v>
      </c>
      <c r="F5" cm="1">
        <f t="array" ref="F5">SUMPRODUCT((A4:A33="Paul")*(B4:B33="Mars"))</f>
        <v>3</v>
      </c>
    </row>
    <row r="6" spans="1:6" x14ac:dyDescent="0.2">
      <c r="A6" s="56" t="s">
        <v>72</v>
      </c>
      <c r="B6" s="37" t="s">
        <v>71</v>
      </c>
      <c r="C6" s="57">
        <v>200</v>
      </c>
      <c r="E6">
        <v>2</v>
      </c>
      <c r="F6" cm="1">
        <f t="array" ref="F6">SUMPRODUCT((A4:A33="Paul")*(C4:C33))</f>
        <v>3900</v>
      </c>
    </row>
    <row r="7" spans="1:6" x14ac:dyDescent="0.2">
      <c r="A7" s="56" t="s">
        <v>73</v>
      </c>
      <c r="B7" s="37" t="s">
        <v>71</v>
      </c>
      <c r="C7" s="57">
        <v>290</v>
      </c>
      <c r="E7">
        <v>3</v>
      </c>
      <c r="F7" cm="1">
        <f t="array" ref="F7">SUMPRODUCT((A4:A33="Jean")*1)</f>
        <v>8</v>
      </c>
    </row>
    <row r="8" spans="1:6" x14ac:dyDescent="0.2">
      <c r="A8" s="56" t="s">
        <v>74</v>
      </c>
      <c r="B8" s="37" t="s">
        <v>71</v>
      </c>
      <c r="C8" s="57">
        <v>630</v>
      </c>
      <c r="E8">
        <v>4</v>
      </c>
      <c r="F8" cm="1">
        <f t="array" ref="F8">SUMPRODUCT((B4:B33="Janvier")*(C4:C33&gt;600))</f>
        <v>2</v>
      </c>
    </row>
    <row r="9" spans="1:6" x14ac:dyDescent="0.2">
      <c r="A9" s="56" t="s">
        <v>74</v>
      </c>
      <c r="B9" s="37" t="s">
        <v>71</v>
      </c>
      <c r="C9" s="57">
        <v>290</v>
      </c>
      <c r="E9">
        <v>5</v>
      </c>
      <c r="F9" cm="1">
        <f t="array" ref="F9">SUMPRODUCT((A4:A33="Pierre")*((B4:B33="janvier")+(B4:B33="mars"))*(C4:C33))</f>
        <v>2760</v>
      </c>
    </row>
    <row r="10" spans="1:6" x14ac:dyDescent="0.2">
      <c r="A10" s="56" t="s">
        <v>70</v>
      </c>
      <c r="B10" s="37" t="s">
        <v>71</v>
      </c>
      <c r="C10" s="57">
        <v>100</v>
      </c>
    </row>
    <row r="11" spans="1:6" x14ac:dyDescent="0.2">
      <c r="A11" s="56" t="s">
        <v>72</v>
      </c>
      <c r="B11" s="37" t="s">
        <v>71</v>
      </c>
      <c r="C11" s="57">
        <v>210</v>
      </c>
    </row>
    <row r="12" spans="1:6" x14ac:dyDescent="0.2">
      <c r="A12" s="56" t="s">
        <v>74</v>
      </c>
      <c r="B12" s="37" t="s">
        <v>71</v>
      </c>
      <c r="C12" s="57">
        <v>680</v>
      </c>
    </row>
    <row r="13" spans="1:6" x14ac:dyDescent="0.2">
      <c r="A13" s="56" t="s">
        <v>73</v>
      </c>
      <c r="B13" s="37" t="s">
        <v>71</v>
      </c>
      <c r="C13" s="57">
        <v>400</v>
      </c>
    </row>
    <row r="14" spans="1:6" x14ac:dyDescent="0.2">
      <c r="A14" s="56" t="s">
        <v>73</v>
      </c>
      <c r="B14" s="37" t="s">
        <v>75</v>
      </c>
      <c r="C14" s="57">
        <v>205</v>
      </c>
    </row>
    <row r="15" spans="1:6" x14ac:dyDescent="0.2">
      <c r="A15" s="56" t="s">
        <v>73</v>
      </c>
      <c r="B15" s="37" t="s">
        <v>75</v>
      </c>
      <c r="C15" s="57">
        <v>350</v>
      </c>
    </row>
    <row r="16" spans="1:6" x14ac:dyDescent="0.2">
      <c r="A16" s="56" t="s">
        <v>74</v>
      </c>
      <c r="B16" s="37" t="s">
        <v>75</v>
      </c>
      <c r="C16" s="57">
        <v>900</v>
      </c>
    </row>
    <row r="17" spans="1:3" x14ac:dyDescent="0.2">
      <c r="A17" s="56" t="s">
        <v>72</v>
      </c>
      <c r="B17" s="37" t="s">
        <v>75</v>
      </c>
      <c r="C17" s="57">
        <v>1030</v>
      </c>
    </row>
    <row r="18" spans="1:3" x14ac:dyDescent="0.2">
      <c r="A18" s="56" t="s">
        <v>73</v>
      </c>
      <c r="B18" s="37" t="s">
        <v>75</v>
      </c>
      <c r="C18" s="57">
        <v>580</v>
      </c>
    </row>
    <row r="19" spans="1:3" x14ac:dyDescent="0.2">
      <c r="A19" s="56" t="s">
        <v>74</v>
      </c>
      <c r="B19" s="37" t="s">
        <v>75</v>
      </c>
      <c r="C19" s="57">
        <v>295</v>
      </c>
    </row>
    <row r="20" spans="1:3" x14ac:dyDescent="0.2">
      <c r="A20" s="56" t="s">
        <v>70</v>
      </c>
      <c r="B20" s="37" t="s">
        <v>75</v>
      </c>
      <c r="C20" s="57">
        <v>530</v>
      </c>
    </row>
    <row r="21" spans="1:3" x14ac:dyDescent="0.2">
      <c r="A21" s="56" t="s">
        <v>70</v>
      </c>
      <c r="B21" s="37" t="s">
        <v>75</v>
      </c>
      <c r="C21" s="57">
        <v>340</v>
      </c>
    </row>
    <row r="22" spans="1:3" x14ac:dyDescent="0.2">
      <c r="A22" s="56" t="s">
        <v>74</v>
      </c>
      <c r="B22" s="37" t="s">
        <v>75</v>
      </c>
      <c r="C22" s="57">
        <v>220</v>
      </c>
    </row>
    <row r="23" spans="1:3" x14ac:dyDescent="0.2">
      <c r="A23" s="56" t="s">
        <v>70</v>
      </c>
      <c r="B23" s="37" t="s">
        <v>75</v>
      </c>
      <c r="C23" s="57">
        <v>130</v>
      </c>
    </row>
    <row r="24" spans="1:3" x14ac:dyDescent="0.2">
      <c r="A24" s="56" t="s">
        <v>73</v>
      </c>
      <c r="B24" s="37" t="s">
        <v>76</v>
      </c>
      <c r="C24" s="57">
        <v>820</v>
      </c>
    </row>
    <row r="25" spans="1:3" x14ac:dyDescent="0.2">
      <c r="A25" s="56" t="s">
        <v>72</v>
      </c>
      <c r="B25" s="37" t="s">
        <v>76</v>
      </c>
      <c r="C25" s="57">
        <v>840</v>
      </c>
    </row>
    <row r="26" spans="1:3" x14ac:dyDescent="0.2">
      <c r="A26" s="56" t="s">
        <v>74</v>
      </c>
      <c r="B26" s="37" t="s">
        <v>76</v>
      </c>
      <c r="C26" s="57">
        <v>340</v>
      </c>
    </row>
    <row r="27" spans="1:3" x14ac:dyDescent="0.2">
      <c r="A27" s="56" t="s">
        <v>72</v>
      </c>
      <c r="B27" s="37" t="s">
        <v>76</v>
      </c>
      <c r="C27" s="57">
        <v>660</v>
      </c>
    </row>
    <row r="28" spans="1:3" x14ac:dyDescent="0.2">
      <c r="A28" s="56" t="s">
        <v>72</v>
      </c>
      <c r="B28" s="37" t="s">
        <v>76</v>
      </c>
      <c r="C28" s="57">
        <v>730</v>
      </c>
    </row>
    <row r="29" spans="1:3" x14ac:dyDescent="0.2">
      <c r="A29" s="56" t="s">
        <v>70</v>
      </c>
      <c r="B29" s="37" t="s">
        <v>76</v>
      </c>
      <c r="C29" s="57">
        <v>700</v>
      </c>
    </row>
    <row r="30" spans="1:3" x14ac:dyDescent="0.2">
      <c r="A30" s="56" t="s">
        <v>74</v>
      </c>
      <c r="B30" s="37" t="s">
        <v>76</v>
      </c>
      <c r="C30" s="57">
        <v>820</v>
      </c>
    </row>
    <row r="31" spans="1:3" x14ac:dyDescent="0.2">
      <c r="A31" s="56" t="s">
        <v>73</v>
      </c>
      <c r="B31" s="37" t="s">
        <v>76</v>
      </c>
      <c r="C31" s="57">
        <v>900</v>
      </c>
    </row>
    <row r="32" spans="1:3" x14ac:dyDescent="0.2">
      <c r="A32" s="56" t="s">
        <v>73</v>
      </c>
      <c r="B32" s="37" t="s">
        <v>76</v>
      </c>
      <c r="C32" s="57">
        <v>1000</v>
      </c>
    </row>
    <row r="33" spans="1:3" ht="13.5" thickBot="1" x14ac:dyDescent="0.25">
      <c r="A33" s="58" t="s">
        <v>70</v>
      </c>
      <c r="B33" s="59" t="s">
        <v>76</v>
      </c>
      <c r="C33" s="60">
        <v>230</v>
      </c>
    </row>
    <row r="34" spans="1:3" ht="13.5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2</vt:i4>
      </vt:variant>
    </vt:vector>
  </HeadingPairs>
  <TitlesOfParts>
    <vt:vector size="15" baseType="lpstr">
      <vt:lpstr>TCD-EX1</vt:lpstr>
      <vt:lpstr>TCD-Ex2</vt:lpstr>
      <vt:lpstr>TCD_EX3</vt:lpstr>
      <vt:lpstr>TCD_EX4</vt:lpstr>
      <vt:lpstr>App 1</vt:lpstr>
      <vt:lpstr>App 2</vt:lpstr>
      <vt:lpstr>App 3</vt:lpstr>
      <vt:lpstr>App 4</vt:lpstr>
      <vt:lpstr>App 5</vt:lpstr>
      <vt:lpstr>App 6</vt:lpstr>
      <vt:lpstr>App 7</vt:lpstr>
      <vt:lpstr>App 8</vt:lpstr>
      <vt:lpstr>App9</vt:lpstr>
      <vt:lpstr>aujourdhui</vt:lpstr>
      <vt:lpstr>tranches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Garcia</dc:creator>
  <cp:lastModifiedBy>Remy Leber</cp:lastModifiedBy>
  <dcterms:created xsi:type="dcterms:W3CDTF">2003-09-02T09:23:07Z</dcterms:created>
  <dcterms:modified xsi:type="dcterms:W3CDTF">2024-12-05T10:44:08Z</dcterms:modified>
</cp:coreProperties>
</file>