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3138\Desktop\"/>
    </mc:Choice>
  </mc:AlternateContent>
  <xr:revisionPtr revIDLastSave="0" documentId="8_{9335EA7F-A857-4159-8ABC-8128385168DF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8" i="1"/>
  <c r="C9" i="1"/>
  <c r="C4" i="1"/>
  <c r="C21" i="1"/>
  <c r="C18" i="1"/>
  <c r="C11" i="1"/>
  <c r="H34" i="1"/>
  <c r="H26" i="1"/>
  <c r="H27" i="1"/>
  <c r="H28" i="1"/>
  <c r="H29" i="1"/>
  <c r="H30" i="1"/>
  <c r="H31" i="1"/>
  <c r="H32" i="1"/>
  <c r="H33" i="1"/>
  <c r="H25" i="1"/>
  <c r="K21" i="1"/>
  <c r="K19" i="1"/>
  <c r="K18" i="1"/>
  <c r="K17" i="1"/>
  <c r="K14" i="1"/>
  <c r="K5" i="1"/>
  <c r="K6" i="1"/>
  <c r="K7" i="1"/>
  <c r="K8" i="1"/>
  <c r="K11" i="1"/>
  <c r="K4" i="1"/>
  <c r="F15" i="1"/>
  <c r="F16" i="1"/>
  <c r="F17" i="1"/>
  <c r="F18" i="1"/>
  <c r="F21" i="1"/>
  <c r="F14" i="1"/>
  <c r="F6" i="1"/>
  <c r="F7" i="1"/>
  <c r="F8" i="1"/>
  <c r="F9" i="1"/>
  <c r="F11" i="1"/>
  <c r="F5" i="1"/>
  <c r="B8" i="1" l="1"/>
  <c r="H14" i="1"/>
  <c r="H6" i="1"/>
  <c r="H5" i="1"/>
  <c r="H4" i="1"/>
  <c r="E10" i="1"/>
  <c r="B6" i="1"/>
  <c r="B4" i="1"/>
  <c r="E4" i="1" l="1"/>
  <c r="B11" i="1"/>
  <c r="H11" i="1"/>
  <c r="H21" i="1" s="1"/>
  <c r="J11" i="1"/>
  <c r="B18" i="1"/>
  <c r="J17" i="1"/>
  <c r="J21" i="1" l="1"/>
  <c r="E18" i="1"/>
  <c r="E21" i="1" s="1"/>
  <c r="B21" i="1"/>
  <c r="B29" i="1"/>
  <c r="G34" i="1" l="1"/>
  <c r="B34" i="1"/>
</calcChain>
</file>

<file path=xl/sharedStrings.xml><?xml version="1.0" encoding="utf-8"?>
<sst xmlns="http://schemas.openxmlformats.org/spreadsheetml/2006/main" count="54" uniqueCount="43">
  <si>
    <t>Ativo</t>
  </si>
  <si>
    <t>Passivo</t>
  </si>
  <si>
    <t>Contas</t>
  </si>
  <si>
    <t>R$ mil</t>
  </si>
  <si>
    <t>Circulante</t>
  </si>
  <si>
    <t>Caixa</t>
  </si>
  <si>
    <t>Duplicatas a pagar</t>
  </si>
  <si>
    <t>Banco</t>
  </si>
  <si>
    <t>Emprestimo</t>
  </si>
  <si>
    <t>Duplicatas a receber</t>
  </si>
  <si>
    <t>Fornecedores</t>
  </si>
  <si>
    <t>Estoque</t>
  </si>
  <si>
    <t>Tributos a Pagar</t>
  </si>
  <si>
    <t xml:space="preserve">Aplicação CDB </t>
  </si>
  <si>
    <t>Salários a Pagar</t>
  </si>
  <si>
    <t>Contas a Receber</t>
  </si>
  <si>
    <t>TOTAL CIRCULANTE</t>
  </si>
  <si>
    <t>TOTAL P CIRCULANTE</t>
  </si>
  <si>
    <t>Não Circulante</t>
  </si>
  <si>
    <t>Duplicatas a Receber longo prazo</t>
  </si>
  <si>
    <t>Financiamento longo prazo</t>
  </si>
  <si>
    <t>Computadores</t>
  </si>
  <si>
    <t>Máquinas</t>
  </si>
  <si>
    <t>Patrimonio Liquido</t>
  </si>
  <si>
    <t>Veiculos</t>
  </si>
  <si>
    <t>Capital</t>
  </si>
  <si>
    <t>TOTAL NÃO CIRCULANTE</t>
  </si>
  <si>
    <t>Lucro</t>
  </si>
  <si>
    <t>reserva de capital</t>
  </si>
  <si>
    <t>Total</t>
  </si>
  <si>
    <t>DRE</t>
  </si>
  <si>
    <t>R$</t>
  </si>
  <si>
    <t>Receita bruta de vendas</t>
  </si>
  <si>
    <t>Tributos sobre vendas</t>
  </si>
  <si>
    <t>receita liquida de vendas</t>
  </si>
  <si>
    <t>(-) CMV</t>
  </si>
  <si>
    <t>Lucro bruto</t>
  </si>
  <si>
    <t>(-]Despesas ADM</t>
  </si>
  <si>
    <t>(-)Despesas C/MKT</t>
  </si>
  <si>
    <t>(-)Despesas Operacional</t>
  </si>
  <si>
    <t>(+) Receitas Financeiras</t>
  </si>
  <si>
    <t>A.H</t>
  </si>
  <si>
    <t>analise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</si>
</sst>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44" fontId="0" fillId="0" borderId="1" xfId="1" applyFont="1" applyBorder="1"/>
    <xf numFmtId="164" fontId="0" fillId="0" borderId="1" xfId="2" applyNumberFormat="1" applyFont="1" applyBorder="1"/>
    <xf numFmtId="44" fontId="0" fillId="0" borderId="0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44" fontId="6" fillId="0" borderId="1" xfId="1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44" fontId="6" fillId="0" borderId="0" xfId="1" applyFont="1" applyBorder="1"/>
    <xf numFmtId="44" fontId="0" fillId="2" borderId="0" xfId="1" applyFont="1" applyFill="1" applyBorder="1"/>
    <xf numFmtId="44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0" fillId="3" borderId="1" xfId="0" applyFill="1" applyBorder="1"/>
    <xf numFmtId="44" fontId="0" fillId="3" borderId="1" xfId="1" applyFont="1" applyFill="1" applyBorder="1" applyAlignment="1"/>
    <xf numFmtId="44" fontId="0" fillId="3" borderId="1" xfId="1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5" fillId="0" borderId="0" xfId="0" applyFont="1"/>
    <xf numFmtId="10" fontId="0" fillId="0" borderId="1" xfId="2" applyNumberFormat="1" applyFont="1" applyBorder="1"/>
    <xf numFmtId="10" fontId="0" fillId="0" borderId="1" xfId="0" applyNumberFormat="1" applyBorder="1"/>
    <xf numFmtId="9" fontId="0" fillId="3" borderId="1" xfId="1" applyNumberFormat="1" applyFont="1" applyFill="1" applyBorder="1"/>
    <xf numFmtId="10" fontId="0" fillId="4" borderId="1" xfId="2" applyNumberFormat="1" applyFont="1" applyFill="1" applyBorder="1"/>
    <xf numFmtId="10" fontId="6" fillId="4" borderId="1" xfId="2" applyNumberFormat="1" applyFont="1" applyFill="1" applyBorder="1"/>
    <xf numFmtId="10" fontId="0" fillId="4" borderId="1" xfId="0" applyNumberFormat="1" applyFill="1" applyBorder="1"/>
    <xf numFmtId="10" fontId="6" fillId="4" borderId="1" xfId="0" applyNumberFormat="1" applyFont="1" applyFill="1" applyBorder="1"/>
    <xf numFmtId="0" fontId="0" fillId="4" borderId="1" xfId="0" applyFill="1" applyBorder="1"/>
    <xf numFmtId="10" fontId="0" fillId="4" borderId="1" xfId="0" applyNumberFormat="1" applyFill="1" applyBorder="1" applyAlignment="1">
      <alignment horizontal="right"/>
    </xf>
    <xf numFmtId="10" fontId="0" fillId="4" borderId="1" xfId="0" applyNumberFormat="1" applyFont="1" applyFill="1" applyBorder="1" applyAlignment="1">
      <alignment horizontal="right"/>
    </xf>
    <xf numFmtId="10" fontId="0" fillId="4" borderId="0" xfId="0" applyNumberFormat="1" applyFill="1"/>
    <xf numFmtId="10" fontId="6" fillId="4" borderId="0" xfId="0" applyNumberFormat="1" applyFont="1" applyFill="1"/>
    <xf numFmtId="0" fontId="5" fillId="0" borderId="0" xfId="0" applyFont="1" applyBorder="1" applyAlignment="1">
      <alignment horizontal="center"/>
    </xf>
    <xf numFmtId="0" fontId="0" fillId="0" borderId="0" xfId="0" applyBorder="1"/>
    <xf numFmtId="10" fontId="0" fillId="0" borderId="1" xfId="1" applyNumberFormat="1" applyFont="1" applyBorder="1"/>
    <xf numFmtId="10" fontId="0" fillId="3" borderId="1" xfId="1" applyNumberFormat="1" applyFont="1" applyFill="1" applyBorder="1" applyAlignme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80" zoomScaleNormal="80" workbookViewId="0">
      <selection activeCell="C8" sqref="C8"/>
    </sheetView>
  </sheetViews>
  <sheetFormatPr defaultRowHeight="14.5" x14ac:dyDescent="0.35"/>
  <cols>
    <col min="1" max="1" width="22.81640625" customWidth="1"/>
    <col min="2" max="2" width="14.26953125" bestFit="1" customWidth="1"/>
    <col min="3" max="3" width="13.7265625" bestFit="1" customWidth="1"/>
    <col min="4" max="4" width="11.54296875" customWidth="1"/>
    <col min="5" max="5" width="16.54296875" customWidth="1"/>
    <col min="6" max="6" width="10.08984375" bestFit="1" customWidth="1"/>
    <col min="7" max="7" width="25.26953125" bestFit="1" customWidth="1"/>
    <col min="8" max="8" width="14.26953125" bestFit="1" customWidth="1"/>
    <col min="9" max="9" width="14.26953125" customWidth="1"/>
    <col min="10" max="10" width="16.81640625" customWidth="1"/>
    <col min="11" max="11" width="15.26953125" customWidth="1"/>
  </cols>
  <sheetData>
    <row r="1" spans="1:11" ht="18.5" x14ac:dyDescent="0.45">
      <c r="A1" s="23" t="s">
        <v>0</v>
      </c>
      <c r="B1" s="23"/>
      <c r="C1" s="23"/>
      <c r="D1" s="23"/>
      <c r="E1" s="23"/>
      <c r="F1" s="23"/>
      <c r="G1" s="21" t="s">
        <v>1</v>
      </c>
      <c r="H1" s="21"/>
      <c r="I1" s="21"/>
      <c r="J1" s="21"/>
      <c r="K1" s="21"/>
    </row>
    <row r="2" spans="1:11" ht="36.75" customHeight="1" x14ac:dyDescent="0.35">
      <c r="A2" s="7" t="s">
        <v>2</v>
      </c>
      <c r="B2" s="7" t="s">
        <v>3</v>
      </c>
      <c r="C2" s="7" t="s">
        <v>42</v>
      </c>
      <c r="D2" s="7">
        <v>2016</v>
      </c>
      <c r="E2" s="7" t="s">
        <v>3</v>
      </c>
      <c r="F2" s="7">
        <v>2017</v>
      </c>
      <c r="G2" s="7" t="s">
        <v>2</v>
      </c>
      <c r="H2" s="7" t="s">
        <v>3</v>
      </c>
      <c r="I2" s="7">
        <v>2016</v>
      </c>
      <c r="J2" s="7" t="s">
        <v>3</v>
      </c>
      <c r="K2" s="7">
        <v>2017</v>
      </c>
    </row>
    <row r="3" spans="1:11" ht="18.5" x14ac:dyDescent="0.45">
      <c r="A3" s="21" t="s">
        <v>4</v>
      </c>
      <c r="B3" s="21"/>
      <c r="C3" s="21"/>
      <c r="D3" s="21"/>
      <c r="E3" s="21"/>
      <c r="F3" s="21"/>
      <c r="G3" s="21" t="s">
        <v>4</v>
      </c>
      <c r="H3" s="21"/>
      <c r="I3" s="21"/>
      <c r="J3" s="21"/>
      <c r="K3" s="21"/>
    </row>
    <row r="4" spans="1:11" x14ac:dyDescent="0.35">
      <c r="A4" s="1" t="s">
        <v>5</v>
      </c>
      <c r="B4" s="2">
        <f>20000*1.28</f>
        <v>25600</v>
      </c>
      <c r="C4" s="40">
        <f>B4/B21</f>
        <v>2.6242952332137366E-2</v>
      </c>
      <c r="D4" s="24">
        <v>1</v>
      </c>
      <c r="E4" s="2">
        <f>B4*1.35</f>
        <v>34560</v>
      </c>
      <c r="F4" s="29">
        <v>1.35</v>
      </c>
      <c r="G4" s="1" t="s">
        <v>6</v>
      </c>
      <c r="H4" s="3">
        <f>130000*1.28</f>
        <v>166400</v>
      </c>
      <c r="I4" s="26">
        <v>1</v>
      </c>
      <c r="J4" s="3">
        <v>194200</v>
      </c>
      <c r="K4" s="31">
        <f>J4/H4</f>
        <v>1.1670673076923077</v>
      </c>
    </row>
    <row r="5" spans="1:11" x14ac:dyDescent="0.35">
      <c r="A5" s="1" t="s">
        <v>7</v>
      </c>
      <c r="B5" s="2">
        <v>158600</v>
      </c>
      <c r="C5" s="40">
        <f>B5/B21</f>
        <v>0.16258329062019478</v>
      </c>
      <c r="D5" s="24">
        <v>1</v>
      </c>
      <c r="E5" s="2">
        <v>220500</v>
      </c>
      <c r="F5" s="29">
        <f>E5/B5</f>
        <v>1.3902900378310215</v>
      </c>
      <c r="G5" s="1" t="s">
        <v>8</v>
      </c>
      <c r="H5" s="2">
        <f>50000*1.28</f>
        <v>64000</v>
      </c>
      <c r="I5" s="26">
        <v>1</v>
      </c>
      <c r="J5" s="3">
        <v>54200</v>
      </c>
      <c r="K5" s="32">
        <f t="shared" ref="K5:K11" si="0">J5/H5</f>
        <v>0.84687500000000004</v>
      </c>
    </row>
    <row r="6" spans="1:11" x14ac:dyDescent="0.35">
      <c r="A6" s="1" t="s">
        <v>9</v>
      </c>
      <c r="B6" s="2">
        <f>85000*1.28</f>
        <v>108800</v>
      </c>
      <c r="C6" s="40">
        <f>B6/B21</f>
        <v>0.1115325474115838</v>
      </c>
      <c r="D6" s="24">
        <v>1</v>
      </c>
      <c r="E6" s="2">
        <v>96500</v>
      </c>
      <c r="F6" s="30">
        <f>E6/B6</f>
        <v>0.88694852941176472</v>
      </c>
      <c r="G6" s="1" t="s">
        <v>10</v>
      </c>
      <c r="H6" s="15">
        <f>80000*1.28</f>
        <v>102400</v>
      </c>
      <c r="I6" s="26">
        <v>1</v>
      </c>
      <c r="J6" s="3">
        <v>188400</v>
      </c>
      <c r="K6" s="31">
        <f t="shared" si="0"/>
        <v>1.83984375</v>
      </c>
    </row>
    <row r="7" spans="1:11" x14ac:dyDescent="0.35">
      <c r="A7" s="1" t="s">
        <v>11</v>
      </c>
      <c r="B7" s="2">
        <v>98200</v>
      </c>
      <c r="C7" s="40">
        <f>B7/B21</f>
        <v>0.10066632496155818</v>
      </c>
      <c r="D7" s="24">
        <v>1</v>
      </c>
      <c r="E7" s="2">
        <v>82500</v>
      </c>
      <c r="F7" s="30">
        <f>E7/B7</f>
        <v>0.84012219959266798</v>
      </c>
      <c r="G7" s="1" t="s">
        <v>12</v>
      </c>
      <c r="H7" s="15">
        <v>58000</v>
      </c>
      <c r="I7" s="26">
        <v>1</v>
      </c>
      <c r="J7" s="3">
        <v>88360</v>
      </c>
      <c r="K7" s="31">
        <f t="shared" si="0"/>
        <v>1.5234482758620689</v>
      </c>
    </row>
    <row r="8" spans="1:11" x14ac:dyDescent="0.35">
      <c r="A8" s="1" t="s">
        <v>13</v>
      </c>
      <c r="B8" s="2">
        <f>60000*1.28</f>
        <v>76800</v>
      </c>
      <c r="C8" s="40">
        <f t="shared" ref="C5:C9" si="1">B8/B25</f>
        <v>0.128</v>
      </c>
      <c r="D8" s="24">
        <v>1</v>
      </c>
      <c r="E8" s="2">
        <v>140700</v>
      </c>
      <c r="F8" s="29">
        <f>E8/B8</f>
        <v>1.83203125</v>
      </c>
      <c r="G8" s="1" t="s">
        <v>14</v>
      </c>
      <c r="H8" s="15">
        <v>92200</v>
      </c>
      <c r="I8" s="26">
        <v>1</v>
      </c>
      <c r="J8" s="3">
        <v>104320</v>
      </c>
      <c r="K8" s="31">
        <f t="shared" si="0"/>
        <v>1.1314533622559653</v>
      </c>
    </row>
    <row r="9" spans="1:11" x14ac:dyDescent="0.35">
      <c r="A9" s="1" t="s">
        <v>15</v>
      </c>
      <c r="B9" s="2">
        <v>20000</v>
      </c>
      <c r="C9" s="40">
        <f t="shared" si="1"/>
        <v>0.1111111111111111</v>
      </c>
      <c r="D9" s="24">
        <v>1</v>
      </c>
      <c r="E9" s="2">
        <v>47000</v>
      </c>
      <c r="F9" s="29">
        <f>E9/B9</f>
        <v>2.35</v>
      </c>
      <c r="G9" s="1"/>
      <c r="H9" s="1"/>
      <c r="I9" s="26"/>
      <c r="J9" s="1"/>
      <c r="K9" s="31"/>
    </row>
    <row r="10" spans="1:11" x14ac:dyDescent="0.35">
      <c r="A10" s="1"/>
      <c r="B10" s="2"/>
      <c r="C10" s="2"/>
      <c r="D10" s="24"/>
      <c r="E10" s="2">
        <f t="shared" ref="E5:E11" si="2">B10*1.35</f>
        <v>0</v>
      </c>
      <c r="F10" s="29"/>
      <c r="G10" s="1"/>
      <c r="H10" s="1"/>
      <c r="I10" s="26"/>
      <c r="J10" s="1"/>
      <c r="K10" s="31"/>
    </row>
    <row r="11" spans="1:11" x14ac:dyDescent="0.35">
      <c r="A11" s="1" t="s">
        <v>16</v>
      </c>
      <c r="B11" s="2">
        <f>SUM(B4:B9)</f>
        <v>488000</v>
      </c>
      <c r="C11" s="40">
        <f>B11/B21</f>
        <v>0.50025627883136858</v>
      </c>
      <c r="D11" s="24">
        <v>1</v>
      </c>
      <c r="E11" s="2">
        <v>621760</v>
      </c>
      <c r="F11" s="29">
        <f>E11/B11</f>
        <v>1.2740983606557377</v>
      </c>
      <c r="G11" s="1" t="s">
        <v>17</v>
      </c>
      <c r="H11" s="16">
        <f>SUM(H4:H10)</f>
        <v>483000</v>
      </c>
      <c r="I11" s="26">
        <v>1</v>
      </c>
      <c r="J11" s="16">
        <f>SUM(J4:J10)</f>
        <v>629480</v>
      </c>
      <c r="K11" s="31">
        <f t="shared" si="0"/>
        <v>1.3032712215320912</v>
      </c>
    </row>
    <row r="12" spans="1:1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8.5" x14ac:dyDescent="0.45">
      <c r="A13" s="21" t="s">
        <v>18</v>
      </c>
      <c r="B13" s="21"/>
      <c r="C13" s="21"/>
      <c r="D13" s="21"/>
      <c r="E13" s="21"/>
      <c r="F13" s="21"/>
      <c r="G13" s="21" t="s">
        <v>18</v>
      </c>
      <c r="H13" s="21"/>
      <c r="I13" s="21"/>
      <c r="J13" s="21"/>
      <c r="K13" s="21"/>
    </row>
    <row r="14" spans="1:11" x14ac:dyDescent="0.35">
      <c r="A14" s="1" t="s">
        <v>19</v>
      </c>
      <c r="B14" s="2">
        <v>85000</v>
      </c>
      <c r="C14" s="2"/>
      <c r="D14" s="24">
        <v>1</v>
      </c>
      <c r="E14" s="2">
        <v>130000</v>
      </c>
      <c r="F14" s="31">
        <f>E14/B14</f>
        <v>1.5294117647058822</v>
      </c>
      <c r="G14" s="1" t="s">
        <v>20</v>
      </c>
      <c r="H14" s="2">
        <f>170000*1.25</f>
        <v>212500</v>
      </c>
      <c r="I14" s="24">
        <v>1</v>
      </c>
      <c r="J14" s="2">
        <v>253770</v>
      </c>
      <c r="K14" s="31">
        <f>J14/H14</f>
        <v>1.1942117647058823</v>
      </c>
    </row>
    <row r="15" spans="1:11" x14ac:dyDescent="0.35">
      <c r="A15" s="1" t="s">
        <v>21</v>
      </c>
      <c r="B15" s="2">
        <v>45000</v>
      </c>
      <c r="C15" s="2"/>
      <c r="D15" s="24">
        <v>1</v>
      </c>
      <c r="E15" s="2">
        <v>34000</v>
      </c>
      <c r="F15" s="32">
        <f>E15/B15</f>
        <v>0.75555555555555554</v>
      </c>
      <c r="G15" s="1"/>
      <c r="H15" s="1"/>
      <c r="I15" s="1"/>
      <c r="J15" s="1"/>
      <c r="K15" s="33"/>
    </row>
    <row r="16" spans="1:11" ht="18.5" x14ac:dyDescent="0.45">
      <c r="A16" s="1" t="s">
        <v>22</v>
      </c>
      <c r="B16" s="2">
        <v>225000</v>
      </c>
      <c r="C16" s="2"/>
      <c r="D16" s="24">
        <v>1</v>
      </c>
      <c r="E16" s="2">
        <v>292000</v>
      </c>
      <c r="F16" s="31">
        <f>E16/B16</f>
        <v>1.2977777777777777</v>
      </c>
      <c r="G16" s="21" t="s">
        <v>23</v>
      </c>
      <c r="H16" s="21"/>
      <c r="I16" s="21"/>
      <c r="J16" s="21"/>
      <c r="K16" s="21"/>
    </row>
    <row r="17" spans="1:11" x14ac:dyDescent="0.35">
      <c r="A17" s="1" t="s">
        <v>24</v>
      </c>
      <c r="B17" s="2">
        <v>132500</v>
      </c>
      <c r="C17" s="2"/>
      <c r="D17" s="24">
        <v>1</v>
      </c>
      <c r="E17" s="2">
        <v>124240</v>
      </c>
      <c r="F17" s="32">
        <f>E17/B17</f>
        <v>0.93766037735849062</v>
      </c>
      <c r="G17" s="1" t="s">
        <v>25</v>
      </c>
      <c r="H17" s="2">
        <v>200000</v>
      </c>
      <c r="I17" s="24">
        <v>1</v>
      </c>
      <c r="J17" s="2">
        <f>H17</f>
        <v>200000</v>
      </c>
      <c r="K17" s="34">
        <f>J17/H17</f>
        <v>1</v>
      </c>
    </row>
    <row r="18" spans="1:11" x14ac:dyDescent="0.35">
      <c r="A18" s="1" t="s">
        <v>26</v>
      </c>
      <c r="B18" s="14">
        <f>SUM(B14:B17)</f>
        <v>487500</v>
      </c>
      <c r="C18" s="27">
        <f>B18/B21</f>
        <v>0.49974372116863147</v>
      </c>
      <c r="D18" s="24">
        <v>1</v>
      </c>
      <c r="E18" s="14">
        <f>SUM(E14:E17)</f>
        <v>580240</v>
      </c>
      <c r="F18" s="31">
        <f>E18/B18</f>
        <v>1.1902358974358975</v>
      </c>
      <c r="G18" s="1" t="s">
        <v>27</v>
      </c>
      <c r="H18" s="2">
        <v>80000</v>
      </c>
      <c r="I18" s="24">
        <v>1</v>
      </c>
      <c r="J18" s="2">
        <v>96000</v>
      </c>
      <c r="K18" s="35">
        <f>J18/H18</f>
        <v>1.2</v>
      </c>
    </row>
    <row r="19" spans="1:11" x14ac:dyDescent="0.35">
      <c r="A19" s="1"/>
      <c r="B19" s="14"/>
      <c r="C19" s="14"/>
      <c r="D19" s="1"/>
      <c r="E19" s="14"/>
      <c r="F19" s="31"/>
      <c r="G19" s="1" t="s">
        <v>28</v>
      </c>
      <c r="H19" s="15">
        <v>15000</v>
      </c>
      <c r="I19" s="24">
        <v>1</v>
      </c>
      <c r="J19" s="14">
        <v>22750</v>
      </c>
      <c r="K19" s="35">
        <f>J19/H19</f>
        <v>1.5166666666666666</v>
      </c>
    </row>
    <row r="20" spans="1:11" x14ac:dyDescent="0.35">
      <c r="A20" s="1"/>
      <c r="B20" s="1"/>
      <c r="C20" s="1"/>
      <c r="D20" s="1"/>
      <c r="E20" s="1"/>
      <c r="F20" s="31"/>
      <c r="G20" s="1"/>
      <c r="H20" s="15"/>
      <c r="I20" s="1"/>
      <c r="J20" s="14"/>
      <c r="K20" s="31"/>
    </row>
    <row r="21" spans="1:11" x14ac:dyDescent="0.35">
      <c r="A21" s="17" t="s">
        <v>29</v>
      </c>
      <c r="B21" s="18">
        <f>B11+B18</f>
        <v>975500</v>
      </c>
      <c r="C21" s="41">
        <f>C11+C18</f>
        <v>1</v>
      </c>
      <c r="D21" s="18"/>
      <c r="E21" s="18">
        <f>E11+E18</f>
        <v>1202000</v>
      </c>
      <c r="F21" s="31">
        <f>E21/B21</f>
        <v>1.2321886212198871</v>
      </c>
      <c r="G21" s="17" t="s">
        <v>29</v>
      </c>
      <c r="H21" s="19">
        <f>(H11+H14+H17+H18+H20)</f>
        <v>975500</v>
      </c>
      <c r="I21" s="28">
        <v>1</v>
      </c>
      <c r="J21" s="19">
        <f>(J11+J14+J17+J18+J19)</f>
        <v>1202000</v>
      </c>
      <c r="K21" s="31">
        <f>J21/H21</f>
        <v>1.2321886212198871</v>
      </c>
    </row>
    <row r="22" spans="1:11" x14ac:dyDescent="0.35">
      <c r="B22" s="4"/>
      <c r="C22" s="4"/>
      <c r="D22" s="4"/>
      <c r="E22" s="4"/>
      <c r="H22" s="4"/>
      <c r="I22" s="4"/>
      <c r="J22" s="4"/>
    </row>
    <row r="23" spans="1:11" ht="21" x14ac:dyDescent="0.5">
      <c r="A23" s="22" t="s">
        <v>30</v>
      </c>
      <c r="B23" s="22"/>
      <c r="C23" s="38"/>
      <c r="D23" s="11">
        <v>2016</v>
      </c>
      <c r="E23" s="11"/>
      <c r="H23" s="25">
        <v>2017</v>
      </c>
    </row>
    <row r="24" spans="1:11" x14ac:dyDescent="0.35">
      <c r="A24" s="1" t="s">
        <v>2</v>
      </c>
      <c r="B24" s="1" t="s">
        <v>31</v>
      </c>
      <c r="C24" s="39"/>
      <c r="D24" t="s">
        <v>41</v>
      </c>
      <c r="G24" s="1" t="s">
        <v>31</v>
      </c>
      <c r="H24" t="s">
        <v>41</v>
      </c>
    </row>
    <row r="25" spans="1:11" x14ac:dyDescent="0.35">
      <c r="A25" s="1" t="s">
        <v>32</v>
      </c>
      <c r="B25" s="2">
        <v>600000</v>
      </c>
      <c r="C25" s="4"/>
      <c r="D25" s="4"/>
      <c r="E25" s="4"/>
      <c r="G25" s="2">
        <v>800000</v>
      </c>
      <c r="H25" s="36">
        <f>G25/B25</f>
        <v>1.3333333333333333</v>
      </c>
    </row>
    <row r="26" spans="1:11" x14ac:dyDescent="0.35">
      <c r="A26" s="1" t="s">
        <v>33</v>
      </c>
      <c r="B26" s="9">
        <v>180000</v>
      </c>
      <c r="C26" s="12"/>
      <c r="D26" s="4"/>
      <c r="E26" s="4"/>
      <c r="G26" s="9">
        <v>175000</v>
      </c>
      <c r="H26" s="37">
        <f t="shared" ref="H26:H34" si="3">G26/B26</f>
        <v>0.97222222222222221</v>
      </c>
    </row>
    <row r="27" spans="1:11" x14ac:dyDescent="0.35">
      <c r="A27" s="1" t="s">
        <v>34</v>
      </c>
      <c r="B27" s="2">
        <v>420000</v>
      </c>
      <c r="C27" s="4"/>
      <c r="D27" s="4"/>
      <c r="E27" s="4"/>
      <c r="G27" s="2">
        <v>625000</v>
      </c>
      <c r="H27" s="36">
        <f t="shared" si="3"/>
        <v>1.4880952380952381</v>
      </c>
    </row>
    <row r="28" spans="1:11" x14ac:dyDescent="0.35">
      <c r="A28" s="1" t="s">
        <v>35</v>
      </c>
      <c r="B28" s="9">
        <v>255000</v>
      </c>
      <c r="C28" s="12"/>
      <c r="D28" s="4"/>
      <c r="E28" s="4"/>
      <c r="G28" s="9">
        <v>388750</v>
      </c>
      <c r="H28" s="36">
        <f t="shared" si="3"/>
        <v>1.5245098039215685</v>
      </c>
    </row>
    <row r="29" spans="1:11" x14ac:dyDescent="0.35">
      <c r="A29" s="1" t="s">
        <v>36</v>
      </c>
      <c r="B29" s="2">
        <f>SUM(B27-B28)</f>
        <v>165000</v>
      </c>
      <c r="C29" s="4"/>
      <c r="D29" s="4"/>
      <c r="E29" s="4"/>
      <c r="G29" s="2">
        <v>236250</v>
      </c>
      <c r="H29" s="36">
        <f t="shared" si="3"/>
        <v>1.4318181818181819</v>
      </c>
    </row>
    <row r="30" spans="1:11" x14ac:dyDescent="0.35">
      <c r="A30" s="8" t="s">
        <v>37</v>
      </c>
      <c r="B30" s="9">
        <v>40000</v>
      </c>
      <c r="C30" s="12"/>
      <c r="D30" s="12"/>
      <c r="E30" s="12"/>
      <c r="F30" s="10"/>
      <c r="G30" s="9">
        <v>30000</v>
      </c>
      <c r="H30" s="37">
        <f t="shared" si="3"/>
        <v>0.75</v>
      </c>
    </row>
    <row r="31" spans="1:11" x14ac:dyDescent="0.35">
      <c r="A31" s="8" t="s">
        <v>38</v>
      </c>
      <c r="B31" s="9">
        <v>65000</v>
      </c>
      <c r="C31" s="12"/>
      <c r="D31" s="12"/>
      <c r="E31" s="12"/>
      <c r="F31" s="10"/>
      <c r="G31" s="9">
        <v>61250</v>
      </c>
      <c r="H31" s="37">
        <f t="shared" si="3"/>
        <v>0.94230769230769229</v>
      </c>
    </row>
    <row r="32" spans="1:11" x14ac:dyDescent="0.35">
      <c r="A32" s="8" t="s">
        <v>39</v>
      </c>
      <c r="B32" s="9">
        <v>45000</v>
      </c>
      <c r="C32" s="12"/>
      <c r="D32" s="12"/>
      <c r="E32" s="12"/>
      <c r="F32" s="10"/>
      <c r="G32" s="9">
        <v>56250</v>
      </c>
      <c r="H32" s="36">
        <f t="shared" si="3"/>
        <v>1.25</v>
      </c>
    </row>
    <row r="33" spans="1:8" x14ac:dyDescent="0.35">
      <c r="A33" s="1" t="s">
        <v>40</v>
      </c>
      <c r="B33" s="2">
        <v>65000</v>
      </c>
      <c r="C33" s="4"/>
      <c r="D33" s="4"/>
      <c r="E33" s="4"/>
      <c r="G33" s="2">
        <v>7250</v>
      </c>
      <c r="H33" s="37">
        <f t="shared" si="3"/>
        <v>0.11153846153846154</v>
      </c>
    </row>
    <row r="34" spans="1:8" x14ac:dyDescent="0.35">
      <c r="A34" s="5" t="s">
        <v>27</v>
      </c>
      <c r="B34" s="6">
        <f>B29-B30-B31-B32+B33</f>
        <v>80000</v>
      </c>
      <c r="C34" s="13"/>
      <c r="D34" s="13"/>
      <c r="E34" s="13"/>
      <c r="G34" s="6">
        <f>G29-G30-G31-G32+G33</f>
        <v>96000</v>
      </c>
      <c r="H34" s="36">
        <f t="shared" si="3"/>
        <v>1.2</v>
      </c>
    </row>
  </sheetData>
  <mergeCells count="9">
    <mergeCell ref="A12:K12"/>
    <mergeCell ref="G16:K16"/>
    <mergeCell ref="A23:B23"/>
    <mergeCell ref="A1:F1"/>
    <mergeCell ref="A3:F3"/>
    <mergeCell ref="A13:F13"/>
    <mergeCell ref="G1:K1"/>
    <mergeCell ref="G3:K3"/>
    <mergeCell ref="G13:K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271B5600C81B46AF81A30DD18E43E0" ma:contentTypeVersion="3" ma:contentTypeDescription="Crie um novo documento." ma:contentTypeScope="" ma:versionID="b54b022dc3d00c848a17c98f15fde7a2">
  <xsd:schema xmlns:xsd="http://www.w3.org/2001/XMLSchema" xmlns:xs="http://www.w3.org/2001/XMLSchema" xmlns:p="http://schemas.microsoft.com/office/2006/metadata/properties" xmlns:ns2="3aca739f-a956-4e0c-8806-1809f4b9a74e" targetNamespace="http://schemas.microsoft.com/office/2006/metadata/properties" ma:root="true" ma:fieldsID="4655df8042945099c7b747ea954e3259" ns2:_="">
    <xsd:import namespace="3aca739f-a956-4e0c-8806-1809f4b9a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a739f-a956-4e0c-8806-1809f4b9a7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4CAB35-68D9-483D-950F-F4A8AC2A44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A2001B-4FA7-42A7-A09A-F312D34895E6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3aca739f-a956-4e0c-8806-1809f4b9a74e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2E8FC7-037B-4634-9C77-F4B925DAA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a739f-a956-4e0c-8806-1809f4b9a7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xxxxxxxxxxxxxxxxxxxxxx</dc:creator>
  <cp:keywords/>
  <dc:description/>
  <cp:lastModifiedBy>lab3138@etecjk.local</cp:lastModifiedBy>
  <cp:revision/>
  <dcterms:created xsi:type="dcterms:W3CDTF">2018-03-12T22:57:07Z</dcterms:created>
  <dcterms:modified xsi:type="dcterms:W3CDTF">2025-08-21T01:17:51Z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0x0101003A271B5600C81B46AF81A30DD18E43E0</vt:lpwstr>
  </property>
</Properties>
</file>