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FINANCEIRO\COLINAS DO PARAHYBA - TREMEMBÉ\Distribuição Prime\2024.06\"/>
    </mc:Choice>
  </mc:AlternateContent>
  <xr:revisionPtr revIDLastSave="0" documentId="13_ncr:1_{93C59F4D-70BA-421A-B2A9-FE573E15E4AE}" xr6:coauthVersionLast="47" xr6:coauthVersionMax="47" xr10:uidLastSave="{00000000-0000-0000-0000-000000000000}"/>
  <bookViews>
    <workbookView xWindow="-108" yWindow="-108" windowWidth="23256" windowHeight="12456" tabRatio="886" activeTab="6" xr2:uid="{F5F5FC3F-2933-4804-81AE-91A82A342BCB}"/>
  </bookViews>
  <sheets>
    <sheet name="Resumo" sheetId="1" r:id="rId1"/>
    <sheet name="PREMISSAS DE CONTRATO" sheetId="10" r:id="rId2"/>
    <sheet name="(A) VGV" sheetId="13" r:id="rId3"/>
    <sheet name="(D) Recebiveis" sheetId="3" r:id="rId4"/>
    <sheet name="(E) Impostos" sheetId="4" r:id="rId5"/>
    <sheet name="(G) Extrato bancário" sheetId="5" r:id="rId6"/>
    <sheet name="(J) Contabilidade" sheetId="6" r:id="rId7"/>
    <sheet name="(M) IPTU" sheetId="7" r:id="rId8"/>
    <sheet name="(S) IPCA" sheetId="8" r:id="rId9"/>
  </sheets>
  <definedNames>
    <definedName name="DadosExternos_1" localSheetId="2" hidden="1">'(A) VGV'!$A$1:$K$6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J9" i="4"/>
  <c r="E16" i="1"/>
  <c r="G9" i="4"/>
  <c r="H3" i="13"/>
  <c r="H2" i="13"/>
  <c r="H5" i="13"/>
  <c r="H6" i="13"/>
  <c r="H4" i="13"/>
  <c r="F8" i="4"/>
  <c r="K97" i="3"/>
  <c r="E13" i="1" s="1"/>
  <c r="G13" i="1" s="1"/>
  <c r="E21" i="1"/>
  <c r="I5" i="4"/>
  <c r="G5" i="4"/>
  <c r="F5" i="4"/>
  <c r="E5" i="4"/>
  <c r="I4" i="4"/>
  <c r="G4" i="4"/>
  <c r="F4" i="4"/>
  <c r="E4" i="4"/>
  <c r="H15" i="4"/>
  <c r="H12" i="4"/>
  <c r="E15" i="4"/>
  <c r="E14" i="4"/>
  <c r="E12" i="4"/>
  <c r="E11" i="4"/>
  <c r="E10" i="4"/>
  <c r="E6" i="4"/>
  <c r="I10" i="4"/>
  <c r="G10" i="4"/>
  <c r="F10" i="4"/>
  <c r="J10" i="4"/>
  <c r="I6" i="4"/>
  <c r="G6" i="4"/>
  <c r="F6" i="4"/>
  <c r="J4" i="4"/>
  <c r="I9" i="4" l="1"/>
  <c r="E9" i="4"/>
  <c r="F9" i="4"/>
  <c r="G8" i="4"/>
  <c r="I8" i="4"/>
  <c r="E8" i="4"/>
  <c r="H9" i="4"/>
  <c r="F7" i="4"/>
  <c r="G7" i="4"/>
  <c r="I7" i="4"/>
  <c r="E7" i="4"/>
  <c r="E17" i="1"/>
  <c r="G17" i="1" s="1"/>
  <c r="G16" i="1"/>
  <c r="H6" i="4"/>
  <c r="J6" i="4" s="1"/>
  <c r="J8" i="4" l="1"/>
  <c r="J7" i="4"/>
  <c r="J5" i="4"/>
  <c r="I7" i="13" l="1"/>
  <c r="E10" i="1" s="1"/>
  <c r="E25" i="1" s="1"/>
  <c r="H7" i="13"/>
  <c r="E8" i="1" l="1"/>
  <c r="G8" i="1" s="1"/>
  <c r="G23" i="1"/>
  <c r="G22" i="1"/>
  <c r="G20" i="1"/>
  <c r="G19" i="1"/>
  <c r="G21" i="1" l="1"/>
  <c r="I15" i="4"/>
  <c r="I14" i="4"/>
  <c r="I13" i="4"/>
  <c r="I12" i="4"/>
  <c r="G15" i="4"/>
  <c r="F15" i="4"/>
  <c r="G14" i="4"/>
  <c r="F14" i="4"/>
  <c r="G13" i="4"/>
  <c r="F13" i="4"/>
  <c r="E13" i="4"/>
  <c r="G12" i="4"/>
  <c r="F12" i="4"/>
  <c r="G11" i="4"/>
  <c r="J14" i="4" l="1"/>
  <c r="J13" i="4"/>
  <c r="I11" i="4"/>
  <c r="F11" i="4"/>
  <c r="J15" i="4"/>
  <c r="J11" i="4" l="1"/>
  <c r="G18" i="1" l="1"/>
  <c r="G24" i="1" l="1"/>
  <c r="D11" i="4"/>
  <c r="D15" i="4"/>
  <c r="C15" i="4"/>
  <c r="D14" i="4"/>
  <c r="C14" i="4"/>
  <c r="D13" i="4"/>
  <c r="C13" i="4"/>
  <c r="D12" i="4"/>
  <c r="C12" i="4"/>
  <c r="D10" i="4"/>
  <c r="D9" i="4"/>
  <c r="D8" i="4"/>
  <c r="D7" i="4"/>
  <c r="D6" i="4"/>
  <c r="D5" i="4"/>
  <c r="D4" i="4"/>
  <c r="C11" i="4" l="1"/>
  <c r="C9" i="4"/>
  <c r="C10" i="4"/>
  <c r="C6" i="4"/>
  <c r="C4" i="4"/>
  <c r="C7" i="4"/>
  <c r="C5" i="4"/>
  <c r="C8" i="4"/>
  <c r="J12" i="4"/>
  <c r="G25" i="1" l="1"/>
  <c r="G26" i="1" s="1"/>
  <c r="E9" i="1"/>
  <c r="G9" i="1" s="1"/>
  <c r="G10" i="1" s="1"/>
  <c r="G30" i="1" l="1"/>
  <c r="G31" i="1" s="1"/>
  <c r="G32" i="1" l="1"/>
  <c r="G33" i="1"/>
  <c r="G37" i="1"/>
  <c r="G3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AD67A6-79A4-4706-AC87-6A5FE30B0F62}" keepAlive="1" name="Consulta - colinas" description="Conexão com a consulta 'colinas' na pasta de trabalho." type="5" refreshedVersion="0" background="1">
    <dbPr connection="Provider=Microsoft.Mashup.OleDb.1;Data Source=$Workbook$;Location=colinas;Extended Properties=&quot;&quot;" command="SELECT * FROM [colinas]"/>
  </connection>
  <connection id="2" xr16:uid="{F397EE65-8E44-4534-AA31-248A50458BD4}" keepAlive="1" name="Consulta - colinas (2)" description="Conexão com a consulta 'colinas (2)' na pasta de trabalho." type="5" refreshedVersion="0" background="1">
    <dbPr connection="Provider=Microsoft.Mashup.OleDb.1;Data Source=$Workbook$;Location=&quot;colinas (2)&quot;;Extended Properties=&quot;&quot;" command="SELECT * FROM [colinas (2)]"/>
  </connection>
  <connection id="3" xr16:uid="{681E7F19-BD1D-4BBF-882D-742C3F525514}" keepAlive="1" name="Consulta - mala" description="Conexão com a consulta 'mala' na pasta de trabalho." type="5" refreshedVersion="0" background="1">
    <dbPr connection="Provider=Microsoft.Mashup.OleDb.1;Data Source=$Workbook$;Location=mala;Extended Properties=&quot;&quot;" command="SELECT * FROM [mala]"/>
  </connection>
  <connection id="4" xr16:uid="{BC44C7B4-4891-4373-884A-FEF8004050C7}" keepAlive="1" name="Consulta - Mala direta colinas do parahyba rtf" description="Conexão com a consulta 'Mala direta colinas do parahyba rtf' na pasta de trabalho." type="5" refreshedVersion="8" background="1" saveData="1">
    <dbPr connection="Provider=Microsoft.Mashup.OleDb.1;Data Source=$Workbook$;Location=&quot;Mala direta colinas do parahyba rtf&quot;;Extended Properties=&quot;&quot;" command="SELECT * FROM [Mala direta colinas do parahyba rtf]"/>
  </connection>
  <connection id="5" xr16:uid="{D17DE469-D3AD-4130-B94E-92F4F7C3E12D}" keepAlive="1" name="Consulta - Mala direta colinas do parahyba rtf (2)" description="Conexão com a consulta 'Mala direta colinas do parahyba rtf (2)' na pasta de trabalho." type="5" refreshedVersion="8" background="1" saveData="1">
    <dbPr connection="Provider=Microsoft.Mashup.OleDb.1;Data Source=$Workbook$;Location=&quot;Mala direta colinas do parahyba rtf (2)&quot;;Extended Properties=&quot;&quot;" command="SELECT * FROM [Mala direta colinas do parahyba rtf (2)]"/>
  </connection>
  <connection id="6" xr16:uid="{AE125965-3A40-44DF-B473-A46AAF82F23B}" keepAlive="1" name="Consulta - MALA DIRETA PRIME rtf" description="Conexão com a consulta 'MALA DIRETA PRIME rtf' na pasta de trabalho." type="5" refreshedVersion="8" background="1" saveData="1">
    <dbPr connection="Provider=Microsoft.Mashup.OleDb.1;Data Source=$Workbook$;Location=&quot;MALA DIRETA PRIME rtf&quot;;Extended Properties=&quot;&quot;" command="SELECT * FROM [MALA DIRETA PRIME rtf]"/>
  </connection>
  <connection id="7" xr16:uid="{A6566A9A-B287-46FB-BEF4-D9D0A991C2F3}" keepAlive="1" name="Consulta - mala direta rtf" description="Conexão com a consulta 'mala direta rtf' na pasta de trabalho." type="5" refreshedVersion="0" background="1">
    <dbPr connection="Provider=Microsoft.Mashup.OleDb.1;Data Source=$Workbook$;Location=&quot;mala direta rtf&quot;;Extended Properties=&quot;&quot;" command="SELECT * FROM [mala direta rtf]"/>
  </connection>
</connections>
</file>

<file path=xl/sharedStrings.xml><?xml version="1.0" encoding="utf-8"?>
<sst xmlns="http://schemas.openxmlformats.org/spreadsheetml/2006/main" count="755" uniqueCount="389">
  <si>
    <t>VGV Bruto</t>
  </si>
  <si>
    <t>Impostos</t>
  </si>
  <si>
    <t>VGV Liq. de Comissão</t>
  </si>
  <si>
    <t>Recebíveis do Período</t>
  </si>
  <si>
    <t>PRIME</t>
  </si>
  <si>
    <t>ADM de carteira</t>
  </si>
  <si>
    <t>Despesas com custas processuais</t>
  </si>
  <si>
    <t>Despesas com estoque (IPTU)</t>
  </si>
  <si>
    <t>Empresa</t>
  </si>
  <si>
    <t>SCP</t>
  </si>
  <si>
    <t>Vendas do Período</t>
  </si>
  <si>
    <t>Deduções do Período</t>
  </si>
  <si>
    <t>Premissas de Participação</t>
  </si>
  <si>
    <t>A</t>
  </si>
  <si>
    <t>D</t>
  </si>
  <si>
    <t>E</t>
  </si>
  <si>
    <t>G</t>
  </si>
  <si>
    <t>H</t>
  </si>
  <si>
    <t>I</t>
  </si>
  <si>
    <t>Dívida Prime</t>
  </si>
  <si>
    <t>Amortização da Divida no Período</t>
  </si>
  <si>
    <t>Saldo final do mês</t>
  </si>
  <si>
    <t>Saldo Amortizado</t>
  </si>
  <si>
    <t>L</t>
  </si>
  <si>
    <t>K</t>
  </si>
  <si>
    <t>M</t>
  </si>
  <si>
    <t xml:space="preserve">C = A - B </t>
  </si>
  <si>
    <t>J</t>
  </si>
  <si>
    <t>F = D x 1%</t>
  </si>
  <si>
    <t xml:space="preserve">Marketing </t>
  </si>
  <si>
    <t>EQL</t>
  </si>
  <si>
    <t>Dt Contrato</t>
  </si>
  <si>
    <t>CPF/CNPJ</t>
  </si>
  <si>
    <t>Data_Vencimento</t>
  </si>
  <si>
    <t>Data_Pagamento</t>
  </si>
  <si>
    <t>Referência</t>
  </si>
  <si>
    <t>Nome</t>
  </si>
  <si>
    <t>Cm+Juros+Multa</t>
  </si>
  <si>
    <t>D.Banco</t>
  </si>
  <si>
    <t>Total</t>
  </si>
  <si>
    <t xml:space="preserve"> 16.  F.  13</t>
  </si>
  <si>
    <t>Sinal I 1 / 1</t>
  </si>
  <si>
    <t>JOSE GERALDO PETERSEN FILHO</t>
  </si>
  <si>
    <t xml:space="preserve"> 16.  F.  14</t>
  </si>
  <si>
    <t xml:space="preserve">LUIZ ROBERTO SANT ANA JUNIOR </t>
  </si>
  <si>
    <t xml:space="preserve"> 16.  F.  18</t>
  </si>
  <si>
    <t>ANDRE LUIZ DA SILVA</t>
  </si>
  <si>
    <t xml:space="preserve"> 16.  F.  20</t>
  </si>
  <si>
    <t>M TORRE CONSTRUTORA E INCORPORADORA LTDA</t>
  </si>
  <si>
    <t xml:space="preserve"> 16.  F.  21</t>
  </si>
  <si>
    <t xml:space="preserve"> 16.  F.  22</t>
  </si>
  <si>
    <t xml:space="preserve"> 16.  F.  23</t>
  </si>
  <si>
    <t xml:space="preserve"> 16.  F.  24</t>
  </si>
  <si>
    <t xml:space="preserve"> 16.  F.  25</t>
  </si>
  <si>
    <t xml:space="preserve"> 16.  F.  27</t>
  </si>
  <si>
    <t>MARCIO DOS SANTOS LIMA</t>
  </si>
  <si>
    <t>Competência</t>
  </si>
  <si>
    <t>Parte Vece</t>
  </si>
  <si>
    <t>PIS (0,65%)</t>
  </si>
  <si>
    <t>COFINS (3%)</t>
  </si>
  <si>
    <t>IRPJ (1,2%)</t>
  </si>
  <si>
    <t>Adic.IRPJ</t>
  </si>
  <si>
    <t>CSLL (1,08%)</t>
  </si>
  <si>
    <t>Colinas do Parahyba</t>
  </si>
  <si>
    <t>Controle Impostos</t>
  </si>
  <si>
    <t>Receita</t>
  </si>
  <si>
    <t>Prime</t>
  </si>
  <si>
    <t>Despesas com boletos e negativação</t>
  </si>
  <si>
    <t>Despesas com cartório de protestos com cobrança</t>
  </si>
  <si>
    <t>Despesas com honorários advocatícios com cobrança</t>
  </si>
  <si>
    <t>Logotipo Itaú</t>
  </si>
  <si>
    <t>Atualização:</t>
  </si>
  <si>
    <t>Nome:</t>
  </si>
  <si>
    <t>VECE INCORPORADORA LTDA</t>
  </si>
  <si>
    <t>Agência:</t>
  </si>
  <si>
    <t>Conta:</t>
  </si>
  <si>
    <t>16185</t>
  </si>
  <si>
    <t>Lançamentos</t>
  </si>
  <si>
    <t>Periodo:</t>
  </si>
  <si>
    <t>data</t>
  </si>
  <si>
    <t>lançamento</t>
  </si>
  <si>
    <t>ag./origem</t>
  </si>
  <si>
    <t>valor (R$)</t>
  </si>
  <si>
    <t>saldo (R$)</t>
  </si>
  <si>
    <t>SALDO ANTERIOR</t>
  </si>
  <si>
    <t/>
  </si>
  <si>
    <t>SISPAG FORNECEDORES</t>
  </si>
  <si>
    <t>SISPAG FORNECEDORES TED</t>
  </si>
  <si>
    <t>SISPAG TRIBUTOS</t>
  </si>
  <si>
    <t>TAR/CUSTAS COBRANCA</t>
  </si>
  <si>
    <t xml:space="preserve">Comissão paga pelo cliente diretamente ao time de vendas </t>
  </si>
  <si>
    <t>Receita líquida de venda de lotes</t>
  </si>
  <si>
    <t>Despesas com serviços bancários</t>
  </si>
  <si>
    <t>Despesas com contabilidade do mês</t>
  </si>
  <si>
    <t xml:space="preserve">Juros do Período </t>
  </si>
  <si>
    <t>Total Impostos</t>
  </si>
  <si>
    <t>CONTABILIDADE PÓS LANÇAMENTO</t>
  </si>
  <si>
    <t>IPCA do Período</t>
  </si>
  <si>
    <t xml:space="preserve">Valor a ser depositado ou saldo a ser abatido no próximo mês </t>
  </si>
  <si>
    <t>São José dos Campos, _____ de _____________________ de __________.</t>
  </si>
  <si>
    <t>__________________________________________</t>
  </si>
  <si>
    <t>Distribuição antes da Amortização da Dívida</t>
  </si>
  <si>
    <t xml:space="preserve">Total mês </t>
  </si>
  <si>
    <t>70% da parcela de distribuição da Prime no mês</t>
  </si>
  <si>
    <t>Valor</t>
  </si>
  <si>
    <t>Mês de referência:</t>
  </si>
  <si>
    <t>Nome empreendimento</t>
  </si>
  <si>
    <t>Quadra</t>
  </si>
  <si>
    <t>Lote</t>
  </si>
  <si>
    <t>area</t>
  </si>
  <si>
    <t>dt_Contr</t>
  </si>
  <si>
    <t>COLINAS DO PARAHYBA</t>
  </si>
  <si>
    <t>WAGNER LIMA DA SILVA</t>
  </si>
  <si>
    <t>CPF / CNPJ</t>
  </si>
  <si>
    <t>VGV BRUTO</t>
  </si>
  <si>
    <t>VGV LIQUIDO</t>
  </si>
  <si>
    <t>CONTRATO DE SOCIEDADE EM CONTA DE PARTICIPAÇÃO PARA FINS DE CONSECUÇÃO DE LOTEAMENTO - FIRMADO EM 04/12/2018 ENTRE VECE INCORPORADORA E PRIME BRASIL</t>
  </si>
  <si>
    <t>jurosAm</t>
  </si>
  <si>
    <t>Moeda_reajuste</t>
  </si>
  <si>
    <t>11-IPCA DEFAS 1</t>
  </si>
  <si>
    <t>ANDRE TURCI DE TOLEDO</t>
  </si>
  <si>
    <t>GISELE AUXILIADORA GIANGOLA</t>
  </si>
  <si>
    <t>HELIO DE CASTRO E SOUZA</t>
  </si>
  <si>
    <t>ISABEL CRISTINA SANTOS DE ANDRADE</t>
  </si>
  <si>
    <t>JAMES ANDERSON MORAES</t>
  </si>
  <si>
    <t xml:space="preserve"> 16.  A.  32</t>
  </si>
  <si>
    <t xml:space="preserve"> 16.  F.   3</t>
  </si>
  <si>
    <t>Prestação 2 / 60</t>
  </si>
  <si>
    <t xml:space="preserve"> 16.  F.  31</t>
  </si>
  <si>
    <t xml:space="preserve">RECIBO </t>
  </si>
  <si>
    <t>O = D - E - F - G - H - I - J - K - L - M - N</t>
  </si>
  <si>
    <t>P</t>
  </si>
  <si>
    <t>Q = O x 70%</t>
  </si>
  <si>
    <t>R = P - Q</t>
  </si>
  <si>
    <t>S = R x IPCA do Período</t>
  </si>
  <si>
    <t>T = R * 0,95%</t>
  </si>
  <si>
    <t>U = R + S + T</t>
  </si>
  <si>
    <t>V = O - Q</t>
  </si>
  <si>
    <t xml:space="preserve">0,95% a.m. </t>
  </si>
  <si>
    <t>NATHALIA FONSECA MORESCHI</t>
  </si>
  <si>
    <t xml:space="preserve">  B</t>
  </si>
  <si>
    <t xml:space="preserve"> 16.  A.  28</t>
  </si>
  <si>
    <t xml:space="preserve"> 16.  F.  16</t>
  </si>
  <si>
    <t>Prestação 3 / 60</t>
  </si>
  <si>
    <t>GLAUCE MARA PARQUET DE CAMPOS SILVA</t>
  </si>
  <si>
    <t>J L GUEDES</t>
  </si>
  <si>
    <t xml:space="preserve"> 16.  A.  15</t>
  </si>
  <si>
    <t xml:space="preserve"> 16.  C.  19</t>
  </si>
  <si>
    <t>Prestação 4 / 60</t>
  </si>
  <si>
    <t xml:space="preserve"> 16.  D.   6</t>
  </si>
  <si>
    <t>EDUARDO CORSINO MACHADO</t>
  </si>
  <si>
    <t xml:space="preserve"> 16.  F.   1</t>
  </si>
  <si>
    <t>LEANDRO SANTOS DE JESUS</t>
  </si>
  <si>
    <t xml:space="preserve"> 16.  F.   5</t>
  </si>
  <si>
    <t>EVERTON ROBERTO DE ALMEIDA</t>
  </si>
  <si>
    <t xml:space="preserve"> 16.  F.  32</t>
  </si>
  <si>
    <t>WILLIAN NUNES DOS SANTOS</t>
  </si>
  <si>
    <t xml:space="preserve"> 16.  F.  33</t>
  </si>
  <si>
    <t>MARCELO APARECIDO DOS SANTOS</t>
  </si>
  <si>
    <t>MAYARA APARECIDA PEREIRA PANSONATO</t>
  </si>
  <si>
    <t>ROGERIO LUIZ QUERIDO</t>
  </si>
  <si>
    <t>N = C x 4%</t>
  </si>
  <si>
    <t>ADRIAN FELIPE DOS SANTOS BENEDITO</t>
  </si>
  <si>
    <t>JONATHAN DE LIMA SILVA</t>
  </si>
  <si>
    <t>4-SEM REAJUSTE</t>
  </si>
  <si>
    <t>MARIA CELIA MACEDO MARTINS</t>
  </si>
  <si>
    <t>LINDBERG HEITMANN MARES JUNIOR</t>
  </si>
  <si>
    <t>AUGUSTO LUIZ DE ANDRADE ROCHA</t>
  </si>
  <si>
    <t>DEBORA DANIELLE DOS SANTOS BENEDITO</t>
  </si>
  <si>
    <t>RICARDO LUIZ DE MELO</t>
  </si>
  <si>
    <t>EDNALDO LAUDELINO VENTURA FERREIRA</t>
  </si>
  <si>
    <t xml:space="preserve"> 16.  A.   1</t>
  </si>
  <si>
    <t>Prestação 5 / 60</t>
  </si>
  <si>
    <t xml:space="preserve"> 16.  B.   8</t>
  </si>
  <si>
    <t xml:space="preserve"> 16.  B.  31</t>
  </si>
  <si>
    <t xml:space="preserve"> 16.  D.   3</t>
  </si>
  <si>
    <t xml:space="preserve"> 16.  D.   9</t>
  </si>
  <si>
    <t xml:space="preserve"> 16.  E.  21</t>
  </si>
  <si>
    <t xml:space="preserve"> 16.  F.  17</t>
  </si>
  <si>
    <t>Janeiro/2024</t>
  </si>
  <si>
    <t>Fevereiro/2024</t>
  </si>
  <si>
    <t>Março/2024</t>
  </si>
  <si>
    <t>Abril/2024</t>
  </si>
  <si>
    <t>Maio/2024</t>
  </si>
  <si>
    <t>Junho/2024</t>
  </si>
  <si>
    <t>Julho/2024</t>
  </si>
  <si>
    <t>Agosto/2024</t>
  </si>
  <si>
    <t>Setembro/2024</t>
  </si>
  <si>
    <t>Outubro/2024</t>
  </si>
  <si>
    <t>Novembro/2024</t>
  </si>
  <si>
    <t>Dezembro/2024</t>
  </si>
  <si>
    <t>DANIELE DA SILVA BARROSO</t>
  </si>
  <si>
    <t>BENEDITO IDILSEU DE SOUZA</t>
  </si>
  <si>
    <t>CRISTIANO MARCELO MOURA</t>
  </si>
  <si>
    <t>ALEXANDRE JOSE BARBOSA DE FREITAS</t>
  </si>
  <si>
    <t>JOSE CLODOALDO DE JESUS</t>
  </si>
  <si>
    <t>DOUGLAS ANDERSON DE OLIVEIRA</t>
  </si>
  <si>
    <t>EMERSON SOARES DOS SANTOS</t>
  </si>
  <si>
    <t>WILIAN BATISTA DOS SANTOS</t>
  </si>
  <si>
    <t xml:space="preserve"> 16.  A.   5</t>
  </si>
  <si>
    <t xml:space="preserve"> 16.  A.  22</t>
  </si>
  <si>
    <t xml:space="preserve"> 16.  B.  10</t>
  </si>
  <si>
    <t xml:space="preserve"> 16.  B.  19</t>
  </si>
  <si>
    <t xml:space="preserve"> 16.  C.  16</t>
  </si>
  <si>
    <t xml:space="preserve"> 16.  D.   7</t>
  </si>
  <si>
    <t xml:space="preserve"> 16.  D.   8</t>
  </si>
  <si>
    <t xml:space="preserve"> 16.  F.   2</t>
  </si>
  <si>
    <t xml:space="preserve"> 16.  F.   8</t>
  </si>
  <si>
    <t>Prestação 6 / 60</t>
  </si>
  <si>
    <t xml:space="preserve">B </t>
  </si>
  <si>
    <t>Saldo inicial do mês</t>
  </si>
  <si>
    <t>ANDRE LUIZ RIBEIRO CARLOTA</t>
  </si>
  <si>
    <t>ADELCIO DA CUNHA</t>
  </si>
  <si>
    <t>ROGERIO DE OLIVEIRA</t>
  </si>
  <si>
    <t xml:space="preserve"> 16.  A.   2</t>
  </si>
  <si>
    <t xml:space="preserve"> 16.  A.  16</t>
  </si>
  <si>
    <t xml:space="preserve"> 16.  A.  17</t>
  </si>
  <si>
    <t xml:space="preserve"> 16.  A.  21</t>
  </si>
  <si>
    <t xml:space="preserve"> 16.  A.  23</t>
  </si>
  <si>
    <t>VIRGINIA SIQUEIRA CLARO</t>
  </si>
  <si>
    <t xml:space="preserve"> 16.  A.  27</t>
  </si>
  <si>
    <t>CAMILA DA SILVA MOREIRA</t>
  </si>
  <si>
    <t>Prestação 7 / 60</t>
  </si>
  <si>
    <t xml:space="preserve"> 16.  A.  35</t>
  </si>
  <si>
    <t xml:space="preserve"> 16.  B.   1</t>
  </si>
  <si>
    <t>RAFAEL CARNEIRO LENZI</t>
  </si>
  <si>
    <t xml:space="preserve"> 16.  B.  20</t>
  </si>
  <si>
    <t xml:space="preserve"> 16.  E.   6</t>
  </si>
  <si>
    <t xml:space="preserve"> 16.  E.   7</t>
  </si>
  <si>
    <t xml:space="preserve"> 16.  F.   9</t>
  </si>
  <si>
    <t xml:space="preserve"> 16.  F.  10</t>
  </si>
  <si>
    <t xml:space="preserve"> 16.  F.  12</t>
  </si>
  <si>
    <t xml:space="preserve"> 16.  F.  15</t>
  </si>
  <si>
    <t>HELIO DE CASTRO E SOUZA JUNIOR</t>
  </si>
  <si>
    <t xml:space="preserve"> 16.  F.  19</t>
  </si>
  <si>
    <t>DANUBIO DIAS GOMES</t>
  </si>
  <si>
    <t xml:space="preserve"> 16.  F.  30</t>
  </si>
  <si>
    <t>Participação do Sócio</t>
  </si>
  <si>
    <t>Prime Brasil Holding Ltda</t>
  </si>
  <si>
    <t>JOAO DE SOUSA RODRIGUES</t>
  </si>
  <si>
    <t>ADENILDA DA SILVA FRADE</t>
  </si>
  <si>
    <t>GABRIEL DA SILVA SOUZA</t>
  </si>
  <si>
    <t>RENATO HENRIQUE DA COSTA</t>
  </si>
  <si>
    <t>JONAS AGUIAR DE CASTILHO</t>
  </si>
  <si>
    <t>ELDER AGUIAR DE CASTILHO</t>
  </si>
  <si>
    <t xml:space="preserve"> 16.  A.   8</t>
  </si>
  <si>
    <t xml:space="preserve"> 16.  A.   9</t>
  </si>
  <si>
    <t xml:space="preserve"> 16.  A.  10</t>
  </si>
  <si>
    <t xml:space="preserve"> 16.  A.  11</t>
  </si>
  <si>
    <t xml:space="preserve"> 16.  A.  12</t>
  </si>
  <si>
    <t xml:space="preserve"> 16.  A.  20</t>
  </si>
  <si>
    <t xml:space="preserve"> 16.  A.  24</t>
  </si>
  <si>
    <t>MICHEL PABLO PACHECO FRANCO</t>
  </si>
  <si>
    <t xml:space="preserve"> 16.  A.  26</t>
  </si>
  <si>
    <t>RAPHAEL DA CRUZ PEREIRA</t>
  </si>
  <si>
    <t>Prestação 8 / 60</t>
  </si>
  <si>
    <t>Prestação 2 / 4</t>
  </si>
  <si>
    <t xml:space="preserve"> 16.  B.  30</t>
  </si>
  <si>
    <t xml:space="preserve"> 16.  D.  11</t>
  </si>
  <si>
    <t>WALDIR RIBEIRO LEMOS</t>
  </si>
  <si>
    <t>Prestação II 5 / 57</t>
  </si>
  <si>
    <t>THALES TONINI DE SOUZA</t>
  </si>
  <si>
    <t xml:space="preserve"> 16.  A.   4</t>
  </si>
  <si>
    <t>PEDRO LUCAS DOS SANTOS</t>
  </si>
  <si>
    <t xml:space="preserve"> 16.  A.  13</t>
  </si>
  <si>
    <t>MARIA APARECIDA GUIMARAES NUNES DE ALBUQUERQUE</t>
  </si>
  <si>
    <t xml:space="preserve"> 16.  B.   6</t>
  </si>
  <si>
    <t>Prestação 5 / 12</t>
  </si>
  <si>
    <t xml:space="preserve"> 16.  B.  21</t>
  </si>
  <si>
    <t>Prestação 1 / 56</t>
  </si>
  <si>
    <t>ANDRE HENRIQUE DA SILVA BOIGUES</t>
  </si>
  <si>
    <t xml:space="preserve"> 16.  B.  22</t>
  </si>
  <si>
    <t>LUCIANA RANGEL DA SILVA SANGAR</t>
  </si>
  <si>
    <t xml:space="preserve"> 16.  B.  23</t>
  </si>
  <si>
    <t xml:space="preserve"> 16.  B.  32</t>
  </si>
  <si>
    <t xml:space="preserve"> 16.  B.  33</t>
  </si>
  <si>
    <t xml:space="preserve"> 16.  D.   4</t>
  </si>
  <si>
    <t xml:space="preserve"> 16.  E.   8</t>
  </si>
  <si>
    <t>HELDER CALIL ZUCHINALLI</t>
  </si>
  <si>
    <t xml:space="preserve"> 16.  E.   9</t>
  </si>
  <si>
    <t xml:space="preserve"> 16.  E.  10</t>
  </si>
  <si>
    <t xml:space="preserve"> 16.  E.  18</t>
  </si>
  <si>
    <t>Prestação 9 / 60</t>
  </si>
  <si>
    <t>Prestação II 6 / 57</t>
  </si>
  <si>
    <t>Prestação 9 / 11</t>
  </si>
  <si>
    <t>Prestação 8 / 24</t>
  </si>
  <si>
    <t xml:space="preserve"> 16.  F.  34</t>
  </si>
  <si>
    <t xml:space="preserve"> 16.  F.  35</t>
  </si>
  <si>
    <t>SALDO TOTAL DISPONÃVEL DIA</t>
  </si>
  <si>
    <t>SISPAG CONSOLIDADO</t>
  </si>
  <si>
    <t>SISPAG  VECE INC LTDA</t>
  </si>
  <si>
    <t>31/05/2024</t>
  </si>
  <si>
    <t>junho/2024</t>
  </si>
  <si>
    <t xml:space="preserve">  A</t>
  </si>
  <si>
    <t>DEBORA DA SILVA VASCONCELOS</t>
  </si>
  <si>
    <t xml:space="preserve">  E</t>
  </si>
  <si>
    <t>MARILDA LEAL DOS SANTOS</t>
  </si>
  <si>
    <t>NATALIA FRANCINE NEVES FERNANDES</t>
  </si>
  <si>
    <t>VINICIUS FERNANDES DIAS RIBEIRO</t>
  </si>
  <si>
    <t>Prestação 4 / 24</t>
  </si>
  <si>
    <t>Prestação 2 / 177</t>
  </si>
  <si>
    <t>Prestação 5 / 36</t>
  </si>
  <si>
    <t>Prestação 3 / 57</t>
  </si>
  <si>
    <t>Prestação II 5 / 58</t>
  </si>
  <si>
    <t>Prestação 3 / 36</t>
  </si>
  <si>
    <t>Prestação 3 / 12</t>
  </si>
  <si>
    <t xml:space="preserve"> 16.  A.  25</t>
  </si>
  <si>
    <t>LUCIANO LOPES DA SILVA</t>
  </si>
  <si>
    <t>Prestação II 2 / 10</t>
  </si>
  <si>
    <t xml:space="preserve"> 16.  A.  31</t>
  </si>
  <si>
    <t>LUIZ HENRIQUE RIPARDO SOBREIRA</t>
  </si>
  <si>
    <t xml:space="preserve"> 16.  B.   2</t>
  </si>
  <si>
    <t>Prestação 1 / 36</t>
  </si>
  <si>
    <t>Prestação 36 / 36</t>
  </si>
  <si>
    <t xml:space="preserve"> 16.  B.   3</t>
  </si>
  <si>
    <t xml:space="preserve"> 16.  B.   5</t>
  </si>
  <si>
    <t xml:space="preserve"> 16.  B.  12</t>
  </si>
  <si>
    <t>Prestação 4 / 4</t>
  </si>
  <si>
    <t>Prestação 3 / 11</t>
  </si>
  <si>
    <t>Prestação 2 / 56</t>
  </si>
  <si>
    <t>Prestação II 1 / 58</t>
  </si>
  <si>
    <t>Prestação II 139 / 156</t>
  </si>
  <si>
    <t xml:space="preserve"> 16.  C.  20</t>
  </si>
  <si>
    <t>Prestação 1 / 7</t>
  </si>
  <si>
    <t>ADRIANO BIAGIONI</t>
  </si>
  <si>
    <t>Prestação 2 / 180</t>
  </si>
  <si>
    <t>Prestação 3 / 8</t>
  </si>
  <si>
    <t>Prestação 4 / 6</t>
  </si>
  <si>
    <t>Prestação 6 / 12</t>
  </si>
  <si>
    <t>Prestação II 2 / 56</t>
  </si>
  <si>
    <t xml:space="preserve"> 16.  D.  20</t>
  </si>
  <si>
    <t>MICHEL PLATINI DA SILVA XAVIER</t>
  </si>
  <si>
    <t xml:space="preserve"> 16.  E.   4</t>
  </si>
  <si>
    <t>Prestação 3 / 4</t>
  </si>
  <si>
    <t>Prestação II 5 / 56</t>
  </si>
  <si>
    <t>Prestação 10 / 60</t>
  </si>
  <si>
    <t>Prestação 10 / 10</t>
  </si>
  <si>
    <t>Prestação II 7 / 57</t>
  </si>
  <si>
    <t>DIF. CORREÇÃO DE MONETÁRIA PARCELA 01/60 ATÉ 5/60</t>
  </si>
  <si>
    <t>Prestação 10 / 11</t>
  </si>
  <si>
    <t>Prestação II 8 / 10</t>
  </si>
  <si>
    <t>Prestação 10 / 36</t>
  </si>
  <si>
    <t>Prestação 10 / 18</t>
  </si>
  <si>
    <t>Prestação 10 / 180</t>
  </si>
  <si>
    <t>Prestação 9 / 24</t>
  </si>
  <si>
    <t>03/07/2024 às 14:48:45h</t>
  </si>
  <si>
    <t>01/06/2024 até 30/06/2024</t>
  </si>
  <si>
    <t>03/06/2024</t>
  </si>
  <si>
    <t>MOV TIT COB DISP  03/06S</t>
  </si>
  <si>
    <t>TAR NEGAT ENT 482416185</t>
  </si>
  <si>
    <t>04/06/2024</t>
  </si>
  <si>
    <t>MOV TIT COB DISP  04/06S</t>
  </si>
  <si>
    <t>05/06/2024</t>
  </si>
  <si>
    <t>06/06/2024</t>
  </si>
  <si>
    <t>MOV TIT COB DISP  06/06S</t>
  </si>
  <si>
    <t>07/06/2024</t>
  </si>
  <si>
    <t>MOV TIT COB DISP  07/06S</t>
  </si>
  <si>
    <t>10/06/2024</t>
  </si>
  <si>
    <t>MOV TIT COB DISP  10/06S</t>
  </si>
  <si>
    <t>11/06/2024</t>
  </si>
  <si>
    <t>MOV TIT COB DISP  11/06S</t>
  </si>
  <si>
    <t>12/06/2024</t>
  </si>
  <si>
    <t>13/06/2024</t>
  </si>
  <si>
    <t>MOV TIT COB DISP  13/06S</t>
  </si>
  <si>
    <t>14/06/2024</t>
  </si>
  <si>
    <t>MOV TIT COB DISP  14/06S</t>
  </si>
  <si>
    <t>17/06/2024</t>
  </si>
  <si>
    <t>MOV TIT COB DISP  17/06S</t>
  </si>
  <si>
    <t>18/06/2024</t>
  </si>
  <si>
    <t>MOV TIT COB DISP  18/06S</t>
  </si>
  <si>
    <t>19/06/2024</t>
  </si>
  <si>
    <t>MOV TIT COB DISP  19/06S</t>
  </si>
  <si>
    <t>20/06/2024</t>
  </si>
  <si>
    <t>MOV TIT COB DISP  20/06S</t>
  </si>
  <si>
    <t>21/06/2024</t>
  </si>
  <si>
    <t>MOV TIT COB DISP  21/06S</t>
  </si>
  <si>
    <t>24/06/2024</t>
  </si>
  <si>
    <t>MOV TIT COB DISP  24/06S</t>
  </si>
  <si>
    <t>25/06/2024</t>
  </si>
  <si>
    <t>MOV TIT COB DISP  25/06S</t>
  </si>
  <si>
    <t>26/06/2024</t>
  </si>
  <si>
    <t>MOV TIT COB DISP  26/06S</t>
  </si>
  <si>
    <t>27/06/2024</t>
  </si>
  <si>
    <t>28/06/2024</t>
  </si>
  <si>
    <t>MOV TIT COB DISP  28/06S</t>
  </si>
  <si>
    <t>Parcela 4/10</t>
  </si>
  <si>
    <t>11 de 40</t>
  </si>
  <si>
    <t xml:space="preserve">Eu, João Tomaz Rodrigues Plaça, representante da empresa Prime Brasil Holding LTDA., junto a SCP, com sede à Praça Elza Ferreira Rahal, nº 33, apto 122, Jardim São Dimas, São José dos Campos - SP, registrada no CNPJ sob n° 10.698.477/0001-46, declaro que recebi da Vece Incorporadora Ltda., inscrita no CNPJ 08.979.115/0001-81 a importância de R$ 25.888,56 (VINTE E CINCO MIL, OITOCENTOS E OITENTA E OITO REAIS E CIQNUENTA E SEIS CENTAVOS) representada pela transferência efetuada em 19/07/2024 de mesmo valor para conta no Banco Itaú (Nº 341), Agência 1529, Conta Corrente 97594-6, quantia essa referente à Distribuição de Resultado de Vendas de Lotes no mês de JUNHO de 2024 do Loteamento Colinas do Parahyba, localizado em Tremembé - SP, conforme demonstrativo acima.
Para que o presente recibo surta seus efeitos legais e jurídicos, assino-o em 02 (duas) vias de igual teor e forma.
</t>
  </si>
  <si>
    <t>NF 6234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</si>
</sst>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#0000_-"/>
    <numFmt numFmtId="166" formatCode="000000000\-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2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5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4" applyNumberFormat="0" applyFill="0" applyAlignment="0" applyProtection="0"/>
    <xf numFmtId="0" fontId="12" fillId="0" borderId="15" applyNumberFormat="0" applyFill="0" applyAlignment="0" applyProtection="0"/>
    <xf numFmtId="0" fontId="13" fillId="0" borderId="16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17" applyNumberFormat="0" applyAlignment="0" applyProtection="0"/>
    <xf numFmtId="0" fontId="18" fillId="8" borderId="18" applyNumberFormat="0" applyAlignment="0" applyProtection="0"/>
    <xf numFmtId="0" fontId="19" fillId="8" borderId="17" applyNumberFormat="0" applyAlignment="0" applyProtection="0"/>
    <xf numFmtId="0" fontId="20" fillId="0" borderId="19" applyNumberFormat="0" applyFill="0" applyAlignment="0" applyProtection="0"/>
    <xf numFmtId="0" fontId="21" fillId="9" borderId="20" applyNumberFormat="0" applyAlignment="0" applyProtection="0"/>
    <xf numFmtId="0" fontId="5" fillId="0" borderId="0" applyNumberFormat="0" applyFill="0" applyBorder="0" applyAlignment="0" applyProtection="0"/>
    <xf numFmtId="0" fontId="1" fillId="10" borderId="21" applyNumberFormat="0" applyFont="0" applyAlignment="0" applyProtection="0"/>
    <xf numFmtId="0" fontId="22" fillId="0" borderId="0" applyNumberFormat="0" applyFill="0" applyBorder="0" applyAlignment="0" applyProtection="0"/>
    <xf numFmtId="0" fontId="2" fillId="0" borderId="22" applyNumberFormat="0" applyFill="0" applyAlignment="0" applyProtection="0"/>
    <xf numFmtId="0" fontId="23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0">
    <xf numFmtId="0" fontId="0" fillId="0" borderId="0" xfId="0"/>
    <xf numFmtId="43" fontId="0" fillId="0" borderId="0" xfId="1" applyFont="1"/>
    <xf numFmtId="9" fontId="0" fillId="0" borderId="0" xfId="0" applyNumberFormat="1" applyAlignment="1">
      <alignment horizontal="center"/>
    </xf>
    <xf numFmtId="43" fontId="0" fillId="0" borderId="0" xfId="0" applyNumberFormat="1"/>
    <xf numFmtId="0" fontId="0" fillId="0" borderId="1" xfId="0" applyBorder="1"/>
    <xf numFmtId="9" fontId="0" fillId="0" borderId="1" xfId="0" applyNumberFormat="1" applyBorder="1" applyAlignment="1">
      <alignment horizontal="center"/>
    </xf>
    <xf numFmtId="43" fontId="0" fillId="0" borderId="1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43" fontId="0" fillId="0" borderId="2" xfId="1" applyFont="1" applyBorder="1"/>
    <xf numFmtId="0" fontId="0" fillId="2" borderId="4" xfId="0" applyFill="1" applyBorder="1"/>
    <xf numFmtId="0" fontId="0" fillId="2" borderId="5" xfId="0" applyFill="1" applyBorder="1"/>
    <xf numFmtId="43" fontId="0" fillId="2" borderId="5" xfId="1" applyFont="1" applyFill="1" applyBorder="1"/>
    <xf numFmtId="0" fontId="0" fillId="0" borderId="0" xfId="0" quotePrefix="1"/>
    <xf numFmtId="0" fontId="0" fillId="0" borderId="3" xfId="0" applyBorder="1"/>
    <xf numFmtId="0" fontId="0" fillId="2" borderId="6" xfId="0" applyFill="1" applyBorder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2" xfId="0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2" borderId="4" xfId="0" applyFont="1" applyFill="1" applyBorder="1"/>
    <xf numFmtId="43" fontId="3" fillId="0" borderId="2" xfId="1" applyFont="1" applyBorder="1"/>
    <xf numFmtId="43" fontId="3" fillId="0" borderId="1" xfId="1" applyFont="1" applyBorder="1"/>
    <xf numFmtId="43" fontId="3" fillId="0" borderId="0" xfId="1" applyFont="1"/>
    <xf numFmtId="43" fontId="3" fillId="2" borderId="4" xfId="1" applyFont="1" applyFill="1" applyBorder="1"/>
    <xf numFmtId="0" fontId="3" fillId="0" borderId="0" xfId="0" applyFont="1"/>
    <xf numFmtId="0" fontId="3" fillId="2" borderId="6" xfId="0" applyFont="1" applyFill="1" applyBorder="1"/>
    <xf numFmtId="0" fontId="3" fillId="0" borderId="5" xfId="0" applyFont="1" applyBorder="1"/>
    <xf numFmtId="10" fontId="3" fillId="0" borderId="1" xfId="0" applyNumberFormat="1" applyFont="1" applyBorder="1"/>
    <xf numFmtId="43" fontId="4" fillId="0" borderId="5" xfId="1" applyFont="1" applyBorder="1"/>
    <xf numFmtId="0" fontId="2" fillId="0" borderId="3" xfId="0" applyFont="1" applyBorder="1"/>
    <xf numFmtId="0" fontId="2" fillId="2" borderId="3" xfId="0" applyFont="1" applyFill="1" applyBorder="1"/>
    <xf numFmtId="17" fontId="2" fillId="0" borderId="0" xfId="0" applyNumberFormat="1" applyFont="1"/>
    <xf numFmtId="44" fontId="0" fillId="0" borderId="0" xfId="2" applyFont="1"/>
    <xf numFmtId="44" fontId="0" fillId="0" borderId="0" xfId="0" applyNumberFormat="1"/>
    <xf numFmtId="44" fontId="2" fillId="0" borderId="0" xfId="2" applyFont="1"/>
    <xf numFmtId="43" fontId="3" fillId="0" borderId="2" xfId="1" applyFont="1" applyFill="1" applyBorder="1"/>
    <xf numFmtId="14" fontId="0" fillId="0" borderId="0" xfId="0" applyNumberFormat="1"/>
    <xf numFmtId="43" fontId="3" fillId="0" borderId="1" xfId="1" applyFont="1" applyFill="1" applyBorder="1"/>
    <xf numFmtId="164" fontId="0" fillId="0" borderId="10" xfId="0" applyNumberFormat="1" applyBorder="1" applyAlignment="1">
      <alignment horizontal="center"/>
    </xf>
    <xf numFmtId="0" fontId="0" fillId="0" borderId="10" xfId="0" applyBorder="1"/>
    <xf numFmtId="0" fontId="5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wrapText="1"/>
    </xf>
    <xf numFmtId="44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43" fontId="0" fillId="0" borderId="2" xfId="1" applyFont="1" applyFill="1" applyBorder="1"/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43" fontId="2" fillId="0" borderId="1" xfId="0" applyNumberFormat="1" applyFont="1" applyBorder="1"/>
    <xf numFmtId="10" fontId="2" fillId="0" borderId="0" xfId="0" applyNumberFormat="1" applyFont="1"/>
    <xf numFmtId="10" fontId="2" fillId="0" borderId="0" xfId="3" applyNumberFormat="1" applyFont="1"/>
    <xf numFmtId="14" fontId="0" fillId="0" borderId="10" xfId="0" applyNumberFormat="1" applyBorder="1"/>
    <xf numFmtId="0" fontId="2" fillId="0" borderId="10" xfId="0" applyFont="1" applyBorder="1" applyAlignment="1">
      <alignment horizontal="center"/>
    </xf>
    <xf numFmtId="49" fontId="0" fillId="0" borderId="10" xfId="0" applyNumberFormat="1" applyBorder="1" applyAlignment="1">
      <alignment horizontal="left"/>
    </xf>
    <xf numFmtId="0" fontId="0" fillId="0" borderId="12" xfId="0" applyBorder="1"/>
    <xf numFmtId="0" fontId="2" fillId="0" borderId="12" xfId="0" applyFont="1" applyBorder="1" applyAlignment="1">
      <alignment horizontal="right"/>
    </xf>
    <xf numFmtId="0" fontId="2" fillId="0" borderId="12" xfId="0" applyFont="1" applyBorder="1" applyAlignment="1">
      <alignment horizontal="center"/>
    </xf>
    <xf numFmtId="17" fontId="2" fillId="0" borderId="12" xfId="0" applyNumberFormat="1" applyFont="1" applyBorder="1"/>
    <xf numFmtId="0" fontId="0" fillId="2" borderId="13" xfId="0" applyFill="1" applyBorder="1"/>
    <xf numFmtId="0" fontId="0" fillId="0" borderId="4" xfId="0" applyBorder="1" applyAlignment="1">
      <alignment horizontal="center"/>
    </xf>
    <xf numFmtId="9" fontId="3" fillId="0" borderId="5" xfId="0" applyNumberFormat="1" applyFont="1" applyBorder="1" applyAlignment="1">
      <alignment horizontal="center"/>
    </xf>
    <xf numFmtId="0" fontId="2" fillId="0" borderId="12" xfId="0" quotePrefix="1" applyFont="1" applyBorder="1" applyAlignment="1">
      <alignment horizontal="center"/>
    </xf>
    <xf numFmtId="0" fontId="21" fillId="35" borderId="23" xfId="0" applyFont="1" applyFill="1" applyBorder="1"/>
    <xf numFmtId="14" fontId="21" fillId="35" borderId="23" xfId="0" applyNumberFormat="1" applyFont="1" applyFill="1" applyBorder="1"/>
    <xf numFmtId="44" fontId="0" fillId="0" borderId="10" xfId="45" applyFont="1" applyBorder="1"/>
    <xf numFmtId="43" fontId="0" fillId="0" borderId="1" xfId="1" applyFont="1" applyFill="1" applyBorder="1"/>
    <xf numFmtId="17" fontId="0" fillId="0" borderId="1" xfId="0" quotePrefix="1" applyNumberFormat="1" applyBorder="1" applyAlignment="1">
      <alignment horizontal="center"/>
    </xf>
    <xf numFmtId="8" fontId="0" fillId="0" borderId="0" xfId="0" applyNumberFormat="1"/>
    <xf numFmtId="0" fontId="0" fillId="0" borderId="1" xfId="0" quotePrefix="1" applyBorder="1" applyAlignment="1">
      <alignment horizontal="center"/>
    </xf>
    <xf numFmtId="43" fontId="3" fillId="0" borderId="5" xfId="1" applyFont="1" applyFill="1" applyBorder="1" applyAlignment="1">
      <alignment horizontal="right"/>
    </xf>
    <xf numFmtId="166" fontId="0" fillId="0" borderId="0" xfId="0" applyNumberFormat="1"/>
    <xf numFmtId="44" fontId="21" fillId="35" borderId="23" xfId="0" applyNumberFormat="1" applyFont="1" applyFill="1" applyBorder="1"/>
    <xf numFmtId="44" fontId="0" fillId="35" borderId="23" xfId="0" applyNumberFormat="1" applyFill="1" applyBorder="1"/>
    <xf numFmtId="44" fontId="1" fillId="0" borderId="10" xfId="45" applyFont="1" applyBorder="1"/>
    <xf numFmtId="44" fontId="0" fillId="0" borderId="10" xfId="2" applyFont="1" applyBorder="1"/>
    <xf numFmtId="166" fontId="0" fillId="0" borderId="10" xfId="0" applyNumberFormat="1" applyBorder="1" applyAlignment="1">
      <alignment horizontal="right"/>
    </xf>
    <xf numFmtId="0" fontId="0" fillId="0" borderId="0" xfId="0" applyAlignment="1">
      <alignment horizontal="right"/>
    </xf>
    <xf numFmtId="43" fontId="0" fillId="0" borderId="1" xfId="0" applyNumberFormat="1" applyBorder="1"/>
    <xf numFmtId="44" fontId="1" fillId="0" borderId="10" xfId="2" applyFont="1" applyBorder="1"/>
    <xf numFmtId="164" fontId="0" fillId="0" borderId="0" xfId="0" applyNumberFormat="1"/>
    <xf numFmtId="17" fontId="2" fillId="36" borderId="0" xfId="0" applyNumberFormat="1" applyFont="1" applyFill="1" applyAlignment="1">
      <alignment vertical="center"/>
    </xf>
    <xf numFmtId="0" fontId="2" fillId="0" borderId="10" xfId="0" applyFont="1" applyBorder="1" applyAlignment="1">
      <alignment horizontal="left"/>
    </xf>
    <xf numFmtId="44" fontId="2" fillId="0" borderId="10" xfId="2" applyFont="1" applyBorder="1" applyAlignment="1">
      <alignment horizontal="left"/>
    </xf>
    <xf numFmtId="43" fontId="2" fillId="0" borderId="10" xfId="1" applyFont="1" applyBorder="1" applyAlignment="1">
      <alignment horizontal="left"/>
    </xf>
    <xf numFmtId="43" fontId="0" fillId="0" borderId="10" xfId="1" applyFont="1" applyBorder="1"/>
    <xf numFmtId="43" fontId="0" fillId="0" borderId="0" xfId="0" applyNumberFormat="1" applyAlignment="1">
      <alignment horizontal="left"/>
    </xf>
    <xf numFmtId="0" fontId="24" fillId="0" borderId="0" xfId="0" applyFont="1" applyAlignment="1">
      <alignment horizontal="left"/>
    </xf>
    <xf numFmtId="43" fontId="24" fillId="0" borderId="0" xfId="0" applyNumberFormat="1" applyFont="1" applyAlignment="1">
      <alignment horizontal="left"/>
    </xf>
    <xf numFmtId="8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43" fontId="2" fillId="0" borderId="1" xfId="1" applyFont="1" applyFill="1" applyBorder="1"/>
    <xf numFmtId="44" fontId="2" fillId="0" borderId="0" xfId="2" applyFont="1" applyFill="1"/>
    <xf numFmtId="4" fontId="3" fillId="0" borderId="1" xfId="0" applyNumberFormat="1" applyFont="1" applyBorder="1"/>
    <xf numFmtId="4" fontId="0" fillId="0" borderId="0" xfId="0" applyNumberFormat="1" applyAlignment="1">
      <alignment horizontal="left"/>
    </xf>
    <xf numFmtId="0" fontId="0" fillId="0" borderId="10" xfId="0" applyBorder="1" applyAlignment="1">
      <alignment horizontal="right"/>
    </xf>
    <xf numFmtId="43" fontId="1" fillId="0" borderId="10" xfId="1" applyFont="1" applyBorder="1"/>
    <xf numFmtId="0" fontId="25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/>
    </xf>
    <xf numFmtId="0" fontId="26" fillId="0" borderId="11" xfId="0" applyFont="1" applyBorder="1" applyAlignment="1">
      <alignment horizontal="left" vertical="center" indent="1"/>
    </xf>
    <xf numFmtId="0" fontId="26" fillId="0" borderId="11" xfId="0" applyFont="1" applyBorder="1" applyAlignment="1">
      <alignment horizontal="left" vertical="center"/>
    </xf>
    <xf numFmtId="0" fontId="26" fillId="0" borderId="11" xfId="0" applyFont="1" applyBorder="1" applyAlignment="1">
      <alignment horizontal="right" vertical="center"/>
    </xf>
    <xf numFmtId="0" fontId="26" fillId="0" borderId="11" xfId="0" applyFont="1" applyBorder="1" applyAlignment="1">
      <alignment horizontal="right" vertical="center" indent="1"/>
    </xf>
    <xf numFmtId="0" fontId="28" fillId="0" borderId="11" xfId="0" applyFont="1" applyBorder="1" applyAlignment="1">
      <alignment horizontal="left" vertical="center" indent="1"/>
    </xf>
    <xf numFmtId="165" fontId="28" fillId="0" borderId="11" xfId="0" applyNumberFormat="1" applyFont="1" applyBorder="1" applyAlignment="1">
      <alignment horizontal="right" vertical="center"/>
    </xf>
    <xf numFmtId="4" fontId="29" fillId="0" borderId="11" xfId="0" applyNumberFormat="1" applyFont="1" applyBorder="1" applyAlignment="1">
      <alignment horizontal="right" vertical="center" indent="1"/>
    </xf>
    <xf numFmtId="4" fontId="30" fillId="0" borderId="11" xfId="0" applyNumberFormat="1" applyFont="1" applyBorder="1" applyAlignment="1">
      <alignment horizontal="right" vertical="center" indent="1"/>
    </xf>
    <xf numFmtId="4" fontId="31" fillId="0" borderId="11" xfId="0" applyNumberFormat="1" applyFont="1" applyBorder="1" applyAlignment="1">
      <alignment horizontal="right" vertical="center" indent="1"/>
    </xf>
    <xf numFmtId="0" fontId="24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7" fillId="0" borderId="0" xfId="0" applyFont="1"/>
    <xf numFmtId="0" fontId="0" fillId="0" borderId="0" xfId="0"/>
    <xf numFmtId="0" fontId="26" fillId="0" borderId="0" xfId="0" applyFont="1" applyAlignment="1">
      <alignment horizontal="left" vertical="center"/>
    </xf>
    <xf numFmtId="0" fontId="0" fillId="0" borderId="11" xfId="0" applyBorder="1"/>
    <xf numFmtId="165" fontId="2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</cellXfs>
  <cellStyles count="52">
    <cellStyle name="20% - Ênfase1" xfId="22" builtinId="30" customBuiltin="1"/>
    <cellStyle name="20% - Ênfase2" xfId="26" builtinId="34" customBuiltin="1"/>
    <cellStyle name="20% - Ênfase3" xfId="30" builtinId="38" customBuiltin="1"/>
    <cellStyle name="20% - Ênfase4" xfId="34" builtinId="42" customBuiltin="1"/>
    <cellStyle name="20% - Ênfase5" xfId="38" builtinId="46" customBuiltin="1"/>
    <cellStyle name="20% - Ênfase6" xfId="42" builtinId="50" customBuiltin="1"/>
    <cellStyle name="40% - Ênfase1" xfId="23" builtinId="31" customBuiltin="1"/>
    <cellStyle name="40% - Ênfase2" xfId="27" builtinId="35" customBuiltin="1"/>
    <cellStyle name="40% - Ênfase3" xfId="31" builtinId="39" customBuiltin="1"/>
    <cellStyle name="40% - Ênfase4" xfId="35" builtinId="43" customBuiltin="1"/>
    <cellStyle name="40% - Ênfase5" xfId="39" builtinId="47" customBuiltin="1"/>
    <cellStyle name="40% - Ênfase6" xfId="43" builtinId="51" customBuiltin="1"/>
    <cellStyle name="60% - Ênfase1" xfId="24" builtinId="32" customBuiltin="1"/>
    <cellStyle name="60% - Ênfase2" xfId="28" builtinId="36" customBuiltin="1"/>
    <cellStyle name="60% - Ênfase3" xfId="32" builtinId="40" customBuiltin="1"/>
    <cellStyle name="60% - Ênfase4" xfId="36" builtinId="44" customBuiltin="1"/>
    <cellStyle name="60% - Ênfase5" xfId="40" builtinId="48" customBuiltin="1"/>
    <cellStyle name="60% - Ênfase6" xfId="44" builtinId="52" customBuiltin="1"/>
    <cellStyle name="Bom" xfId="9" builtinId="26" customBuiltin="1"/>
    <cellStyle name="Cálculo" xfId="14" builtinId="22" customBuiltin="1"/>
    <cellStyle name="Célula de Verificação" xfId="16" builtinId="23" customBuiltin="1"/>
    <cellStyle name="Célula Vinculada" xfId="15" builtinId="24" customBuiltin="1"/>
    <cellStyle name="Ênfase1" xfId="21" builtinId="29" customBuiltin="1"/>
    <cellStyle name="Ênfase2" xfId="25" builtinId="33" customBuiltin="1"/>
    <cellStyle name="Ênfase3" xfId="29" builtinId="37" customBuiltin="1"/>
    <cellStyle name="Ênfase4" xfId="33" builtinId="41" customBuiltin="1"/>
    <cellStyle name="Ênfase5" xfId="37" builtinId="45" customBuiltin="1"/>
    <cellStyle name="Ênfase6" xfId="41" builtinId="49" customBuiltin="1"/>
    <cellStyle name="Entrada" xfId="12" builtinId="20" customBuiltin="1"/>
    <cellStyle name="Moeda" xfId="2" builtinId="4"/>
    <cellStyle name="Moeda 2" xfId="45" xr:uid="{726B5974-CCB9-4812-B65D-25E6B0069B13}"/>
    <cellStyle name="Moeda 2 2" xfId="49" xr:uid="{EE69578B-706B-4DD8-9BAC-F6463C4DE3BF}"/>
    <cellStyle name="Neutro" xfId="11" builtinId="28" customBuiltin="1"/>
    <cellStyle name="Normal" xfId="0" builtinId="0"/>
    <cellStyle name="Nota" xfId="18" builtinId="10" customBuiltin="1"/>
    <cellStyle name="Porcentagem" xfId="3" builtinId="5"/>
    <cellStyle name="Porcentagem 2" xfId="50" xr:uid="{9F1CEB75-DCAD-421A-B880-FB5CA620C940}"/>
    <cellStyle name="Ruim" xfId="10" builtinId="27" customBuiltin="1"/>
    <cellStyle name="Saída" xfId="13" builtinId="21" customBuiltin="1"/>
    <cellStyle name="Texto de Aviso" xfId="17" builtinId="11" customBuiltin="1"/>
    <cellStyle name="Texto Explicativo" xfId="19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20" builtinId="25" customBuiltin="1"/>
    <cellStyle name="Vírgula" xfId="1" builtinId="3"/>
    <cellStyle name="Vírgula 2" xfId="46" xr:uid="{717BE579-9DC0-4120-95B3-23E55EF1D4C8}"/>
    <cellStyle name="Vírgula 2 2" xfId="47" xr:uid="{F3F0068F-8381-40EE-A87C-4C976D4BA93D}"/>
    <cellStyle name="Vírgula 3" xfId="48" xr:uid="{FBFB68FB-7D7C-45F3-820B-0DC3CF6129D0}"/>
    <cellStyle name="Vírgula 4" xfId="51" xr:uid="{BB0968DB-DFA7-49B8-917E-667BF76B007D}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/>
        <right style="thin">
          <color theme="0"/>
        </right>
        <top style="thick">
          <color theme="0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/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1"/>
          <bgColor theme="1"/>
        </patternFill>
      </fill>
      <border diagonalUp="0" diagonalDown="0" outline="0">
        <left/>
        <right style="thin">
          <color theme="0"/>
        </right>
        <top style="thick">
          <color theme="0"/>
        </top>
        <bottom/>
      </border>
    </dxf>
    <dxf>
      <numFmt numFmtId="34" formatCode="_-&quot;R$&quot;\ * #,##0.00_-;\-&quot;R$&quot;\ * #,##0.00_-;_-&quot;R$&quot;\ * &quot;-&quot;??_-;_-@_-"/>
      <fill>
        <patternFill patternType="solid">
          <fgColor theme="1"/>
          <bgColor theme="1"/>
        </patternFill>
      </fill>
      <border diagonalUp="0" diagonalDown="0" outline="0">
        <left/>
        <right style="thin">
          <color theme="0"/>
        </right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theme="1"/>
          <bgColor theme="1"/>
        </patternFill>
      </fill>
      <border diagonalUp="0" diagonalDown="0" outline="0">
        <left/>
        <right style="thin">
          <color theme="0"/>
        </right>
        <top style="thick">
          <color theme="0"/>
        </top>
        <bottom/>
      </border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/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/>
        <right style="thin">
          <color theme="0"/>
        </right>
        <top style="thick">
          <color theme="0"/>
        </top>
        <bottom/>
      </border>
    </dxf>
    <dxf>
      <numFmt numFmtId="166" formatCode="000000000\-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/>
        <right style="thin">
          <color theme="0"/>
        </right>
        <top style="thick">
          <color theme="0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/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/>
        <right style="thin">
          <color theme="0"/>
        </right>
        <top style="thick">
          <color theme="0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/>
        <right style="thin">
          <color theme="0"/>
        </right>
        <top style="thick">
          <color theme="0"/>
        </top>
        <bottom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674687</xdr:colOff>
      <xdr:row>0</xdr:row>
      <xdr:rowOff>1309689</xdr:rowOff>
    </xdr:from>
    <xdr:to>
      <xdr:col>1</xdr:col>
      <xdr:colOff>1805941</xdr:colOff>
      <xdr:row>0</xdr:row>
      <xdr:rowOff>2458088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8B89E18-5121-E522-DD88-5CAFDD6DB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7937" y="1309689"/>
          <a:ext cx="1135064" cy="1135064"/>
        </a:xfrm>
        <a:prstGeom prst="rect">
          <a:avLst/>
        </a:prstGeom>
      </xdr:spPr>
    </xdr:pic>
    <xdr:clientData/>
  </xdr:twoCellAnchor>
  <xdr:twoCellAnchor editAs="oneCell">
    <xdr:from>
      <xdr:col>2</xdr:col>
      <xdr:colOff>428624</xdr:colOff>
      <xdr:row>0</xdr:row>
      <xdr:rowOff>349251</xdr:rowOff>
    </xdr:from>
    <xdr:to>
      <xdr:col>3</xdr:col>
      <xdr:colOff>2249065</xdr:colOff>
      <xdr:row>0</xdr:row>
      <xdr:rowOff>2497811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0343536-23E7-B765-983D-CDDD1C656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8437" y="349251"/>
          <a:ext cx="6043191" cy="2152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1</xdr:row>
      <xdr:rowOff>160020</xdr:rowOff>
    </xdr:from>
    <xdr:to>
      <xdr:col>11</xdr:col>
      <xdr:colOff>229151</xdr:colOff>
      <xdr:row>28</xdr:row>
      <xdr:rowOff>61379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886F6DC-202E-0344-12EB-95F7BEC59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342900"/>
          <a:ext cx="6363251" cy="48391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8</xdr:col>
      <xdr:colOff>282396</xdr:colOff>
      <xdr:row>35</xdr:row>
      <xdr:rowOff>145284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5B30232-A852-7924-7D9C-C8E94A74C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22960"/>
          <a:ext cx="5258256" cy="58145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548640</xdr:colOff>
      <xdr:row>0</xdr:row>
      <xdr:rowOff>83820</xdr:rowOff>
    </xdr:from>
    <xdr:to>
      <xdr:col>7</xdr:col>
      <xdr:colOff>594938</xdr:colOff>
      <xdr:row>17</xdr:row>
      <xdr:rowOff>38365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E8FC6E-E7E7-F5F5-01F0-4F603AE13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9220" y="83820"/>
          <a:ext cx="6668078" cy="30635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7</xdr:col>
      <xdr:colOff>556882</xdr:colOff>
      <xdr:row>36</xdr:row>
      <xdr:rowOff>30736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FD6B775-B571-F56C-9E3A-9078E9661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" y="3657600"/>
          <a:ext cx="7178662" cy="29568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557206</xdr:colOff>
      <xdr:row>36</xdr:row>
      <xdr:rowOff>53909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1F4CFA7-B13C-C12B-BE51-51B6E83E3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20406" cy="656900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E6998F55-BB34-4AA4-B756-8C83E8A59945}" autoFormatId="16" applyNumberFormats="0" applyBorderFormats="0" applyFontFormats="0" applyPatternFormats="0" applyAlignmentFormats="0" applyWidthHeightFormats="0">
  <queryTableRefresh nextId="14">
    <queryTableFields count="11">
      <queryTableField id="1" name="Nome empreendimento" tableColumnId="1"/>
      <queryTableField id="2" name="Quadra" tableColumnId="2"/>
      <queryTableField id="3" name="Lote" tableColumnId="3"/>
      <queryTableField id="4" name="Nome" tableColumnId="4"/>
      <queryTableField id="5" name="CPF" tableColumnId="5"/>
      <queryTableField id="6" name="area" tableColumnId="6"/>
      <queryTableField id="7" name="dt_Contr" tableColumnId="7"/>
      <queryTableField id="8" name="preco" tableColumnId="8"/>
      <queryTableField id="9" name="jurosAm" tableColumnId="9"/>
      <queryTableField id="10" name="ValorQuitacao" tableColumnId="10"/>
      <queryTableField id="11" name="Moeda_reajuste" tableColumnId="11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DF9C8E-1D13-4A58-AA35-77DE7AA3365B}" name="MALA_DIRETA_PRIME_rtf" displayName="MALA_DIRETA_PRIME_rtf" ref="A1:K7" tableType="queryTable" totalsRowCount="1">
  <autoFilter ref="A1:K6" xr:uid="{19DF9C8E-1D13-4A58-AA35-77DE7AA3365B}"/>
  <tableColumns count="11">
    <tableColumn id="1" xr3:uid="{F6A61A38-AAA1-451B-847E-5A3D0BB4C8E7}" uniqueName="1" name="Nome empreendimento" queryTableFieldId="1" dataDxfId="17" totalsRowDxfId="16"/>
    <tableColumn id="2" xr3:uid="{675838D6-123E-469F-B4C8-0BA1DDBA4D65}" uniqueName="2" name="Quadra" queryTableFieldId="2" dataDxfId="15" totalsRowDxfId="14"/>
    <tableColumn id="3" xr3:uid="{F281BCE7-57FA-4088-881A-93E585FF996C}" uniqueName="3" name="Lote" queryTableFieldId="3" totalsRowDxfId="13"/>
    <tableColumn id="4" xr3:uid="{F366028A-E67B-45CE-AA1A-0DE0585E6A8E}" uniqueName="4" name="Nome" queryTableFieldId="4" dataDxfId="12" totalsRowDxfId="11"/>
    <tableColumn id="5" xr3:uid="{4F43990D-3673-4035-A4A1-2C320739A5E9}" uniqueName="5" name="CPF / CNPJ" queryTableFieldId="5" dataDxfId="10" totalsRowDxfId="9"/>
    <tableColumn id="6" xr3:uid="{11A3C80C-F674-49A3-8727-C08E640B12F5}" uniqueName="6" name="area" queryTableFieldId="6" totalsRowDxfId="8"/>
    <tableColumn id="7" xr3:uid="{990A2E4C-9F56-4C2B-B241-742716E26DB9}" uniqueName="7" name="dt_Contr" queryTableFieldId="7" dataDxfId="7" totalsRowDxfId="6"/>
    <tableColumn id="8" xr3:uid="{41197F73-C064-405E-BC26-278A7EC0DF61}" uniqueName="8" name="VGV BRUTO" totalsRowFunction="sum" queryTableFieldId="8" dataDxfId="5" totalsRowDxfId="4" dataCellStyle="Moeda"/>
    <tableColumn id="9" xr3:uid="{D07556C8-624B-4CD0-B6BA-181739FBFBB4}" uniqueName="9" name="VGV LIQUIDO" totalsRowFunction="sum" queryTableFieldId="9" totalsRowDxfId="3" dataCellStyle="Moeda"/>
    <tableColumn id="10" xr3:uid="{C711A493-1371-48AA-9B4E-DE503E70F130}" uniqueName="10" name="jurosAm" queryTableFieldId="10" totalsRowDxfId="2"/>
    <tableColumn id="11" xr3:uid="{93F23EDC-D925-4104-A0ED-C4D9ACB2C9A0}" uniqueName="11" name="Moeda_reajuste" queryTableFieldId="11" dataDxfId="1" totalsRow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260E-6409-41E8-947C-67E5B8276FDF}">
  <sheetPr>
    <pageSetUpPr fitToPage="1"/>
  </sheetPr>
  <dimension ref="B1:P82"/>
  <sheetViews>
    <sheetView showGridLines="0" topLeftCell="A9" zoomScale="80" zoomScaleNormal="80" workbookViewId="0">
      <selection activeCell="J30" sqref="J30"/>
    </sheetView>
  </sheetViews>
  <sheetFormatPr defaultRowHeight="14.4" x14ac:dyDescent="0.3"/>
  <cols>
    <col min="2" max="2" width="37.33203125" customWidth="1"/>
    <col min="3" max="3" width="60.44140625" bestFit="1" customWidth="1"/>
    <col min="4" max="4" width="48" style="47" bestFit="1" customWidth="1"/>
    <col min="5" max="5" width="14.88671875" customWidth="1"/>
    <col min="6" max="6" width="4.33203125" customWidth="1"/>
    <col min="7" max="7" width="14.88671875" customWidth="1"/>
    <col min="8" max="8" width="14.88671875" style="16" customWidth="1"/>
    <col min="9" max="9" width="14.33203125" bestFit="1" customWidth="1"/>
    <col min="10" max="10" width="14.88671875" customWidth="1"/>
    <col min="12" max="12" width="5" bestFit="1" customWidth="1"/>
    <col min="13" max="13" width="3" bestFit="1" customWidth="1"/>
    <col min="14" max="14" width="20.109375" customWidth="1"/>
    <col min="16" max="16" width="12.109375" customWidth="1"/>
  </cols>
  <sheetData>
    <row r="1" spans="2:9" ht="198.45" customHeight="1" thickBot="1" x14ac:dyDescent="0.35">
      <c r="B1" s="65"/>
      <c r="C1" s="66"/>
      <c r="D1" s="67"/>
      <c r="E1" s="66" t="s">
        <v>105</v>
      </c>
      <c r="F1" s="68"/>
      <c r="G1" s="72" t="s">
        <v>292</v>
      </c>
    </row>
    <row r="2" spans="2:9" x14ac:dyDescent="0.3">
      <c r="F2" s="32"/>
    </row>
    <row r="3" spans="2:9" x14ac:dyDescent="0.3">
      <c r="B3" s="31" t="s">
        <v>12</v>
      </c>
      <c r="C3" s="10"/>
      <c r="D3" s="48"/>
      <c r="E3" s="10"/>
      <c r="F3" s="32"/>
      <c r="G3" s="11"/>
    </row>
    <row r="4" spans="2:9" x14ac:dyDescent="0.3">
      <c r="C4" s="7" t="s">
        <v>8</v>
      </c>
      <c r="D4" s="8"/>
      <c r="E4" s="18" t="s">
        <v>9</v>
      </c>
      <c r="F4" s="32"/>
      <c r="G4" s="8" t="s">
        <v>4</v>
      </c>
    </row>
    <row r="5" spans="2:9" x14ac:dyDescent="0.3">
      <c r="C5" s="14" t="s">
        <v>237</v>
      </c>
      <c r="D5" s="70"/>
      <c r="E5" s="71"/>
      <c r="F5" s="32"/>
      <c r="G5" s="5">
        <v>0.4</v>
      </c>
    </row>
    <row r="6" spans="2:9" x14ac:dyDescent="0.3">
      <c r="E6" s="19"/>
      <c r="F6" s="32"/>
      <c r="G6" s="2"/>
    </row>
    <row r="7" spans="2:9" x14ac:dyDescent="0.3">
      <c r="B7" s="31" t="s">
        <v>10</v>
      </c>
      <c r="C7" s="10"/>
      <c r="D7" s="48"/>
      <c r="E7" s="20"/>
      <c r="F7" s="32"/>
      <c r="G7" s="11"/>
    </row>
    <row r="8" spans="2:9" x14ac:dyDescent="0.3">
      <c r="B8" t="s">
        <v>13</v>
      </c>
      <c r="C8" s="7" t="s">
        <v>0</v>
      </c>
      <c r="D8" s="8"/>
      <c r="E8" s="36">
        <f>MALA_DIRETA_PRIME_rtf[[#Totals],[VGV BRUTO]]</f>
        <v>810085.24468085112</v>
      </c>
      <c r="F8" s="32"/>
      <c r="G8" s="9">
        <f>E8*$G$5</f>
        <v>324034.09787234047</v>
      </c>
    </row>
    <row r="9" spans="2:9" x14ac:dyDescent="0.3">
      <c r="B9" t="s">
        <v>209</v>
      </c>
      <c r="C9" s="4" t="s">
        <v>90</v>
      </c>
      <c r="D9" s="5"/>
      <c r="E9" s="22">
        <f>E8-E10</f>
        <v>48605.114680851111</v>
      </c>
      <c r="F9" s="32"/>
      <c r="G9" s="6">
        <f>E9*$G$5</f>
        <v>19442.045872340444</v>
      </c>
    </row>
    <row r="10" spans="2:9" x14ac:dyDescent="0.3">
      <c r="B10" s="13" t="s">
        <v>26</v>
      </c>
      <c r="C10" s="4" t="s">
        <v>2</v>
      </c>
      <c r="D10" s="49"/>
      <c r="E10" s="22">
        <f>MALA_DIRETA_PRIME_rtf[[#Totals],[VGV LIQUIDO]]</f>
        <v>761480.13</v>
      </c>
      <c r="F10" s="32"/>
      <c r="G10" s="6">
        <f>G8-G9</f>
        <v>304592.05200000003</v>
      </c>
      <c r="H10" s="96"/>
      <c r="I10" s="3"/>
    </row>
    <row r="11" spans="2:9" x14ac:dyDescent="0.3">
      <c r="E11" s="23"/>
      <c r="F11" s="32"/>
      <c r="G11" s="1"/>
    </row>
    <row r="12" spans="2:9" x14ac:dyDescent="0.3">
      <c r="B12" s="31" t="s">
        <v>3</v>
      </c>
      <c r="C12" s="69"/>
      <c r="D12" s="48"/>
      <c r="E12" s="24"/>
      <c r="F12" s="32"/>
      <c r="G12" s="12"/>
    </row>
    <row r="13" spans="2:9" x14ac:dyDescent="0.3">
      <c r="B13" s="16" t="s">
        <v>14</v>
      </c>
      <c r="C13" s="7" t="s">
        <v>3</v>
      </c>
      <c r="D13" s="8" t="s">
        <v>91</v>
      </c>
      <c r="E13" s="36">
        <f>'(D) Recebiveis'!K97</f>
        <v>269382.04000000004</v>
      </c>
      <c r="F13" s="32"/>
      <c r="G13" s="54">
        <f>E13*$G$5</f>
        <v>107752.81600000002</v>
      </c>
      <c r="I13" s="3"/>
    </row>
    <row r="14" spans="2:9" x14ac:dyDescent="0.3">
      <c r="E14" s="23"/>
      <c r="F14" s="32"/>
      <c r="G14" s="1"/>
    </row>
    <row r="15" spans="2:9" x14ac:dyDescent="0.3">
      <c r="B15" s="31" t="s">
        <v>11</v>
      </c>
      <c r="C15" s="10"/>
      <c r="D15" s="48"/>
      <c r="E15" s="20"/>
      <c r="F15" s="32"/>
      <c r="G15" s="11"/>
    </row>
    <row r="16" spans="2:9" x14ac:dyDescent="0.3">
      <c r="B16" s="17" t="s">
        <v>15</v>
      </c>
      <c r="C16" s="7" t="s">
        <v>1</v>
      </c>
      <c r="D16" s="8"/>
      <c r="E16" s="36">
        <f>'(E) Impostos'!J9</f>
        <v>17343.270972000002</v>
      </c>
      <c r="F16" s="32"/>
      <c r="G16" s="54">
        <f>E16*$G$5</f>
        <v>6937.308388800001</v>
      </c>
      <c r="H16" s="96"/>
      <c r="I16" s="3"/>
    </row>
    <row r="17" spans="2:16" x14ac:dyDescent="0.3">
      <c r="B17" s="17" t="s">
        <v>28</v>
      </c>
      <c r="C17" s="7" t="s">
        <v>5</v>
      </c>
      <c r="D17" s="50">
        <v>0.01</v>
      </c>
      <c r="E17" s="21">
        <f>E13*D17</f>
        <v>2693.8204000000005</v>
      </c>
      <c r="F17" s="32"/>
      <c r="G17" s="54">
        <f>E17*$G$5</f>
        <v>1077.5281600000003</v>
      </c>
    </row>
    <row r="18" spans="2:16" x14ac:dyDescent="0.3">
      <c r="B18" s="16" t="s">
        <v>16</v>
      </c>
      <c r="C18" s="4" t="s">
        <v>67</v>
      </c>
      <c r="D18" s="49"/>
      <c r="E18" s="103">
        <f>-SUM('(G) Extrato bancário'!D14+'(G) Extrato bancário'!D19+'(G) Extrato bancário'!D21+'(G) Extrato bancário'!D32+'(G) Extrato bancário'!D40+'(G) Extrato bancário'!D48+'(G) Extrato bancário'!D52+'(G) Extrato bancário'!D58+'(G) Extrato bancário'!D64+'(G) Extrato bancário'!D69+'(G) Extrato bancário'!D72+'(G) Extrato bancário'!D77+'(G) Extrato bancário'!D84+'(G) Extrato bancário'!D90+'(G) Extrato bancário'!D94+'(G) Extrato bancário'!D97+'(G) Extrato bancário'!D103+'(G) Extrato bancário'!D109)</f>
        <v>197.64</v>
      </c>
      <c r="F18" s="32"/>
      <c r="G18" s="76">
        <f t="shared" ref="G18:G23" si="0">E18*$G$5</f>
        <v>79.055999999999997</v>
      </c>
      <c r="H18" s="104"/>
    </row>
    <row r="19" spans="2:16" x14ac:dyDescent="0.3">
      <c r="B19" s="16" t="s">
        <v>17</v>
      </c>
      <c r="C19" s="4" t="s">
        <v>68</v>
      </c>
      <c r="D19" s="49"/>
      <c r="E19" s="38">
        <v>0</v>
      </c>
      <c r="F19" s="32"/>
      <c r="G19" s="76">
        <f t="shared" si="0"/>
        <v>0</v>
      </c>
    </row>
    <row r="20" spans="2:16" x14ac:dyDescent="0.3">
      <c r="B20" s="16" t="s">
        <v>18</v>
      </c>
      <c r="C20" s="4" t="s">
        <v>92</v>
      </c>
      <c r="D20" s="49"/>
      <c r="E20" s="38">
        <v>0</v>
      </c>
      <c r="F20" s="32"/>
      <c r="G20" s="76">
        <f t="shared" si="0"/>
        <v>0</v>
      </c>
    </row>
    <row r="21" spans="2:16" x14ac:dyDescent="0.3">
      <c r="B21" s="16" t="s">
        <v>27</v>
      </c>
      <c r="C21" s="4" t="s">
        <v>93</v>
      </c>
      <c r="D21" s="77" t="s">
        <v>292</v>
      </c>
      <c r="E21" s="38">
        <f>'(J) Contabilidade'!$B$3</f>
        <v>820</v>
      </c>
      <c r="F21" s="32"/>
      <c r="G21" s="76">
        <f t="shared" si="0"/>
        <v>328</v>
      </c>
      <c r="I21" s="3"/>
    </row>
    <row r="22" spans="2:16" x14ac:dyDescent="0.3">
      <c r="B22" s="16" t="s">
        <v>24</v>
      </c>
      <c r="C22" s="4" t="s">
        <v>6</v>
      </c>
      <c r="D22" s="49"/>
      <c r="E22" s="38">
        <v>0</v>
      </c>
      <c r="F22" s="32"/>
      <c r="G22" s="76">
        <f t="shared" si="0"/>
        <v>0</v>
      </c>
      <c r="I22" s="3"/>
    </row>
    <row r="23" spans="2:16" x14ac:dyDescent="0.3">
      <c r="B23" s="16" t="s">
        <v>23</v>
      </c>
      <c r="C23" s="4" t="s">
        <v>69</v>
      </c>
      <c r="D23" s="49"/>
      <c r="E23" s="38">
        <v>0</v>
      </c>
      <c r="F23" s="32"/>
      <c r="G23" s="76">
        <f t="shared" si="0"/>
        <v>0</v>
      </c>
    </row>
    <row r="24" spans="2:16" x14ac:dyDescent="0.3">
      <c r="B24" s="16" t="s">
        <v>25</v>
      </c>
      <c r="C24" s="4" t="s">
        <v>7</v>
      </c>
      <c r="D24" s="49" t="s">
        <v>385</v>
      </c>
      <c r="E24" s="38">
        <v>2130.14</v>
      </c>
      <c r="F24" s="32"/>
      <c r="G24" s="76">
        <f>E24*$G$5</f>
        <v>852.05600000000004</v>
      </c>
    </row>
    <row r="25" spans="2:16" x14ac:dyDescent="0.3">
      <c r="B25" s="17" t="s">
        <v>161</v>
      </c>
      <c r="C25" s="14" t="s">
        <v>29</v>
      </c>
      <c r="D25" s="50">
        <v>0.04</v>
      </c>
      <c r="E25" s="38">
        <f>E10*D25</f>
        <v>30459.2052</v>
      </c>
      <c r="F25" s="32"/>
      <c r="G25" s="76">
        <f>E25*$G$5</f>
        <v>12183.68208</v>
      </c>
      <c r="I25" s="3"/>
    </row>
    <row r="26" spans="2:16" x14ac:dyDescent="0.3">
      <c r="B26" s="17" t="s">
        <v>130</v>
      </c>
      <c r="C26" s="30" t="s">
        <v>101</v>
      </c>
      <c r="D26" s="51"/>
      <c r="E26" s="29"/>
      <c r="F26" s="32"/>
      <c r="G26" s="101">
        <f>G13-SUM(G16:G25)</f>
        <v>86295.185371200016</v>
      </c>
    </row>
    <row r="27" spans="2:16" x14ac:dyDescent="0.3">
      <c r="E27" s="25"/>
      <c r="F27" s="32"/>
    </row>
    <row r="28" spans="2:16" x14ac:dyDescent="0.3">
      <c r="B28" s="31" t="s">
        <v>19</v>
      </c>
      <c r="C28" s="15"/>
      <c r="D28" s="52"/>
      <c r="E28" s="26"/>
      <c r="F28" s="32"/>
      <c r="G28" s="11"/>
      <c r="I28" s="3"/>
    </row>
    <row r="29" spans="2:16" x14ac:dyDescent="0.3">
      <c r="B29" t="s">
        <v>131</v>
      </c>
      <c r="C29" s="14" t="s">
        <v>210</v>
      </c>
      <c r="D29" s="79" t="s">
        <v>292</v>
      </c>
      <c r="E29" s="27"/>
      <c r="F29" s="32"/>
      <c r="G29" s="54">
        <v>1226676.8899999999</v>
      </c>
    </row>
    <row r="30" spans="2:16" x14ac:dyDescent="0.3">
      <c r="B30" t="s">
        <v>132</v>
      </c>
      <c r="C30" s="14" t="s">
        <v>20</v>
      </c>
      <c r="D30" s="49" t="s">
        <v>103</v>
      </c>
      <c r="E30" s="80" t="s">
        <v>386</v>
      </c>
      <c r="F30" s="32"/>
      <c r="G30" s="76">
        <f>IF(G26*70%&lt;0,0,G26*70%)</f>
        <v>60406.629759840005</v>
      </c>
      <c r="H30" s="97"/>
    </row>
    <row r="31" spans="2:16" x14ac:dyDescent="0.3">
      <c r="B31" s="13" t="s">
        <v>133</v>
      </c>
      <c r="C31" s="14" t="s">
        <v>22</v>
      </c>
      <c r="D31" s="49"/>
      <c r="E31" s="27"/>
      <c r="F31" s="32"/>
      <c r="G31" s="88">
        <f>G29-G30</f>
        <v>1166270.2602401599</v>
      </c>
      <c r="H31" s="97"/>
    </row>
    <row r="32" spans="2:16" x14ac:dyDescent="0.3">
      <c r="B32" s="13" t="s">
        <v>134</v>
      </c>
      <c r="C32" s="4" t="s">
        <v>97</v>
      </c>
      <c r="D32" s="79" t="s">
        <v>292</v>
      </c>
      <c r="E32" s="28">
        <v>2.0999999999999999E-3</v>
      </c>
      <c r="F32" s="32"/>
      <c r="G32" s="88">
        <f>G31*E32</f>
        <v>2449.1675465043359</v>
      </c>
      <c r="H32" s="97"/>
      <c r="P32" s="44"/>
    </row>
    <row r="33" spans="2:16" x14ac:dyDescent="0.3">
      <c r="B33" s="13" t="s">
        <v>135</v>
      </c>
      <c r="C33" s="14" t="s">
        <v>94</v>
      </c>
      <c r="D33" s="53" t="s">
        <v>138</v>
      </c>
      <c r="E33" s="28">
        <v>9.4999999999999998E-3</v>
      </c>
      <c r="F33" s="32"/>
      <c r="G33" s="88">
        <f>FV(0.95%,1,,-G31)-G31</f>
        <v>11079.567472281633</v>
      </c>
      <c r="H33" s="98"/>
      <c r="P33" s="44"/>
    </row>
    <row r="34" spans="2:16" x14ac:dyDescent="0.3">
      <c r="B34" s="13" t="s">
        <v>136</v>
      </c>
      <c r="C34" s="14" t="s">
        <v>21</v>
      </c>
      <c r="D34" s="79" t="s">
        <v>292</v>
      </c>
      <c r="E34" s="27"/>
      <c r="F34" s="32"/>
      <c r="G34" s="88">
        <f>SUM(G31:G33)</f>
        <v>1179798.995258946</v>
      </c>
      <c r="H34" s="97"/>
    </row>
    <row r="35" spans="2:16" x14ac:dyDescent="0.3">
      <c r="E35" s="25"/>
      <c r="F35" s="32"/>
      <c r="G35" s="3"/>
    </row>
    <row r="36" spans="2:16" x14ac:dyDescent="0.3">
      <c r="B36" s="31" t="s">
        <v>98</v>
      </c>
      <c r="C36" s="10"/>
      <c r="D36" s="48"/>
      <c r="E36" s="20"/>
      <c r="F36" s="32"/>
      <c r="G36" s="11"/>
      <c r="H36" s="99"/>
    </row>
    <row r="37" spans="2:16" x14ac:dyDescent="0.3">
      <c r="B37" s="13" t="s">
        <v>137</v>
      </c>
      <c r="C37" s="30" t="s">
        <v>102</v>
      </c>
      <c r="D37" s="51"/>
      <c r="E37" s="29"/>
      <c r="F37" s="32"/>
      <c r="G37" s="59">
        <f>G26-G30</f>
        <v>25888.555611360011</v>
      </c>
      <c r="H37" s="96"/>
    </row>
    <row r="38" spans="2:16" x14ac:dyDescent="0.3">
      <c r="F38" s="32"/>
      <c r="I38" s="3"/>
    </row>
    <row r="39" spans="2:16" x14ac:dyDescent="0.3">
      <c r="B39" s="41"/>
      <c r="F39" s="32"/>
      <c r="I39" s="78"/>
    </row>
    <row r="40" spans="2:16" x14ac:dyDescent="0.3">
      <c r="F40" s="32"/>
      <c r="I40" s="3"/>
    </row>
    <row r="41" spans="2:16" s="58" customFormat="1" ht="24" customHeight="1" x14ac:dyDescent="0.3">
      <c r="B41" s="120" t="s">
        <v>129</v>
      </c>
      <c r="C41" s="120"/>
      <c r="D41" s="120"/>
      <c r="E41" s="120"/>
      <c r="F41" s="120"/>
      <c r="G41" s="120"/>
      <c r="H41" s="100"/>
    </row>
    <row r="42" spans="2:16" ht="109.2" customHeight="1" x14ac:dyDescent="0.3">
      <c r="B42" s="118" t="s">
        <v>387</v>
      </c>
      <c r="C42" s="118"/>
      <c r="D42" s="118"/>
      <c r="E42" s="118"/>
      <c r="F42" s="118"/>
      <c r="G42" s="118"/>
    </row>
    <row r="43" spans="2:16" x14ac:dyDescent="0.3">
      <c r="D43"/>
      <c r="F43" s="32"/>
      <c r="K43" s="78"/>
    </row>
    <row r="44" spans="2:16" x14ac:dyDescent="0.3">
      <c r="B44" s="119" t="s">
        <v>99</v>
      </c>
      <c r="C44" s="119"/>
      <c r="D44" s="119"/>
      <c r="E44" s="119"/>
      <c r="F44" s="119"/>
      <c r="G44" s="119"/>
    </row>
    <row r="45" spans="2:16" x14ac:dyDescent="0.3">
      <c r="D45"/>
      <c r="F45" s="32"/>
    </row>
    <row r="46" spans="2:16" x14ac:dyDescent="0.3">
      <c r="D46"/>
      <c r="F46" s="32"/>
    </row>
    <row r="47" spans="2:16" x14ac:dyDescent="0.3">
      <c r="D47"/>
      <c r="F47" s="32"/>
    </row>
    <row r="48" spans="2:16" x14ac:dyDescent="0.3">
      <c r="B48" s="119" t="s">
        <v>100</v>
      </c>
      <c r="C48" s="119"/>
      <c r="D48" s="119"/>
      <c r="E48" s="119"/>
      <c r="F48" s="119"/>
      <c r="G48" s="119"/>
    </row>
    <row r="49" spans="2:7" x14ac:dyDescent="0.3">
      <c r="B49" s="119" t="s">
        <v>238</v>
      </c>
      <c r="C49" s="119"/>
      <c r="D49" s="119"/>
      <c r="E49" s="119"/>
      <c r="F49" s="119"/>
      <c r="G49" s="119"/>
    </row>
    <row r="50" spans="2:7" x14ac:dyDescent="0.3">
      <c r="D50"/>
      <c r="F50" s="32"/>
    </row>
    <row r="51" spans="2:7" x14ac:dyDescent="0.3">
      <c r="F51" s="32"/>
    </row>
    <row r="52" spans="2:7" x14ac:dyDescent="0.3">
      <c r="F52" s="32"/>
    </row>
    <row r="53" spans="2:7" x14ac:dyDescent="0.3">
      <c r="F53" s="32"/>
    </row>
    <row r="54" spans="2:7" x14ac:dyDescent="0.3">
      <c r="F54" s="32"/>
    </row>
    <row r="55" spans="2:7" x14ac:dyDescent="0.3">
      <c r="F55" s="32"/>
    </row>
    <row r="56" spans="2:7" x14ac:dyDescent="0.3">
      <c r="F56" s="32"/>
    </row>
    <row r="57" spans="2:7" x14ac:dyDescent="0.3">
      <c r="F57" s="32"/>
    </row>
    <row r="58" spans="2:7" x14ac:dyDescent="0.3">
      <c r="F58" s="32"/>
    </row>
    <row r="59" spans="2:7" x14ac:dyDescent="0.3">
      <c r="F59" s="32"/>
    </row>
    <row r="60" spans="2:7" x14ac:dyDescent="0.3">
      <c r="F60" s="32"/>
    </row>
    <row r="61" spans="2:7" x14ac:dyDescent="0.3">
      <c r="F61" s="32"/>
    </row>
    <row r="62" spans="2:7" x14ac:dyDescent="0.3">
      <c r="F62" s="32"/>
    </row>
    <row r="63" spans="2:7" x14ac:dyDescent="0.3">
      <c r="F63" s="32"/>
    </row>
    <row r="64" spans="2:7" x14ac:dyDescent="0.3">
      <c r="F64" s="32"/>
    </row>
    <row r="65" spans="6:6" x14ac:dyDescent="0.3">
      <c r="F65" s="32"/>
    </row>
    <row r="66" spans="6:6" x14ac:dyDescent="0.3">
      <c r="F66" s="32"/>
    </row>
    <row r="67" spans="6:6" x14ac:dyDescent="0.3">
      <c r="F67" s="32"/>
    </row>
    <row r="68" spans="6:6" x14ac:dyDescent="0.3">
      <c r="F68" s="32"/>
    </row>
    <row r="69" spans="6:6" x14ac:dyDescent="0.3">
      <c r="F69" s="32"/>
    </row>
    <row r="70" spans="6:6" x14ac:dyDescent="0.3">
      <c r="F70" s="32"/>
    </row>
    <row r="71" spans="6:6" x14ac:dyDescent="0.3">
      <c r="F71" s="32"/>
    </row>
    <row r="72" spans="6:6" x14ac:dyDescent="0.3">
      <c r="F72" s="32"/>
    </row>
    <row r="73" spans="6:6" x14ac:dyDescent="0.3">
      <c r="F73" s="32"/>
    </row>
    <row r="74" spans="6:6" x14ac:dyDescent="0.3">
      <c r="F74" s="32"/>
    </row>
    <row r="75" spans="6:6" x14ac:dyDescent="0.3">
      <c r="F75" s="32"/>
    </row>
    <row r="76" spans="6:6" x14ac:dyDescent="0.3">
      <c r="F76" s="32"/>
    </row>
    <row r="77" spans="6:6" x14ac:dyDescent="0.3">
      <c r="F77" s="32"/>
    </row>
    <row r="78" spans="6:6" x14ac:dyDescent="0.3">
      <c r="F78" s="32"/>
    </row>
    <row r="79" spans="6:6" x14ac:dyDescent="0.3">
      <c r="F79" s="32"/>
    </row>
    <row r="80" spans="6:6" x14ac:dyDescent="0.3">
      <c r="F80" s="32"/>
    </row>
    <row r="81" spans="6:6" x14ac:dyDescent="0.3">
      <c r="F81" s="32"/>
    </row>
    <row r="82" spans="6:6" x14ac:dyDescent="0.3">
      <c r="F82" s="32"/>
    </row>
  </sheetData>
  <mergeCells count="5">
    <mergeCell ref="B42:G42"/>
    <mergeCell ref="B44:G44"/>
    <mergeCell ref="B48:G48"/>
    <mergeCell ref="B49:G49"/>
    <mergeCell ref="B41:G41"/>
  </mergeCells>
  <pageMargins left="0.511811024" right="0.511811024" top="0.78740157499999996" bottom="0.78740157499999996" header="0.31496062000000002" footer="0.31496062000000002"/>
  <pageSetup paperSize="9" scale="4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B34F-1BD5-475D-9A28-AFC1FF44A2E0}">
  <dimension ref="B1"/>
  <sheetViews>
    <sheetView showGridLines="0" workbookViewId="0">
      <selection activeCell="B2" sqref="B2"/>
    </sheetView>
  </sheetViews>
  <sheetFormatPr defaultRowHeight="14.4" x14ac:dyDescent="0.3"/>
  <sheetData>
    <row r="1" spans="2:2" x14ac:dyDescent="0.3">
      <c r="B1" s="42" t="s">
        <v>116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A3DCD-C953-40C0-AFA6-9F8705C786B5}">
  <dimension ref="A1:K9"/>
  <sheetViews>
    <sheetView showGridLines="0" workbookViewId="0">
      <selection activeCell="I7" sqref="I7"/>
    </sheetView>
  </sheetViews>
  <sheetFormatPr defaultRowHeight="14.4" x14ac:dyDescent="0.3"/>
  <cols>
    <col min="1" max="1" width="26" bestFit="1" customWidth="1"/>
    <col min="2" max="2" width="11.6640625" bestFit="1" customWidth="1"/>
    <col min="3" max="3" width="9.109375" bestFit="1" customWidth="1"/>
    <col min="4" max="4" width="33.77734375" bestFit="1" customWidth="1"/>
    <col min="5" max="5" width="14.5546875" bestFit="1" customWidth="1"/>
    <col min="6" max="6" width="9.109375" bestFit="1" customWidth="1"/>
    <col min="7" max="7" width="12.88671875" bestFit="1" customWidth="1"/>
    <col min="8" max="8" width="15.44140625" bestFit="1" customWidth="1"/>
    <col min="9" max="9" width="16.77734375" bestFit="1" customWidth="1"/>
    <col min="10" max="10" width="12.5546875" bestFit="1" customWidth="1"/>
    <col min="11" max="11" width="19.33203125" bestFit="1" customWidth="1"/>
  </cols>
  <sheetData>
    <row r="1" spans="1:11" x14ac:dyDescent="0.3">
      <c r="A1" s="47" t="s">
        <v>106</v>
      </c>
      <c r="B1" s="47" t="s">
        <v>107</v>
      </c>
      <c r="C1" s="47" t="s">
        <v>108</v>
      </c>
      <c r="D1" s="47" t="s">
        <v>36</v>
      </c>
      <c r="E1" s="47" t="s">
        <v>113</v>
      </c>
      <c r="F1" s="47" t="s">
        <v>109</v>
      </c>
      <c r="G1" s="47" t="s">
        <v>110</v>
      </c>
      <c r="H1" s="47" t="s">
        <v>114</v>
      </c>
      <c r="I1" s="47" t="s">
        <v>115</v>
      </c>
      <c r="J1" s="47" t="s">
        <v>117</v>
      </c>
      <c r="K1" s="47" t="s">
        <v>118</v>
      </c>
    </row>
    <row r="2" spans="1:11" x14ac:dyDescent="0.3">
      <c r="A2" t="s">
        <v>111</v>
      </c>
      <c r="B2" t="s">
        <v>293</v>
      </c>
      <c r="C2">
        <v>19</v>
      </c>
      <c r="D2" t="s">
        <v>294</v>
      </c>
      <c r="E2" s="81">
        <v>22007893860</v>
      </c>
      <c r="F2">
        <v>250</v>
      </c>
      <c r="G2" s="37">
        <v>45465</v>
      </c>
      <c r="H2" s="33">
        <f>MALA_DIRETA_PRIME_rtf[[#This Row],[VGV LIQUIDO]]/0.94</f>
        <v>165635.24468085109</v>
      </c>
      <c r="I2" s="33">
        <v>155697.13</v>
      </c>
      <c r="J2">
        <v>0</v>
      </c>
      <c r="K2" t="s">
        <v>119</v>
      </c>
    </row>
    <row r="3" spans="1:11" x14ac:dyDescent="0.3">
      <c r="A3" t="s">
        <v>111</v>
      </c>
      <c r="B3" t="s">
        <v>295</v>
      </c>
      <c r="C3">
        <v>4</v>
      </c>
      <c r="D3" t="s">
        <v>296</v>
      </c>
      <c r="E3" s="81">
        <v>1943751889</v>
      </c>
      <c r="F3">
        <v>250</v>
      </c>
      <c r="G3" s="37">
        <v>45460</v>
      </c>
      <c r="H3" s="33">
        <f>MALA_DIRETA_PRIME_rtf[[#This Row],[VGV LIQUIDO]]/0.94</f>
        <v>165750</v>
      </c>
      <c r="I3" s="33">
        <v>155805</v>
      </c>
      <c r="J3">
        <v>0</v>
      </c>
      <c r="K3" t="s">
        <v>119</v>
      </c>
    </row>
    <row r="4" spans="1:11" x14ac:dyDescent="0.3">
      <c r="A4" t="s">
        <v>111</v>
      </c>
      <c r="B4" t="s">
        <v>140</v>
      </c>
      <c r="C4">
        <v>5</v>
      </c>
      <c r="D4" t="s">
        <v>297</v>
      </c>
      <c r="E4" s="81">
        <v>33979635830</v>
      </c>
      <c r="F4">
        <v>250</v>
      </c>
      <c r="G4" s="37">
        <v>45448</v>
      </c>
      <c r="H4" s="33">
        <f>MALA_DIRETA_PRIME_rtf[[#This Row],[VGV LIQUIDO]]/0.94</f>
        <v>178500</v>
      </c>
      <c r="I4" s="33">
        <v>167790</v>
      </c>
      <c r="J4">
        <v>0</v>
      </c>
      <c r="K4" t="s">
        <v>164</v>
      </c>
    </row>
    <row r="5" spans="1:11" x14ac:dyDescent="0.3">
      <c r="A5" t="s">
        <v>111</v>
      </c>
      <c r="B5" t="s">
        <v>293</v>
      </c>
      <c r="C5">
        <v>6</v>
      </c>
      <c r="D5" t="s">
        <v>298</v>
      </c>
      <c r="E5" s="81">
        <v>24100687826</v>
      </c>
      <c r="F5">
        <v>250</v>
      </c>
      <c r="G5" s="37">
        <v>45473</v>
      </c>
      <c r="H5" s="33">
        <f>MALA_DIRETA_PRIME_rtf[[#This Row],[VGV LIQUIDO]]/0.94</f>
        <v>151512</v>
      </c>
      <c r="I5" s="33">
        <v>142421.28</v>
      </c>
      <c r="J5">
        <v>0</v>
      </c>
      <c r="K5" t="s">
        <v>164</v>
      </c>
    </row>
    <row r="6" spans="1:11" ht="15" thickBot="1" x14ac:dyDescent="0.35">
      <c r="A6" t="s">
        <v>111</v>
      </c>
      <c r="B6" t="s">
        <v>293</v>
      </c>
      <c r="C6">
        <v>3</v>
      </c>
      <c r="D6" t="s">
        <v>298</v>
      </c>
      <c r="E6" s="81">
        <v>24100687826</v>
      </c>
      <c r="F6">
        <v>250</v>
      </c>
      <c r="G6" s="37">
        <v>45473</v>
      </c>
      <c r="H6" s="33">
        <f>MALA_DIRETA_PRIME_rtf[[#This Row],[VGV LIQUIDO]]/0.94</f>
        <v>148688</v>
      </c>
      <c r="I6" s="33">
        <v>139766.72</v>
      </c>
      <c r="J6">
        <v>0</v>
      </c>
      <c r="K6" t="s">
        <v>164</v>
      </c>
    </row>
    <row r="7" spans="1:11" ht="15" thickTop="1" x14ac:dyDescent="0.3">
      <c r="A7" s="73"/>
      <c r="B7" s="73"/>
      <c r="C7" s="73"/>
      <c r="D7" s="73"/>
      <c r="E7" s="73"/>
      <c r="F7" s="73"/>
      <c r="G7" s="74"/>
      <c r="H7" s="83">
        <f>SUBTOTAL(109,MALA_DIRETA_PRIME_rtf[VGV BRUTO])</f>
        <v>810085.24468085112</v>
      </c>
      <c r="I7" s="82">
        <f>SUBTOTAL(109,MALA_DIRETA_PRIME_rtf[VGV LIQUIDO])</f>
        <v>761480.13</v>
      </c>
      <c r="J7" s="73"/>
      <c r="K7" s="73"/>
    </row>
    <row r="8" spans="1:11" x14ac:dyDescent="0.3">
      <c r="I8" s="34"/>
    </row>
    <row r="9" spans="1:11" x14ac:dyDescent="0.3">
      <c r="H9" s="34"/>
      <c r="I9" s="3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BB70-BBE6-44E2-BAA3-C3D798BA32F2}">
  <dimension ref="A1:K97"/>
  <sheetViews>
    <sheetView showGridLines="0" topLeftCell="A81" workbookViewId="0">
      <selection activeCell="K97" sqref="K97"/>
    </sheetView>
  </sheetViews>
  <sheetFormatPr defaultRowHeight="14.4" x14ac:dyDescent="0.3"/>
  <cols>
    <col min="1" max="1" width="9.44140625" bestFit="1" customWidth="1"/>
    <col min="2" max="2" width="10.6640625" bestFit="1" customWidth="1"/>
    <col min="3" max="3" width="15.6640625" style="87" bestFit="1" customWidth="1"/>
    <col min="4" max="4" width="16.33203125" bestFit="1" customWidth="1"/>
    <col min="5" max="5" width="15.6640625" bestFit="1" customWidth="1"/>
    <col min="6" max="6" width="19" bestFit="1" customWidth="1"/>
    <col min="7" max="7" width="50.33203125" bestFit="1" customWidth="1"/>
    <col min="8" max="8" width="11.33203125" style="1" bestFit="1" customWidth="1"/>
    <col min="9" max="9" width="16.5546875" style="1" bestFit="1" customWidth="1"/>
    <col min="10" max="10" width="9.33203125" style="1" bestFit="1" customWidth="1"/>
    <col min="11" max="11" width="14.109375" style="33" bestFit="1" customWidth="1"/>
  </cols>
  <sheetData>
    <row r="1" spans="1:11" x14ac:dyDescent="0.3">
      <c r="A1" s="92" t="s">
        <v>30</v>
      </c>
      <c r="B1" s="92" t="s">
        <v>31</v>
      </c>
      <c r="C1" s="92" t="s">
        <v>32</v>
      </c>
      <c r="D1" s="92" t="s">
        <v>33</v>
      </c>
      <c r="E1" s="92" t="s">
        <v>34</v>
      </c>
      <c r="F1" s="92" t="s">
        <v>35</v>
      </c>
      <c r="G1" s="92" t="s">
        <v>36</v>
      </c>
      <c r="H1" s="94" t="s">
        <v>104</v>
      </c>
      <c r="I1" s="94" t="s">
        <v>37</v>
      </c>
      <c r="J1" s="94" t="s">
        <v>38</v>
      </c>
      <c r="K1" s="93" t="s">
        <v>39</v>
      </c>
    </row>
    <row r="2" spans="1:11" x14ac:dyDescent="0.3">
      <c r="A2" s="40" t="s">
        <v>171</v>
      </c>
      <c r="B2" s="62">
        <v>45305</v>
      </c>
      <c r="C2" s="86">
        <v>47335171814</v>
      </c>
      <c r="D2" s="62">
        <v>45458</v>
      </c>
      <c r="E2" s="62">
        <v>45457</v>
      </c>
      <c r="F2" s="40" t="s">
        <v>267</v>
      </c>
      <c r="G2" s="40" t="s">
        <v>162</v>
      </c>
      <c r="H2" s="95">
        <v>1813.95</v>
      </c>
      <c r="I2" s="95">
        <v>0</v>
      </c>
      <c r="J2" s="95">
        <v>0</v>
      </c>
      <c r="K2" s="75">
        <v>1813.95</v>
      </c>
    </row>
    <row r="3" spans="1:11" x14ac:dyDescent="0.3">
      <c r="A3" s="40" t="s">
        <v>214</v>
      </c>
      <c r="B3" s="62">
        <v>45331</v>
      </c>
      <c r="C3" s="86">
        <v>31009068881</v>
      </c>
      <c r="D3" s="62">
        <v>45468</v>
      </c>
      <c r="E3" s="62">
        <v>45469</v>
      </c>
      <c r="F3" s="40" t="s">
        <v>299</v>
      </c>
      <c r="G3" s="40" t="s">
        <v>168</v>
      </c>
      <c r="H3" s="95">
        <v>914.27</v>
      </c>
      <c r="I3" s="95">
        <v>0</v>
      </c>
      <c r="J3" s="95">
        <v>0</v>
      </c>
      <c r="K3" s="75">
        <v>914.27</v>
      </c>
    </row>
    <row r="4" spans="1:11" x14ac:dyDescent="0.3">
      <c r="A4" s="40" t="s">
        <v>262</v>
      </c>
      <c r="B4" s="62">
        <v>45290</v>
      </c>
      <c r="C4" s="86">
        <v>33589085851</v>
      </c>
      <c r="D4" s="62">
        <v>45442</v>
      </c>
      <c r="E4" s="62">
        <v>45446</v>
      </c>
      <c r="F4" s="40" t="s">
        <v>300</v>
      </c>
      <c r="G4" s="40" t="s">
        <v>263</v>
      </c>
      <c r="H4" s="95">
        <v>1736.83</v>
      </c>
      <c r="I4" s="95">
        <v>0</v>
      </c>
      <c r="J4" s="95">
        <v>0</v>
      </c>
      <c r="K4" s="75">
        <v>1736.83</v>
      </c>
    </row>
    <row r="5" spans="1:11" x14ac:dyDescent="0.3">
      <c r="A5" s="40" t="s">
        <v>199</v>
      </c>
      <c r="B5" s="62">
        <v>45321</v>
      </c>
      <c r="C5" s="86">
        <v>36686984817</v>
      </c>
      <c r="D5" s="62">
        <v>45472</v>
      </c>
      <c r="E5" s="62">
        <v>45454</v>
      </c>
      <c r="F5" s="40" t="s">
        <v>301</v>
      </c>
      <c r="G5" s="40" t="s">
        <v>163</v>
      </c>
      <c r="H5" s="95">
        <v>2664</v>
      </c>
      <c r="I5" s="95">
        <v>0</v>
      </c>
      <c r="J5" s="95">
        <v>0</v>
      </c>
      <c r="K5" s="75">
        <v>2664</v>
      </c>
    </row>
    <row r="6" spans="1:11" x14ac:dyDescent="0.3">
      <c r="A6" s="40" t="s">
        <v>245</v>
      </c>
      <c r="B6" s="62">
        <v>45290</v>
      </c>
      <c r="C6" s="86">
        <v>18565561828</v>
      </c>
      <c r="D6" s="62">
        <v>45463</v>
      </c>
      <c r="E6" s="62">
        <v>45464</v>
      </c>
      <c r="F6" s="40" t="s">
        <v>302</v>
      </c>
      <c r="G6" s="40" t="s">
        <v>120</v>
      </c>
      <c r="H6" s="95">
        <v>2305.5</v>
      </c>
      <c r="I6" s="95">
        <v>0</v>
      </c>
      <c r="J6" s="95">
        <v>0</v>
      </c>
      <c r="K6" s="75">
        <v>2305.5</v>
      </c>
    </row>
    <row r="7" spans="1:11" x14ac:dyDescent="0.3">
      <c r="A7" s="40" t="s">
        <v>246</v>
      </c>
      <c r="B7" s="62">
        <v>45290</v>
      </c>
      <c r="C7" s="86">
        <v>18565561828</v>
      </c>
      <c r="D7" s="62">
        <v>45463</v>
      </c>
      <c r="E7" s="62">
        <v>45464</v>
      </c>
      <c r="F7" s="40" t="s">
        <v>302</v>
      </c>
      <c r="G7" s="40" t="s">
        <v>120</v>
      </c>
      <c r="H7" s="95">
        <v>2305.5</v>
      </c>
      <c r="I7" s="95">
        <v>0</v>
      </c>
      <c r="J7" s="95">
        <v>0</v>
      </c>
      <c r="K7" s="75">
        <v>2305.5</v>
      </c>
    </row>
    <row r="8" spans="1:11" x14ac:dyDescent="0.3">
      <c r="A8" s="40" t="s">
        <v>247</v>
      </c>
      <c r="B8" s="62">
        <v>45290</v>
      </c>
      <c r="C8" s="86">
        <v>18565561828</v>
      </c>
      <c r="D8" s="62">
        <v>45463</v>
      </c>
      <c r="E8" s="62">
        <v>45464</v>
      </c>
      <c r="F8" s="40" t="s">
        <v>302</v>
      </c>
      <c r="G8" s="40" t="s">
        <v>120</v>
      </c>
      <c r="H8" s="95">
        <v>2305.5</v>
      </c>
      <c r="I8" s="95">
        <v>0</v>
      </c>
      <c r="J8" s="95">
        <v>0</v>
      </c>
      <c r="K8" s="75">
        <v>2305.5</v>
      </c>
    </row>
    <row r="9" spans="1:11" x14ac:dyDescent="0.3">
      <c r="A9" s="40" t="s">
        <v>248</v>
      </c>
      <c r="B9" s="62">
        <v>45266</v>
      </c>
      <c r="C9" s="86">
        <v>18565561828</v>
      </c>
      <c r="D9" s="62">
        <v>45458</v>
      </c>
      <c r="E9" s="62">
        <v>45461</v>
      </c>
      <c r="F9" s="40" t="s">
        <v>302</v>
      </c>
      <c r="G9" s="40" t="s">
        <v>120</v>
      </c>
      <c r="H9" s="95">
        <v>2305.5</v>
      </c>
      <c r="I9" s="95">
        <v>0</v>
      </c>
      <c r="J9" s="95">
        <v>0</v>
      </c>
      <c r="K9" s="75">
        <v>2305.5</v>
      </c>
    </row>
    <row r="10" spans="1:11" x14ac:dyDescent="0.3">
      <c r="A10" s="40" t="s">
        <v>249</v>
      </c>
      <c r="B10" s="62">
        <v>45267</v>
      </c>
      <c r="C10" s="86">
        <v>18565561828</v>
      </c>
      <c r="D10" s="62">
        <v>45468</v>
      </c>
      <c r="E10" s="62">
        <v>45469</v>
      </c>
      <c r="F10" s="40" t="s">
        <v>302</v>
      </c>
      <c r="G10" s="40" t="s">
        <v>120</v>
      </c>
      <c r="H10" s="95">
        <v>2305.5</v>
      </c>
      <c r="I10" s="95">
        <v>0</v>
      </c>
      <c r="J10" s="95">
        <v>0</v>
      </c>
      <c r="K10" s="75">
        <v>2305.5</v>
      </c>
    </row>
    <row r="11" spans="1:11" x14ac:dyDescent="0.3">
      <c r="A11" s="40" t="s">
        <v>264</v>
      </c>
      <c r="B11" s="62">
        <v>45252</v>
      </c>
      <c r="C11" s="86">
        <v>3809705896</v>
      </c>
      <c r="D11" s="62">
        <v>45468</v>
      </c>
      <c r="E11" s="62">
        <v>45469</v>
      </c>
      <c r="F11" s="40" t="s">
        <v>303</v>
      </c>
      <c r="G11" s="40" t="s">
        <v>265</v>
      </c>
      <c r="H11" s="95">
        <v>2064.9</v>
      </c>
      <c r="I11" s="95">
        <v>0</v>
      </c>
      <c r="J11" s="95">
        <v>0</v>
      </c>
      <c r="K11" s="75">
        <v>2064.9</v>
      </c>
    </row>
    <row r="12" spans="1:11" x14ac:dyDescent="0.3">
      <c r="A12" s="40" t="s">
        <v>146</v>
      </c>
      <c r="B12" s="62">
        <v>45223</v>
      </c>
      <c r="C12" s="86">
        <v>38773576875</v>
      </c>
      <c r="D12" s="62">
        <v>45468</v>
      </c>
      <c r="E12" s="62">
        <v>45469</v>
      </c>
      <c r="F12" s="40" t="s">
        <v>255</v>
      </c>
      <c r="G12" s="40" t="s">
        <v>139</v>
      </c>
      <c r="H12" s="95">
        <v>1863.69</v>
      </c>
      <c r="I12" s="95">
        <v>0</v>
      </c>
      <c r="J12" s="95">
        <v>0</v>
      </c>
      <c r="K12" s="75">
        <v>1863.69</v>
      </c>
    </row>
    <row r="13" spans="1:11" x14ac:dyDescent="0.3">
      <c r="A13" s="40" t="s">
        <v>215</v>
      </c>
      <c r="B13" s="62">
        <v>45199</v>
      </c>
      <c r="C13" s="86">
        <v>18565561828</v>
      </c>
      <c r="D13" s="62">
        <v>45442</v>
      </c>
      <c r="E13" s="62">
        <v>45446</v>
      </c>
      <c r="F13" s="40" t="s">
        <v>255</v>
      </c>
      <c r="G13" s="40" t="s">
        <v>120</v>
      </c>
      <c r="H13" s="95">
        <v>1860.35</v>
      </c>
      <c r="I13" s="95">
        <v>0</v>
      </c>
      <c r="J13" s="95">
        <v>0</v>
      </c>
      <c r="K13" s="75">
        <v>1860.35</v>
      </c>
    </row>
    <row r="14" spans="1:11" x14ac:dyDescent="0.3">
      <c r="A14" s="40" t="s">
        <v>216</v>
      </c>
      <c r="B14" s="62">
        <v>45199</v>
      </c>
      <c r="C14" s="86">
        <v>18565561828</v>
      </c>
      <c r="D14" s="62">
        <v>45442</v>
      </c>
      <c r="E14" s="62">
        <v>45446</v>
      </c>
      <c r="F14" s="40" t="s">
        <v>255</v>
      </c>
      <c r="G14" s="40" t="s">
        <v>120</v>
      </c>
      <c r="H14" s="95">
        <v>1860.35</v>
      </c>
      <c r="I14" s="95">
        <v>0</v>
      </c>
      <c r="J14" s="95">
        <v>0</v>
      </c>
      <c r="K14" s="75">
        <v>1860.35</v>
      </c>
    </row>
    <row r="15" spans="1:11" x14ac:dyDescent="0.3">
      <c r="A15" s="40" t="s">
        <v>250</v>
      </c>
      <c r="B15" s="62">
        <v>45381</v>
      </c>
      <c r="C15" s="86">
        <v>22933191806</v>
      </c>
      <c r="D15" s="62">
        <v>45473</v>
      </c>
      <c r="E15" s="62">
        <v>45468</v>
      </c>
      <c r="F15" s="40" t="s">
        <v>304</v>
      </c>
      <c r="G15" s="40" t="s">
        <v>211</v>
      </c>
      <c r="H15" s="95">
        <v>1727</v>
      </c>
      <c r="I15" s="95">
        <v>0</v>
      </c>
      <c r="J15" s="95">
        <v>0</v>
      </c>
      <c r="K15" s="75">
        <v>1727</v>
      </c>
    </row>
    <row r="16" spans="1:11" x14ac:dyDescent="0.3">
      <c r="A16" s="40" t="s">
        <v>217</v>
      </c>
      <c r="B16" s="62">
        <v>45355</v>
      </c>
      <c r="C16" s="86">
        <v>28906234830</v>
      </c>
      <c r="D16" s="62">
        <v>45453</v>
      </c>
      <c r="E16" s="62">
        <v>45454</v>
      </c>
      <c r="F16" s="40" t="s">
        <v>305</v>
      </c>
      <c r="G16" s="40" t="s">
        <v>212</v>
      </c>
      <c r="H16" s="95">
        <v>2382.44</v>
      </c>
      <c r="I16" s="95">
        <v>0</v>
      </c>
      <c r="J16" s="95">
        <v>0</v>
      </c>
      <c r="K16" s="75">
        <v>2382.44</v>
      </c>
    </row>
    <row r="17" spans="1:11" x14ac:dyDescent="0.3">
      <c r="A17" s="40" t="s">
        <v>200</v>
      </c>
      <c r="B17" s="62">
        <v>45308</v>
      </c>
      <c r="C17" s="86">
        <v>14475004829</v>
      </c>
      <c r="D17" s="62">
        <v>45468</v>
      </c>
      <c r="E17" s="62">
        <v>45456</v>
      </c>
      <c r="F17" s="40" t="s">
        <v>267</v>
      </c>
      <c r="G17" s="40" t="s">
        <v>165</v>
      </c>
      <c r="H17" s="95">
        <v>1480.11</v>
      </c>
      <c r="I17" s="95">
        <v>0</v>
      </c>
      <c r="J17" s="95">
        <v>0</v>
      </c>
      <c r="K17" s="75">
        <v>1480.11</v>
      </c>
    </row>
    <row r="18" spans="1:11" x14ac:dyDescent="0.3">
      <c r="A18" s="40" t="s">
        <v>218</v>
      </c>
      <c r="B18" s="62">
        <v>45290</v>
      </c>
      <c r="C18" s="86">
        <v>2618447840</v>
      </c>
      <c r="D18" s="62">
        <v>45442</v>
      </c>
      <c r="E18" s="62">
        <v>45446</v>
      </c>
      <c r="F18" s="40" t="s">
        <v>267</v>
      </c>
      <c r="G18" s="40" t="s">
        <v>219</v>
      </c>
      <c r="H18" s="95">
        <v>1512.33</v>
      </c>
      <c r="I18" s="95">
        <v>0</v>
      </c>
      <c r="J18" s="95">
        <v>0</v>
      </c>
      <c r="K18" s="75">
        <v>1512.33</v>
      </c>
    </row>
    <row r="19" spans="1:11" x14ac:dyDescent="0.3">
      <c r="A19" s="40" t="s">
        <v>251</v>
      </c>
      <c r="B19" s="62">
        <v>45274</v>
      </c>
      <c r="C19" s="86">
        <v>45747452827</v>
      </c>
      <c r="D19" s="62">
        <v>45463</v>
      </c>
      <c r="E19" s="62">
        <v>45450</v>
      </c>
      <c r="F19" s="40" t="s">
        <v>302</v>
      </c>
      <c r="G19" s="40" t="s">
        <v>252</v>
      </c>
      <c r="H19" s="95">
        <v>2504.87</v>
      </c>
      <c r="I19" s="95">
        <v>0</v>
      </c>
      <c r="J19" s="95">
        <v>0</v>
      </c>
      <c r="K19" s="75">
        <v>2504.87</v>
      </c>
    </row>
    <row r="20" spans="1:11" x14ac:dyDescent="0.3">
      <c r="A20" s="40" t="s">
        <v>306</v>
      </c>
      <c r="B20" s="62">
        <v>45290</v>
      </c>
      <c r="C20" s="86">
        <v>21506856802</v>
      </c>
      <c r="D20" s="62">
        <v>45442</v>
      </c>
      <c r="E20" s="62">
        <v>45446</v>
      </c>
      <c r="F20" s="40" t="s">
        <v>269</v>
      </c>
      <c r="G20" s="40" t="s">
        <v>307</v>
      </c>
      <c r="H20" s="95">
        <v>2548.3200000000002</v>
      </c>
      <c r="I20" s="95">
        <v>0</v>
      </c>
      <c r="J20" s="95">
        <v>0</v>
      </c>
      <c r="K20" s="75">
        <v>2548.3200000000002</v>
      </c>
    </row>
    <row r="21" spans="1:11" x14ac:dyDescent="0.3">
      <c r="A21" s="40" t="s">
        <v>253</v>
      </c>
      <c r="B21" s="62">
        <v>45290</v>
      </c>
      <c r="C21" s="86">
        <v>35240410860</v>
      </c>
      <c r="D21" s="62">
        <v>45442</v>
      </c>
      <c r="E21" s="62">
        <v>45446</v>
      </c>
      <c r="F21" s="40" t="s">
        <v>308</v>
      </c>
      <c r="G21" s="40" t="s">
        <v>254</v>
      </c>
      <c r="H21" s="95">
        <v>1209.8599999999999</v>
      </c>
      <c r="I21" s="95">
        <v>0</v>
      </c>
      <c r="J21" s="95">
        <v>0</v>
      </c>
      <c r="K21" s="75">
        <v>1209.8599999999999</v>
      </c>
    </row>
    <row r="22" spans="1:11" x14ac:dyDescent="0.3">
      <c r="A22" s="40" t="s">
        <v>220</v>
      </c>
      <c r="B22" s="62">
        <v>45286</v>
      </c>
      <c r="C22" s="86">
        <v>40435028855</v>
      </c>
      <c r="D22" s="62">
        <v>45473</v>
      </c>
      <c r="E22" s="62">
        <v>45462</v>
      </c>
      <c r="F22" s="40" t="s">
        <v>208</v>
      </c>
      <c r="G22" s="40" t="s">
        <v>221</v>
      </c>
      <c r="H22" s="95">
        <v>2027.16</v>
      </c>
      <c r="I22" s="95">
        <v>0</v>
      </c>
      <c r="J22" s="95">
        <v>0</v>
      </c>
      <c r="K22" s="75">
        <v>2027.16</v>
      </c>
    </row>
    <row r="23" spans="1:11" x14ac:dyDescent="0.3">
      <c r="A23" s="40" t="s">
        <v>141</v>
      </c>
      <c r="B23" s="62">
        <v>45199</v>
      </c>
      <c r="C23" s="86">
        <v>38505427858</v>
      </c>
      <c r="D23" s="62">
        <v>45468</v>
      </c>
      <c r="E23" s="62">
        <v>45469</v>
      </c>
      <c r="F23" s="40" t="s">
        <v>282</v>
      </c>
      <c r="G23" s="40" t="s">
        <v>121</v>
      </c>
      <c r="H23" s="95">
        <v>1812.59</v>
      </c>
      <c r="I23" s="95">
        <v>0</v>
      </c>
      <c r="J23" s="95">
        <v>0</v>
      </c>
      <c r="K23" s="75">
        <v>1812.59</v>
      </c>
    </row>
    <row r="24" spans="1:11" x14ac:dyDescent="0.3">
      <c r="A24" s="40" t="s">
        <v>309</v>
      </c>
      <c r="B24" s="62">
        <v>45156</v>
      </c>
      <c r="C24" s="86">
        <v>41170998844</v>
      </c>
      <c r="D24" s="62">
        <v>45437</v>
      </c>
      <c r="E24" s="62">
        <v>45447</v>
      </c>
      <c r="F24" s="40" t="s">
        <v>282</v>
      </c>
      <c r="G24" s="40" t="s">
        <v>310</v>
      </c>
      <c r="H24" s="95">
        <v>2017.67</v>
      </c>
      <c r="I24" s="95">
        <v>6.03</v>
      </c>
      <c r="J24" s="95">
        <v>0</v>
      </c>
      <c r="K24" s="75">
        <v>2023.7</v>
      </c>
    </row>
    <row r="25" spans="1:11" x14ac:dyDescent="0.3">
      <c r="A25" s="40" t="s">
        <v>125</v>
      </c>
      <c r="B25" s="62">
        <v>45181</v>
      </c>
      <c r="C25" s="86">
        <v>12191372864</v>
      </c>
      <c r="D25" s="62">
        <v>45468</v>
      </c>
      <c r="E25" s="62">
        <v>45461</v>
      </c>
      <c r="F25" s="40" t="s">
        <v>282</v>
      </c>
      <c r="G25" s="40" t="s">
        <v>123</v>
      </c>
      <c r="H25" s="95">
        <v>1815.1</v>
      </c>
      <c r="I25" s="95">
        <v>0</v>
      </c>
      <c r="J25" s="95">
        <v>0</v>
      </c>
      <c r="K25" s="75">
        <v>1815.1</v>
      </c>
    </row>
    <row r="26" spans="1:11" x14ac:dyDescent="0.3">
      <c r="A26" s="40" t="s">
        <v>223</v>
      </c>
      <c r="B26" s="62">
        <v>45338</v>
      </c>
      <c r="C26" s="86">
        <v>22113729881</v>
      </c>
      <c r="D26" s="62">
        <v>45442</v>
      </c>
      <c r="E26" s="62">
        <v>45446</v>
      </c>
      <c r="F26" s="40" t="s">
        <v>143</v>
      </c>
      <c r="G26" s="40" t="s">
        <v>191</v>
      </c>
      <c r="H26" s="95">
        <v>2373.0500000000002</v>
      </c>
      <c r="I26" s="95">
        <v>0</v>
      </c>
      <c r="J26" s="95">
        <v>0</v>
      </c>
      <c r="K26" s="75">
        <v>2373.0500000000002</v>
      </c>
    </row>
    <row r="27" spans="1:11" x14ac:dyDescent="0.3">
      <c r="A27" s="40" t="s">
        <v>224</v>
      </c>
      <c r="B27" s="62">
        <v>45259</v>
      </c>
      <c r="C27" s="86">
        <v>22926697813</v>
      </c>
      <c r="D27" s="62">
        <v>45473</v>
      </c>
      <c r="E27" s="62">
        <v>45464</v>
      </c>
      <c r="F27" s="40" t="s">
        <v>222</v>
      </c>
      <c r="G27" s="40" t="s">
        <v>225</v>
      </c>
      <c r="H27" s="95">
        <v>2244.4499999999998</v>
      </c>
      <c r="I27" s="95">
        <v>0</v>
      </c>
      <c r="J27" s="95">
        <v>0</v>
      </c>
      <c r="K27" s="75">
        <v>2244.4499999999998</v>
      </c>
    </row>
    <row r="28" spans="1:11" x14ac:dyDescent="0.3">
      <c r="A28" s="40" t="s">
        <v>311</v>
      </c>
      <c r="B28" s="62">
        <v>45443</v>
      </c>
      <c r="C28" s="86">
        <v>36391028869</v>
      </c>
      <c r="D28" s="62">
        <v>45455</v>
      </c>
      <c r="E28" s="62">
        <v>45456</v>
      </c>
      <c r="F28" s="40" t="s">
        <v>41</v>
      </c>
      <c r="G28" s="40" t="s">
        <v>261</v>
      </c>
      <c r="H28" s="95">
        <v>4790</v>
      </c>
      <c r="I28" s="95">
        <v>0</v>
      </c>
      <c r="J28" s="95">
        <v>0</v>
      </c>
      <c r="K28" s="75">
        <v>4790</v>
      </c>
    </row>
    <row r="29" spans="1:11" x14ac:dyDescent="0.3">
      <c r="A29" s="40" t="s">
        <v>311</v>
      </c>
      <c r="B29" s="62">
        <v>45443</v>
      </c>
      <c r="C29" s="86">
        <v>36391028869</v>
      </c>
      <c r="D29" s="62">
        <v>45468</v>
      </c>
      <c r="E29" s="62">
        <v>45469</v>
      </c>
      <c r="F29" s="40" t="s">
        <v>312</v>
      </c>
      <c r="G29" s="40" t="s">
        <v>261</v>
      </c>
      <c r="H29" s="95">
        <v>4527.78</v>
      </c>
      <c r="I29" s="95">
        <v>0</v>
      </c>
      <c r="J29" s="95">
        <v>0</v>
      </c>
      <c r="K29" s="75">
        <v>4527.78</v>
      </c>
    </row>
    <row r="30" spans="1:11" x14ac:dyDescent="0.3">
      <c r="A30" s="40" t="s">
        <v>311</v>
      </c>
      <c r="B30" s="62">
        <v>45443</v>
      </c>
      <c r="C30" s="86">
        <v>36391028869</v>
      </c>
      <c r="D30" s="62">
        <v>46532</v>
      </c>
      <c r="E30" s="62">
        <v>45469</v>
      </c>
      <c r="F30" s="40" t="s">
        <v>313</v>
      </c>
      <c r="G30" s="40" t="s">
        <v>261</v>
      </c>
      <c r="H30" s="95">
        <v>4527.78</v>
      </c>
      <c r="I30" s="95">
        <v>0</v>
      </c>
      <c r="J30" s="95">
        <v>0</v>
      </c>
      <c r="K30" s="75">
        <v>4527.78</v>
      </c>
    </row>
    <row r="31" spans="1:11" x14ac:dyDescent="0.3">
      <c r="A31" s="40" t="s">
        <v>314</v>
      </c>
      <c r="B31" s="62">
        <v>45290</v>
      </c>
      <c r="C31" s="86">
        <v>22007893860</v>
      </c>
      <c r="D31" s="62">
        <v>45442</v>
      </c>
      <c r="E31" s="62">
        <v>45446</v>
      </c>
      <c r="F31" s="40" t="s">
        <v>172</v>
      </c>
      <c r="G31" s="40" t="s">
        <v>294</v>
      </c>
      <c r="H31" s="95">
        <v>1945.02</v>
      </c>
      <c r="I31" s="95">
        <v>0</v>
      </c>
      <c r="J31" s="95">
        <v>0</v>
      </c>
      <c r="K31" s="75">
        <v>1945.02</v>
      </c>
    </row>
    <row r="32" spans="1:11" x14ac:dyDescent="0.3">
      <c r="A32" s="40" t="s">
        <v>314</v>
      </c>
      <c r="B32" s="62">
        <v>45290</v>
      </c>
      <c r="C32" s="86">
        <v>22007893860</v>
      </c>
      <c r="D32" s="62">
        <v>45473</v>
      </c>
      <c r="E32" s="62">
        <v>45467</v>
      </c>
      <c r="F32" s="40" t="s">
        <v>208</v>
      </c>
      <c r="G32" s="40" t="s">
        <v>294</v>
      </c>
      <c r="H32" s="95">
        <v>1946</v>
      </c>
      <c r="I32" s="95">
        <v>0</v>
      </c>
      <c r="J32" s="95">
        <v>0</v>
      </c>
      <c r="K32" s="75">
        <v>1946</v>
      </c>
    </row>
    <row r="33" spans="1:11" x14ac:dyDescent="0.3">
      <c r="A33" s="40" t="s">
        <v>315</v>
      </c>
      <c r="B33" s="62">
        <v>45448</v>
      </c>
      <c r="C33" s="86">
        <v>33979635830</v>
      </c>
      <c r="D33" s="62">
        <v>45468</v>
      </c>
      <c r="E33" s="62">
        <v>45471</v>
      </c>
      <c r="F33" s="40" t="s">
        <v>312</v>
      </c>
      <c r="G33" s="40" t="s">
        <v>297</v>
      </c>
      <c r="H33" s="95">
        <v>3666</v>
      </c>
      <c r="I33" s="95">
        <v>0</v>
      </c>
      <c r="J33" s="95">
        <v>0</v>
      </c>
      <c r="K33" s="75">
        <v>3666</v>
      </c>
    </row>
    <row r="34" spans="1:11" x14ac:dyDescent="0.3">
      <c r="A34" s="40" t="s">
        <v>315</v>
      </c>
      <c r="B34" s="62">
        <v>45448</v>
      </c>
      <c r="C34" s="86">
        <v>33979635830</v>
      </c>
      <c r="D34" s="62">
        <v>45471</v>
      </c>
      <c r="E34" s="62">
        <v>45471</v>
      </c>
      <c r="F34" s="40" t="s">
        <v>41</v>
      </c>
      <c r="G34" s="40" t="s">
        <v>297</v>
      </c>
      <c r="H34" s="95">
        <v>35814</v>
      </c>
      <c r="I34" s="95">
        <v>0</v>
      </c>
      <c r="J34" s="95">
        <v>0</v>
      </c>
      <c r="K34" s="75">
        <v>35814</v>
      </c>
    </row>
    <row r="35" spans="1:11" x14ac:dyDescent="0.3">
      <c r="A35" s="40" t="s">
        <v>266</v>
      </c>
      <c r="B35" s="62">
        <v>45412</v>
      </c>
      <c r="C35" s="86">
        <v>10466427824</v>
      </c>
      <c r="D35" s="62">
        <v>45468</v>
      </c>
      <c r="E35" s="62">
        <v>45469</v>
      </c>
      <c r="F35" s="40" t="s">
        <v>127</v>
      </c>
      <c r="G35" s="40" t="s">
        <v>239</v>
      </c>
      <c r="H35" s="95">
        <v>2735.5</v>
      </c>
      <c r="I35" s="95">
        <v>0</v>
      </c>
      <c r="J35" s="95">
        <v>0</v>
      </c>
      <c r="K35" s="75">
        <v>2735.5</v>
      </c>
    </row>
    <row r="36" spans="1:11" x14ac:dyDescent="0.3">
      <c r="A36" s="40" t="s">
        <v>173</v>
      </c>
      <c r="B36" s="62">
        <v>45304</v>
      </c>
      <c r="C36" s="86">
        <v>22653412829</v>
      </c>
      <c r="D36" s="62">
        <v>45458</v>
      </c>
      <c r="E36" s="62">
        <v>45461</v>
      </c>
      <c r="F36" s="40" t="s">
        <v>172</v>
      </c>
      <c r="G36" s="40" t="s">
        <v>166</v>
      </c>
      <c r="H36" s="95">
        <v>2448.1799999999998</v>
      </c>
      <c r="I36" s="95">
        <v>0</v>
      </c>
      <c r="J36" s="95">
        <v>0</v>
      </c>
      <c r="K36" s="75">
        <v>2448.1799999999998</v>
      </c>
    </row>
    <row r="37" spans="1:11" x14ac:dyDescent="0.3">
      <c r="A37" s="40" t="s">
        <v>201</v>
      </c>
      <c r="B37" s="62">
        <v>45311</v>
      </c>
      <c r="C37" s="86">
        <v>27833281867</v>
      </c>
      <c r="D37" s="62">
        <v>45468</v>
      </c>
      <c r="E37" s="62">
        <v>45469</v>
      </c>
      <c r="F37" s="40" t="s">
        <v>172</v>
      </c>
      <c r="G37" s="40" t="s">
        <v>167</v>
      </c>
      <c r="H37" s="95">
        <v>2649.24</v>
      </c>
      <c r="I37" s="95">
        <v>0</v>
      </c>
      <c r="J37" s="95">
        <v>0</v>
      </c>
      <c r="K37" s="75">
        <v>2649.24</v>
      </c>
    </row>
    <row r="38" spans="1:11" x14ac:dyDescent="0.3">
      <c r="A38" s="40" t="s">
        <v>316</v>
      </c>
      <c r="B38" s="62">
        <v>45320</v>
      </c>
      <c r="C38" s="86">
        <v>31009068881</v>
      </c>
      <c r="D38" s="62">
        <v>45441</v>
      </c>
      <c r="E38" s="62">
        <v>45468</v>
      </c>
      <c r="F38" s="40" t="s">
        <v>317</v>
      </c>
      <c r="G38" s="40" t="s">
        <v>168</v>
      </c>
      <c r="H38" s="95">
        <v>1792.42</v>
      </c>
      <c r="I38" s="95">
        <v>15.6</v>
      </c>
      <c r="J38" s="95">
        <v>0</v>
      </c>
      <c r="K38" s="75">
        <v>1808.02</v>
      </c>
    </row>
    <row r="39" spans="1:11" x14ac:dyDescent="0.3">
      <c r="A39" s="40" t="s">
        <v>202</v>
      </c>
      <c r="B39" s="62">
        <v>45333</v>
      </c>
      <c r="C39" s="86">
        <v>1929498888</v>
      </c>
      <c r="D39" s="62">
        <v>45468</v>
      </c>
      <c r="E39" s="62">
        <v>45467</v>
      </c>
      <c r="F39" s="40" t="s">
        <v>148</v>
      </c>
      <c r="G39" s="40" t="s">
        <v>192</v>
      </c>
      <c r="H39" s="95">
        <v>2600.31</v>
      </c>
      <c r="I39" s="95">
        <v>0</v>
      </c>
      <c r="J39" s="95">
        <v>0</v>
      </c>
      <c r="K39" s="75">
        <v>2600.31</v>
      </c>
    </row>
    <row r="40" spans="1:11" x14ac:dyDescent="0.3">
      <c r="A40" s="40" t="s">
        <v>226</v>
      </c>
      <c r="B40" s="62">
        <v>45360</v>
      </c>
      <c r="C40" s="86">
        <v>30420002812</v>
      </c>
      <c r="D40" s="62">
        <v>45458</v>
      </c>
      <c r="E40" s="62">
        <v>45460</v>
      </c>
      <c r="F40" s="40" t="s">
        <v>318</v>
      </c>
      <c r="G40" s="40" t="s">
        <v>213</v>
      </c>
      <c r="H40" s="95">
        <v>14042</v>
      </c>
      <c r="I40" s="95">
        <v>0</v>
      </c>
      <c r="J40" s="95">
        <v>0</v>
      </c>
      <c r="K40" s="75">
        <v>14042</v>
      </c>
    </row>
    <row r="41" spans="1:11" x14ac:dyDescent="0.3">
      <c r="A41" s="40" t="s">
        <v>268</v>
      </c>
      <c r="B41" s="62">
        <v>45289</v>
      </c>
      <c r="C41" s="86">
        <v>9141335864</v>
      </c>
      <c r="D41" s="62">
        <v>45458</v>
      </c>
      <c r="E41" s="62">
        <v>45461</v>
      </c>
      <c r="F41" s="40" t="s">
        <v>319</v>
      </c>
      <c r="G41" s="40" t="s">
        <v>270</v>
      </c>
      <c r="H41" s="95">
        <v>2806.5</v>
      </c>
      <c r="I41" s="95">
        <v>0</v>
      </c>
      <c r="J41" s="95">
        <v>0</v>
      </c>
      <c r="K41" s="75">
        <v>2806.5</v>
      </c>
    </row>
    <row r="42" spans="1:11" x14ac:dyDescent="0.3">
      <c r="A42" s="40" t="s">
        <v>271</v>
      </c>
      <c r="B42" s="62">
        <v>45287</v>
      </c>
      <c r="C42" s="86">
        <v>18377466805</v>
      </c>
      <c r="D42" s="62">
        <v>45458</v>
      </c>
      <c r="E42" s="62">
        <v>45461</v>
      </c>
      <c r="F42" s="40" t="s">
        <v>319</v>
      </c>
      <c r="G42" s="40" t="s">
        <v>272</v>
      </c>
      <c r="H42" s="95">
        <v>2806.5</v>
      </c>
      <c r="I42" s="95">
        <v>0</v>
      </c>
      <c r="J42" s="95">
        <v>0</v>
      </c>
      <c r="K42" s="84">
        <v>2806.5</v>
      </c>
    </row>
    <row r="43" spans="1:11" x14ac:dyDescent="0.3">
      <c r="A43" s="40" t="s">
        <v>273</v>
      </c>
      <c r="B43" s="62">
        <v>45287</v>
      </c>
      <c r="C43" s="86">
        <v>18377466805</v>
      </c>
      <c r="D43" s="62">
        <v>45458</v>
      </c>
      <c r="E43" s="62">
        <v>45461</v>
      </c>
      <c r="F43" s="40" t="s">
        <v>319</v>
      </c>
      <c r="G43" s="40" t="s">
        <v>272</v>
      </c>
      <c r="H43" s="95">
        <v>2806.5</v>
      </c>
      <c r="I43" s="95">
        <v>0</v>
      </c>
      <c r="J43" s="95">
        <v>0</v>
      </c>
      <c r="K43" s="89">
        <v>2806.5</v>
      </c>
    </row>
    <row r="44" spans="1:11" x14ac:dyDescent="0.3">
      <c r="A44" s="40" t="s">
        <v>257</v>
      </c>
      <c r="B44" s="62">
        <v>45372</v>
      </c>
      <c r="C44" s="86">
        <v>14019983000112</v>
      </c>
      <c r="D44" s="62">
        <v>45468</v>
      </c>
      <c r="E44" s="62">
        <v>45468</v>
      </c>
      <c r="F44" s="40" t="s">
        <v>320</v>
      </c>
      <c r="G44" s="40" t="s">
        <v>145</v>
      </c>
      <c r="H44" s="95">
        <v>2569.3200000000002</v>
      </c>
      <c r="I44" s="95">
        <v>0</v>
      </c>
      <c r="J44" s="95">
        <v>0</v>
      </c>
      <c r="K44" s="89">
        <v>2569.3200000000002</v>
      </c>
    </row>
    <row r="45" spans="1:11" x14ac:dyDescent="0.3">
      <c r="A45" s="40" t="s">
        <v>174</v>
      </c>
      <c r="B45" s="62">
        <v>45271</v>
      </c>
      <c r="C45" s="86">
        <v>14019983000112</v>
      </c>
      <c r="D45" s="62">
        <v>45463</v>
      </c>
      <c r="E45" s="62">
        <v>45464</v>
      </c>
      <c r="F45" s="40" t="s">
        <v>208</v>
      </c>
      <c r="G45" s="40" t="s">
        <v>145</v>
      </c>
      <c r="H45" s="95">
        <v>2765.58</v>
      </c>
      <c r="I45" s="95">
        <v>0</v>
      </c>
      <c r="J45" s="95">
        <v>0</v>
      </c>
      <c r="K45" s="89">
        <v>2765.58</v>
      </c>
    </row>
    <row r="46" spans="1:11" x14ac:dyDescent="0.3">
      <c r="A46" s="40" t="s">
        <v>274</v>
      </c>
      <c r="B46" s="62">
        <v>45257</v>
      </c>
      <c r="C46" s="86">
        <v>14019983000112</v>
      </c>
      <c r="D46" s="62">
        <v>45473</v>
      </c>
      <c r="E46" s="62">
        <v>45468</v>
      </c>
      <c r="F46" s="40" t="s">
        <v>222</v>
      </c>
      <c r="G46" s="40" t="s">
        <v>145</v>
      </c>
      <c r="H46" s="95">
        <v>2183.46</v>
      </c>
      <c r="I46" s="95">
        <v>0</v>
      </c>
      <c r="J46" s="95">
        <v>0</v>
      </c>
      <c r="K46" s="85">
        <v>2183.46</v>
      </c>
    </row>
    <row r="47" spans="1:11" x14ac:dyDescent="0.3">
      <c r="A47" s="40" t="s">
        <v>275</v>
      </c>
      <c r="B47" s="62">
        <v>45257</v>
      </c>
      <c r="C47" s="86">
        <v>14019983000112</v>
      </c>
      <c r="D47" s="62">
        <v>45473</v>
      </c>
      <c r="E47" s="62">
        <v>45468</v>
      </c>
      <c r="F47" s="40" t="s">
        <v>222</v>
      </c>
      <c r="G47" s="40" t="s">
        <v>145</v>
      </c>
      <c r="H47" s="95">
        <v>2610.39</v>
      </c>
      <c r="I47" s="95">
        <v>0</v>
      </c>
      <c r="J47" s="95">
        <v>0</v>
      </c>
      <c r="K47" s="85">
        <v>2610.39</v>
      </c>
    </row>
    <row r="48" spans="1:11" x14ac:dyDescent="0.3">
      <c r="A48" s="40" t="s">
        <v>203</v>
      </c>
      <c r="B48" s="62">
        <v>45316</v>
      </c>
      <c r="C48" s="86">
        <v>37825981804</v>
      </c>
      <c r="D48" s="62">
        <v>45468</v>
      </c>
      <c r="E48" s="62">
        <v>45469</v>
      </c>
      <c r="F48" s="40" t="s">
        <v>267</v>
      </c>
      <c r="G48" s="40" t="s">
        <v>169</v>
      </c>
      <c r="H48" s="95">
        <v>1536.84</v>
      </c>
      <c r="I48" s="95">
        <v>0</v>
      </c>
      <c r="J48" s="95">
        <v>0</v>
      </c>
      <c r="K48" s="85">
        <v>1536.84</v>
      </c>
    </row>
    <row r="49" spans="1:11" x14ac:dyDescent="0.3">
      <c r="A49" s="40" t="s">
        <v>147</v>
      </c>
      <c r="B49" s="62">
        <v>45245</v>
      </c>
      <c r="C49" s="86">
        <v>33748887809</v>
      </c>
      <c r="D49" s="62">
        <v>45461</v>
      </c>
      <c r="E49" s="62">
        <v>45462</v>
      </c>
      <c r="F49" s="40" t="s">
        <v>321</v>
      </c>
      <c r="G49" s="40" t="s">
        <v>144</v>
      </c>
      <c r="H49" s="95">
        <v>356.6</v>
      </c>
      <c r="I49" s="95">
        <v>0</v>
      </c>
      <c r="J49" s="95">
        <v>0</v>
      </c>
      <c r="K49" s="85">
        <v>356.6</v>
      </c>
    </row>
    <row r="50" spans="1:11" x14ac:dyDescent="0.3">
      <c r="A50" s="40" t="s">
        <v>147</v>
      </c>
      <c r="B50" s="62">
        <v>45245</v>
      </c>
      <c r="C50" s="86">
        <v>33748887809</v>
      </c>
      <c r="D50" s="62">
        <v>45493</v>
      </c>
      <c r="E50" s="62">
        <v>45462</v>
      </c>
      <c r="F50" s="40" t="s">
        <v>285</v>
      </c>
      <c r="G50" s="40" t="s">
        <v>144</v>
      </c>
      <c r="H50" s="95">
        <v>1027.8900000000001</v>
      </c>
      <c r="I50" s="95">
        <v>0</v>
      </c>
      <c r="J50" s="95">
        <v>0</v>
      </c>
      <c r="K50" s="85">
        <v>1027.8900000000001</v>
      </c>
    </row>
    <row r="51" spans="1:11" x14ac:dyDescent="0.3">
      <c r="A51" s="40" t="s">
        <v>322</v>
      </c>
      <c r="B51" s="62">
        <v>45280</v>
      </c>
      <c r="C51" s="86">
        <v>27073903805</v>
      </c>
      <c r="D51" s="62">
        <v>45468</v>
      </c>
      <c r="E51" s="62">
        <v>45469</v>
      </c>
      <c r="F51" s="40" t="s">
        <v>323</v>
      </c>
      <c r="G51" s="40" t="s">
        <v>324</v>
      </c>
      <c r="H51" s="95">
        <v>2017.44</v>
      </c>
      <c r="I51" s="95">
        <v>0</v>
      </c>
      <c r="J51" s="95">
        <v>0</v>
      </c>
      <c r="K51" s="85">
        <v>2017.44</v>
      </c>
    </row>
    <row r="52" spans="1:11" x14ac:dyDescent="0.3">
      <c r="A52" s="40" t="s">
        <v>175</v>
      </c>
      <c r="B52" s="62">
        <v>45286</v>
      </c>
      <c r="C52" s="86">
        <v>29092463884</v>
      </c>
      <c r="D52" s="62">
        <v>45473</v>
      </c>
      <c r="E52" s="62">
        <v>45464</v>
      </c>
      <c r="F52" s="40" t="s">
        <v>208</v>
      </c>
      <c r="G52" s="40" t="s">
        <v>158</v>
      </c>
      <c r="H52" s="95">
        <v>2195.27</v>
      </c>
      <c r="I52" s="95">
        <v>0</v>
      </c>
      <c r="J52" s="95">
        <v>0</v>
      </c>
      <c r="K52" s="85">
        <v>2195.27</v>
      </c>
    </row>
    <row r="53" spans="1:11" x14ac:dyDescent="0.3">
      <c r="A53" s="40" t="s">
        <v>276</v>
      </c>
      <c r="B53" s="62">
        <v>45409</v>
      </c>
      <c r="C53" s="86">
        <v>36036399871</v>
      </c>
      <c r="D53" s="62">
        <v>45458</v>
      </c>
      <c r="E53" s="62">
        <v>45454</v>
      </c>
      <c r="F53" s="40" t="s">
        <v>325</v>
      </c>
      <c r="G53" s="40" t="s">
        <v>240</v>
      </c>
      <c r="H53" s="95">
        <v>1404.7</v>
      </c>
      <c r="I53" s="95">
        <v>0</v>
      </c>
      <c r="J53" s="95">
        <v>0</v>
      </c>
      <c r="K53" s="85">
        <v>1404.7</v>
      </c>
    </row>
    <row r="54" spans="1:11" x14ac:dyDescent="0.3">
      <c r="A54" s="40" t="s">
        <v>149</v>
      </c>
      <c r="B54" s="62">
        <v>45276</v>
      </c>
      <c r="C54" s="86">
        <v>39075573871</v>
      </c>
      <c r="D54" s="62">
        <v>45463</v>
      </c>
      <c r="E54" s="62">
        <v>45460</v>
      </c>
      <c r="F54" s="40" t="s">
        <v>208</v>
      </c>
      <c r="G54" s="40" t="s">
        <v>150</v>
      </c>
      <c r="H54" s="95">
        <v>2128.0300000000002</v>
      </c>
      <c r="I54" s="95">
        <v>0</v>
      </c>
      <c r="J54" s="95">
        <v>0</v>
      </c>
      <c r="K54" s="85">
        <v>2128.0300000000002</v>
      </c>
    </row>
    <row r="55" spans="1:11" x14ac:dyDescent="0.3">
      <c r="A55" s="40" t="s">
        <v>204</v>
      </c>
      <c r="B55" s="62">
        <v>45332</v>
      </c>
      <c r="C55" s="86">
        <v>25667159805</v>
      </c>
      <c r="D55" s="62">
        <v>45463</v>
      </c>
      <c r="E55" s="62">
        <v>45454</v>
      </c>
      <c r="F55" s="40" t="s">
        <v>326</v>
      </c>
      <c r="G55" s="40" t="s">
        <v>193</v>
      </c>
      <c r="H55" s="95">
        <v>508.34</v>
      </c>
      <c r="I55" s="95">
        <v>0</v>
      </c>
      <c r="J55" s="95">
        <v>0</v>
      </c>
      <c r="K55" s="85">
        <v>508.34</v>
      </c>
    </row>
    <row r="56" spans="1:11" x14ac:dyDescent="0.3">
      <c r="A56" s="40" t="s">
        <v>205</v>
      </c>
      <c r="B56" s="62">
        <v>45332</v>
      </c>
      <c r="C56" s="86">
        <v>27028668835</v>
      </c>
      <c r="D56" s="62">
        <v>45463</v>
      </c>
      <c r="E56" s="62">
        <v>45453</v>
      </c>
      <c r="F56" s="40" t="s">
        <v>327</v>
      </c>
      <c r="G56" s="40" t="s">
        <v>194</v>
      </c>
      <c r="H56" s="95">
        <v>508.34</v>
      </c>
      <c r="I56" s="95">
        <v>0</v>
      </c>
      <c r="J56" s="95">
        <v>0</v>
      </c>
      <c r="K56" s="85">
        <v>508.34</v>
      </c>
    </row>
    <row r="57" spans="1:11" x14ac:dyDescent="0.3">
      <c r="A57" s="40" t="s">
        <v>176</v>
      </c>
      <c r="B57" s="62">
        <v>45290</v>
      </c>
      <c r="C57" s="86">
        <v>41176231847</v>
      </c>
      <c r="D57" s="62">
        <v>45473</v>
      </c>
      <c r="E57" s="62">
        <v>45469</v>
      </c>
      <c r="F57" s="40" t="s">
        <v>328</v>
      </c>
      <c r="G57" s="40" t="s">
        <v>159</v>
      </c>
      <c r="H57" s="95">
        <v>1513.08</v>
      </c>
      <c r="I57" s="95">
        <v>0</v>
      </c>
      <c r="J57" s="95">
        <v>0</v>
      </c>
      <c r="K57" s="85">
        <v>1513.08</v>
      </c>
    </row>
    <row r="58" spans="1:11" x14ac:dyDescent="0.3">
      <c r="A58" s="40" t="s">
        <v>258</v>
      </c>
      <c r="B58" s="62">
        <v>45278</v>
      </c>
      <c r="C58" s="86">
        <v>61867306700</v>
      </c>
      <c r="D58" s="62">
        <v>45463</v>
      </c>
      <c r="E58" s="62">
        <v>45464</v>
      </c>
      <c r="F58" s="40" t="s">
        <v>329</v>
      </c>
      <c r="G58" s="40" t="s">
        <v>259</v>
      </c>
      <c r="H58" s="95">
        <v>2803.43</v>
      </c>
      <c r="I58" s="95">
        <v>0</v>
      </c>
      <c r="J58" s="95">
        <v>0</v>
      </c>
      <c r="K58" s="85">
        <v>2803.43</v>
      </c>
    </row>
    <row r="59" spans="1:11" x14ac:dyDescent="0.3">
      <c r="A59" s="40" t="s">
        <v>330</v>
      </c>
      <c r="B59" s="62">
        <v>45290</v>
      </c>
      <c r="C59" s="86">
        <v>36554238883</v>
      </c>
      <c r="D59" s="62">
        <v>45442</v>
      </c>
      <c r="E59" s="62">
        <v>45446</v>
      </c>
      <c r="F59" s="40" t="s">
        <v>269</v>
      </c>
      <c r="G59" s="40" t="s">
        <v>331</v>
      </c>
      <c r="H59" s="95">
        <v>2870.84</v>
      </c>
      <c r="I59" s="95">
        <v>0</v>
      </c>
      <c r="J59" s="95">
        <v>0</v>
      </c>
      <c r="K59" s="85">
        <v>2870.84</v>
      </c>
    </row>
    <row r="60" spans="1:11" x14ac:dyDescent="0.3">
      <c r="A60" s="40" t="s">
        <v>332</v>
      </c>
      <c r="B60" s="62">
        <v>45460</v>
      </c>
      <c r="C60" s="86">
        <v>1943751889</v>
      </c>
      <c r="D60" s="62">
        <v>45464</v>
      </c>
      <c r="E60" s="62">
        <v>45467</v>
      </c>
      <c r="F60" s="40" t="s">
        <v>41</v>
      </c>
      <c r="G60" s="40" t="s">
        <v>296</v>
      </c>
      <c r="H60" s="95">
        <v>11977.5</v>
      </c>
      <c r="I60" s="95">
        <v>0</v>
      </c>
      <c r="J60" s="95">
        <v>0</v>
      </c>
      <c r="K60" s="85">
        <v>11977.5</v>
      </c>
    </row>
    <row r="61" spans="1:11" x14ac:dyDescent="0.3">
      <c r="A61" s="40" t="s">
        <v>227</v>
      </c>
      <c r="B61" s="62">
        <v>45341</v>
      </c>
      <c r="C61" s="86">
        <v>30948248890</v>
      </c>
      <c r="D61" s="62">
        <v>45442</v>
      </c>
      <c r="E61" s="62">
        <v>45446</v>
      </c>
      <c r="F61" s="40" t="s">
        <v>333</v>
      </c>
      <c r="G61" s="40" t="s">
        <v>195</v>
      </c>
      <c r="H61" s="95">
        <v>1484.4</v>
      </c>
      <c r="I61" s="95">
        <v>0</v>
      </c>
      <c r="J61" s="95">
        <v>0</v>
      </c>
      <c r="K61" s="85">
        <v>1484.4</v>
      </c>
    </row>
    <row r="62" spans="1:11" x14ac:dyDescent="0.3">
      <c r="A62" s="40" t="s">
        <v>228</v>
      </c>
      <c r="B62" s="62">
        <v>45337</v>
      </c>
      <c r="C62" s="86">
        <v>42891425839</v>
      </c>
      <c r="D62" s="62">
        <v>45468</v>
      </c>
      <c r="E62" s="62">
        <v>45467</v>
      </c>
      <c r="F62" s="40" t="s">
        <v>299</v>
      </c>
      <c r="G62" s="40" t="s">
        <v>196</v>
      </c>
      <c r="H62" s="95">
        <v>947</v>
      </c>
      <c r="I62" s="95">
        <v>0</v>
      </c>
      <c r="J62" s="95">
        <v>0</v>
      </c>
      <c r="K62" s="85">
        <v>947</v>
      </c>
    </row>
    <row r="63" spans="1:11" x14ac:dyDescent="0.3">
      <c r="A63" s="40" t="s">
        <v>277</v>
      </c>
      <c r="B63" s="62">
        <v>45282</v>
      </c>
      <c r="C63" s="86">
        <v>36375317800</v>
      </c>
      <c r="D63" s="62">
        <v>45468</v>
      </c>
      <c r="E63" s="62">
        <v>45469</v>
      </c>
      <c r="F63" s="40" t="s">
        <v>319</v>
      </c>
      <c r="G63" s="40" t="s">
        <v>278</v>
      </c>
      <c r="H63" s="95">
        <v>2522.88</v>
      </c>
      <c r="I63" s="95">
        <v>0</v>
      </c>
      <c r="J63" s="95">
        <v>0</v>
      </c>
      <c r="K63" s="85">
        <v>2522.88</v>
      </c>
    </row>
    <row r="64" spans="1:11" x14ac:dyDescent="0.3">
      <c r="A64" s="40" t="s">
        <v>279</v>
      </c>
      <c r="B64" s="62">
        <v>45282</v>
      </c>
      <c r="C64" s="86">
        <v>36375317800</v>
      </c>
      <c r="D64" s="62">
        <v>45468</v>
      </c>
      <c r="E64" s="62">
        <v>45469</v>
      </c>
      <c r="F64" s="40" t="s">
        <v>319</v>
      </c>
      <c r="G64" s="40" t="s">
        <v>278</v>
      </c>
      <c r="H64" s="95">
        <v>2522.88</v>
      </c>
      <c r="I64" s="95">
        <v>0</v>
      </c>
      <c r="J64" s="95">
        <v>0</v>
      </c>
      <c r="K64" s="85">
        <v>2522.88</v>
      </c>
    </row>
    <row r="65" spans="1:11" x14ac:dyDescent="0.3">
      <c r="A65" s="40" t="s">
        <v>280</v>
      </c>
      <c r="B65" s="62">
        <v>45407</v>
      </c>
      <c r="C65" s="86">
        <v>50704102889</v>
      </c>
      <c r="D65" s="62">
        <v>45468</v>
      </c>
      <c r="E65" s="62">
        <v>45469</v>
      </c>
      <c r="F65" s="40" t="s">
        <v>127</v>
      </c>
      <c r="G65" s="40" t="s">
        <v>241</v>
      </c>
      <c r="H65" s="95">
        <v>2184.9699999999998</v>
      </c>
      <c r="I65" s="95">
        <v>0</v>
      </c>
      <c r="J65" s="95">
        <v>0</v>
      </c>
      <c r="K65" s="85">
        <v>2184.9699999999998</v>
      </c>
    </row>
    <row r="66" spans="1:11" x14ac:dyDescent="0.3">
      <c r="A66" s="40" t="s">
        <v>281</v>
      </c>
      <c r="B66" s="62">
        <v>45412</v>
      </c>
      <c r="C66" s="86">
        <v>9866826830</v>
      </c>
      <c r="D66" s="62">
        <v>45458</v>
      </c>
      <c r="E66" s="62">
        <v>45457</v>
      </c>
      <c r="F66" s="40" t="s">
        <v>127</v>
      </c>
      <c r="G66" s="40" t="s">
        <v>242</v>
      </c>
      <c r="H66" s="95">
        <v>1263.8499999999999</v>
      </c>
      <c r="I66" s="95">
        <v>0</v>
      </c>
      <c r="J66" s="95">
        <v>0</v>
      </c>
      <c r="K66" s="85">
        <v>1263.8499999999999</v>
      </c>
    </row>
    <row r="67" spans="1:11" x14ac:dyDescent="0.3">
      <c r="A67" s="40" t="s">
        <v>177</v>
      </c>
      <c r="B67" s="62">
        <v>45265</v>
      </c>
      <c r="C67" s="86">
        <v>13690599814</v>
      </c>
      <c r="D67" s="62">
        <v>45463</v>
      </c>
      <c r="E67" s="62">
        <v>45462</v>
      </c>
      <c r="F67" s="40" t="s">
        <v>222</v>
      </c>
      <c r="G67" s="40" t="s">
        <v>160</v>
      </c>
      <c r="H67" s="95">
        <v>2010.98</v>
      </c>
      <c r="I67" s="95">
        <v>0</v>
      </c>
      <c r="J67" s="95">
        <v>0</v>
      </c>
      <c r="K67" s="85">
        <v>2010.98</v>
      </c>
    </row>
    <row r="68" spans="1:11" x14ac:dyDescent="0.3">
      <c r="A68" s="40" t="s">
        <v>151</v>
      </c>
      <c r="B68" s="62">
        <v>45276</v>
      </c>
      <c r="C68" s="86">
        <v>10070735603</v>
      </c>
      <c r="D68" s="62">
        <v>45463</v>
      </c>
      <c r="E68" s="62">
        <v>45462</v>
      </c>
      <c r="F68" s="40" t="s">
        <v>208</v>
      </c>
      <c r="G68" s="40" t="s">
        <v>152</v>
      </c>
      <c r="H68" s="95">
        <v>2788.16</v>
      </c>
      <c r="I68" s="95">
        <v>0</v>
      </c>
      <c r="J68" s="95">
        <v>0</v>
      </c>
      <c r="K68" s="85">
        <v>2788.16</v>
      </c>
    </row>
    <row r="69" spans="1:11" x14ac:dyDescent="0.3">
      <c r="A69" s="40" t="s">
        <v>206</v>
      </c>
      <c r="B69" s="62">
        <v>45333</v>
      </c>
      <c r="C69" s="86">
        <v>25699902805</v>
      </c>
      <c r="D69" s="62">
        <v>45458</v>
      </c>
      <c r="E69" s="62">
        <v>45461</v>
      </c>
      <c r="F69" s="40" t="s">
        <v>148</v>
      </c>
      <c r="G69" s="40" t="s">
        <v>197</v>
      </c>
      <c r="H69" s="95">
        <v>1025.69</v>
      </c>
      <c r="I69" s="95">
        <v>0</v>
      </c>
      <c r="J69" s="95">
        <v>0</v>
      </c>
      <c r="K69" s="85">
        <v>1025.69</v>
      </c>
    </row>
    <row r="70" spans="1:11" x14ac:dyDescent="0.3">
      <c r="A70" s="40" t="s">
        <v>126</v>
      </c>
      <c r="B70" s="62">
        <v>45170</v>
      </c>
      <c r="C70" s="86">
        <v>21502349809</v>
      </c>
      <c r="D70" s="62">
        <v>45458</v>
      </c>
      <c r="E70" s="62">
        <v>45453</v>
      </c>
      <c r="F70" s="40" t="s">
        <v>334</v>
      </c>
      <c r="G70" s="40" t="s">
        <v>124</v>
      </c>
      <c r="H70" s="95">
        <v>2044.79</v>
      </c>
      <c r="I70" s="95">
        <v>0</v>
      </c>
      <c r="J70" s="95">
        <v>0</v>
      </c>
      <c r="K70" s="85">
        <v>2044.79</v>
      </c>
    </row>
    <row r="71" spans="1:11" x14ac:dyDescent="0.3">
      <c r="A71" s="40" t="s">
        <v>153</v>
      </c>
      <c r="B71" s="62">
        <v>45274</v>
      </c>
      <c r="C71" s="86">
        <v>36912817882</v>
      </c>
      <c r="D71" s="62">
        <v>45463</v>
      </c>
      <c r="E71" s="62">
        <v>45460</v>
      </c>
      <c r="F71" s="40" t="s">
        <v>208</v>
      </c>
      <c r="G71" s="40" t="s">
        <v>154</v>
      </c>
      <c r="H71" s="95">
        <v>1815.7</v>
      </c>
      <c r="I71" s="95">
        <v>0</v>
      </c>
      <c r="J71" s="95">
        <v>0</v>
      </c>
      <c r="K71" s="85">
        <v>1815.7</v>
      </c>
    </row>
    <row r="72" spans="1:11" x14ac:dyDescent="0.3">
      <c r="A72" s="40" t="s">
        <v>207</v>
      </c>
      <c r="B72" s="62">
        <v>45198</v>
      </c>
      <c r="C72" s="86">
        <v>16890043804</v>
      </c>
      <c r="D72" s="62">
        <v>45473</v>
      </c>
      <c r="E72" s="62">
        <v>45464</v>
      </c>
      <c r="F72" s="40" t="s">
        <v>284</v>
      </c>
      <c r="G72" s="40" t="s">
        <v>122</v>
      </c>
      <c r="H72" s="95">
        <v>1000</v>
      </c>
      <c r="I72" s="95">
        <v>0</v>
      </c>
      <c r="J72" s="95">
        <v>0</v>
      </c>
      <c r="K72" s="85">
        <v>1000</v>
      </c>
    </row>
    <row r="73" spans="1:11" x14ac:dyDescent="0.3">
      <c r="A73" s="40" t="s">
        <v>229</v>
      </c>
      <c r="B73" s="62">
        <v>45198</v>
      </c>
      <c r="C73" s="86">
        <v>16890043804</v>
      </c>
      <c r="D73" s="62">
        <v>45473</v>
      </c>
      <c r="E73" s="62">
        <v>45464</v>
      </c>
      <c r="F73" s="40" t="s">
        <v>284</v>
      </c>
      <c r="G73" s="40" t="s">
        <v>122</v>
      </c>
      <c r="H73" s="95">
        <v>1000</v>
      </c>
      <c r="I73" s="95">
        <v>0</v>
      </c>
      <c r="J73" s="95">
        <v>0</v>
      </c>
      <c r="K73" s="85">
        <v>1000</v>
      </c>
    </row>
    <row r="74" spans="1:11" x14ac:dyDescent="0.3">
      <c r="A74" s="40" t="s">
        <v>230</v>
      </c>
      <c r="B74" s="62">
        <v>45198</v>
      </c>
      <c r="C74" s="86">
        <v>16890043804</v>
      </c>
      <c r="D74" s="62">
        <v>45473</v>
      </c>
      <c r="E74" s="62">
        <v>45464</v>
      </c>
      <c r="F74" s="40" t="s">
        <v>284</v>
      </c>
      <c r="G74" s="40" t="s">
        <v>122</v>
      </c>
      <c r="H74" s="95">
        <v>1000</v>
      </c>
      <c r="I74" s="95">
        <v>0</v>
      </c>
      <c r="J74" s="95">
        <v>0</v>
      </c>
      <c r="K74" s="85">
        <v>1000</v>
      </c>
    </row>
    <row r="75" spans="1:11" x14ac:dyDescent="0.3">
      <c r="A75" s="40" t="s">
        <v>231</v>
      </c>
      <c r="B75" s="62">
        <v>45347</v>
      </c>
      <c r="C75" s="86">
        <v>35794787880</v>
      </c>
      <c r="D75" s="62">
        <v>45473</v>
      </c>
      <c r="E75" s="62">
        <v>45449</v>
      </c>
      <c r="F75" s="40" t="s">
        <v>148</v>
      </c>
      <c r="G75" s="40" t="s">
        <v>198</v>
      </c>
      <c r="H75" s="95">
        <v>1700.28</v>
      </c>
      <c r="I75" s="95">
        <v>0</v>
      </c>
      <c r="J75" s="95">
        <v>0</v>
      </c>
      <c r="K75" s="85">
        <v>1700.28</v>
      </c>
    </row>
    <row r="76" spans="1:11" x14ac:dyDescent="0.3">
      <c r="A76" s="40" t="s">
        <v>40</v>
      </c>
      <c r="B76" s="62">
        <v>45155</v>
      </c>
      <c r="C76" s="86">
        <v>29712559807</v>
      </c>
      <c r="D76" s="62">
        <v>45468</v>
      </c>
      <c r="E76" s="62">
        <v>45469</v>
      </c>
      <c r="F76" s="40" t="s">
        <v>335</v>
      </c>
      <c r="G76" s="40" t="s">
        <v>42</v>
      </c>
      <c r="H76" s="95">
        <v>1099.3599999999999</v>
      </c>
      <c r="I76" s="95">
        <v>0</v>
      </c>
      <c r="J76" s="95">
        <v>0</v>
      </c>
      <c r="K76" s="85">
        <v>1099.3599999999999</v>
      </c>
    </row>
    <row r="77" spans="1:11" x14ac:dyDescent="0.3">
      <c r="A77" s="40" t="s">
        <v>43</v>
      </c>
      <c r="B77" s="62">
        <v>45151</v>
      </c>
      <c r="C77" s="86">
        <v>27221333858</v>
      </c>
      <c r="D77" s="62">
        <v>45463</v>
      </c>
      <c r="E77" s="62">
        <v>45450</v>
      </c>
      <c r="F77" s="40" t="s">
        <v>336</v>
      </c>
      <c r="G77" s="40" t="s">
        <v>44</v>
      </c>
      <c r="H77" s="95">
        <v>5000</v>
      </c>
      <c r="I77" s="95">
        <v>0</v>
      </c>
      <c r="J77" s="95">
        <v>0</v>
      </c>
      <c r="K77" s="85">
        <v>5000</v>
      </c>
    </row>
    <row r="78" spans="1:11" x14ac:dyDescent="0.3">
      <c r="A78" s="40" t="s">
        <v>232</v>
      </c>
      <c r="B78" s="62">
        <v>45159</v>
      </c>
      <c r="C78" s="86">
        <v>8803180826</v>
      </c>
      <c r="D78" s="62">
        <v>45468</v>
      </c>
      <c r="E78" s="62">
        <v>45467</v>
      </c>
      <c r="F78" s="40" t="s">
        <v>337</v>
      </c>
      <c r="G78" s="40" t="s">
        <v>233</v>
      </c>
      <c r="H78" s="95">
        <v>1812.24</v>
      </c>
      <c r="I78" s="95">
        <v>0</v>
      </c>
      <c r="J78" s="95">
        <v>0</v>
      </c>
      <c r="K78" s="85">
        <v>1812.24</v>
      </c>
    </row>
    <row r="79" spans="1:11" x14ac:dyDescent="0.3">
      <c r="A79" s="40" t="s">
        <v>142</v>
      </c>
      <c r="B79" s="62">
        <v>45182</v>
      </c>
      <c r="C79" s="86">
        <v>18565561828</v>
      </c>
      <c r="D79" s="62">
        <v>45468</v>
      </c>
      <c r="E79" s="62">
        <v>45469</v>
      </c>
      <c r="F79" s="40" t="s">
        <v>283</v>
      </c>
      <c r="G79" s="40" t="s">
        <v>120</v>
      </c>
      <c r="H79" s="95">
        <v>1809.8</v>
      </c>
      <c r="I79" s="95">
        <v>0</v>
      </c>
      <c r="J79" s="95">
        <v>0</v>
      </c>
      <c r="K79" s="85">
        <v>1809.8</v>
      </c>
    </row>
    <row r="80" spans="1:11" x14ac:dyDescent="0.3">
      <c r="A80" s="40" t="s">
        <v>178</v>
      </c>
      <c r="B80" s="62">
        <v>45150</v>
      </c>
      <c r="C80" s="86">
        <v>26720321811</v>
      </c>
      <c r="D80" s="62">
        <v>45351</v>
      </c>
      <c r="E80" s="62">
        <v>45446</v>
      </c>
      <c r="F80" s="40" t="s">
        <v>338</v>
      </c>
      <c r="G80" s="40" t="s">
        <v>170</v>
      </c>
      <c r="H80" s="95">
        <v>53.54</v>
      </c>
      <c r="I80" s="95">
        <v>0.08</v>
      </c>
      <c r="J80" s="95">
        <v>0</v>
      </c>
      <c r="K80" s="85">
        <v>53.62</v>
      </c>
    </row>
    <row r="81" spans="1:11" x14ac:dyDescent="0.3">
      <c r="A81" s="40" t="s">
        <v>178</v>
      </c>
      <c r="B81" s="62">
        <v>45150</v>
      </c>
      <c r="C81" s="86">
        <v>26720321811</v>
      </c>
      <c r="D81" s="62">
        <v>45463</v>
      </c>
      <c r="E81" s="62">
        <v>45464</v>
      </c>
      <c r="F81" s="40" t="s">
        <v>335</v>
      </c>
      <c r="G81" s="40" t="s">
        <v>170</v>
      </c>
      <c r="H81" s="95">
        <v>1940.42</v>
      </c>
      <c r="I81" s="95">
        <v>0</v>
      </c>
      <c r="J81" s="95">
        <v>0</v>
      </c>
      <c r="K81" s="85">
        <v>1940.42</v>
      </c>
    </row>
    <row r="82" spans="1:11" x14ac:dyDescent="0.3">
      <c r="A82" s="40" t="s">
        <v>45</v>
      </c>
      <c r="B82" s="62">
        <v>45156</v>
      </c>
      <c r="C82" s="86">
        <v>28736513857</v>
      </c>
      <c r="D82" s="62">
        <v>45468</v>
      </c>
      <c r="E82" s="62">
        <v>45461</v>
      </c>
      <c r="F82" s="40" t="s">
        <v>339</v>
      </c>
      <c r="G82" s="40" t="s">
        <v>46</v>
      </c>
      <c r="H82" s="95">
        <v>9562.5</v>
      </c>
      <c r="I82" s="95">
        <v>0</v>
      </c>
      <c r="J82" s="95">
        <v>0</v>
      </c>
      <c r="K82" s="85">
        <v>9562.5</v>
      </c>
    </row>
    <row r="83" spans="1:11" x14ac:dyDescent="0.3">
      <c r="A83" s="40" t="s">
        <v>234</v>
      </c>
      <c r="B83" s="62">
        <v>45155</v>
      </c>
      <c r="C83" s="86">
        <v>5795131652</v>
      </c>
      <c r="D83" s="62">
        <v>45442</v>
      </c>
      <c r="E83" s="62">
        <v>45446</v>
      </c>
      <c r="F83" s="40" t="s">
        <v>340</v>
      </c>
      <c r="G83" s="40" t="s">
        <v>235</v>
      </c>
      <c r="H83" s="95">
        <v>9550</v>
      </c>
      <c r="I83" s="95">
        <v>0</v>
      </c>
      <c r="J83" s="95">
        <v>0</v>
      </c>
      <c r="K83" s="85">
        <v>9550</v>
      </c>
    </row>
    <row r="84" spans="1:11" x14ac:dyDescent="0.3">
      <c r="A84" s="40" t="s">
        <v>47</v>
      </c>
      <c r="B84" s="40">
        <v>45149</v>
      </c>
      <c r="C84" s="105">
        <v>5622252000176</v>
      </c>
      <c r="D84" s="40">
        <v>45463</v>
      </c>
      <c r="E84" s="40">
        <v>45464</v>
      </c>
      <c r="F84" s="40" t="s">
        <v>341</v>
      </c>
      <c r="G84" s="40" t="s">
        <v>48</v>
      </c>
      <c r="H84" s="106">
        <v>2721.25</v>
      </c>
      <c r="I84" s="106">
        <v>0</v>
      </c>
      <c r="J84" s="106">
        <v>0</v>
      </c>
      <c r="K84" s="89">
        <v>2721.25</v>
      </c>
    </row>
    <row r="85" spans="1:11" x14ac:dyDescent="0.3">
      <c r="A85" s="40" t="s">
        <v>49</v>
      </c>
      <c r="B85" s="40">
        <v>45149</v>
      </c>
      <c r="C85" s="105">
        <v>5622252000176</v>
      </c>
      <c r="D85" s="40">
        <v>45463</v>
      </c>
      <c r="E85" s="40">
        <v>45464</v>
      </c>
      <c r="F85" s="40" t="s">
        <v>341</v>
      </c>
      <c r="G85" s="40" t="s">
        <v>48</v>
      </c>
      <c r="H85" s="106">
        <v>2721.25</v>
      </c>
      <c r="I85" s="106">
        <v>0</v>
      </c>
      <c r="J85" s="106">
        <v>0</v>
      </c>
      <c r="K85" s="89">
        <v>2721.25</v>
      </c>
    </row>
    <row r="86" spans="1:11" x14ac:dyDescent="0.3">
      <c r="A86" s="40" t="s">
        <v>50</v>
      </c>
      <c r="B86" s="40">
        <v>45149</v>
      </c>
      <c r="C86" s="105">
        <v>5622252000176</v>
      </c>
      <c r="D86" s="40">
        <v>45463</v>
      </c>
      <c r="E86" s="40">
        <v>45464</v>
      </c>
      <c r="F86" s="40" t="s">
        <v>341</v>
      </c>
      <c r="G86" s="40" t="s">
        <v>48</v>
      </c>
      <c r="H86" s="106">
        <v>3360.72</v>
      </c>
      <c r="I86" s="106">
        <v>0</v>
      </c>
      <c r="J86" s="106">
        <v>0</v>
      </c>
      <c r="K86" s="89">
        <v>3360.72</v>
      </c>
    </row>
    <row r="87" spans="1:11" x14ac:dyDescent="0.3">
      <c r="A87" s="40" t="s">
        <v>51</v>
      </c>
      <c r="B87" s="40">
        <v>45149</v>
      </c>
      <c r="C87" s="105">
        <v>5622252000176</v>
      </c>
      <c r="D87" s="40">
        <v>45463</v>
      </c>
      <c r="E87" s="40">
        <v>45464</v>
      </c>
      <c r="F87" s="40" t="s">
        <v>341</v>
      </c>
      <c r="G87" s="40" t="s">
        <v>48</v>
      </c>
      <c r="H87" s="106">
        <v>3360.72</v>
      </c>
      <c r="I87" s="106">
        <v>0</v>
      </c>
      <c r="J87" s="106">
        <v>0</v>
      </c>
      <c r="K87" s="89">
        <v>3360.72</v>
      </c>
    </row>
    <row r="88" spans="1:11" x14ac:dyDescent="0.3">
      <c r="A88" s="40" t="s">
        <v>52</v>
      </c>
      <c r="B88" s="40">
        <v>45147</v>
      </c>
      <c r="C88" s="105">
        <v>5622252000176</v>
      </c>
      <c r="D88" s="40">
        <v>45463</v>
      </c>
      <c r="E88" s="40">
        <v>45464</v>
      </c>
      <c r="F88" s="40" t="s">
        <v>341</v>
      </c>
      <c r="G88" s="40" t="s">
        <v>48</v>
      </c>
      <c r="H88" s="106">
        <v>2721.25</v>
      </c>
      <c r="I88" s="106">
        <v>0</v>
      </c>
      <c r="J88" s="106">
        <v>0</v>
      </c>
      <c r="K88" s="89">
        <v>2721.25</v>
      </c>
    </row>
    <row r="89" spans="1:11" x14ac:dyDescent="0.3">
      <c r="A89" s="40" t="s">
        <v>53</v>
      </c>
      <c r="B89" s="40">
        <v>45147</v>
      </c>
      <c r="C89" s="105">
        <v>5622252000176</v>
      </c>
      <c r="D89" s="40">
        <v>45463</v>
      </c>
      <c r="E89" s="40">
        <v>45464</v>
      </c>
      <c r="F89" s="40" t="s">
        <v>341</v>
      </c>
      <c r="G89" s="40" t="s">
        <v>48</v>
      </c>
      <c r="H89" s="106">
        <v>2721.25</v>
      </c>
      <c r="I89" s="106">
        <v>0</v>
      </c>
      <c r="J89" s="106">
        <v>0</v>
      </c>
      <c r="K89" s="89">
        <v>2721.25</v>
      </c>
    </row>
    <row r="90" spans="1:11" x14ac:dyDescent="0.3">
      <c r="A90" s="40" t="s">
        <v>54</v>
      </c>
      <c r="B90" s="40">
        <v>45149</v>
      </c>
      <c r="C90" s="105">
        <v>35768358811</v>
      </c>
      <c r="D90" s="40">
        <v>45458</v>
      </c>
      <c r="E90" s="40">
        <v>45456</v>
      </c>
      <c r="F90" s="40" t="s">
        <v>342</v>
      </c>
      <c r="G90" s="40" t="s">
        <v>55</v>
      </c>
      <c r="H90" s="106">
        <v>1375</v>
      </c>
      <c r="I90" s="106">
        <v>0</v>
      </c>
      <c r="J90" s="106">
        <v>0</v>
      </c>
      <c r="K90" s="89">
        <v>1375</v>
      </c>
    </row>
    <row r="91" spans="1:11" x14ac:dyDescent="0.3">
      <c r="A91" s="40" t="s">
        <v>236</v>
      </c>
      <c r="B91" s="40">
        <v>45182</v>
      </c>
      <c r="C91" s="105">
        <v>18565561828</v>
      </c>
      <c r="D91" s="40">
        <v>45442</v>
      </c>
      <c r="E91" s="40">
        <v>45446</v>
      </c>
      <c r="F91" s="40" t="s">
        <v>260</v>
      </c>
      <c r="G91" s="40" t="s">
        <v>120</v>
      </c>
      <c r="H91" s="106">
        <v>1802.95</v>
      </c>
      <c r="I91" s="106">
        <v>0</v>
      </c>
      <c r="J91" s="106">
        <v>0</v>
      </c>
      <c r="K91" s="89">
        <v>1802.95</v>
      </c>
    </row>
    <row r="92" spans="1:11" x14ac:dyDescent="0.3">
      <c r="A92" s="40" t="s">
        <v>128</v>
      </c>
      <c r="B92" s="40">
        <v>45155</v>
      </c>
      <c r="C92" s="105">
        <v>26322105850</v>
      </c>
      <c r="D92" s="40">
        <v>45468</v>
      </c>
      <c r="E92" s="40">
        <v>45468</v>
      </c>
      <c r="F92" s="40" t="s">
        <v>343</v>
      </c>
      <c r="G92" s="40" t="s">
        <v>112</v>
      </c>
      <c r="H92" s="106">
        <v>1292.3</v>
      </c>
      <c r="I92" s="106">
        <v>0</v>
      </c>
      <c r="J92" s="106">
        <v>0</v>
      </c>
      <c r="K92" s="89">
        <v>1292.3</v>
      </c>
    </row>
    <row r="93" spans="1:11" x14ac:dyDescent="0.3">
      <c r="A93" s="40" t="s">
        <v>155</v>
      </c>
      <c r="B93" s="40">
        <v>45152</v>
      </c>
      <c r="C93" s="105">
        <v>28763266806</v>
      </c>
      <c r="D93" s="40">
        <v>45437</v>
      </c>
      <c r="E93" s="40">
        <v>45449</v>
      </c>
      <c r="F93" s="40" t="s">
        <v>344</v>
      </c>
      <c r="G93" s="40" t="s">
        <v>156</v>
      </c>
      <c r="H93" s="106">
        <v>1546.34</v>
      </c>
      <c r="I93" s="106">
        <v>5.72</v>
      </c>
      <c r="J93" s="106">
        <v>0</v>
      </c>
      <c r="K93" s="89">
        <v>1552.06</v>
      </c>
    </row>
    <row r="94" spans="1:11" x14ac:dyDescent="0.3">
      <c r="A94" s="40" t="s">
        <v>157</v>
      </c>
      <c r="B94" s="40">
        <v>45152</v>
      </c>
      <c r="C94" s="105">
        <v>28763266806</v>
      </c>
      <c r="D94" s="40">
        <v>45437</v>
      </c>
      <c r="E94" s="40">
        <v>45450</v>
      </c>
      <c r="F94" s="40" t="s">
        <v>344</v>
      </c>
      <c r="G94" s="40" t="s">
        <v>156</v>
      </c>
      <c r="H94" s="106">
        <v>1546.34</v>
      </c>
      <c r="I94" s="106">
        <v>6.24</v>
      </c>
      <c r="J94" s="106">
        <v>0</v>
      </c>
      <c r="K94" s="89">
        <v>1552.58</v>
      </c>
    </row>
    <row r="95" spans="1:11" x14ac:dyDescent="0.3">
      <c r="A95" s="40" t="s">
        <v>286</v>
      </c>
      <c r="B95" s="40">
        <v>45411</v>
      </c>
      <c r="C95" s="105">
        <v>38428279896</v>
      </c>
      <c r="D95" s="40">
        <v>45463</v>
      </c>
      <c r="E95" s="40">
        <v>45464</v>
      </c>
      <c r="F95" s="40" t="s">
        <v>127</v>
      </c>
      <c r="G95" s="40" t="s">
        <v>243</v>
      </c>
      <c r="H95" s="106">
        <v>2308.9899999999998</v>
      </c>
      <c r="I95" s="106">
        <v>0</v>
      </c>
      <c r="J95" s="106">
        <v>0</v>
      </c>
      <c r="K95" s="89">
        <v>2308.9899999999998</v>
      </c>
    </row>
    <row r="96" spans="1:11" x14ac:dyDescent="0.3">
      <c r="A96" s="40" t="s">
        <v>287</v>
      </c>
      <c r="B96" s="40">
        <v>45412</v>
      </c>
      <c r="C96" s="105">
        <v>39419313859</v>
      </c>
      <c r="D96" s="40">
        <v>45463</v>
      </c>
      <c r="E96" s="40">
        <v>45463</v>
      </c>
      <c r="F96" s="40" t="s">
        <v>256</v>
      </c>
      <c r="G96" s="40" t="s">
        <v>244</v>
      </c>
      <c r="H96" s="106">
        <v>889</v>
      </c>
      <c r="I96" s="106">
        <v>0</v>
      </c>
      <c r="J96" s="106">
        <v>0</v>
      </c>
      <c r="K96" s="89">
        <v>889</v>
      </c>
    </row>
    <row r="97" spans="11:11" x14ac:dyDescent="0.3">
      <c r="K97" s="35">
        <f>SUM(K2:K96)</f>
        <v>269382.04000000004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867E0-F566-4E76-9C70-875E03607F56}">
  <dimension ref="A1:K15"/>
  <sheetViews>
    <sheetView showGridLines="0" workbookViewId="0">
      <selection activeCell="I9" sqref="E9:I9"/>
    </sheetView>
  </sheetViews>
  <sheetFormatPr defaultRowHeight="14.4" x14ac:dyDescent="0.3"/>
  <cols>
    <col min="1" max="1" width="14.5546875" bestFit="1" customWidth="1"/>
    <col min="2" max="4" width="12.5546875" bestFit="1" customWidth="1"/>
    <col min="5" max="5" width="10.5546875" bestFit="1" customWidth="1"/>
    <col min="6" max="6" width="11.5546875" bestFit="1" customWidth="1"/>
    <col min="7" max="8" width="10.5546875" bestFit="1" customWidth="1"/>
    <col min="9" max="9" width="11.6640625" bestFit="1" customWidth="1"/>
    <col min="10" max="10" width="13.5546875" bestFit="1" customWidth="1"/>
    <col min="11" max="11" width="11.5546875" bestFit="1" customWidth="1"/>
  </cols>
  <sheetData>
    <row r="1" spans="1:11" ht="15" thickBot="1" x14ac:dyDescent="0.35">
      <c r="A1" s="121" t="s">
        <v>63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11" x14ac:dyDescent="0.3">
      <c r="A2" s="123" t="s">
        <v>64</v>
      </c>
      <c r="B2" s="123"/>
      <c r="C2" s="123"/>
      <c r="D2" s="123"/>
      <c r="E2" s="123"/>
      <c r="F2" s="123"/>
      <c r="G2" s="123"/>
      <c r="H2" s="123"/>
      <c r="I2" s="123"/>
      <c r="J2" s="123"/>
    </row>
    <row r="3" spans="1:11" x14ac:dyDescent="0.3">
      <c r="A3" s="63" t="s">
        <v>56</v>
      </c>
      <c r="B3" s="63" t="s">
        <v>65</v>
      </c>
      <c r="C3" s="63" t="s">
        <v>57</v>
      </c>
      <c r="D3" s="63" t="s">
        <v>66</v>
      </c>
      <c r="E3" s="63" t="s">
        <v>58</v>
      </c>
      <c r="F3" s="63" t="s">
        <v>59</v>
      </c>
      <c r="G3" s="63" t="s">
        <v>60</v>
      </c>
      <c r="H3" s="63" t="s">
        <v>61</v>
      </c>
      <c r="I3" s="63" t="s">
        <v>62</v>
      </c>
      <c r="J3" s="63" t="s">
        <v>95</v>
      </c>
    </row>
    <row r="4" spans="1:11" x14ac:dyDescent="0.3">
      <c r="A4" s="64" t="s">
        <v>179</v>
      </c>
      <c r="B4" s="39">
        <v>493150.9000000002</v>
      </c>
      <c r="C4" s="39">
        <f t="shared" ref="C4:C15" si="0">B4*0.6</f>
        <v>295890.5400000001</v>
      </c>
      <c r="D4" s="39">
        <f t="shared" ref="D4:D15" si="1">B4*0.4</f>
        <v>197260.3600000001</v>
      </c>
      <c r="E4" s="39">
        <f t="shared" ref="E4:E12" si="2">B4*0.65%</f>
        <v>3205.4808500000017</v>
      </c>
      <c r="F4" s="39">
        <f>B4*3%</f>
        <v>14794.527000000006</v>
      </c>
      <c r="G4" s="39">
        <f>B4*1.2%</f>
        <v>5917.8108000000029</v>
      </c>
      <c r="H4" s="40"/>
      <c r="I4" s="39">
        <f>B4*1.08%</f>
        <v>5326.0297200000023</v>
      </c>
      <c r="J4" s="39">
        <f t="shared" ref="J4:J10" si="3">E4+F4+G4+H4+I4</f>
        <v>29243.848370000014</v>
      </c>
    </row>
    <row r="5" spans="1:11" x14ac:dyDescent="0.3">
      <c r="A5" s="64" t="s">
        <v>180</v>
      </c>
      <c r="B5" s="39">
        <v>529789.32999999984</v>
      </c>
      <c r="C5" s="39">
        <f t="shared" si="0"/>
        <v>317873.59799999988</v>
      </c>
      <c r="D5" s="39">
        <f t="shared" si="1"/>
        <v>211915.73199999996</v>
      </c>
      <c r="E5" s="39">
        <f>B5*0.65%</f>
        <v>3443.6306449999993</v>
      </c>
      <c r="F5" s="39">
        <f>B5*3%</f>
        <v>15893.679899999996</v>
      </c>
      <c r="G5" s="39">
        <f>B5*1.2%</f>
        <v>6357.471959999998</v>
      </c>
      <c r="H5" s="40"/>
      <c r="I5" s="39">
        <f>B5*1.08%</f>
        <v>5721.7247639999987</v>
      </c>
      <c r="J5" s="39">
        <f t="shared" si="3"/>
        <v>31416.507268999991</v>
      </c>
      <c r="K5" s="90"/>
    </row>
    <row r="6" spans="1:11" x14ac:dyDescent="0.3">
      <c r="A6" s="64" t="s">
        <v>181</v>
      </c>
      <c r="B6" s="39">
        <v>214772.01</v>
      </c>
      <c r="C6" s="39">
        <f t="shared" si="0"/>
        <v>128863.20600000001</v>
      </c>
      <c r="D6" s="39">
        <f t="shared" si="1"/>
        <v>85908.804000000004</v>
      </c>
      <c r="E6" s="39">
        <f t="shared" si="2"/>
        <v>1396.0180650000002</v>
      </c>
      <c r="F6" s="39">
        <f t="shared" ref="F6:F10" si="4">B6*3%</f>
        <v>6443.1603000000005</v>
      </c>
      <c r="G6" s="39">
        <f t="shared" ref="G6:G10" si="5">B6*1.2%</f>
        <v>2577.2641200000003</v>
      </c>
      <c r="H6" s="39">
        <f>IF(SUM(B4:B6)&gt;=750000, ((SUM(B4:B6)*8%)-60000)*10%, 0)</f>
        <v>3901.6979200000005</v>
      </c>
      <c r="I6" s="39">
        <f t="shared" ref="I6:I10" si="6">B6*1.08%</f>
        <v>2319.5377080000003</v>
      </c>
      <c r="J6" s="39">
        <f t="shared" si="3"/>
        <v>16637.678113000002</v>
      </c>
      <c r="K6" s="90"/>
    </row>
    <row r="7" spans="1:11" x14ac:dyDescent="0.3">
      <c r="A7" s="64" t="s">
        <v>182</v>
      </c>
      <c r="B7" s="39">
        <v>269193.99</v>
      </c>
      <c r="C7" s="39">
        <f t="shared" si="0"/>
        <v>161516.394</v>
      </c>
      <c r="D7" s="39">
        <f t="shared" si="1"/>
        <v>107677.59600000001</v>
      </c>
      <c r="E7" s="39">
        <f t="shared" si="2"/>
        <v>1749.760935</v>
      </c>
      <c r="F7" s="39">
        <f t="shared" si="4"/>
        <v>8075.8196999999991</v>
      </c>
      <c r="G7" s="39">
        <f t="shared" si="5"/>
        <v>3230.3278799999998</v>
      </c>
      <c r="H7" s="40"/>
      <c r="I7" s="39">
        <f t="shared" si="6"/>
        <v>2907.2950919999998</v>
      </c>
      <c r="J7" s="39">
        <f t="shared" si="3"/>
        <v>15963.203606999999</v>
      </c>
    </row>
    <row r="8" spans="1:11" x14ac:dyDescent="0.3">
      <c r="A8" s="64" t="s">
        <v>183</v>
      </c>
      <c r="B8" s="39">
        <v>382538.47000000003</v>
      </c>
      <c r="C8" s="39">
        <f t="shared" si="0"/>
        <v>229523.08200000002</v>
      </c>
      <c r="D8" s="39">
        <f t="shared" si="1"/>
        <v>153015.38800000001</v>
      </c>
      <c r="E8" s="39">
        <f t="shared" si="2"/>
        <v>2486.5000550000004</v>
      </c>
      <c r="F8" s="39">
        <f t="shared" si="4"/>
        <v>11476.1541</v>
      </c>
      <c r="G8" s="39">
        <f t="shared" si="5"/>
        <v>4590.4616400000004</v>
      </c>
      <c r="H8" s="40"/>
      <c r="I8" s="39">
        <f t="shared" si="6"/>
        <v>4131.4154760000001</v>
      </c>
      <c r="J8" s="39">
        <f t="shared" si="3"/>
        <v>22684.531271</v>
      </c>
    </row>
    <row r="9" spans="1:11" x14ac:dyDescent="0.3">
      <c r="A9" s="64" t="s">
        <v>184</v>
      </c>
      <c r="B9" s="39">
        <v>269382.04000000004</v>
      </c>
      <c r="C9" s="39">
        <f t="shared" si="0"/>
        <v>161629.22400000002</v>
      </c>
      <c r="D9" s="39">
        <f t="shared" si="1"/>
        <v>107752.81600000002</v>
      </c>
      <c r="E9" s="39">
        <f t="shared" si="2"/>
        <v>1750.9832600000004</v>
      </c>
      <c r="F9" s="39">
        <f t="shared" si="4"/>
        <v>8081.4612000000006</v>
      </c>
      <c r="G9" s="39">
        <f t="shared" si="5"/>
        <v>3232.5844800000004</v>
      </c>
      <c r="H9" s="39">
        <f>IF(SUM(B7:B9)&gt;=750000, ((SUM(B7:B9)*8%)-60000)*10%, 0)</f>
        <v>1368.9160000000004</v>
      </c>
      <c r="I9" s="39">
        <f t="shared" si="6"/>
        <v>2909.3260320000004</v>
      </c>
      <c r="J9" s="39">
        <f>E9+F9+G9+H9+I9</f>
        <v>17343.270972000002</v>
      </c>
    </row>
    <row r="10" spans="1:11" x14ac:dyDescent="0.3">
      <c r="A10" s="64" t="s">
        <v>185</v>
      </c>
      <c r="B10" s="39">
        <v>0</v>
      </c>
      <c r="C10" s="39">
        <f t="shared" si="0"/>
        <v>0</v>
      </c>
      <c r="D10" s="39">
        <f t="shared" si="1"/>
        <v>0</v>
      </c>
      <c r="E10" s="39">
        <f t="shared" si="2"/>
        <v>0</v>
      </c>
      <c r="F10" s="39">
        <f t="shared" si="4"/>
        <v>0</v>
      </c>
      <c r="G10" s="39">
        <f t="shared" si="5"/>
        <v>0</v>
      </c>
      <c r="H10" s="40"/>
      <c r="I10" s="39">
        <f t="shared" si="6"/>
        <v>0</v>
      </c>
      <c r="J10" s="39">
        <f t="shared" si="3"/>
        <v>0</v>
      </c>
    </row>
    <row r="11" spans="1:11" x14ac:dyDescent="0.3">
      <c r="A11" s="64" t="s">
        <v>186</v>
      </c>
      <c r="B11" s="39">
        <v>0</v>
      </c>
      <c r="C11" s="39">
        <f t="shared" si="0"/>
        <v>0</v>
      </c>
      <c r="D11" s="39">
        <f t="shared" si="1"/>
        <v>0</v>
      </c>
      <c r="E11" s="39">
        <f t="shared" si="2"/>
        <v>0</v>
      </c>
      <c r="F11" s="39">
        <f>B11*3%</f>
        <v>0</v>
      </c>
      <c r="G11" s="39">
        <f>B11*1.2%</f>
        <v>0</v>
      </c>
      <c r="H11" s="40"/>
      <c r="I11" s="39">
        <f>B11*1.08%</f>
        <v>0</v>
      </c>
      <c r="J11" s="39">
        <f>E11+F11+G11+H11+I11</f>
        <v>0</v>
      </c>
    </row>
    <row r="12" spans="1:11" x14ac:dyDescent="0.3">
      <c r="A12" s="64" t="s">
        <v>187</v>
      </c>
      <c r="B12" s="39">
        <v>0</v>
      </c>
      <c r="C12" s="39">
        <f t="shared" si="0"/>
        <v>0</v>
      </c>
      <c r="D12" s="39">
        <f t="shared" si="1"/>
        <v>0</v>
      </c>
      <c r="E12" s="39">
        <f t="shared" si="2"/>
        <v>0</v>
      </c>
      <c r="F12" s="39">
        <f t="shared" ref="F12:F15" si="7">B12*3%</f>
        <v>0</v>
      </c>
      <c r="G12" s="39">
        <f t="shared" ref="G12:G15" si="8">B12*1.2%</f>
        <v>0</v>
      </c>
      <c r="H12" s="39">
        <f>IF(SUM(B10:B12)&gt;=750000, ((SUM(B10:B12)*8%)-60000)*10%, 0)</f>
        <v>0</v>
      </c>
      <c r="I12" s="39">
        <f t="shared" ref="I12:I15" si="9">B12*1.08%</f>
        <v>0</v>
      </c>
      <c r="J12" s="39">
        <f t="shared" ref="J12:J15" si="10">E12+F12+G12+H12+I12</f>
        <v>0</v>
      </c>
    </row>
    <row r="13" spans="1:11" x14ac:dyDescent="0.3">
      <c r="A13" s="64" t="s">
        <v>188</v>
      </c>
      <c r="B13" s="39">
        <v>0</v>
      </c>
      <c r="C13" s="39">
        <f t="shared" si="0"/>
        <v>0</v>
      </c>
      <c r="D13" s="39">
        <f t="shared" si="1"/>
        <v>0</v>
      </c>
      <c r="E13" s="39">
        <f t="shared" ref="E13" si="11">B13*0.65%</f>
        <v>0</v>
      </c>
      <c r="F13" s="39">
        <f t="shared" si="7"/>
        <v>0</v>
      </c>
      <c r="G13" s="39">
        <f t="shared" si="8"/>
        <v>0</v>
      </c>
      <c r="H13" s="40"/>
      <c r="I13" s="39">
        <f t="shared" si="9"/>
        <v>0</v>
      </c>
      <c r="J13" s="39">
        <f t="shared" si="10"/>
        <v>0</v>
      </c>
    </row>
    <row r="14" spans="1:11" x14ac:dyDescent="0.3">
      <c r="A14" s="64" t="s">
        <v>189</v>
      </c>
      <c r="B14" s="39">
        <v>0</v>
      </c>
      <c r="C14" s="39">
        <f t="shared" si="0"/>
        <v>0</v>
      </c>
      <c r="D14" s="39">
        <f t="shared" si="1"/>
        <v>0</v>
      </c>
      <c r="E14" s="39">
        <f>B14*0.65%</f>
        <v>0</v>
      </c>
      <c r="F14" s="39">
        <f t="shared" si="7"/>
        <v>0</v>
      </c>
      <c r="G14" s="39">
        <f t="shared" si="8"/>
        <v>0</v>
      </c>
      <c r="H14" s="40"/>
      <c r="I14" s="39">
        <f t="shared" si="9"/>
        <v>0</v>
      </c>
      <c r="J14" s="39">
        <f t="shared" si="10"/>
        <v>0</v>
      </c>
    </row>
    <row r="15" spans="1:11" x14ac:dyDescent="0.3">
      <c r="A15" s="64" t="s">
        <v>190</v>
      </c>
      <c r="B15" s="39">
        <v>0</v>
      </c>
      <c r="C15" s="39">
        <f t="shared" si="0"/>
        <v>0</v>
      </c>
      <c r="D15" s="39">
        <f t="shared" si="1"/>
        <v>0</v>
      </c>
      <c r="E15" s="39">
        <f>B15*0.65%</f>
        <v>0</v>
      </c>
      <c r="F15" s="39">
        <f t="shared" si="7"/>
        <v>0</v>
      </c>
      <c r="G15" s="39">
        <f t="shared" si="8"/>
        <v>0</v>
      </c>
      <c r="H15" s="39">
        <f>IF(SUM(B13:B15)&gt;=750000, ((SUM(B13:B15)*8%)-60000)*10%, 0)</f>
        <v>0</v>
      </c>
      <c r="I15" s="39">
        <f t="shared" si="9"/>
        <v>0</v>
      </c>
      <c r="J15" s="39">
        <f t="shared" si="10"/>
        <v>0</v>
      </c>
      <c r="K15" s="90"/>
    </row>
  </sheetData>
  <mergeCells count="2">
    <mergeCell ref="A1:J1"/>
    <mergeCell ref="A2:J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1F1B-7C9E-44D9-B287-E1899B6AA372}">
  <dimension ref="A1:E115"/>
  <sheetViews>
    <sheetView showGridLines="0" topLeftCell="A89" zoomScale="70" zoomScaleNormal="70" workbookViewId="0">
      <selection activeCell="F118" sqref="F118"/>
    </sheetView>
  </sheetViews>
  <sheetFormatPr defaultRowHeight="14.4" x14ac:dyDescent="0.3"/>
  <cols>
    <col min="1" max="1" width="14.6640625" customWidth="1"/>
    <col min="2" max="2" width="47.6640625" customWidth="1"/>
    <col min="3" max="3" width="13.6640625" customWidth="1"/>
    <col min="4" max="5" width="31.33203125" customWidth="1"/>
    <col min="257" max="257" width="14.6640625" customWidth="1"/>
    <col min="258" max="258" width="47.6640625" customWidth="1"/>
    <col min="259" max="259" width="13.6640625" customWidth="1"/>
    <col min="260" max="261" width="31.33203125" customWidth="1"/>
    <col min="513" max="513" width="14.6640625" customWidth="1"/>
    <col min="514" max="514" width="47.6640625" customWidth="1"/>
    <col min="515" max="515" width="13.6640625" customWidth="1"/>
    <col min="516" max="517" width="31.33203125" customWidth="1"/>
    <col min="769" max="769" width="14.6640625" customWidth="1"/>
    <col min="770" max="770" width="47.6640625" customWidth="1"/>
    <col min="771" max="771" width="13.6640625" customWidth="1"/>
    <col min="772" max="773" width="31.33203125" customWidth="1"/>
    <col min="1025" max="1025" width="14.6640625" customWidth="1"/>
    <col min="1026" max="1026" width="47.6640625" customWidth="1"/>
    <col min="1027" max="1027" width="13.6640625" customWidth="1"/>
    <col min="1028" max="1029" width="31.33203125" customWidth="1"/>
    <col min="1281" max="1281" width="14.6640625" customWidth="1"/>
    <col min="1282" max="1282" width="47.6640625" customWidth="1"/>
    <col min="1283" max="1283" width="13.6640625" customWidth="1"/>
    <col min="1284" max="1285" width="31.33203125" customWidth="1"/>
    <col min="1537" max="1537" width="14.6640625" customWidth="1"/>
    <col min="1538" max="1538" width="47.6640625" customWidth="1"/>
    <col min="1539" max="1539" width="13.6640625" customWidth="1"/>
    <col min="1540" max="1541" width="31.33203125" customWidth="1"/>
    <col min="1793" max="1793" width="14.6640625" customWidth="1"/>
    <col min="1794" max="1794" width="47.6640625" customWidth="1"/>
    <col min="1795" max="1795" width="13.6640625" customWidth="1"/>
    <col min="1796" max="1797" width="31.33203125" customWidth="1"/>
    <col min="2049" max="2049" width="14.6640625" customWidth="1"/>
    <col min="2050" max="2050" width="47.6640625" customWidth="1"/>
    <col min="2051" max="2051" width="13.6640625" customWidth="1"/>
    <col min="2052" max="2053" width="31.33203125" customWidth="1"/>
    <col min="2305" max="2305" width="14.6640625" customWidth="1"/>
    <col min="2306" max="2306" width="47.6640625" customWidth="1"/>
    <col min="2307" max="2307" width="13.6640625" customWidth="1"/>
    <col min="2308" max="2309" width="31.33203125" customWidth="1"/>
    <col min="2561" max="2561" width="14.6640625" customWidth="1"/>
    <col min="2562" max="2562" width="47.6640625" customWidth="1"/>
    <col min="2563" max="2563" width="13.6640625" customWidth="1"/>
    <col min="2564" max="2565" width="31.33203125" customWidth="1"/>
    <col min="2817" max="2817" width="14.6640625" customWidth="1"/>
    <col min="2818" max="2818" width="47.6640625" customWidth="1"/>
    <col min="2819" max="2819" width="13.6640625" customWidth="1"/>
    <col min="2820" max="2821" width="31.33203125" customWidth="1"/>
    <col min="3073" max="3073" width="14.6640625" customWidth="1"/>
    <col min="3074" max="3074" width="47.6640625" customWidth="1"/>
    <col min="3075" max="3075" width="13.6640625" customWidth="1"/>
    <col min="3076" max="3077" width="31.33203125" customWidth="1"/>
    <col min="3329" max="3329" width="14.6640625" customWidth="1"/>
    <col min="3330" max="3330" width="47.6640625" customWidth="1"/>
    <col min="3331" max="3331" width="13.6640625" customWidth="1"/>
    <col min="3332" max="3333" width="31.33203125" customWidth="1"/>
    <col min="3585" max="3585" width="14.6640625" customWidth="1"/>
    <col min="3586" max="3586" width="47.6640625" customWidth="1"/>
    <col min="3587" max="3587" width="13.6640625" customWidth="1"/>
    <col min="3588" max="3589" width="31.33203125" customWidth="1"/>
    <col min="3841" max="3841" width="14.6640625" customWidth="1"/>
    <col min="3842" max="3842" width="47.6640625" customWidth="1"/>
    <col min="3843" max="3843" width="13.6640625" customWidth="1"/>
    <col min="3844" max="3845" width="31.33203125" customWidth="1"/>
    <col min="4097" max="4097" width="14.6640625" customWidth="1"/>
    <col min="4098" max="4098" width="47.6640625" customWidth="1"/>
    <col min="4099" max="4099" width="13.6640625" customWidth="1"/>
    <col min="4100" max="4101" width="31.33203125" customWidth="1"/>
    <col min="4353" max="4353" width="14.6640625" customWidth="1"/>
    <col min="4354" max="4354" width="47.6640625" customWidth="1"/>
    <col min="4355" max="4355" width="13.6640625" customWidth="1"/>
    <col min="4356" max="4357" width="31.33203125" customWidth="1"/>
    <col min="4609" max="4609" width="14.6640625" customWidth="1"/>
    <col min="4610" max="4610" width="47.6640625" customWidth="1"/>
    <col min="4611" max="4611" width="13.6640625" customWidth="1"/>
    <col min="4612" max="4613" width="31.33203125" customWidth="1"/>
    <col min="4865" max="4865" width="14.6640625" customWidth="1"/>
    <col min="4866" max="4866" width="47.6640625" customWidth="1"/>
    <col min="4867" max="4867" width="13.6640625" customWidth="1"/>
    <col min="4868" max="4869" width="31.33203125" customWidth="1"/>
    <col min="5121" max="5121" width="14.6640625" customWidth="1"/>
    <col min="5122" max="5122" width="47.6640625" customWidth="1"/>
    <col min="5123" max="5123" width="13.6640625" customWidth="1"/>
    <col min="5124" max="5125" width="31.33203125" customWidth="1"/>
    <col min="5377" max="5377" width="14.6640625" customWidth="1"/>
    <col min="5378" max="5378" width="47.6640625" customWidth="1"/>
    <col min="5379" max="5379" width="13.6640625" customWidth="1"/>
    <col min="5380" max="5381" width="31.33203125" customWidth="1"/>
    <col min="5633" max="5633" width="14.6640625" customWidth="1"/>
    <col min="5634" max="5634" width="47.6640625" customWidth="1"/>
    <col min="5635" max="5635" width="13.6640625" customWidth="1"/>
    <col min="5636" max="5637" width="31.33203125" customWidth="1"/>
    <col min="5889" max="5889" width="14.6640625" customWidth="1"/>
    <col min="5890" max="5890" width="47.6640625" customWidth="1"/>
    <col min="5891" max="5891" width="13.6640625" customWidth="1"/>
    <col min="5892" max="5893" width="31.33203125" customWidth="1"/>
    <col min="6145" max="6145" width="14.6640625" customWidth="1"/>
    <col min="6146" max="6146" width="47.6640625" customWidth="1"/>
    <col min="6147" max="6147" width="13.6640625" customWidth="1"/>
    <col min="6148" max="6149" width="31.33203125" customWidth="1"/>
    <col min="6401" max="6401" width="14.6640625" customWidth="1"/>
    <col min="6402" max="6402" width="47.6640625" customWidth="1"/>
    <col min="6403" max="6403" width="13.6640625" customWidth="1"/>
    <col min="6404" max="6405" width="31.33203125" customWidth="1"/>
    <col min="6657" max="6657" width="14.6640625" customWidth="1"/>
    <col min="6658" max="6658" width="47.6640625" customWidth="1"/>
    <col min="6659" max="6659" width="13.6640625" customWidth="1"/>
    <col min="6660" max="6661" width="31.33203125" customWidth="1"/>
    <col min="6913" max="6913" width="14.6640625" customWidth="1"/>
    <col min="6914" max="6914" width="47.6640625" customWidth="1"/>
    <col min="6915" max="6915" width="13.6640625" customWidth="1"/>
    <col min="6916" max="6917" width="31.33203125" customWidth="1"/>
    <col min="7169" max="7169" width="14.6640625" customWidth="1"/>
    <col min="7170" max="7170" width="47.6640625" customWidth="1"/>
    <col min="7171" max="7171" width="13.6640625" customWidth="1"/>
    <col min="7172" max="7173" width="31.33203125" customWidth="1"/>
    <col min="7425" max="7425" width="14.6640625" customWidth="1"/>
    <col min="7426" max="7426" width="47.6640625" customWidth="1"/>
    <col min="7427" max="7427" width="13.6640625" customWidth="1"/>
    <col min="7428" max="7429" width="31.33203125" customWidth="1"/>
    <col min="7681" max="7681" width="14.6640625" customWidth="1"/>
    <col min="7682" max="7682" width="47.6640625" customWidth="1"/>
    <col min="7683" max="7683" width="13.6640625" customWidth="1"/>
    <col min="7684" max="7685" width="31.33203125" customWidth="1"/>
    <col min="7937" max="7937" width="14.6640625" customWidth="1"/>
    <col min="7938" max="7938" width="47.6640625" customWidth="1"/>
    <col min="7939" max="7939" width="13.6640625" customWidth="1"/>
    <col min="7940" max="7941" width="31.33203125" customWidth="1"/>
    <col min="8193" max="8193" width="14.6640625" customWidth="1"/>
    <col min="8194" max="8194" width="47.6640625" customWidth="1"/>
    <col min="8195" max="8195" width="13.6640625" customWidth="1"/>
    <col min="8196" max="8197" width="31.33203125" customWidth="1"/>
    <col min="8449" max="8449" width="14.6640625" customWidth="1"/>
    <col min="8450" max="8450" width="47.6640625" customWidth="1"/>
    <col min="8451" max="8451" width="13.6640625" customWidth="1"/>
    <col min="8452" max="8453" width="31.33203125" customWidth="1"/>
    <col min="8705" max="8705" width="14.6640625" customWidth="1"/>
    <col min="8706" max="8706" width="47.6640625" customWidth="1"/>
    <col min="8707" max="8707" width="13.6640625" customWidth="1"/>
    <col min="8708" max="8709" width="31.33203125" customWidth="1"/>
    <col min="8961" max="8961" width="14.6640625" customWidth="1"/>
    <col min="8962" max="8962" width="47.6640625" customWidth="1"/>
    <col min="8963" max="8963" width="13.6640625" customWidth="1"/>
    <col min="8964" max="8965" width="31.33203125" customWidth="1"/>
    <col min="9217" max="9217" width="14.6640625" customWidth="1"/>
    <col min="9218" max="9218" width="47.6640625" customWidth="1"/>
    <col min="9219" max="9219" width="13.6640625" customWidth="1"/>
    <col min="9220" max="9221" width="31.33203125" customWidth="1"/>
    <col min="9473" max="9473" width="14.6640625" customWidth="1"/>
    <col min="9474" max="9474" width="47.6640625" customWidth="1"/>
    <col min="9475" max="9475" width="13.6640625" customWidth="1"/>
    <col min="9476" max="9477" width="31.33203125" customWidth="1"/>
    <col min="9729" max="9729" width="14.6640625" customWidth="1"/>
    <col min="9730" max="9730" width="47.6640625" customWidth="1"/>
    <col min="9731" max="9731" width="13.6640625" customWidth="1"/>
    <col min="9732" max="9733" width="31.33203125" customWidth="1"/>
    <col min="9985" max="9985" width="14.6640625" customWidth="1"/>
    <col min="9986" max="9986" width="47.6640625" customWidth="1"/>
    <col min="9987" max="9987" width="13.6640625" customWidth="1"/>
    <col min="9988" max="9989" width="31.33203125" customWidth="1"/>
    <col min="10241" max="10241" width="14.6640625" customWidth="1"/>
    <col min="10242" max="10242" width="47.6640625" customWidth="1"/>
    <col min="10243" max="10243" width="13.6640625" customWidth="1"/>
    <col min="10244" max="10245" width="31.33203125" customWidth="1"/>
    <col min="10497" max="10497" width="14.6640625" customWidth="1"/>
    <col min="10498" max="10498" width="47.6640625" customWidth="1"/>
    <col min="10499" max="10499" width="13.6640625" customWidth="1"/>
    <col min="10500" max="10501" width="31.33203125" customWidth="1"/>
    <col min="10753" max="10753" width="14.6640625" customWidth="1"/>
    <col min="10754" max="10754" width="47.6640625" customWidth="1"/>
    <col min="10755" max="10755" width="13.6640625" customWidth="1"/>
    <col min="10756" max="10757" width="31.33203125" customWidth="1"/>
    <col min="11009" max="11009" width="14.6640625" customWidth="1"/>
    <col min="11010" max="11010" width="47.6640625" customWidth="1"/>
    <col min="11011" max="11011" width="13.6640625" customWidth="1"/>
    <col min="11012" max="11013" width="31.33203125" customWidth="1"/>
    <col min="11265" max="11265" width="14.6640625" customWidth="1"/>
    <col min="11266" max="11266" width="47.6640625" customWidth="1"/>
    <col min="11267" max="11267" width="13.6640625" customWidth="1"/>
    <col min="11268" max="11269" width="31.33203125" customWidth="1"/>
    <col min="11521" max="11521" width="14.6640625" customWidth="1"/>
    <col min="11522" max="11522" width="47.6640625" customWidth="1"/>
    <col min="11523" max="11523" width="13.6640625" customWidth="1"/>
    <col min="11524" max="11525" width="31.33203125" customWidth="1"/>
    <col min="11777" max="11777" width="14.6640625" customWidth="1"/>
    <col min="11778" max="11778" width="47.6640625" customWidth="1"/>
    <col min="11779" max="11779" width="13.6640625" customWidth="1"/>
    <col min="11780" max="11781" width="31.33203125" customWidth="1"/>
    <col min="12033" max="12033" width="14.6640625" customWidth="1"/>
    <col min="12034" max="12034" width="47.6640625" customWidth="1"/>
    <col min="12035" max="12035" width="13.6640625" customWidth="1"/>
    <col min="12036" max="12037" width="31.33203125" customWidth="1"/>
    <col min="12289" max="12289" width="14.6640625" customWidth="1"/>
    <col min="12290" max="12290" width="47.6640625" customWidth="1"/>
    <col min="12291" max="12291" width="13.6640625" customWidth="1"/>
    <col min="12292" max="12293" width="31.33203125" customWidth="1"/>
    <col min="12545" max="12545" width="14.6640625" customWidth="1"/>
    <col min="12546" max="12546" width="47.6640625" customWidth="1"/>
    <col min="12547" max="12547" width="13.6640625" customWidth="1"/>
    <col min="12548" max="12549" width="31.33203125" customWidth="1"/>
    <col min="12801" max="12801" width="14.6640625" customWidth="1"/>
    <col min="12802" max="12802" width="47.6640625" customWidth="1"/>
    <col min="12803" max="12803" width="13.6640625" customWidth="1"/>
    <col min="12804" max="12805" width="31.33203125" customWidth="1"/>
    <col min="13057" max="13057" width="14.6640625" customWidth="1"/>
    <col min="13058" max="13058" width="47.6640625" customWidth="1"/>
    <col min="13059" max="13059" width="13.6640625" customWidth="1"/>
    <col min="13060" max="13061" width="31.33203125" customWidth="1"/>
    <col min="13313" max="13313" width="14.6640625" customWidth="1"/>
    <col min="13314" max="13314" width="47.6640625" customWidth="1"/>
    <col min="13315" max="13315" width="13.6640625" customWidth="1"/>
    <col min="13316" max="13317" width="31.33203125" customWidth="1"/>
    <col min="13569" max="13569" width="14.6640625" customWidth="1"/>
    <col min="13570" max="13570" width="47.6640625" customWidth="1"/>
    <col min="13571" max="13571" width="13.6640625" customWidth="1"/>
    <col min="13572" max="13573" width="31.33203125" customWidth="1"/>
    <col min="13825" max="13825" width="14.6640625" customWidth="1"/>
    <col min="13826" max="13826" width="47.6640625" customWidth="1"/>
    <col min="13827" max="13827" width="13.6640625" customWidth="1"/>
    <col min="13828" max="13829" width="31.33203125" customWidth="1"/>
    <col min="14081" max="14081" width="14.6640625" customWidth="1"/>
    <col min="14082" max="14082" width="47.6640625" customWidth="1"/>
    <col min="14083" max="14083" width="13.6640625" customWidth="1"/>
    <col min="14084" max="14085" width="31.33203125" customWidth="1"/>
    <col min="14337" max="14337" width="14.6640625" customWidth="1"/>
    <col min="14338" max="14338" width="47.6640625" customWidth="1"/>
    <col min="14339" max="14339" width="13.6640625" customWidth="1"/>
    <col min="14340" max="14341" width="31.33203125" customWidth="1"/>
    <col min="14593" max="14593" width="14.6640625" customWidth="1"/>
    <col min="14594" max="14594" width="47.6640625" customWidth="1"/>
    <col min="14595" max="14595" width="13.6640625" customWidth="1"/>
    <col min="14596" max="14597" width="31.33203125" customWidth="1"/>
    <col min="14849" max="14849" width="14.6640625" customWidth="1"/>
    <col min="14850" max="14850" width="47.6640625" customWidth="1"/>
    <col min="14851" max="14851" width="13.6640625" customWidth="1"/>
    <col min="14852" max="14853" width="31.33203125" customWidth="1"/>
    <col min="15105" max="15105" width="14.6640625" customWidth="1"/>
    <col min="15106" max="15106" width="47.6640625" customWidth="1"/>
    <col min="15107" max="15107" width="13.6640625" customWidth="1"/>
    <col min="15108" max="15109" width="31.33203125" customWidth="1"/>
    <col min="15361" max="15361" width="14.6640625" customWidth="1"/>
    <col min="15362" max="15362" width="47.6640625" customWidth="1"/>
    <col min="15363" max="15363" width="13.6640625" customWidth="1"/>
    <col min="15364" max="15365" width="31.33203125" customWidth="1"/>
    <col min="15617" max="15617" width="14.6640625" customWidth="1"/>
    <col min="15618" max="15618" width="47.6640625" customWidth="1"/>
    <col min="15619" max="15619" width="13.6640625" customWidth="1"/>
    <col min="15620" max="15621" width="31.33203125" customWidth="1"/>
    <col min="15873" max="15873" width="14.6640625" customWidth="1"/>
    <col min="15874" max="15874" width="47.6640625" customWidth="1"/>
    <col min="15875" max="15875" width="13.6640625" customWidth="1"/>
    <col min="15876" max="15877" width="31.33203125" customWidth="1"/>
    <col min="16129" max="16129" width="14.6640625" customWidth="1"/>
    <col min="16130" max="16130" width="47.6640625" customWidth="1"/>
    <col min="16131" max="16131" width="13.6640625" customWidth="1"/>
    <col min="16132" max="16133" width="31.33203125" customWidth="1"/>
  </cols>
  <sheetData>
    <row r="1" spans="1:5" x14ac:dyDescent="0.3">
      <c r="A1" s="127" t="s">
        <v>70</v>
      </c>
      <c r="B1" s="127"/>
      <c r="C1" s="127"/>
      <c r="D1" s="127"/>
    </row>
    <row r="2" spans="1:5" ht="15.6" x14ac:dyDescent="0.3">
      <c r="A2" s="107" t="s">
        <v>71</v>
      </c>
      <c r="B2" s="128" t="s">
        <v>345</v>
      </c>
      <c r="C2" s="125"/>
      <c r="D2" s="125"/>
    </row>
    <row r="3" spans="1:5" ht="15.6" x14ac:dyDescent="0.3">
      <c r="A3" s="107" t="s">
        <v>72</v>
      </c>
      <c r="B3" s="128" t="s">
        <v>73</v>
      </c>
      <c r="C3" s="125"/>
      <c r="D3" s="125"/>
    </row>
    <row r="4" spans="1:5" ht="15.6" x14ac:dyDescent="0.3">
      <c r="A4" s="107" t="s">
        <v>74</v>
      </c>
      <c r="B4" s="128">
        <v>4824</v>
      </c>
      <c r="C4" s="125"/>
      <c r="D4" s="125"/>
    </row>
    <row r="5" spans="1:5" ht="15.6" x14ac:dyDescent="0.3">
      <c r="A5" s="107" t="s">
        <v>75</v>
      </c>
      <c r="B5" s="128" t="s">
        <v>76</v>
      </c>
      <c r="C5" s="125"/>
      <c r="D5" s="125"/>
    </row>
    <row r="6" spans="1:5" x14ac:dyDescent="0.3">
      <c r="A6" s="125"/>
      <c r="B6" s="125"/>
      <c r="C6" s="125"/>
      <c r="D6" s="125"/>
    </row>
    <row r="7" spans="1:5" ht="22.8" x14ac:dyDescent="0.4">
      <c r="A7" s="124" t="s">
        <v>77</v>
      </c>
      <c r="B7" s="125"/>
      <c r="C7" s="125"/>
      <c r="D7" s="125"/>
    </row>
    <row r="8" spans="1:5" ht="15.6" x14ac:dyDescent="0.3">
      <c r="A8" s="108" t="s">
        <v>78</v>
      </c>
      <c r="B8" s="126" t="s">
        <v>346</v>
      </c>
      <c r="C8" s="125"/>
      <c r="D8" s="125"/>
    </row>
    <row r="10" spans="1:5" ht="15.6" x14ac:dyDescent="0.3">
      <c r="A10" s="109" t="s">
        <v>79</v>
      </c>
      <c r="B10" s="110" t="s">
        <v>80</v>
      </c>
      <c r="C10" s="111" t="s">
        <v>81</v>
      </c>
      <c r="D10" s="112" t="s">
        <v>82</v>
      </c>
      <c r="E10" s="112" t="s">
        <v>83</v>
      </c>
    </row>
    <row r="11" spans="1:5" ht="15.6" x14ac:dyDescent="0.3">
      <c r="A11" s="113" t="s">
        <v>291</v>
      </c>
      <c r="B11" s="109" t="s">
        <v>84</v>
      </c>
      <c r="C11" s="114" t="s">
        <v>85</v>
      </c>
      <c r="D11" s="115"/>
      <c r="E11" s="115">
        <v>46801.41</v>
      </c>
    </row>
    <row r="12" spans="1:5" x14ac:dyDescent="0.3">
      <c r="A12" s="113" t="s">
        <v>347</v>
      </c>
      <c r="B12" s="113" t="s">
        <v>289</v>
      </c>
      <c r="C12" s="114" t="s">
        <v>85</v>
      </c>
      <c r="D12" s="116">
        <v>-820</v>
      </c>
      <c r="E12" s="116"/>
    </row>
    <row r="13" spans="1:5" x14ac:dyDescent="0.3">
      <c r="A13" s="113" t="s">
        <v>347</v>
      </c>
      <c r="B13" s="113" t="s">
        <v>86</v>
      </c>
      <c r="C13" s="114" t="s">
        <v>85</v>
      </c>
      <c r="D13" s="116">
        <v>-4615</v>
      </c>
      <c r="E13" s="116"/>
    </row>
    <row r="14" spans="1:5" x14ac:dyDescent="0.3">
      <c r="A14" s="113" t="s">
        <v>347</v>
      </c>
      <c r="B14" s="113" t="s">
        <v>89</v>
      </c>
      <c r="C14" s="114" t="s">
        <v>85</v>
      </c>
      <c r="D14" s="116">
        <v>-16.5</v>
      </c>
      <c r="E14" s="116"/>
    </row>
    <row r="15" spans="1:5" x14ac:dyDescent="0.3">
      <c r="A15" s="113" t="s">
        <v>347</v>
      </c>
      <c r="B15" s="113" t="s">
        <v>86</v>
      </c>
      <c r="C15" s="114" t="s">
        <v>85</v>
      </c>
      <c r="D15" s="116">
        <v>-850</v>
      </c>
      <c r="E15" s="116"/>
    </row>
    <row r="16" spans="1:5" x14ac:dyDescent="0.3">
      <c r="A16" s="113" t="s">
        <v>347</v>
      </c>
      <c r="B16" s="113" t="s">
        <v>87</v>
      </c>
      <c r="C16" s="114" t="s">
        <v>85</v>
      </c>
      <c r="D16" s="116">
        <v>-3900</v>
      </c>
      <c r="E16" s="116"/>
    </row>
    <row r="17" spans="1:5" x14ac:dyDescent="0.3">
      <c r="A17" s="113" t="s">
        <v>347</v>
      </c>
      <c r="B17" s="113" t="s">
        <v>348</v>
      </c>
      <c r="C17" s="114" t="s">
        <v>85</v>
      </c>
      <c r="D17" s="117">
        <v>25284.27</v>
      </c>
      <c r="E17" s="117"/>
    </row>
    <row r="18" spans="1:5" x14ac:dyDescent="0.3">
      <c r="A18" s="113" t="s">
        <v>347</v>
      </c>
      <c r="B18" s="113" t="s">
        <v>348</v>
      </c>
      <c r="C18" s="114" t="s">
        <v>85</v>
      </c>
      <c r="D18" s="117">
        <v>5523.65</v>
      </c>
      <c r="E18" s="117"/>
    </row>
    <row r="19" spans="1:5" x14ac:dyDescent="0.3">
      <c r="A19" s="113" t="s">
        <v>347</v>
      </c>
      <c r="B19" s="113" t="s">
        <v>349</v>
      </c>
      <c r="C19" s="114" t="s">
        <v>85</v>
      </c>
      <c r="D19" s="116">
        <v>-12.32</v>
      </c>
      <c r="E19" s="116"/>
    </row>
    <row r="20" spans="1:5" ht="15.6" x14ac:dyDescent="0.3">
      <c r="A20" s="113" t="s">
        <v>347</v>
      </c>
      <c r="B20" s="109" t="s">
        <v>288</v>
      </c>
      <c r="C20" s="114" t="s">
        <v>85</v>
      </c>
      <c r="D20" s="115"/>
      <c r="E20" s="115">
        <v>67395.509999999995</v>
      </c>
    </row>
    <row r="21" spans="1:5" x14ac:dyDescent="0.3">
      <c r="A21" s="113" t="s">
        <v>350</v>
      </c>
      <c r="B21" s="113" t="s">
        <v>89</v>
      </c>
      <c r="C21" s="114" t="s">
        <v>85</v>
      </c>
      <c r="D21" s="116">
        <v>-22.75</v>
      </c>
      <c r="E21" s="116"/>
    </row>
    <row r="22" spans="1:5" x14ac:dyDescent="0.3">
      <c r="A22" s="113" t="s">
        <v>350</v>
      </c>
      <c r="B22" s="113" t="s">
        <v>87</v>
      </c>
      <c r="C22" s="114" t="s">
        <v>85</v>
      </c>
      <c r="D22" s="116">
        <v>-1061.67</v>
      </c>
      <c r="E22" s="116"/>
    </row>
    <row r="23" spans="1:5" x14ac:dyDescent="0.3">
      <c r="A23" s="113" t="s">
        <v>350</v>
      </c>
      <c r="B23" s="113" t="s">
        <v>351</v>
      </c>
      <c r="C23" s="114" t="s">
        <v>85</v>
      </c>
      <c r="D23" s="117">
        <v>2023.7</v>
      </c>
      <c r="E23" s="117"/>
    </row>
    <row r="24" spans="1:5" ht="15.6" x14ac:dyDescent="0.3">
      <c r="A24" s="113" t="s">
        <v>350</v>
      </c>
      <c r="B24" s="109" t="s">
        <v>288</v>
      </c>
      <c r="C24" s="114" t="s">
        <v>85</v>
      </c>
      <c r="D24" s="115"/>
      <c r="E24" s="115">
        <v>68334.789999999994</v>
      </c>
    </row>
    <row r="25" spans="1:5" x14ac:dyDescent="0.3">
      <c r="A25" s="113" t="s">
        <v>352</v>
      </c>
      <c r="B25" s="113" t="s">
        <v>289</v>
      </c>
      <c r="C25" s="114" t="s">
        <v>85</v>
      </c>
      <c r="D25" s="116">
        <v>-41147</v>
      </c>
      <c r="E25" s="116"/>
    </row>
    <row r="26" spans="1:5" x14ac:dyDescent="0.3">
      <c r="A26" s="113" t="s">
        <v>352</v>
      </c>
      <c r="B26" s="113" t="s">
        <v>289</v>
      </c>
      <c r="C26" s="114" t="s">
        <v>85</v>
      </c>
      <c r="D26" s="116">
        <v>-3600</v>
      </c>
      <c r="E26" s="116"/>
    </row>
    <row r="27" spans="1:5" x14ac:dyDescent="0.3">
      <c r="A27" s="113" t="s">
        <v>352</v>
      </c>
      <c r="B27" s="113" t="s">
        <v>86</v>
      </c>
      <c r="C27" s="114" t="s">
        <v>85</v>
      </c>
      <c r="D27" s="116">
        <v>-1050</v>
      </c>
      <c r="E27" s="116"/>
    </row>
    <row r="28" spans="1:5" x14ac:dyDescent="0.3">
      <c r="A28" s="113" t="s">
        <v>352</v>
      </c>
      <c r="B28" s="113" t="s">
        <v>86</v>
      </c>
      <c r="C28" s="114" t="s">
        <v>85</v>
      </c>
      <c r="D28" s="116">
        <v>-262.3</v>
      </c>
      <c r="E28" s="116"/>
    </row>
    <row r="29" spans="1:5" ht="15.6" x14ac:dyDescent="0.3">
      <c r="A29" s="113" t="s">
        <v>352</v>
      </c>
      <c r="B29" s="109" t="s">
        <v>288</v>
      </c>
      <c r="C29" s="114" t="s">
        <v>85</v>
      </c>
      <c r="D29" s="115"/>
      <c r="E29" s="115">
        <v>22275.49</v>
      </c>
    </row>
    <row r="30" spans="1:5" x14ac:dyDescent="0.3">
      <c r="A30" s="113" t="s">
        <v>353</v>
      </c>
      <c r="B30" s="113" t="s">
        <v>289</v>
      </c>
      <c r="C30" s="114" t="s">
        <v>85</v>
      </c>
      <c r="D30" s="116">
        <v>-18253.5</v>
      </c>
      <c r="E30" s="116"/>
    </row>
    <row r="31" spans="1:5" x14ac:dyDescent="0.3">
      <c r="A31" s="113" t="s">
        <v>353</v>
      </c>
      <c r="B31" s="113" t="s">
        <v>289</v>
      </c>
      <c r="C31" s="114" t="s">
        <v>85</v>
      </c>
      <c r="D31" s="116">
        <v>-3749</v>
      </c>
      <c r="E31" s="116"/>
    </row>
    <row r="32" spans="1:5" x14ac:dyDescent="0.3">
      <c r="A32" s="113" t="s">
        <v>353</v>
      </c>
      <c r="B32" s="113" t="s">
        <v>89</v>
      </c>
      <c r="C32" s="114" t="s">
        <v>85</v>
      </c>
      <c r="D32" s="116">
        <v>-3</v>
      </c>
      <c r="E32" s="116"/>
    </row>
    <row r="33" spans="1:5" x14ac:dyDescent="0.3">
      <c r="A33" s="113" t="s">
        <v>353</v>
      </c>
      <c r="B33" s="113" t="s">
        <v>87</v>
      </c>
      <c r="C33" s="114" t="s">
        <v>85</v>
      </c>
      <c r="D33" s="116">
        <v>-2993.59</v>
      </c>
      <c r="E33" s="116"/>
    </row>
    <row r="34" spans="1:5" x14ac:dyDescent="0.3">
      <c r="A34" s="113" t="s">
        <v>353</v>
      </c>
      <c r="B34" s="113" t="s">
        <v>354</v>
      </c>
      <c r="C34" s="114" t="s">
        <v>85</v>
      </c>
      <c r="D34" s="117">
        <v>1552.06</v>
      </c>
      <c r="E34" s="117"/>
    </row>
    <row r="35" spans="1:5" x14ac:dyDescent="0.3">
      <c r="A35" s="113" t="s">
        <v>353</v>
      </c>
      <c r="B35" s="113" t="s">
        <v>354</v>
      </c>
      <c r="C35" s="114" t="s">
        <v>85</v>
      </c>
      <c r="D35" s="117">
        <v>1700.28</v>
      </c>
      <c r="E35" s="117"/>
    </row>
    <row r="36" spans="1:5" ht="15.6" x14ac:dyDescent="0.3">
      <c r="A36" s="113" t="s">
        <v>353</v>
      </c>
      <c r="B36" s="109" t="s">
        <v>288</v>
      </c>
      <c r="C36" s="114" t="s">
        <v>85</v>
      </c>
      <c r="D36" s="115"/>
      <c r="E36" s="115">
        <v>528.74</v>
      </c>
    </row>
    <row r="37" spans="1:5" x14ac:dyDescent="0.3">
      <c r="A37" s="113" t="s">
        <v>355</v>
      </c>
      <c r="B37" s="113" t="s">
        <v>289</v>
      </c>
      <c r="C37" s="114" t="s">
        <v>85</v>
      </c>
      <c r="D37" s="116">
        <v>-49031.69</v>
      </c>
      <c r="E37" s="116"/>
    </row>
    <row r="38" spans="1:5" x14ac:dyDescent="0.3">
      <c r="A38" s="113" t="s">
        <v>355</v>
      </c>
      <c r="B38" s="113" t="s">
        <v>86</v>
      </c>
      <c r="C38" s="114" t="s">
        <v>85</v>
      </c>
      <c r="D38" s="116">
        <v>-6712.08</v>
      </c>
      <c r="E38" s="116"/>
    </row>
    <row r="39" spans="1:5" x14ac:dyDescent="0.3">
      <c r="A39" s="113" t="s">
        <v>355</v>
      </c>
      <c r="B39" s="113" t="s">
        <v>290</v>
      </c>
      <c r="C39" s="114" t="s">
        <v>85</v>
      </c>
      <c r="D39" s="117">
        <v>46662.080000000002</v>
      </c>
      <c r="E39" s="117"/>
    </row>
    <row r="40" spans="1:5" x14ac:dyDescent="0.3">
      <c r="A40" s="113" t="s">
        <v>355</v>
      </c>
      <c r="B40" s="113" t="s">
        <v>89</v>
      </c>
      <c r="C40" s="114" t="s">
        <v>85</v>
      </c>
      <c r="D40" s="116">
        <v>-4.5</v>
      </c>
      <c r="E40" s="116"/>
    </row>
    <row r="41" spans="1:5" x14ac:dyDescent="0.3">
      <c r="A41" s="113" t="s">
        <v>355</v>
      </c>
      <c r="B41" s="113" t="s">
        <v>356</v>
      </c>
      <c r="C41" s="114" t="s">
        <v>85</v>
      </c>
      <c r="D41" s="117">
        <v>5000</v>
      </c>
      <c r="E41" s="117"/>
    </row>
    <row r="42" spans="1:5" x14ac:dyDescent="0.3">
      <c r="A42" s="113" t="s">
        <v>355</v>
      </c>
      <c r="B42" s="113" t="s">
        <v>356</v>
      </c>
      <c r="C42" s="114" t="s">
        <v>85</v>
      </c>
      <c r="D42" s="117">
        <v>4057.45</v>
      </c>
      <c r="E42" s="117"/>
    </row>
    <row r="43" spans="1:5" ht="15.6" x14ac:dyDescent="0.3">
      <c r="A43" s="113" t="s">
        <v>355</v>
      </c>
      <c r="B43" s="109" t="s">
        <v>288</v>
      </c>
      <c r="C43" s="114" t="s">
        <v>85</v>
      </c>
      <c r="D43" s="115"/>
      <c r="E43" s="115">
        <v>500</v>
      </c>
    </row>
    <row r="44" spans="1:5" x14ac:dyDescent="0.3">
      <c r="A44" s="113" t="s">
        <v>357</v>
      </c>
      <c r="B44" s="113" t="s">
        <v>289</v>
      </c>
      <c r="C44" s="114" t="s">
        <v>85</v>
      </c>
      <c r="D44" s="116">
        <v>-358.68</v>
      </c>
      <c r="E44" s="116"/>
    </row>
    <row r="45" spans="1:5" x14ac:dyDescent="0.3">
      <c r="A45" s="113" t="s">
        <v>357</v>
      </c>
      <c r="B45" s="113" t="s">
        <v>289</v>
      </c>
      <c r="C45" s="114" t="s">
        <v>85</v>
      </c>
      <c r="D45" s="116">
        <v>-3140</v>
      </c>
      <c r="E45" s="116"/>
    </row>
    <row r="46" spans="1:5" x14ac:dyDescent="0.3">
      <c r="A46" s="113" t="s">
        <v>357</v>
      </c>
      <c r="B46" s="113" t="s">
        <v>86</v>
      </c>
      <c r="C46" s="114" t="s">
        <v>85</v>
      </c>
      <c r="D46" s="116">
        <v>-1575</v>
      </c>
      <c r="E46" s="116"/>
    </row>
    <row r="47" spans="1:5" x14ac:dyDescent="0.3">
      <c r="A47" s="113" t="s">
        <v>357</v>
      </c>
      <c r="B47" s="113" t="s">
        <v>290</v>
      </c>
      <c r="C47" s="114" t="s">
        <v>85</v>
      </c>
      <c r="D47" s="117">
        <v>4653.7700000000004</v>
      </c>
      <c r="E47" s="117"/>
    </row>
    <row r="48" spans="1:5" x14ac:dyDescent="0.3">
      <c r="A48" s="113" t="s">
        <v>357</v>
      </c>
      <c r="B48" s="113" t="s">
        <v>89</v>
      </c>
      <c r="C48" s="114" t="s">
        <v>85</v>
      </c>
      <c r="D48" s="116">
        <v>-3</v>
      </c>
      <c r="E48" s="116"/>
    </row>
    <row r="49" spans="1:5" x14ac:dyDescent="0.3">
      <c r="A49" s="113" t="s">
        <v>357</v>
      </c>
      <c r="B49" s="113" t="s">
        <v>88</v>
      </c>
      <c r="C49" s="114" t="s">
        <v>85</v>
      </c>
      <c r="D49" s="116">
        <v>-2130.14</v>
      </c>
      <c r="E49" s="116"/>
    </row>
    <row r="50" spans="1:5" x14ac:dyDescent="0.3">
      <c r="A50" s="113" t="s">
        <v>357</v>
      </c>
      <c r="B50" s="113" t="s">
        <v>358</v>
      </c>
      <c r="C50" s="114" t="s">
        <v>85</v>
      </c>
      <c r="D50" s="117">
        <v>2553.13</v>
      </c>
      <c r="E50" s="117"/>
    </row>
    <row r="51" spans="1:5" ht="15.6" x14ac:dyDescent="0.3">
      <c r="A51" s="113" t="s">
        <v>357</v>
      </c>
      <c r="B51" s="109" t="s">
        <v>288</v>
      </c>
      <c r="C51" s="114" t="s">
        <v>85</v>
      </c>
      <c r="D51" s="115"/>
      <c r="E51" s="115">
        <v>500.08</v>
      </c>
    </row>
    <row r="52" spans="1:5" x14ac:dyDescent="0.3">
      <c r="A52" s="113" t="s">
        <v>359</v>
      </c>
      <c r="B52" s="113" t="s">
        <v>89</v>
      </c>
      <c r="C52" s="114" t="s">
        <v>85</v>
      </c>
      <c r="D52" s="116">
        <v>-14.5</v>
      </c>
      <c r="E52" s="116"/>
    </row>
    <row r="53" spans="1:5" x14ac:dyDescent="0.3">
      <c r="A53" s="113" t="s">
        <v>359</v>
      </c>
      <c r="B53" s="113" t="s">
        <v>360</v>
      </c>
      <c r="C53" s="114" t="s">
        <v>85</v>
      </c>
      <c r="D53" s="117">
        <v>5554.78</v>
      </c>
      <c r="E53" s="117"/>
    </row>
    <row r="54" spans="1:5" x14ac:dyDescent="0.3">
      <c r="A54" s="113" t="s">
        <v>359</v>
      </c>
      <c r="B54" s="113" t="s">
        <v>360</v>
      </c>
      <c r="C54" s="114" t="s">
        <v>85</v>
      </c>
      <c r="D54" s="117">
        <v>1404.7</v>
      </c>
      <c r="E54" s="117"/>
    </row>
    <row r="55" spans="1:5" ht="15.6" x14ac:dyDescent="0.3">
      <c r="A55" s="113" t="s">
        <v>359</v>
      </c>
      <c r="B55" s="109" t="s">
        <v>288</v>
      </c>
      <c r="C55" s="114" t="s">
        <v>85</v>
      </c>
      <c r="D55" s="115"/>
      <c r="E55" s="115">
        <v>7445.06</v>
      </c>
    </row>
    <row r="56" spans="1:5" x14ac:dyDescent="0.3">
      <c r="A56" s="113" t="s">
        <v>361</v>
      </c>
      <c r="B56" s="113" t="s">
        <v>86</v>
      </c>
      <c r="C56" s="114" t="s">
        <v>85</v>
      </c>
      <c r="D56" s="116">
        <v>-6835</v>
      </c>
      <c r="E56" s="116"/>
    </row>
    <row r="57" spans="1:5" x14ac:dyDescent="0.3">
      <c r="A57" s="113" t="s">
        <v>362</v>
      </c>
      <c r="B57" s="113" t="s">
        <v>289</v>
      </c>
      <c r="C57" s="114" t="s">
        <v>85</v>
      </c>
      <c r="D57" s="116">
        <v>-6091.39</v>
      </c>
      <c r="E57" s="116"/>
    </row>
    <row r="58" spans="1:5" x14ac:dyDescent="0.3">
      <c r="A58" s="113" t="s">
        <v>362</v>
      </c>
      <c r="B58" s="113" t="s">
        <v>89</v>
      </c>
      <c r="C58" s="114" t="s">
        <v>85</v>
      </c>
      <c r="D58" s="116">
        <v>-3</v>
      </c>
      <c r="E58" s="116"/>
    </row>
    <row r="59" spans="1:5" x14ac:dyDescent="0.3">
      <c r="A59" s="113" t="s">
        <v>362</v>
      </c>
      <c r="B59" s="113" t="s">
        <v>363</v>
      </c>
      <c r="C59" s="114" t="s">
        <v>85</v>
      </c>
      <c r="D59" s="117">
        <v>4790</v>
      </c>
      <c r="E59" s="117"/>
    </row>
    <row r="60" spans="1:5" x14ac:dyDescent="0.3">
      <c r="A60" s="113" t="s">
        <v>362</v>
      </c>
      <c r="B60" s="113" t="s">
        <v>363</v>
      </c>
      <c r="C60" s="114" t="s">
        <v>85</v>
      </c>
      <c r="D60" s="117">
        <v>2855.11</v>
      </c>
      <c r="E60" s="117"/>
    </row>
    <row r="61" spans="1:5" ht="15.6" x14ac:dyDescent="0.3">
      <c r="A61" s="113" t="s">
        <v>362</v>
      </c>
      <c r="B61" s="109" t="s">
        <v>288</v>
      </c>
      <c r="C61" s="114" t="s">
        <v>85</v>
      </c>
      <c r="D61" s="115"/>
      <c r="E61" s="115">
        <v>2160.7800000000002</v>
      </c>
    </row>
    <row r="62" spans="1:5" x14ac:dyDescent="0.3">
      <c r="A62" s="113" t="s">
        <v>364</v>
      </c>
      <c r="B62" s="113" t="s">
        <v>289</v>
      </c>
      <c r="C62" s="114" t="s">
        <v>85</v>
      </c>
      <c r="D62" s="116">
        <v>-17212.45</v>
      </c>
      <c r="E62" s="116"/>
    </row>
    <row r="63" spans="1:5" x14ac:dyDescent="0.3">
      <c r="A63" s="113" t="s">
        <v>364</v>
      </c>
      <c r="B63" s="113" t="s">
        <v>290</v>
      </c>
      <c r="C63" s="114" t="s">
        <v>85</v>
      </c>
      <c r="D63" s="117">
        <v>177933.08</v>
      </c>
      <c r="E63" s="117"/>
    </row>
    <row r="64" spans="1:5" x14ac:dyDescent="0.3">
      <c r="A64" s="113" t="s">
        <v>364</v>
      </c>
      <c r="B64" s="113" t="s">
        <v>89</v>
      </c>
      <c r="C64" s="114" t="s">
        <v>85</v>
      </c>
      <c r="D64" s="116">
        <v>-3</v>
      </c>
      <c r="E64" s="116"/>
    </row>
    <row r="65" spans="1:5" x14ac:dyDescent="0.3">
      <c r="A65" s="113" t="s">
        <v>364</v>
      </c>
      <c r="B65" s="113" t="s">
        <v>87</v>
      </c>
      <c r="C65" s="114" t="s">
        <v>85</v>
      </c>
      <c r="D65" s="116">
        <v>-160720.63</v>
      </c>
      <c r="E65" s="116"/>
    </row>
    <row r="66" spans="1:5" x14ac:dyDescent="0.3">
      <c r="A66" s="113" t="s">
        <v>364</v>
      </c>
      <c r="B66" s="113" t="s">
        <v>365</v>
      </c>
      <c r="C66" s="114" t="s">
        <v>85</v>
      </c>
      <c r="D66" s="117">
        <v>3077.8</v>
      </c>
      <c r="E66" s="117"/>
    </row>
    <row r="67" spans="1:5" ht="15.6" x14ac:dyDescent="0.3">
      <c r="A67" s="113" t="s">
        <v>364</v>
      </c>
      <c r="B67" s="109" t="s">
        <v>288</v>
      </c>
      <c r="C67" s="114" t="s">
        <v>85</v>
      </c>
      <c r="D67" s="115"/>
      <c r="E67" s="115">
        <v>5235.58</v>
      </c>
    </row>
    <row r="68" spans="1:5" x14ac:dyDescent="0.3">
      <c r="A68" s="113" t="s">
        <v>366</v>
      </c>
      <c r="B68" s="113" t="s">
        <v>289</v>
      </c>
      <c r="C68" s="114" t="s">
        <v>85</v>
      </c>
      <c r="D68" s="116">
        <v>-5008.29</v>
      </c>
      <c r="E68" s="116"/>
    </row>
    <row r="69" spans="1:5" x14ac:dyDescent="0.3">
      <c r="A69" s="113" t="s">
        <v>366</v>
      </c>
      <c r="B69" s="113" t="s">
        <v>89</v>
      </c>
      <c r="C69" s="114" t="s">
        <v>85</v>
      </c>
      <c r="D69" s="116">
        <v>-7.5</v>
      </c>
      <c r="E69" s="116"/>
    </row>
    <row r="70" spans="1:5" x14ac:dyDescent="0.3">
      <c r="A70" s="113" t="s">
        <v>366</v>
      </c>
      <c r="B70" s="113" t="s">
        <v>367</v>
      </c>
      <c r="C70" s="114" t="s">
        <v>85</v>
      </c>
      <c r="D70" s="117">
        <v>17985.73</v>
      </c>
      <c r="E70" s="117"/>
    </row>
    <row r="71" spans="1:5" ht="15.6" x14ac:dyDescent="0.3">
      <c r="A71" s="113" t="s">
        <v>366</v>
      </c>
      <c r="B71" s="109" t="s">
        <v>288</v>
      </c>
      <c r="C71" s="114" t="s">
        <v>85</v>
      </c>
      <c r="D71" s="115"/>
      <c r="E71" s="115">
        <v>18205.52</v>
      </c>
    </row>
    <row r="72" spans="1:5" x14ac:dyDescent="0.3">
      <c r="A72" s="113" t="s">
        <v>368</v>
      </c>
      <c r="B72" s="113" t="s">
        <v>89</v>
      </c>
      <c r="C72" s="114" t="s">
        <v>85</v>
      </c>
      <c r="D72" s="116">
        <v>-12</v>
      </c>
      <c r="E72" s="116"/>
    </row>
    <row r="73" spans="1:5" x14ac:dyDescent="0.3">
      <c r="A73" s="113" t="s">
        <v>368</v>
      </c>
      <c r="B73" s="113" t="s">
        <v>369</v>
      </c>
      <c r="C73" s="114" t="s">
        <v>85</v>
      </c>
      <c r="D73" s="117">
        <v>25576.47</v>
      </c>
      <c r="E73" s="117"/>
    </row>
    <row r="74" spans="1:5" ht="15.6" x14ac:dyDescent="0.3">
      <c r="A74" s="113" t="s">
        <v>368</v>
      </c>
      <c r="B74" s="109" t="s">
        <v>288</v>
      </c>
      <c r="C74" s="114" t="s">
        <v>85</v>
      </c>
      <c r="D74" s="115"/>
      <c r="E74" s="115">
        <v>43769.99</v>
      </c>
    </row>
    <row r="75" spans="1:5" x14ac:dyDescent="0.3">
      <c r="A75" s="113" t="s">
        <v>370</v>
      </c>
      <c r="B75" s="113" t="s">
        <v>289</v>
      </c>
      <c r="C75" s="114" t="s">
        <v>85</v>
      </c>
      <c r="D75" s="116">
        <v>-195.5</v>
      </c>
      <c r="E75" s="116"/>
    </row>
    <row r="76" spans="1:5" x14ac:dyDescent="0.3">
      <c r="A76" s="113" t="s">
        <v>370</v>
      </c>
      <c r="B76" s="113" t="s">
        <v>86</v>
      </c>
      <c r="C76" s="114" t="s">
        <v>85</v>
      </c>
      <c r="D76" s="116">
        <v>-794.75</v>
      </c>
      <c r="E76" s="116"/>
    </row>
    <row r="77" spans="1:5" x14ac:dyDescent="0.3">
      <c r="A77" s="113" t="s">
        <v>370</v>
      </c>
      <c r="B77" s="113" t="s">
        <v>89</v>
      </c>
      <c r="C77" s="114" t="s">
        <v>85</v>
      </c>
      <c r="D77" s="116">
        <v>-4.5</v>
      </c>
      <c r="E77" s="116"/>
    </row>
    <row r="78" spans="1:5" x14ac:dyDescent="0.3">
      <c r="A78" s="113" t="s">
        <v>370</v>
      </c>
      <c r="B78" s="113" t="s">
        <v>86</v>
      </c>
      <c r="C78" s="114" t="s">
        <v>85</v>
      </c>
      <c r="D78" s="116">
        <v>-262.3</v>
      </c>
      <c r="E78" s="116"/>
    </row>
    <row r="79" spans="1:5" x14ac:dyDescent="0.3">
      <c r="A79" s="113" t="s">
        <v>370</v>
      </c>
      <c r="B79" s="113" t="s">
        <v>87</v>
      </c>
      <c r="C79" s="114" t="s">
        <v>85</v>
      </c>
      <c r="D79" s="116">
        <v>-5360</v>
      </c>
      <c r="E79" s="116"/>
    </row>
    <row r="80" spans="1:5" x14ac:dyDescent="0.3">
      <c r="A80" s="113" t="s">
        <v>370</v>
      </c>
      <c r="B80" s="113" t="s">
        <v>371</v>
      </c>
      <c r="C80" s="114" t="s">
        <v>85</v>
      </c>
      <c r="D80" s="117">
        <v>8210.7900000000009</v>
      </c>
      <c r="E80" s="117"/>
    </row>
    <row r="81" spans="1:5" ht="15.6" x14ac:dyDescent="0.3">
      <c r="A81" s="113" t="s">
        <v>370</v>
      </c>
      <c r="B81" s="109" t="s">
        <v>288</v>
      </c>
      <c r="C81" s="114" t="s">
        <v>85</v>
      </c>
      <c r="D81" s="115"/>
      <c r="E81" s="115">
        <v>45363.73</v>
      </c>
    </row>
    <row r="82" spans="1:5" x14ac:dyDescent="0.3">
      <c r="A82" s="113" t="s">
        <v>372</v>
      </c>
      <c r="B82" s="113" t="s">
        <v>289</v>
      </c>
      <c r="C82" s="114" t="s">
        <v>85</v>
      </c>
      <c r="D82" s="116">
        <v>-14171.35</v>
      </c>
      <c r="E82" s="116"/>
    </row>
    <row r="83" spans="1:5" x14ac:dyDescent="0.3">
      <c r="A83" s="113" t="s">
        <v>372</v>
      </c>
      <c r="B83" s="113" t="s">
        <v>290</v>
      </c>
      <c r="C83" s="114" t="s">
        <v>85</v>
      </c>
      <c r="D83" s="117">
        <v>10187.879999999999</v>
      </c>
      <c r="E83" s="117"/>
    </row>
    <row r="84" spans="1:5" x14ac:dyDescent="0.3">
      <c r="A84" s="113" t="s">
        <v>372</v>
      </c>
      <c r="B84" s="113" t="s">
        <v>89</v>
      </c>
      <c r="C84" s="114" t="s">
        <v>85</v>
      </c>
      <c r="D84" s="116">
        <v>-14.25</v>
      </c>
      <c r="E84" s="116"/>
    </row>
    <row r="85" spans="1:5" x14ac:dyDescent="0.3">
      <c r="A85" s="113" t="s">
        <v>372</v>
      </c>
      <c r="B85" s="113" t="s">
        <v>86</v>
      </c>
      <c r="C85" s="114" t="s">
        <v>85</v>
      </c>
      <c r="D85" s="116">
        <v>-40038.199999999997</v>
      </c>
      <c r="E85" s="116"/>
    </row>
    <row r="86" spans="1:5" x14ac:dyDescent="0.3">
      <c r="A86" s="113" t="s">
        <v>372</v>
      </c>
      <c r="B86" s="113" t="s">
        <v>87</v>
      </c>
      <c r="C86" s="114" t="s">
        <v>85</v>
      </c>
      <c r="D86" s="116">
        <v>-1716.81</v>
      </c>
      <c r="E86" s="116"/>
    </row>
    <row r="87" spans="1:5" x14ac:dyDescent="0.3">
      <c r="A87" s="113" t="s">
        <v>372</v>
      </c>
      <c r="B87" s="113" t="s">
        <v>373</v>
      </c>
      <c r="C87" s="114" t="s">
        <v>85</v>
      </c>
      <c r="D87" s="117">
        <v>889</v>
      </c>
      <c r="E87" s="117"/>
    </row>
    <row r="88" spans="1:5" ht="15.6" x14ac:dyDescent="0.3">
      <c r="A88" s="113" t="s">
        <v>372</v>
      </c>
      <c r="B88" s="109" t="s">
        <v>288</v>
      </c>
      <c r="C88" s="114" t="s">
        <v>85</v>
      </c>
      <c r="D88" s="115"/>
      <c r="E88" s="115">
        <v>500</v>
      </c>
    </row>
    <row r="89" spans="1:5" x14ac:dyDescent="0.3">
      <c r="A89" s="113" t="s">
        <v>374</v>
      </c>
      <c r="B89" s="113" t="s">
        <v>289</v>
      </c>
      <c r="C89" s="114" t="s">
        <v>85</v>
      </c>
      <c r="D89" s="116">
        <v>-1600</v>
      </c>
      <c r="E89" s="116"/>
    </row>
    <row r="90" spans="1:5" x14ac:dyDescent="0.3">
      <c r="A90" s="113" t="s">
        <v>374</v>
      </c>
      <c r="B90" s="113" t="s">
        <v>89</v>
      </c>
      <c r="C90" s="114" t="s">
        <v>85</v>
      </c>
      <c r="D90" s="116">
        <v>-27</v>
      </c>
      <c r="E90" s="116"/>
    </row>
    <row r="91" spans="1:5" x14ac:dyDescent="0.3">
      <c r="A91" s="113" t="s">
        <v>374</v>
      </c>
      <c r="B91" s="113" t="s">
        <v>375</v>
      </c>
      <c r="C91" s="114" t="s">
        <v>85</v>
      </c>
      <c r="D91" s="117">
        <v>2765.58</v>
      </c>
      <c r="E91" s="117"/>
    </row>
    <row r="92" spans="1:5" x14ac:dyDescent="0.3">
      <c r="A92" s="113" t="s">
        <v>374</v>
      </c>
      <c r="B92" s="113" t="s">
        <v>375</v>
      </c>
      <c r="C92" s="114" t="s">
        <v>85</v>
      </c>
      <c r="D92" s="117">
        <v>39015.5</v>
      </c>
      <c r="E92" s="117"/>
    </row>
    <row r="93" spans="1:5" ht="15.6" x14ac:dyDescent="0.3">
      <c r="A93" s="113" t="s">
        <v>374</v>
      </c>
      <c r="B93" s="109" t="s">
        <v>288</v>
      </c>
      <c r="C93" s="114" t="s">
        <v>85</v>
      </c>
      <c r="D93" s="115"/>
      <c r="E93" s="115">
        <v>40654.080000000002</v>
      </c>
    </row>
    <row r="94" spans="1:5" x14ac:dyDescent="0.3">
      <c r="A94" s="113" t="s">
        <v>376</v>
      </c>
      <c r="B94" s="113" t="s">
        <v>89</v>
      </c>
      <c r="C94" s="114" t="s">
        <v>85</v>
      </c>
      <c r="D94" s="116">
        <v>-6</v>
      </c>
      <c r="E94" s="116"/>
    </row>
    <row r="95" spans="1:5" x14ac:dyDescent="0.3">
      <c r="A95" s="113" t="s">
        <v>376</v>
      </c>
      <c r="B95" s="113" t="s">
        <v>377</v>
      </c>
      <c r="C95" s="114" t="s">
        <v>85</v>
      </c>
      <c r="D95" s="117">
        <v>19283.05</v>
      </c>
      <c r="E95" s="117"/>
    </row>
    <row r="96" spans="1:5" x14ac:dyDescent="0.3">
      <c r="A96" s="113" t="s">
        <v>378</v>
      </c>
      <c r="B96" s="113" t="s">
        <v>289</v>
      </c>
      <c r="C96" s="114" t="s">
        <v>85</v>
      </c>
      <c r="D96" s="116">
        <v>-1171.92</v>
      </c>
      <c r="E96" s="116"/>
    </row>
    <row r="97" spans="1:5" x14ac:dyDescent="0.3">
      <c r="A97" s="113" t="s">
        <v>378</v>
      </c>
      <c r="B97" s="113" t="s">
        <v>89</v>
      </c>
      <c r="C97" s="114" t="s">
        <v>85</v>
      </c>
      <c r="D97" s="116">
        <v>-9</v>
      </c>
      <c r="E97" s="116"/>
    </row>
    <row r="98" spans="1:5" x14ac:dyDescent="0.3">
      <c r="A98" s="113" t="s">
        <v>378</v>
      </c>
      <c r="B98" s="113" t="s">
        <v>88</v>
      </c>
      <c r="C98" s="114" t="s">
        <v>85</v>
      </c>
      <c r="D98" s="116">
        <v>-13957.71</v>
      </c>
      <c r="E98" s="116"/>
    </row>
    <row r="99" spans="1:5" x14ac:dyDescent="0.3">
      <c r="A99" s="113" t="s">
        <v>378</v>
      </c>
      <c r="B99" s="113" t="s">
        <v>379</v>
      </c>
      <c r="C99" s="114" t="s">
        <v>85</v>
      </c>
      <c r="D99" s="117">
        <v>4827.32</v>
      </c>
      <c r="E99" s="117"/>
    </row>
    <row r="100" spans="1:5" x14ac:dyDescent="0.3">
      <c r="A100" s="113" t="s">
        <v>378</v>
      </c>
      <c r="B100" s="113" t="s">
        <v>379</v>
      </c>
      <c r="C100" s="114" t="s">
        <v>85</v>
      </c>
      <c r="D100" s="117">
        <v>7363.17</v>
      </c>
      <c r="E100" s="117"/>
    </row>
    <row r="101" spans="1:5" ht="15.6" x14ac:dyDescent="0.3">
      <c r="A101" s="113" t="s">
        <v>378</v>
      </c>
      <c r="B101" s="109" t="s">
        <v>288</v>
      </c>
      <c r="C101" s="114" t="s">
        <v>85</v>
      </c>
      <c r="D101" s="115"/>
      <c r="E101" s="115">
        <v>56982.99</v>
      </c>
    </row>
    <row r="102" spans="1:5" x14ac:dyDescent="0.3">
      <c r="A102" s="113" t="s">
        <v>380</v>
      </c>
      <c r="B102" s="113" t="s">
        <v>289</v>
      </c>
      <c r="C102" s="114" t="s">
        <v>85</v>
      </c>
      <c r="D102" s="116">
        <v>-950</v>
      </c>
      <c r="E102" s="116"/>
    </row>
    <row r="103" spans="1:5" x14ac:dyDescent="0.3">
      <c r="A103" s="113" t="s">
        <v>380</v>
      </c>
      <c r="B103" s="113" t="s">
        <v>89</v>
      </c>
      <c r="C103" s="114" t="s">
        <v>85</v>
      </c>
      <c r="D103" s="116">
        <v>-22.5</v>
      </c>
      <c r="E103" s="116"/>
    </row>
    <row r="104" spans="1:5" x14ac:dyDescent="0.3">
      <c r="A104" s="113" t="s">
        <v>380</v>
      </c>
      <c r="B104" s="113" t="s">
        <v>87</v>
      </c>
      <c r="C104" s="114" t="s">
        <v>85</v>
      </c>
      <c r="D104" s="116">
        <v>-3369.36</v>
      </c>
      <c r="E104" s="116"/>
    </row>
    <row r="105" spans="1:5" x14ac:dyDescent="0.3">
      <c r="A105" s="113" t="s">
        <v>380</v>
      </c>
      <c r="B105" s="113" t="s">
        <v>381</v>
      </c>
      <c r="C105" s="114" t="s">
        <v>85</v>
      </c>
      <c r="D105" s="117">
        <v>4272.34</v>
      </c>
      <c r="E105" s="117"/>
    </row>
    <row r="106" spans="1:5" x14ac:dyDescent="0.3">
      <c r="A106" s="113" t="s">
        <v>380</v>
      </c>
      <c r="B106" s="113" t="s">
        <v>381</v>
      </c>
      <c r="C106" s="114" t="s">
        <v>85</v>
      </c>
      <c r="D106" s="117">
        <v>34336.160000000003</v>
      </c>
      <c r="E106" s="117"/>
    </row>
    <row r="107" spans="1:5" ht="15.6" x14ac:dyDescent="0.3">
      <c r="A107" s="113" t="s">
        <v>380</v>
      </c>
      <c r="B107" s="109" t="s">
        <v>288</v>
      </c>
      <c r="C107" s="114" t="s">
        <v>85</v>
      </c>
      <c r="D107" s="115"/>
      <c r="E107" s="115">
        <v>91249.63</v>
      </c>
    </row>
    <row r="108" spans="1:5" x14ac:dyDescent="0.3">
      <c r="A108" s="113" t="s">
        <v>382</v>
      </c>
      <c r="B108" s="113" t="s">
        <v>86</v>
      </c>
      <c r="C108" s="114" t="s">
        <v>85</v>
      </c>
      <c r="D108" s="116">
        <v>-257</v>
      </c>
      <c r="E108" s="116"/>
    </row>
    <row r="109" spans="1:5" x14ac:dyDescent="0.3">
      <c r="A109" s="113" t="s">
        <v>382</v>
      </c>
      <c r="B109" s="113" t="s">
        <v>349</v>
      </c>
      <c r="C109" s="114" t="s">
        <v>85</v>
      </c>
      <c r="D109" s="116">
        <v>-12.32</v>
      </c>
      <c r="E109" s="116"/>
    </row>
    <row r="110" spans="1:5" ht="15.6" x14ac:dyDescent="0.3">
      <c r="A110" s="113" t="s">
        <v>382</v>
      </c>
      <c r="B110" s="109" t="s">
        <v>288</v>
      </c>
      <c r="C110" s="114" t="s">
        <v>85</v>
      </c>
      <c r="D110" s="115"/>
      <c r="E110" s="115">
        <v>90980.31</v>
      </c>
    </row>
    <row r="111" spans="1:5" x14ac:dyDescent="0.3">
      <c r="A111" s="113" t="s">
        <v>383</v>
      </c>
      <c r="B111" s="113" t="s">
        <v>290</v>
      </c>
      <c r="C111" s="114" t="s">
        <v>85</v>
      </c>
      <c r="D111" s="117">
        <v>986.21</v>
      </c>
      <c r="E111" s="117"/>
    </row>
    <row r="112" spans="1:5" x14ac:dyDescent="0.3">
      <c r="A112" s="113" t="s">
        <v>383</v>
      </c>
      <c r="B112" s="113" t="s">
        <v>86</v>
      </c>
      <c r="C112" s="114" t="s">
        <v>85</v>
      </c>
      <c r="D112" s="116">
        <v>-55684.49</v>
      </c>
      <c r="E112" s="116"/>
    </row>
    <row r="113" spans="1:5" x14ac:dyDescent="0.3">
      <c r="A113" s="113" t="s">
        <v>383</v>
      </c>
      <c r="B113" s="113" t="s">
        <v>87</v>
      </c>
      <c r="C113" s="114" t="s">
        <v>85</v>
      </c>
      <c r="D113" s="116">
        <v>-75762.03</v>
      </c>
      <c r="E113" s="116"/>
    </row>
    <row r="114" spans="1:5" x14ac:dyDescent="0.3">
      <c r="A114" s="113" t="s">
        <v>383</v>
      </c>
      <c r="B114" s="113" t="s">
        <v>384</v>
      </c>
      <c r="C114" s="114" t="s">
        <v>85</v>
      </c>
      <c r="D114" s="117">
        <v>39480</v>
      </c>
      <c r="E114" s="117"/>
    </row>
    <row r="115" spans="1:5" ht="15.6" x14ac:dyDescent="0.3">
      <c r="A115" s="113" t="s">
        <v>383</v>
      </c>
      <c r="B115" s="109" t="s">
        <v>288</v>
      </c>
      <c r="C115" s="114" t="s">
        <v>85</v>
      </c>
      <c r="D115" s="115"/>
      <c r="E115" s="115">
        <v>0</v>
      </c>
    </row>
  </sheetData>
  <mergeCells count="8">
    <mergeCell ref="A7:D7"/>
    <mergeCell ref="B8:D8"/>
    <mergeCell ref="A1:D1"/>
    <mergeCell ref="B2:D2"/>
    <mergeCell ref="B3:D3"/>
    <mergeCell ref="B4:D4"/>
    <mergeCell ref="B5:D5"/>
    <mergeCell ref="A6:D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24F1-D1AD-4290-9302-5229744A4659}">
  <dimension ref="A1:M5"/>
  <sheetViews>
    <sheetView showGridLines="0" tabSelected="1" topLeftCell="A27" workbookViewId="0">
      <selection activeCell="C4" sqref="C4"/>
    </sheetView>
  </sheetViews>
  <sheetFormatPr defaultRowHeight="14.4" x14ac:dyDescent="0.3"/>
  <cols>
    <col min="2" max="2" width="10.33203125" bestFit="1" customWidth="1"/>
    <col min="10" max="11" width="10.44140625" bestFit="1" customWidth="1"/>
    <col min="18" max="18" width="10.44140625" bestFit="1" customWidth="1"/>
    <col min="26" max="26" width="10.44140625" bestFit="1" customWidth="1"/>
    <col min="34" max="34" width="10.44140625" bestFit="1" customWidth="1"/>
  </cols>
  <sheetData>
    <row r="1" spans="1:13" ht="18" x14ac:dyDescent="0.3">
      <c r="B1" s="56" t="s">
        <v>96</v>
      </c>
      <c r="C1" s="55"/>
    </row>
    <row r="2" spans="1:13" ht="18" x14ac:dyDescent="0.3">
      <c r="B2" s="55"/>
      <c r="C2" s="55"/>
    </row>
    <row r="3" spans="1:13" x14ac:dyDescent="0.3">
      <c r="A3" s="57">
        <v>45444</v>
      </c>
      <c r="B3" s="102">
        <v>820</v>
      </c>
      <c r="C3" s="56" t="s">
        <v>388</v>
      </c>
      <c r="J3" s="57"/>
      <c r="K3" s="35"/>
      <c r="L3" s="91"/>
      <c r="M3" s="42"/>
    </row>
    <row r="5" spans="1:13" x14ac:dyDescent="0.3">
      <c r="I5" s="42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DB5E-F5DA-4214-B14B-0FE617B0C62C}">
  <dimension ref="A1:F39"/>
  <sheetViews>
    <sheetView showGridLines="0" topLeftCell="A16" workbookViewId="0">
      <selection activeCell="E19" sqref="E17:E19"/>
    </sheetView>
  </sheetViews>
  <sheetFormatPr defaultRowHeight="14.4" x14ac:dyDescent="0.3"/>
  <cols>
    <col min="1" max="1" width="12.109375" customWidth="1"/>
    <col min="2" max="2" width="12.88671875" bestFit="1" customWidth="1"/>
    <col min="3" max="3" width="31.109375" bestFit="1" customWidth="1"/>
    <col min="4" max="4" width="10.5546875" style="43" bestFit="1" customWidth="1"/>
    <col min="5" max="5" width="10.5546875" bestFit="1" customWidth="1"/>
    <col min="6" max="6" width="11.44140625" style="33" bestFit="1" customWidth="1"/>
    <col min="7" max="7" width="20" bestFit="1" customWidth="1"/>
    <col min="8" max="8" width="13.44140625" bestFit="1" customWidth="1"/>
    <col min="9" max="9" width="7.109375" bestFit="1" customWidth="1"/>
    <col min="10" max="10" width="5.33203125" bestFit="1" customWidth="1"/>
    <col min="11" max="11" width="8" bestFit="1" customWidth="1"/>
    <col min="12" max="12" width="12" bestFit="1" customWidth="1"/>
  </cols>
  <sheetData>
    <row r="1" spans="1:6" x14ac:dyDescent="0.3">
      <c r="B1" s="37"/>
      <c r="C1" s="129"/>
      <c r="D1" s="129"/>
      <c r="E1" s="129"/>
      <c r="F1" s="129"/>
    </row>
    <row r="2" spans="1:6" x14ac:dyDescent="0.3">
      <c r="B2" s="37"/>
      <c r="C2" s="129"/>
      <c r="D2" s="129"/>
      <c r="E2" s="129"/>
      <c r="F2" s="129"/>
    </row>
    <row r="3" spans="1:6" x14ac:dyDescent="0.3">
      <c r="A3" s="42"/>
      <c r="D3"/>
      <c r="F3"/>
    </row>
    <row r="4" spans="1:6" x14ac:dyDescent="0.3">
      <c r="B4" s="34"/>
    </row>
    <row r="5" spans="1:6" x14ac:dyDescent="0.3">
      <c r="A5" s="42"/>
      <c r="C5" s="44"/>
    </row>
    <row r="6" spans="1:6" x14ac:dyDescent="0.3">
      <c r="C6" s="44"/>
    </row>
    <row r="7" spans="1:6" x14ac:dyDescent="0.3">
      <c r="A7" s="45"/>
      <c r="B7" s="46"/>
    </row>
    <row r="8" spans="1:6" x14ac:dyDescent="0.3">
      <c r="D8"/>
    </row>
    <row r="34" spans="4:6" x14ac:dyDescent="0.3">
      <c r="D34"/>
      <c r="F34"/>
    </row>
    <row r="35" spans="4:6" x14ac:dyDescent="0.3">
      <c r="D35"/>
      <c r="F35"/>
    </row>
    <row r="36" spans="4:6" x14ac:dyDescent="0.3">
      <c r="D36"/>
      <c r="F36"/>
    </row>
    <row r="37" spans="4:6" x14ac:dyDescent="0.3">
      <c r="D37"/>
      <c r="F37"/>
    </row>
    <row r="38" spans="4:6" x14ac:dyDescent="0.3">
      <c r="D38"/>
      <c r="F38"/>
    </row>
    <row r="39" spans="4:6" x14ac:dyDescent="0.3">
      <c r="D39"/>
      <c r="F39"/>
    </row>
  </sheetData>
  <mergeCells count="1">
    <mergeCell ref="C1:F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9C49-A5FA-4B02-B6B8-CA1C35819616}">
  <dimension ref="C2:D6"/>
  <sheetViews>
    <sheetView showGridLines="0" topLeftCell="A13" zoomScale="80" zoomScaleNormal="80" workbookViewId="0">
      <selection activeCell="E7" sqref="E7"/>
    </sheetView>
  </sheetViews>
  <sheetFormatPr defaultRowHeight="14.4" x14ac:dyDescent="0.3"/>
  <sheetData>
    <row r="2" spans="3:4" x14ac:dyDescent="0.3">
      <c r="D2" s="42"/>
    </row>
    <row r="3" spans="3:4" x14ac:dyDescent="0.3">
      <c r="C3" s="42"/>
      <c r="D3" s="42"/>
    </row>
    <row r="4" spans="3:4" x14ac:dyDescent="0.3">
      <c r="C4" s="60"/>
      <c r="D4" s="42"/>
    </row>
    <row r="5" spans="3:4" x14ac:dyDescent="0.3">
      <c r="C5" s="42"/>
    </row>
    <row r="6" spans="3:4" x14ac:dyDescent="0.3">
      <c r="C6" s="61"/>
      <c r="D6" s="42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F A A B Q S w M E F A A C A A g A 3 Y D M W H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3 Y D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2 A z F j Y q f 6 g s Q I A A O g U A A A T A B w A R m 9 y b X V s Y X M v U 2 V j d G l v b j E u b S C i G A A o o B Q A A A A A A A A A A A A A A A A A A A A A A A A A A A D t l 9 9 O 4 k A U x u 9 J e I e T e g N J b W x X z a r h o p Y S S e S P w J J s 7 M Y M 7 V H G b W f I z N R o j B d 7 u c + x F z 4 I L 7 Z T k F U D R J e 4 G z Q l a a B n T g 9 f Z 3 7 f n F Z i q C h n 0 J 1 + 2 w f F Q r E g h 0 R g B B t G g 8 Q E I i p Q E Q h 5 T B m R E H E Y E U G G N w M C Q p 0 b U I E Y V b E A + l P j T K E O e P L K q v I w T Z C p U o 3 G a H n Z C F O y Z P T 3 g 1 q 9 6 T Y 9 v 9 5 p B V 7 r W J 9 0 o d q C t t t x j 7 4 e u r A J v Y 7 f 8 B u H 4 5 9 B l U o l 6 C C l 4 / v x L w 5 t Q R M M n C 3 n k + V e c K l 4 8 I J E S 0 u 0 1 L U y y u Z p F W O a U I W i Y h w Y J n g 8 T h M m K / a O C T 4 L e U T Z R c V 2 d h w T T l K u s K t u Y q w 8 / r S a n O G 3 s j m 9 1 Q 3 D I w M c 3 5 N 4 y K X W x R N + R S M u s / n o k Y F O n 8 Q U H i G J U M j S Z G 5 M O H 0 I u 3 H c D b V 2 I S t K p E / r 9 u i I g x t r n S T i j + V 6 g j B 5 z k U y 1 d 2 7 G a E s L V V h 3 t 4 a m I z 0 b d a Z 2 t 2 2 s v Q 7 E 2 6 N J k 8 Q 9 I h A Z B H N F o j r J K W H Q e G 1 m u S c p C Q S Z C 5 8 r G U v L j i X 6 r V r 8 5 k a q j 9 F W Z o M U E z C k T r L 6 B C z o Y i o a b 7 W G P I F F 7 R j w u Z F Z 9 P W Q X K Z S j W v 5 z I V X L r J o m I C p e r o g + j l k f O i + y T m 4 i S l i o R k k Z h n f 3 V X L h Y o W 7 y Q z 5 2 V P M F 2 F R c F g b 3 n W P b u Z 8 u 2 b N s O Z n m a g k 3 o Y 4 h v a r I n a l 9 j K O e D G u o D e G e 5 E V 4 C v c E x I m d i m c N W 9 M E r O g y U n H L e Z d b W F H m X W d 8 u 0 3 C P X a j W O 3 7 P h X a n 3 v D X u d d s 7 Q V z e v N u 8 6 4 9 t F 7 d Z r Z x / y X + 3 n 7 w R W o E g m a r 5 / d 9 z 9 / c 0 h 5 A + V 3 x U f B Q M 2 c 0 Z / S N n o h m l K 7 y 1 P N f d u p t S / P / S u 7 t n P v 3 x / 2 / 4 H r y B r n q x i v I a E i C F s O q o F c Y j H 9 o b R A h 6 H U b Z M s z e T / N U c x R X I 7 i b 1 B L A Q I t A B Q A A g A I A N 2 A z F h 5 7 1 e T p A A A A P Y A A A A S A A A A A A A A A A A A A A A A A A A A A A B D b 2 5 m a W c v U G F j a 2 F n Z S 5 4 b W x Q S w E C L Q A U A A I A C A D d g M x Y D 8 r p q 6 Q A A A D p A A A A E w A A A A A A A A A A A A A A A A D w A A A A W 0 N v b n R l b n R f V H l w Z X N d L n h t b F B L A Q I t A B Q A A g A I A N 2 A z F j Y q f 6 g s Q I A A O g U A A A T A A A A A A A A A A A A A A A A A O E B A A B G b 3 J t d W x h c y 9 T Z W N 0 a W 9 u M S 5 t U E s F B g A A A A A D A A M A w g A A A N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l s A A A A A A A A R 2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b G E l M j B k a X J l d G E l M j B j b 2 x p b m F z J T I w Z G 8 l M j B w Y X J h a H l i Y S U y M H J 0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N V Q x N z o z N T o 0 N C 4 0 M T k 4 O T U 0 W i I g L z 4 8 R W 5 0 c n k g V H l w Z T 0 i R m l s b E N v b H V t b l R 5 c G V z I i B W Y W x 1 Z T 0 i c 0 F 3 W U d B d 1 l E Q l F r R k J n W U Z B d 1 V H I i A v P j x F b n R y e S B U e X B l P S J G a W x s Q 2 9 s d W 1 u T m F t Z X M i I F Z h b H V l P S J z W y Z x d W 9 0 O 2 V t c C Z x d W 9 0 O y w m c X V v d D t O b 2 1 l I G V t c H J l Z W 5 k a W 1 l b n R v J n F 1 b 3 Q 7 L C Z x d W 9 0 O 1 F 1 Y W R y Y S Z x d W 9 0 O y w m c X V v d D t M b 3 R l J n F 1 b 3 Q 7 L C Z x d W 9 0 O 0 5 v b W U m c X V v d D s s J n F 1 b 3 Q 7 Q 1 B G J n F 1 b 3 Q 7 L C Z x d W 9 0 O 2 F y Z W E m c X V v d D s s J n F 1 b 3 Q 7 Z H R f Q 2 9 u d H I m c X V v d D s s J n F 1 b 3 Q 7 c H J l Y 2 8 m c X V v d D s s J n F 1 b 3 Q 7 U G x h b m 8 m c X V v d D s s J n F 1 b 3 Q 7 V G l w b 1 J l Y W p 1 c 3 R l J n F 1 b 3 Q 7 L C Z x d W 9 0 O 2 p 1 c m 9 z Q W 0 m c X V v d D s s J n F 1 b 3 Q 7 U H J l c 3 R S Z X N 0 Y W 5 0 Z X M m c X V v d D s s J n F 1 b 3 Q 7 V m F s b 3 J R d W l 0 Y W N h b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b G E g Z G l y Z X R h I G N v b G l u Y X M g Z G 8 g c G F y Y W h 5 Y m E g c n R m L 0 F 1 d G 9 S Z W 1 v d m V k Q 2 9 s d W 1 u c z E u e 2 V t c C w w f S Z x d W 9 0 O y w m c X V v d D t T Z W N 0 a W 9 u M S 9 N Y W x h I G R p c m V 0 Y S B j b 2 x p b m F z I G R v I H B h c m F o e W J h I H J 0 Z i 9 B d X R v U m V t b 3 Z l Z E N v b H V t b n M x L n t O b 2 1 l I G V t c H J l Z W 5 k a W 1 l b n R v L D F 9 J n F 1 b 3 Q 7 L C Z x d W 9 0 O 1 N l Y 3 R p b 2 4 x L 0 1 h b G E g Z G l y Z X R h I G N v b G l u Y X M g Z G 8 g c G F y Y W h 5 Y m E g c n R m L 0 F 1 d G 9 S Z W 1 v d m V k Q 2 9 s d W 1 u c z E u e 1 F 1 Y W R y Y S w y f S Z x d W 9 0 O y w m c X V v d D t T Z W N 0 a W 9 u M S 9 N Y W x h I G R p c m V 0 Y S B j b 2 x p b m F z I G R v I H B h c m F o e W J h I H J 0 Z i 9 B d X R v U m V t b 3 Z l Z E N v b H V t b n M x L n t M b 3 R l L D N 9 J n F 1 b 3 Q 7 L C Z x d W 9 0 O 1 N l Y 3 R p b 2 4 x L 0 1 h b G E g Z G l y Z X R h I G N v b G l u Y X M g Z G 8 g c G F y Y W h 5 Y m E g c n R m L 0 F 1 d G 9 S Z W 1 v d m V k Q 2 9 s d W 1 u c z E u e 0 5 v b W U s N H 0 m c X V v d D s s J n F 1 b 3 Q 7 U 2 V j d G l v b j E v T W F s Y S B k a X J l d G E g Y 2 9 s a W 5 h c y B k b y B w Y X J h a H l i Y S B y d G Y v Q X V 0 b 1 J l b W 9 2 Z W R D b 2 x 1 b W 5 z M S 5 7 Q 1 B G L D V 9 J n F 1 b 3 Q 7 L C Z x d W 9 0 O 1 N l Y 3 R p b 2 4 x L 0 1 h b G E g Z G l y Z X R h I G N v b G l u Y X M g Z G 8 g c G F y Y W h 5 Y m E g c n R m L 0 F 1 d G 9 S Z W 1 v d m V k Q 2 9 s d W 1 u c z E u e 2 F y Z W E s N n 0 m c X V v d D s s J n F 1 b 3 Q 7 U 2 V j d G l v b j E v T W F s Y S B k a X J l d G E g Y 2 9 s a W 5 h c y B k b y B w Y X J h a H l i Y S B y d G Y v Q X V 0 b 1 J l b W 9 2 Z W R D b 2 x 1 b W 5 z M S 5 7 Z H R f Q 2 9 u d H I s N 3 0 m c X V v d D s s J n F 1 b 3 Q 7 U 2 V j d G l v b j E v T W F s Y S B k a X J l d G E g Y 2 9 s a W 5 h c y B k b y B w Y X J h a H l i Y S B y d G Y v Q X V 0 b 1 J l b W 9 2 Z W R D b 2 x 1 b W 5 z M S 5 7 c H J l Y 2 8 s O H 0 m c X V v d D s s J n F 1 b 3 Q 7 U 2 V j d G l v b j E v T W F s Y S B k a X J l d G E g Y 2 9 s a W 5 h c y B k b y B w Y X J h a H l i Y S B y d G Y v Q X V 0 b 1 J l b W 9 2 Z W R D b 2 x 1 b W 5 z M S 5 7 U G x h b m 8 s O X 0 m c X V v d D s s J n F 1 b 3 Q 7 U 2 V j d G l v b j E v T W F s Y S B k a X J l d G E g Y 2 9 s a W 5 h c y B k b y B w Y X J h a H l i Y S B y d G Y v Q X V 0 b 1 J l b W 9 2 Z W R D b 2 x 1 b W 5 z M S 5 7 V G l w b 1 J l Y W p 1 c 3 R l L D E w f S Z x d W 9 0 O y w m c X V v d D t T Z W N 0 a W 9 u M S 9 N Y W x h I G R p c m V 0 Y S B j b 2 x p b m F z I G R v I H B h c m F o e W J h I H J 0 Z i 9 B d X R v U m V t b 3 Z l Z E N v b H V t b n M x L n t q d X J v c 0 F t L D E x f S Z x d W 9 0 O y w m c X V v d D t T Z W N 0 a W 9 u M S 9 N Y W x h I G R p c m V 0 Y S B j b 2 x p b m F z I G R v I H B h c m F o e W J h I H J 0 Z i 9 B d X R v U m V t b 3 Z l Z E N v b H V t b n M x L n t Q c m V z d F J l c 3 R h b n R l c y w x M n 0 m c X V v d D s s J n F 1 b 3 Q 7 U 2 V j d G l v b j E v T W F s Y S B k a X J l d G E g Y 2 9 s a W 5 h c y B k b y B w Y X J h a H l i Y S B y d G Y v Q X V 0 b 1 J l b W 9 2 Z W R D b 2 x 1 b W 5 z M S 5 7 V m F s b 3 J R d W l 0 Y W N h b y w x M 3 0 m c X V v d D s s J n F 1 b 3 Q 7 U 2 V j d G l v b j E v T W F s Y S B k a X J l d G E g Y 2 9 s a W 5 h c y B k b y B w Y X J h a H l i Y S B y d G Y v Q X V 0 b 1 J l b W 9 2 Z W R D b 2 x 1 b W 5 z M S 5 7 Q 2 9 s d W 1 u M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1 h b G E g Z G l y Z X R h I G N v b G l u Y X M g Z G 8 g c G F y Y W h 5 Y m E g c n R m L 0 F 1 d G 9 S Z W 1 v d m V k Q 2 9 s d W 1 u c z E u e 2 V t c C w w f S Z x d W 9 0 O y w m c X V v d D t T Z W N 0 a W 9 u M S 9 N Y W x h I G R p c m V 0 Y S B j b 2 x p b m F z I G R v I H B h c m F o e W J h I H J 0 Z i 9 B d X R v U m V t b 3 Z l Z E N v b H V t b n M x L n t O b 2 1 l I G V t c H J l Z W 5 k a W 1 l b n R v L D F 9 J n F 1 b 3 Q 7 L C Z x d W 9 0 O 1 N l Y 3 R p b 2 4 x L 0 1 h b G E g Z G l y Z X R h I G N v b G l u Y X M g Z G 8 g c G F y Y W h 5 Y m E g c n R m L 0 F 1 d G 9 S Z W 1 v d m V k Q 2 9 s d W 1 u c z E u e 1 F 1 Y W R y Y S w y f S Z x d W 9 0 O y w m c X V v d D t T Z W N 0 a W 9 u M S 9 N Y W x h I G R p c m V 0 Y S B j b 2 x p b m F z I G R v I H B h c m F o e W J h I H J 0 Z i 9 B d X R v U m V t b 3 Z l Z E N v b H V t b n M x L n t M b 3 R l L D N 9 J n F 1 b 3 Q 7 L C Z x d W 9 0 O 1 N l Y 3 R p b 2 4 x L 0 1 h b G E g Z G l y Z X R h I G N v b G l u Y X M g Z G 8 g c G F y Y W h 5 Y m E g c n R m L 0 F 1 d G 9 S Z W 1 v d m V k Q 2 9 s d W 1 u c z E u e 0 5 v b W U s N H 0 m c X V v d D s s J n F 1 b 3 Q 7 U 2 V j d G l v b j E v T W F s Y S B k a X J l d G E g Y 2 9 s a W 5 h c y B k b y B w Y X J h a H l i Y S B y d G Y v Q X V 0 b 1 J l b W 9 2 Z W R D b 2 x 1 b W 5 z M S 5 7 Q 1 B G L D V 9 J n F 1 b 3 Q 7 L C Z x d W 9 0 O 1 N l Y 3 R p b 2 4 x L 0 1 h b G E g Z G l y Z X R h I G N v b G l u Y X M g Z G 8 g c G F y Y W h 5 Y m E g c n R m L 0 F 1 d G 9 S Z W 1 v d m V k Q 2 9 s d W 1 u c z E u e 2 F y Z W E s N n 0 m c X V v d D s s J n F 1 b 3 Q 7 U 2 V j d G l v b j E v T W F s Y S B k a X J l d G E g Y 2 9 s a W 5 h c y B k b y B w Y X J h a H l i Y S B y d G Y v Q X V 0 b 1 J l b W 9 2 Z W R D b 2 x 1 b W 5 z M S 5 7 Z H R f Q 2 9 u d H I s N 3 0 m c X V v d D s s J n F 1 b 3 Q 7 U 2 V j d G l v b j E v T W F s Y S B k a X J l d G E g Y 2 9 s a W 5 h c y B k b y B w Y X J h a H l i Y S B y d G Y v Q X V 0 b 1 J l b W 9 2 Z W R D b 2 x 1 b W 5 z M S 5 7 c H J l Y 2 8 s O H 0 m c X V v d D s s J n F 1 b 3 Q 7 U 2 V j d G l v b j E v T W F s Y S B k a X J l d G E g Y 2 9 s a W 5 h c y B k b y B w Y X J h a H l i Y S B y d G Y v Q X V 0 b 1 J l b W 9 2 Z W R D b 2 x 1 b W 5 z M S 5 7 U G x h b m 8 s O X 0 m c X V v d D s s J n F 1 b 3 Q 7 U 2 V j d G l v b j E v T W F s Y S B k a X J l d G E g Y 2 9 s a W 5 h c y B k b y B w Y X J h a H l i Y S B y d G Y v Q X V 0 b 1 J l b W 9 2 Z W R D b 2 x 1 b W 5 z M S 5 7 V G l w b 1 J l Y W p 1 c 3 R l L D E w f S Z x d W 9 0 O y w m c X V v d D t T Z W N 0 a W 9 u M S 9 N Y W x h I G R p c m V 0 Y S B j b 2 x p b m F z I G R v I H B h c m F o e W J h I H J 0 Z i 9 B d X R v U m V t b 3 Z l Z E N v b H V t b n M x L n t q d X J v c 0 F t L D E x f S Z x d W 9 0 O y w m c X V v d D t T Z W N 0 a W 9 u M S 9 N Y W x h I G R p c m V 0 Y S B j b 2 x p b m F z I G R v I H B h c m F o e W J h I H J 0 Z i 9 B d X R v U m V t b 3 Z l Z E N v b H V t b n M x L n t Q c m V z d F J l c 3 R h b n R l c y w x M n 0 m c X V v d D s s J n F 1 b 3 Q 7 U 2 V j d G l v b j E v T W F s Y S B k a X J l d G E g Y 2 9 s a W 5 h c y B k b y B w Y X J h a H l i Y S B y d G Y v Q X V 0 b 1 J l b W 9 2 Z W R D b 2 x 1 b W 5 z M S 5 7 V m F s b 3 J R d W l 0 Y W N h b y w x M 3 0 m c X V v d D s s J n F 1 b 3 Q 7 U 2 V j d G l v b j E v T W F s Y S B k a X J l d G E g Y 2 9 s a W 5 h c y B k b y B w Y X J h a H l i Y S B y d G Y v Q X V 0 b 1 J l b W 9 2 Z W R D b 2 x 1 b W 5 z M S 5 7 Q 2 9 s d W 1 u M S w x N H 0 m c X V v d D t d L C Z x d W 9 0 O 1 J l b G F 0 a W 9 u c 2 h p c E l u Z m 8 m c X V v d D s 6 W 1 1 9 I i A v P j x F b n R y e S B U e X B l P S J R d W V y e U l E I i B W Y W x 1 Z T 0 i c z U 2 Z W U x N m F m L T F l N z A t N D M x N y 0 4 Z T A 2 L W R k Y z g z O D Y 0 N j c 4 N y I g L z 4 8 L 1 N 0 Y W J s Z U V u d H J p Z X M + P C 9 J d G V t P j x J d G V t P j x J d G V t T G 9 j Y X R p b 2 4 + P E l 0 Z W 1 U e X B l P k Z v c m 1 1 b G E 8 L 0 l 0 Z W 1 U e X B l P j x J d G V t U G F 0 a D 5 T Z W N 0 a W 9 u M S 9 N Y W x h J T I w Z G l y Z X R h J T I w Y 2 9 s a W 5 h c y U y M G R v J T I w c G F y Y W h 5 Y m E l M j B y d G Y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J T I w Z G l y Z X R h J T I w Y 2 9 s a W 5 h c y U y M G R v J T I w c G F y Y W h 5 Y m E l M j B y d G Y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E l M j B k a X J l d G E l M j B j b 2 x p b m F z J T I w Z G 8 l M j B w Y X J h a H l i Y S U y M H J 0 Z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J T I w Z G l y Z X R h J T I w c n R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1 V D E 4 O j A y O j A w L j M y M D M 3 N j h a I i A v P j x F b n R y e S B U e X B l P S J G a W x s Q 2 9 s d W 1 u V H l w Z X M i I F Z h b H V l P S J z Q m d Z R E J n T U Z D U V V G Q l F Z R y I g L z 4 8 R W 5 0 c n k g V H l w Z T 0 i R m l s b E N v b H V t b k 5 h b W V z I i B W Y W x 1 Z T 0 i c 1 s m c X V v d D t O b 2 1 l I G V t c H J l Z W 5 k a W 1 l b n R v J n F 1 b 3 Q 7 L C Z x d W 9 0 O 1 F 1 Y W R y Y S Z x d W 9 0 O y w m c X V v d D t M b 3 R l J n F 1 b 3 Q 7 L C Z x d W 9 0 O 0 5 v b W U m c X V v d D s s J n F 1 b 3 Q 7 Q 1 B G J n F 1 b 3 Q 7 L C Z x d W 9 0 O 2 F y Z W E m c X V v d D s s J n F 1 b 3 Q 7 Z H R f Q 2 9 u d H I m c X V v d D s s J n F 1 b 3 Q 7 c H J l Y 2 8 m c X V v d D s s J n F 1 b 3 Q 7 a n V y b 3 N B b S Z x d W 9 0 O y w m c X V v d D t W Y W x v c l F 1 a X R h Y 2 F v J n F 1 b 3 Q 7 L C Z x d W 9 0 O 0 1 v Z W R h X 3 J l Y W p 1 c 3 R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s Y S B k a X J l d G E g c n R m L 0 F 1 d G 9 S Z W 1 v d m V k Q 2 9 s d W 1 u c z E u e 0 5 v b W U g Z W 1 w c m V l b m R p b W V u d G 8 s M H 0 m c X V v d D s s J n F 1 b 3 Q 7 U 2 V j d G l v b j E v b W F s Y S B k a X J l d G E g c n R m L 0 F 1 d G 9 S Z W 1 v d m V k Q 2 9 s d W 1 u c z E u e 1 F 1 Y W R y Y S w x f S Z x d W 9 0 O y w m c X V v d D t T Z W N 0 a W 9 u M S 9 t Y W x h I G R p c m V 0 Y S B y d G Y v Q X V 0 b 1 J l b W 9 2 Z W R D b 2 x 1 b W 5 z M S 5 7 T G 9 0 Z S w y f S Z x d W 9 0 O y w m c X V v d D t T Z W N 0 a W 9 u M S 9 t Y W x h I G R p c m V 0 Y S B y d G Y v Q X V 0 b 1 J l b W 9 2 Z W R D b 2 x 1 b W 5 z M S 5 7 T m 9 t Z S w z f S Z x d W 9 0 O y w m c X V v d D t T Z W N 0 a W 9 u M S 9 t Y W x h I G R p c m V 0 Y S B y d G Y v Q X V 0 b 1 J l b W 9 2 Z W R D b 2 x 1 b W 5 z M S 5 7 Q 1 B G L D R 9 J n F 1 b 3 Q 7 L C Z x d W 9 0 O 1 N l Y 3 R p b 2 4 x L 2 1 h b G E g Z G l y Z X R h I H J 0 Z i 9 B d X R v U m V t b 3 Z l Z E N v b H V t b n M x L n t h c m V h L D V 9 J n F 1 b 3 Q 7 L C Z x d W 9 0 O 1 N l Y 3 R p b 2 4 x L 2 1 h b G E g Z G l y Z X R h I H J 0 Z i 9 B d X R v U m V t b 3 Z l Z E N v b H V t b n M x L n t k d F 9 D b 2 5 0 c i w 2 f S Z x d W 9 0 O y w m c X V v d D t T Z W N 0 a W 9 u M S 9 t Y W x h I G R p c m V 0 Y S B y d G Y v Q X V 0 b 1 J l b W 9 2 Z W R D b 2 x 1 b W 5 z M S 5 7 c H J l Y 2 8 s N 3 0 m c X V v d D s s J n F 1 b 3 Q 7 U 2 V j d G l v b j E v b W F s Y S B k a X J l d G E g c n R m L 0 F 1 d G 9 S Z W 1 v d m V k Q 2 9 s d W 1 u c z E u e 2 p 1 c m 9 z Q W 0 s O H 0 m c X V v d D s s J n F 1 b 3 Q 7 U 2 V j d G l v b j E v b W F s Y S B k a X J l d G E g c n R m L 0 F 1 d G 9 S Z W 1 v d m V k Q 2 9 s d W 1 u c z E u e 1 Z h b G 9 y U X V p d G F j Y W 8 s O X 0 m c X V v d D s s J n F 1 b 3 Q 7 U 2 V j d G l v b j E v b W F s Y S B k a X J l d G E g c n R m L 0 F 1 d G 9 S Z W 1 v d m V k Q 2 9 s d W 1 u c z E u e 0 1 v Z W R h X 3 J l Y W p 1 c 3 R l L D E w f S Z x d W 9 0 O y w m c X V v d D t T Z W N 0 a W 9 u M S 9 t Y W x h I G R p c m V 0 Y S B y d G Y v Q X V 0 b 1 J l b W 9 2 Z W R D b 2 x 1 b W 5 z M S 5 7 Q 2 9 s d W 1 u M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1 h b G E g Z G l y Z X R h I H J 0 Z i 9 B d X R v U m V t b 3 Z l Z E N v b H V t b n M x L n t O b 2 1 l I G V t c H J l Z W 5 k a W 1 l b n R v L D B 9 J n F 1 b 3 Q 7 L C Z x d W 9 0 O 1 N l Y 3 R p b 2 4 x L 2 1 h b G E g Z G l y Z X R h I H J 0 Z i 9 B d X R v U m V t b 3 Z l Z E N v b H V t b n M x L n t R d W F k c m E s M X 0 m c X V v d D s s J n F 1 b 3 Q 7 U 2 V j d G l v b j E v b W F s Y S B k a X J l d G E g c n R m L 0 F 1 d G 9 S Z W 1 v d m V k Q 2 9 s d W 1 u c z E u e 0 x v d G U s M n 0 m c X V v d D s s J n F 1 b 3 Q 7 U 2 V j d G l v b j E v b W F s Y S B k a X J l d G E g c n R m L 0 F 1 d G 9 S Z W 1 v d m V k Q 2 9 s d W 1 u c z E u e 0 5 v b W U s M 3 0 m c X V v d D s s J n F 1 b 3 Q 7 U 2 V j d G l v b j E v b W F s Y S B k a X J l d G E g c n R m L 0 F 1 d G 9 S Z W 1 v d m V k Q 2 9 s d W 1 u c z E u e 0 N Q R i w 0 f S Z x d W 9 0 O y w m c X V v d D t T Z W N 0 a W 9 u M S 9 t Y W x h I G R p c m V 0 Y S B y d G Y v Q X V 0 b 1 J l b W 9 2 Z W R D b 2 x 1 b W 5 z M S 5 7 Y X J l Y S w 1 f S Z x d W 9 0 O y w m c X V v d D t T Z W N 0 a W 9 u M S 9 t Y W x h I G R p c m V 0 Y S B y d G Y v Q X V 0 b 1 J l b W 9 2 Z W R D b 2 x 1 b W 5 z M S 5 7 Z H R f Q 2 9 u d H I s N n 0 m c X V v d D s s J n F 1 b 3 Q 7 U 2 V j d G l v b j E v b W F s Y S B k a X J l d G E g c n R m L 0 F 1 d G 9 S Z W 1 v d m V k Q 2 9 s d W 1 u c z E u e 3 B y Z W N v L D d 9 J n F 1 b 3 Q 7 L C Z x d W 9 0 O 1 N l Y 3 R p b 2 4 x L 2 1 h b G E g Z G l y Z X R h I H J 0 Z i 9 B d X R v U m V t b 3 Z l Z E N v b H V t b n M x L n t q d X J v c 0 F t L D h 9 J n F 1 b 3 Q 7 L C Z x d W 9 0 O 1 N l Y 3 R p b 2 4 x L 2 1 h b G E g Z G l y Z X R h I H J 0 Z i 9 B d X R v U m V t b 3 Z l Z E N v b H V t b n M x L n t W Y W x v c l F 1 a X R h Y 2 F v L D l 9 J n F 1 b 3 Q 7 L C Z x d W 9 0 O 1 N l Y 3 R p b 2 4 x L 2 1 h b G E g Z G l y Z X R h I H J 0 Z i 9 B d X R v U m V t b 3 Z l Z E N v b H V t b n M x L n t N b 2 V k Y V 9 y Z W F q d X N 0 Z S w x M H 0 m c X V v d D s s J n F 1 b 3 Q 7 U 2 V j d G l v b j E v b W F s Y S B k a X J l d G E g c n R m L 0 F 1 d G 9 S Z W 1 v d m V k Q 2 9 s d W 1 u c z E u e 0 N v b H V t b j E s M T F 9 J n F 1 b 3 Q 7 X S w m c X V v d D t S Z W x h d G l v b n N o a X B J b m Z v J n F 1 b 3 Q 7 O l t d f S I g L z 4 8 R W 5 0 c n k g V H l w Z T 0 i U X V l c n l J R C I g V m F s d W U 9 I n N k Y T A 5 M T U 1 O C 0 3 Y W F i L T Q 2 Y z I t O D I z M y 0 2 O T B h N T g 0 N z M y Y T Y i I C 8 + P C 9 T d G F i b G V F b n R y a W V z P j w v S X R l b T 4 8 S X R l b T 4 8 S X R l b U x v Y 2 F 0 a W 9 u P j x J d G V t V H l w Z T 5 G b 3 J t d W x h P C 9 J d G V t V H l w Z T 4 8 S X R l b V B h d G g + U 2 V j d G l v b j E v b W F s Y S U y M G R p c m V 0 Y S U y M H J 0 Z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G E l M j B k a X J l d G E l M j B y d G Y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G E l M j B k a X J l d G E l M j B y d G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S U y M G R p c m V 0 Y S U y M G N v b G l u Y X M l M j B k b y U y M H B h c m F o e W J h J T I w c n R m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V U M T c 6 M z U 6 N D Q u N D E 5 O D k 1 N F o i I C 8 + P E V u d H J 5 I F R 5 c G U 9 I k Z p b G x D b 2 x 1 b W 5 U e X B l c y I g V m F s d W U 9 I n N B d 1 l H Q X d Z R E J R a 0 Z C Z 1 l G Q X d V R y I g L z 4 8 R W 5 0 c n k g V H l w Z T 0 i R m l s b E N v b H V t b k 5 h b W V z I i B W Y W x 1 Z T 0 i c 1 s m c X V v d D t l b X A m c X V v d D s s J n F 1 b 3 Q 7 T m 9 t Z S B l b X B y Z W V u Z G l t Z W 5 0 b y Z x d W 9 0 O y w m c X V v d D t R d W F k c m E m c X V v d D s s J n F 1 b 3 Q 7 T G 9 0 Z S Z x d W 9 0 O y w m c X V v d D t O b 2 1 l J n F 1 b 3 Q 7 L C Z x d W 9 0 O 0 N Q R i Z x d W 9 0 O y w m c X V v d D t h c m V h J n F 1 b 3 Q 7 L C Z x d W 9 0 O 2 R 0 X 0 N v b n R y J n F 1 b 3 Q 7 L C Z x d W 9 0 O 3 B y Z W N v J n F 1 b 3 Q 7 L C Z x d W 9 0 O 1 B s Y W 5 v J n F 1 b 3 Q 7 L C Z x d W 9 0 O 1 R p c G 9 S Z W F q d X N 0 Z S Z x d W 9 0 O y w m c X V v d D t q d X J v c 0 F t J n F 1 b 3 Q 7 L C Z x d W 9 0 O 1 B y Z X N 0 U m V z d G F u d G V z J n F 1 b 3 Q 7 L C Z x d W 9 0 O 1 Z h b G 9 y U X V p d G F j Y W 8 m c X V v d D s s J n F 1 b 3 Q 7 Q 2 9 s d W 1 u M S Z x d W 9 0 O 1 0 i I C 8 + P E V u d H J 5 I F R 5 c G U 9 I k Z p b G x T d G F 0 d X M i I F Z h b H V l P S J z Q 2 9 t c G x l d G U i I C 8 + P E V u d H J 5 I F R 5 c G U 9 I k Z p b G x D b 3 V u d C I g V m F s d W U 9 I m w y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b G E g Z G l y Z X R h I G N v b G l u Y X M g Z G 8 g c G F y Y W h 5 Y m E g c n R m L 0 F 1 d G 9 S Z W 1 v d m V k Q 2 9 s d W 1 u c z E u e 2 V t c C w w f S Z x d W 9 0 O y w m c X V v d D t T Z W N 0 a W 9 u M S 9 N Y W x h I G R p c m V 0 Y S B j b 2 x p b m F z I G R v I H B h c m F o e W J h I H J 0 Z i 9 B d X R v U m V t b 3 Z l Z E N v b H V t b n M x L n t O b 2 1 l I G V t c H J l Z W 5 k a W 1 l b n R v L D F 9 J n F 1 b 3 Q 7 L C Z x d W 9 0 O 1 N l Y 3 R p b 2 4 x L 0 1 h b G E g Z G l y Z X R h I G N v b G l u Y X M g Z G 8 g c G F y Y W h 5 Y m E g c n R m L 0 F 1 d G 9 S Z W 1 v d m V k Q 2 9 s d W 1 u c z E u e 1 F 1 Y W R y Y S w y f S Z x d W 9 0 O y w m c X V v d D t T Z W N 0 a W 9 u M S 9 N Y W x h I G R p c m V 0 Y S B j b 2 x p b m F z I G R v I H B h c m F o e W J h I H J 0 Z i 9 B d X R v U m V t b 3 Z l Z E N v b H V t b n M x L n t M b 3 R l L D N 9 J n F 1 b 3 Q 7 L C Z x d W 9 0 O 1 N l Y 3 R p b 2 4 x L 0 1 h b G E g Z G l y Z X R h I G N v b G l u Y X M g Z G 8 g c G F y Y W h 5 Y m E g c n R m L 0 F 1 d G 9 S Z W 1 v d m V k Q 2 9 s d W 1 u c z E u e 0 5 v b W U s N H 0 m c X V v d D s s J n F 1 b 3 Q 7 U 2 V j d G l v b j E v T W F s Y S B k a X J l d G E g Y 2 9 s a W 5 h c y B k b y B w Y X J h a H l i Y S B y d G Y v Q X V 0 b 1 J l b W 9 2 Z W R D b 2 x 1 b W 5 z M S 5 7 Q 1 B G L D V 9 J n F 1 b 3 Q 7 L C Z x d W 9 0 O 1 N l Y 3 R p b 2 4 x L 0 1 h b G E g Z G l y Z X R h I G N v b G l u Y X M g Z G 8 g c G F y Y W h 5 Y m E g c n R m L 0 F 1 d G 9 S Z W 1 v d m V k Q 2 9 s d W 1 u c z E u e 2 F y Z W E s N n 0 m c X V v d D s s J n F 1 b 3 Q 7 U 2 V j d G l v b j E v T W F s Y S B k a X J l d G E g Y 2 9 s a W 5 h c y B k b y B w Y X J h a H l i Y S B y d G Y v Q X V 0 b 1 J l b W 9 2 Z W R D b 2 x 1 b W 5 z M S 5 7 Z H R f Q 2 9 u d H I s N 3 0 m c X V v d D s s J n F 1 b 3 Q 7 U 2 V j d G l v b j E v T W F s Y S B k a X J l d G E g Y 2 9 s a W 5 h c y B k b y B w Y X J h a H l i Y S B y d G Y v Q X V 0 b 1 J l b W 9 2 Z W R D b 2 x 1 b W 5 z M S 5 7 c H J l Y 2 8 s O H 0 m c X V v d D s s J n F 1 b 3 Q 7 U 2 V j d G l v b j E v T W F s Y S B k a X J l d G E g Y 2 9 s a W 5 h c y B k b y B w Y X J h a H l i Y S B y d G Y v Q X V 0 b 1 J l b W 9 2 Z W R D b 2 x 1 b W 5 z M S 5 7 U G x h b m 8 s O X 0 m c X V v d D s s J n F 1 b 3 Q 7 U 2 V j d G l v b j E v T W F s Y S B k a X J l d G E g Y 2 9 s a W 5 h c y B k b y B w Y X J h a H l i Y S B y d G Y v Q X V 0 b 1 J l b W 9 2 Z W R D b 2 x 1 b W 5 z M S 5 7 V G l w b 1 J l Y W p 1 c 3 R l L D E w f S Z x d W 9 0 O y w m c X V v d D t T Z W N 0 a W 9 u M S 9 N Y W x h I G R p c m V 0 Y S B j b 2 x p b m F z I G R v I H B h c m F o e W J h I H J 0 Z i 9 B d X R v U m V t b 3 Z l Z E N v b H V t b n M x L n t q d X J v c 0 F t L D E x f S Z x d W 9 0 O y w m c X V v d D t T Z W N 0 a W 9 u M S 9 N Y W x h I G R p c m V 0 Y S B j b 2 x p b m F z I G R v I H B h c m F o e W J h I H J 0 Z i 9 B d X R v U m V t b 3 Z l Z E N v b H V t b n M x L n t Q c m V z d F J l c 3 R h b n R l c y w x M n 0 m c X V v d D s s J n F 1 b 3 Q 7 U 2 V j d G l v b j E v T W F s Y S B k a X J l d G E g Y 2 9 s a W 5 h c y B k b y B w Y X J h a H l i Y S B y d G Y v Q X V 0 b 1 J l b W 9 2 Z W R D b 2 x 1 b W 5 z M S 5 7 V m F s b 3 J R d W l 0 Y W N h b y w x M 3 0 m c X V v d D s s J n F 1 b 3 Q 7 U 2 V j d G l v b j E v T W F s Y S B k a X J l d G E g Y 2 9 s a W 5 h c y B k b y B w Y X J h a H l i Y S B y d G Y v Q X V 0 b 1 J l b W 9 2 Z W R D b 2 x 1 b W 5 z M S 5 7 Q 2 9 s d W 1 u M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1 h b G E g Z G l y Z X R h I G N v b G l u Y X M g Z G 8 g c G F y Y W h 5 Y m E g c n R m L 0 F 1 d G 9 S Z W 1 v d m V k Q 2 9 s d W 1 u c z E u e 2 V t c C w w f S Z x d W 9 0 O y w m c X V v d D t T Z W N 0 a W 9 u M S 9 N Y W x h I G R p c m V 0 Y S B j b 2 x p b m F z I G R v I H B h c m F o e W J h I H J 0 Z i 9 B d X R v U m V t b 3 Z l Z E N v b H V t b n M x L n t O b 2 1 l I G V t c H J l Z W 5 k a W 1 l b n R v L D F 9 J n F 1 b 3 Q 7 L C Z x d W 9 0 O 1 N l Y 3 R p b 2 4 x L 0 1 h b G E g Z G l y Z X R h I G N v b G l u Y X M g Z G 8 g c G F y Y W h 5 Y m E g c n R m L 0 F 1 d G 9 S Z W 1 v d m V k Q 2 9 s d W 1 u c z E u e 1 F 1 Y W R y Y S w y f S Z x d W 9 0 O y w m c X V v d D t T Z W N 0 a W 9 u M S 9 N Y W x h I G R p c m V 0 Y S B j b 2 x p b m F z I G R v I H B h c m F o e W J h I H J 0 Z i 9 B d X R v U m V t b 3 Z l Z E N v b H V t b n M x L n t M b 3 R l L D N 9 J n F 1 b 3 Q 7 L C Z x d W 9 0 O 1 N l Y 3 R p b 2 4 x L 0 1 h b G E g Z G l y Z X R h I G N v b G l u Y X M g Z G 8 g c G F y Y W h 5 Y m E g c n R m L 0 F 1 d G 9 S Z W 1 v d m V k Q 2 9 s d W 1 u c z E u e 0 5 v b W U s N H 0 m c X V v d D s s J n F 1 b 3 Q 7 U 2 V j d G l v b j E v T W F s Y S B k a X J l d G E g Y 2 9 s a W 5 h c y B k b y B w Y X J h a H l i Y S B y d G Y v Q X V 0 b 1 J l b W 9 2 Z W R D b 2 x 1 b W 5 z M S 5 7 Q 1 B G L D V 9 J n F 1 b 3 Q 7 L C Z x d W 9 0 O 1 N l Y 3 R p b 2 4 x L 0 1 h b G E g Z G l y Z X R h I G N v b G l u Y X M g Z G 8 g c G F y Y W h 5 Y m E g c n R m L 0 F 1 d G 9 S Z W 1 v d m V k Q 2 9 s d W 1 u c z E u e 2 F y Z W E s N n 0 m c X V v d D s s J n F 1 b 3 Q 7 U 2 V j d G l v b j E v T W F s Y S B k a X J l d G E g Y 2 9 s a W 5 h c y B k b y B w Y X J h a H l i Y S B y d G Y v Q X V 0 b 1 J l b W 9 2 Z W R D b 2 x 1 b W 5 z M S 5 7 Z H R f Q 2 9 u d H I s N 3 0 m c X V v d D s s J n F 1 b 3 Q 7 U 2 V j d G l v b j E v T W F s Y S B k a X J l d G E g Y 2 9 s a W 5 h c y B k b y B w Y X J h a H l i Y S B y d G Y v Q X V 0 b 1 J l b W 9 2 Z W R D b 2 x 1 b W 5 z M S 5 7 c H J l Y 2 8 s O H 0 m c X V v d D s s J n F 1 b 3 Q 7 U 2 V j d G l v b j E v T W F s Y S B k a X J l d G E g Y 2 9 s a W 5 h c y B k b y B w Y X J h a H l i Y S B y d G Y v Q X V 0 b 1 J l b W 9 2 Z W R D b 2 x 1 b W 5 z M S 5 7 U G x h b m 8 s O X 0 m c X V v d D s s J n F 1 b 3 Q 7 U 2 V j d G l v b j E v T W F s Y S B k a X J l d G E g Y 2 9 s a W 5 h c y B k b y B w Y X J h a H l i Y S B y d G Y v Q X V 0 b 1 J l b W 9 2 Z W R D b 2 x 1 b W 5 z M S 5 7 V G l w b 1 J l Y W p 1 c 3 R l L D E w f S Z x d W 9 0 O y w m c X V v d D t T Z W N 0 a W 9 u M S 9 N Y W x h I G R p c m V 0 Y S B j b 2 x p b m F z I G R v I H B h c m F o e W J h I H J 0 Z i 9 B d X R v U m V t b 3 Z l Z E N v b H V t b n M x L n t q d X J v c 0 F t L D E x f S Z x d W 9 0 O y w m c X V v d D t T Z W N 0 a W 9 u M S 9 N Y W x h I G R p c m V 0 Y S B j b 2 x p b m F z I G R v I H B h c m F o e W J h I H J 0 Z i 9 B d X R v U m V t b 3 Z l Z E N v b H V t b n M x L n t Q c m V z d F J l c 3 R h b n R l c y w x M n 0 m c X V v d D s s J n F 1 b 3 Q 7 U 2 V j d G l v b j E v T W F s Y S B k a X J l d G E g Y 2 9 s a W 5 h c y B k b y B w Y X J h a H l i Y S B y d G Y v Q X V 0 b 1 J l b W 9 2 Z W R D b 2 x 1 b W 5 z M S 5 7 V m F s b 3 J R d W l 0 Y W N h b y w x M 3 0 m c X V v d D s s J n F 1 b 3 Q 7 U 2 V j d G l v b j E v T W F s Y S B k a X J l d G E g Y 2 9 s a W 5 h c y B k b y B w Y X J h a H l i Y S B y d G Y v Q X V 0 b 1 J l b W 9 2 Z W R D b 2 x 1 b W 5 z M S 5 7 Q 2 9 s d W 1 u M S w x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R d W V y e U l E I i B W Y W x 1 Z T 0 i c 2 R i M W Q y M D N i L T g w N G E t N D E 5 O S 1 h N T d l L W Z k M T I x O T Y 3 M z E 4 M C I g L z 4 8 L 1 N 0 Y W J s Z U V u d H J p Z X M + P C 9 J d G V t P j x J d G V t P j x J d G V t T G 9 j Y X R p b 2 4 + P E l 0 Z W 1 U e X B l P k Z v c m 1 1 b G E 8 L 0 l 0 Z W 1 U e X B l P j x J d G V t U G F 0 a D 5 T Z W N 0 a W 9 u M S 9 N Y W x h J T I w Z G l y Z X R h J T I w Y 2 9 s a W 5 h c y U y M G R v J T I w c G F y Y W h 5 Y m E l M j B y d G Y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J T I w Z G l y Z X R h J T I w Y 2 9 s a W 5 h c y U y M G R v J T I w c G F y Y W h 5 Y m E l M j B y d G Y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E l M j B k a X J l d G E l M j B j b 2 x p b m F z J T I w Z G 8 l M j B w Y X J h a H l i Y S U y M H J 0 Z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x B J T I w R E l S R V R B J T I w U F J J T U U l M j B y d G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T U F M Q V 9 E S V J F V E F f U F J J T U V f c n R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x V D E 0 O j A w O j U z L j E 3 O D I 5 N z l a I i A v P j x F b n R y e S B U e X B l P S J G a W x s Q 2 9 s d W 1 u V H l w Z X M i I F Z h b H V l P S J z Q m d Z R E J n T U Z D U V V G Q l F Z R y I g L z 4 8 R W 5 0 c n k g V H l w Z T 0 i R m l s b E N v b H V t b k 5 h b W V z I i B W Y W x 1 Z T 0 i c 1 s m c X V v d D t O b 2 1 l I G V t c H J l Z W 5 k a W 1 l b n R v J n F 1 b 3 Q 7 L C Z x d W 9 0 O 1 F 1 Y W R y Y S Z x d W 9 0 O y w m c X V v d D t M b 3 R l J n F 1 b 3 Q 7 L C Z x d W 9 0 O 0 5 v b W U m c X V v d D s s J n F 1 b 3 Q 7 Q 1 B G J n F 1 b 3 Q 7 L C Z x d W 9 0 O 2 F y Z W E m c X V v d D s s J n F 1 b 3 Q 7 Z H R f Q 2 9 u d H I m c X V v d D s s J n F 1 b 3 Q 7 c H J l Y 2 8 m c X V v d D s s J n F 1 b 3 Q 7 a n V y b 3 N B b S Z x d W 9 0 O y w m c X V v d D t W Y W x v c l F 1 a X R h Y 2 F v J n F 1 b 3 Q 7 L C Z x d W 9 0 O 0 1 v Z W R h X 3 J l Y W p 1 c 3 R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M Q S B E S V J F V E E g U F J J T U U g c n R m L 0 F 1 d G 9 S Z W 1 v d m V k Q 2 9 s d W 1 u c z E u e 0 5 v b W U g Z W 1 w c m V l b m R p b W V u d G 8 s M H 0 m c X V v d D s s J n F 1 b 3 Q 7 U 2 V j d G l v b j E v T U F M Q S B E S V J F V E E g U F J J T U U g c n R m L 0 F 1 d G 9 S Z W 1 v d m V k Q 2 9 s d W 1 u c z E u e 1 F 1 Y W R y Y S w x f S Z x d W 9 0 O y w m c X V v d D t T Z W N 0 a W 9 u M S 9 N Q U x B I E R J U k V U Q S B Q U k l N R S B y d G Y v Q X V 0 b 1 J l b W 9 2 Z W R D b 2 x 1 b W 5 z M S 5 7 T G 9 0 Z S w y f S Z x d W 9 0 O y w m c X V v d D t T Z W N 0 a W 9 u M S 9 N Q U x B I E R J U k V U Q S B Q U k l N R S B y d G Y v Q X V 0 b 1 J l b W 9 2 Z W R D b 2 x 1 b W 5 z M S 5 7 T m 9 t Z S w z f S Z x d W 9 0 O y w m c X V v d D t T Z W N 0 a W 9 u M S 9 N Q U x B I E R J U k V U Q S B Q U k l N R S B y d G Y v Q X V 0 b 1 J l b W 9 2 Z W R D b 2 x 1 b W 5 z M S 5 7 Q 1 B G L D R 9 J n F 1 b 3 Q 7 L C Z x d W 9 0 O 1 N l Y 3 R p b 2 4 x L 0 1 B T E E g R E l S R V R B I F B S S U 1 F I H J 0 Z i 9 B d X R v U m V t b 3 Z l Z E N v b H V t b n M x L n t h c m V h L D V 9 J n F 1 b 3 Q 7 L C Z x d W 9 0 O 1 N l Y 3 R p b 2 4 x L 0 1 B T E E g R E l S R V R B I F B S S U 1 F I H J 0 Z i 9 B d X R v U m V t b 3 Z l Z E N v b H V t b n M x L n t k d F 9 D b 2 5 0 c i w 2 f S Z x d W 9 0 O y w m c X V v d D t T Z W N 0 a W 9 u M S 9 N Q U x B I E R J U k V U Q S B Q U k l N R S B y d G Y v Q X V 0 b 1 J l b W 9 2 Z W R D b 2 x 1 b W 5 z M S 5 7 c H J l Y 2 8 s N 3 0 m c X V v d D s s J n F 1 b 3 Q 7 U 2 V j d G l v b j E v T U F M Q S B E S V J F V E E g U F J J T U U g c n R m L 0 F 1 d G 9 S Z W 1 v d m V k Q 2 9 s d W 1 u c z E u e 2 p 1 c m 9 z Q W 0 s O H 0 m c X V v d D s s J n F 1 b 3 Q 7 U 2 V j d G l v b j E v T U F M Q S B E S V J F V E E g U F J J T U U g c n R m L 0 F 1 d G 9 S Z W 1 v d m V k Q 2 9 s d W 1 u c z E u e 1 Z h b G 9 y U X V p d G F j Y W 8 s O X 0 m c X V v d D s s J n F 1 b 3 Q 7 U 2 V j d G l v b j E v T U F M Q S B E S V J F V E E g U F J J T U U g c n R m L 0 F 1 d G 9 S Z W 1 v d m V k Q 2 9 s d W 1 u c z E u e 0 1 v Z W R h X 3 J l Y W p 1 c 3 R l L D E w f S Z x d W 9 0 O y w m c X V v d D t T Z W N 0 a W 9 u M S 9 N Q U x B I E R J U k V U Q S B Q U k l N R S B y d G Y v Q X V 0 b 1 J l b W 9 2 Z W R D b 2 x 1 b W 5 z M S 5 7 Q 2 9 s d W 1 u M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1 B T E E g R E l S R V R B I F B S S U 1 F I H J 0 Z i 9 B d X R v U m V t b 3 Z l Z E N v b H V t b n M x L n t O b 2 1 l I G V t c H J l Z W 5 k a W 1 l b n R v L D B 9 J n F 1 b 3 Q 7 L C Z x d W 9 0 O 1 N l Y 3 R p b 2 4 x L 0 1 B T E E g R E l S R V R B I F B S S U 1 F I H J 0 Z i 9 B d X R v U m V t b 3 Z l Z E N v b H V t b n M x L n t R d W F k c m E s M X 0 m c X V v d D s s J n F 1 b 3 Q 7 U 2 V j d G l v b j E v T U F M Q S B E S V J F V E E g U F J J T U U g c n R m L 0 F 1 d G 9 S Z W 1 v d m V k Q 2 9 s d W 1 u c z E u e 0 x v d G U s M n 0 m c X V v d D s s J n F 1 b 3 Q 7 U 2 V j d G l v b j E v T U F M Q S B E S V J F V E E g U F J J T U U g c n R m L 0 F 1 d G 9 S Z W 1 v d m V k Q 2 9 s d W 1 u c z E u e 0 5 v b W U s M 3 0 m c X V v d D s s J n F 1 b 3 Q 7 U 2 V j d G l v b j E v T U F M Q S B E S V J F V E E g U F J J T U U g c n R m L 0 F 1 d G 9 S Z W 1 v d m V k Q 2 9 s d W 1 u c z E u e 0 N Q R i w 0 f S Z x d W 9 0 O y w m c X V v d D t T Z W N 0 a W 9 u M S 9 N Q U x B I E R J U k V U Q S B Q U k l N R S B y d G Y v Q X V 0 b 1 J l b W 9 2 Z W R D b 2 x 1 b W 5 z M S 5 7 Y X J l Y S w 1 f S Z x d W 9 0 O y w m c X V v d D t T Z W N 0 a W 9 u M S 9 N Q U x B I E R J U k V U Q S B Q U k l N R S B y d G Y v Q X V 0 b 1 J l b W 9 2 Z W R D b 2 x 1 b W 5 z M S 5 7 Z H R f Q 2 9 u d H I s N n 0 m c X V v d D s s J n F 1 b 3 Q 7 U 2 V j d G l v b j E v T U F M Q S B E S V J F V E E g U F J J T U U g c n R m L 0 F 1 d G 9 S Z W 1 v d m V k Q 2 9 s d W 1 u c z E u e 3 B y Z W N v L D d 9 J n F 1 b 3 Q 7 L C Z x d W 9 0 O 1 N l Y 3 R p b 2 4 x L 0 1 B T E E g R E l S R V R B I F B S S U 1 F I H J 0 Z i 9 B d X R v U m V t b 3 Z l Z E N v b H V t b n M x L n t q d X J v c 0 F t L D h 9 J n F 1 b 3 Q 7 L C Z x d W 9 0 O 1 N l Y 3 R p b 2 4 x L 0 1 B T E E g R E l S R V R B I F B S S U 1 F I H J 0 Z i 9 B d X R v U m V t b 3 Z l Z E N v b H V t b n M x L n t W Y W x v c l F 1 a X R h Y 2 F v L D l 9 J n F 1 b 3 Q 7 L C Z x d W 9 0 O 1 N l Y 3 R p b 2 4 x L 0 1 B T E E g R E l S R V R B I F B S S U 1 F I H J 0 Z i 9 B d X R v U m V t b 3 Z l Z E N v b H V t b n M x L n t N b 2 V k Y V 9 y Z W F q d X N 0 Z S w x M H 0 m c X V v d D s s J n F 1 b 3 Q 7 U 2 V j d G l v b j E v T U F M Q S B E S V J F V E E g U F J J T U U g c n R m L 0 F 1 d G 9 S Z W 1 v d m V k Q 2 9 s d W 1 u c z E u e 0 N v b H V t b j E s M T F 9 J n F 1 b 3 Q 7 X S w m c X V v d D t S Z W x h d G l v b n N o a X B J b m Z v J n F 1 b 3 Q 7 O l t d f S I g L z 4 8 R W 5 0 c n k g V H l w Z T 0 i U X V l c n l J R C I g V m F s d W U 9 I n M z Z W Y 3 M D M 5 M S 0 3 N D M 5 L T R m O T g t Y j R l M y 0 0 O T l m O D h i N T M y Z m U i I C 8 + P C 9 T d G F i b G V F b n R y a W V z P j w v S X R l b T 4 8 S X R l b T 4 8 S X R l b U x v Y 2 F 0 a W 9 u P j x J d G V t V H l w Z T 5 G b 3 J t d W x h P C 9 J d G V t V H l w Z T 4 8 S X R l b V B h d G g + U 2 V j d G l v b j E v T U F M Q S U y M E R J U k V U Q S U y M F B S S U 1 F J T I w c n R m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M Q S U y M E R J U k V U Q S U y M F B S S U 1 F J T I w c n R m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x B J T I w R E l S R V R B J T I w U F J J T U U l M j B y d G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a W 5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w N j E 2 N z Y 0 L T R m O D Y t N G U 1 Y S 1 i Z j V l L T M x N 2 I 4 Y m M 2 N W I 4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j A 6 M T Y 6 M T Q u O D k 5 M z Y z M l o i I C 8 + P E V u d H J 5 I F R 5 c G U 9 I k Z p b G x D b 2 x 1 b W 5 U e X B l c y I g V m F s d W U 9 I n N C Z 1 l E Q m d N R k N R V U Z C U V l H I i A v P j x F b n R y e S B U e X B l P S J G a W x s Q 2 9 s d W 1 u T m F t Z X M i I F Z h b H V l P S J z W y Z x d W 9 0 O 0 5 v b W U g Z W 1 w c m V l b m R p b W V u d G 8 m c X V v d D s s J n F 1 b 3 Q 7 U X V h Z H J h J n F 1 b 3 Q 7 L C Z x d W 9 0 O 0 x v d G U m c X V v d D s s J n F 1 b 3 Q 7 T m 9 t Z S Z x d W 9 0 O y w m c X V v d D t D U E Y m c X V v d D s s J n F 1 b 3 Q 7 Y X J l Y S Z x d W 9 0 O y w m c X V v d D t k d F 9 D b 2 5 0 c i Z x d W 9 0 O y w m c X V v d D t w c m V j b y Z x d W 9 0 O y w m c X V v d D t q d X J v c 0 F t J n F 1 b 3 Q 7 L C Z x d W 9 0 O 1 Z h b G 9 y U X V p d G F j Y W 8 m c X V v d D s s J n F 1 b 3 Q 7 T W 9 l Z G F f c m V h a n V z d G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p b m F z L 0 F 1 d G 9 S Z W 1 v d m V k Q 2 9 s d W 1 u c z E u e 0 5 v b W U g Z W 1 w c m V l b m R p b W V u d G 8 s M H 0 m c X V v d D s s J n F 1 b 3 Q 7 U 2 V j d G l v b j E v Y 2 9 s a W 5 h c y 9 B d X R v U m V t b 3 Z l Z E N v b H V t b n M x L n t R d W F k c m E s M X 0 m c X V v d D s s J n F 1 b 3 Q 7 U 2 V j d G l v b j E v Y 2 9 s a W 5 h c y 9 B d X R v U m V t b 3 Z l Z E N v b H V t b n M x L n t M b 3 R l L D J 9 J n F 1 b 3 Q 7 L C Z x d W 9 0 O 1 N l Y 3 R p b 2 4 x L 2 N v b G l u Y X M v Q X V 0 b 1 J l b W 9 2 Z W R D b 2 x 1 b W 5 z M S 5 7 T m 9 t Z S w z f S Z x d W 9 0 O y w m c X V v d D t T Z W N 0 a W 9 u M S 9 j b 2 x p b m F z L 0 F 1 d G 9 S Z W 1 v d m V k Q 2 9 s d W 1 u c z E u e 0 N Q R i w 0 f S Z x d W 9 0 O y w m c X V v d D t T Z W N 0 a W 9 u M S 9 j b 2 x p b m F z L 0 F 1 d G 9 S Z W 1 v d m V k Q 2 9 s d W 1 u c z E u e 2 F y Z W E s N X 0 m c X V v d D s s J n F 1 b 3 Q 7 U 2 V j d G l v b j E v Y 2 9 s a W 5 h c y 9 B d X R v U m V t b 3 Z l Z E N v b H V t b n M x L n t k d F 9 D b 2 5 0 c i w 2 f S Z x d W 9 0 O y w m c X V v d D t T Z W N 0 a W 9 u M S 9 j b 2 x p b m F z L 0 F 1 d G 9 S Z W 1 v d m V k Q 2 9 s d W 1 u c z E u e 3 B y Z W N v L D d 9 J n F 1 b 3 Q 7 L C Z x d W 9 0 O 1 N l Y 3 R p b 2 4 x L 2 N v b G l u Y X M v Q X V 0 b 1 J l b W 9 2 Z W R D b 2 x 1 b W 5 z M S 5 7 a n V y b 3 N B b S w 4 f S Z x d W 9 0 O y w m c X V v d D t T Z W N 0 a W 9 u M S 9 j b 2 x p b m F z L 0 F 1 d G 9 S Z W 1 v d m V k Q 2 9 s d W 1 u c z E u e 1 Z h b G 9 y U X V p d G F j Y W 8 s O X 0 m c X V v d D s s J n F 1 b 3 Q 7 U 2 V j d G l v b j E v Y 2 9 s a W 5 h c y 9 B d X R v U m V t b 3 Z l Z E N v b H V t b n M x L n t N b 2 V k Y V 9 y Z W F q d X N 0 Z S w x M H 0 m c X V v d D s s J n F 1 b 3 Q 7 U 2 V j d G l v b j E v Y 2 9 s a W 5 h c y 9 B d X R v U m V t b 3 Z l Z E N v b H V t b n M x L n t D b 2 x 1 b W 4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2 9 s a W 5 h c y 9 B d X R v U m V t b 3 Z l Z E N v b H V t b n M x L n t O b 2 1 l I G V t c H J l Z W 5 k a W 1 l b n R v L D B 9 J n F 1 b 3 Q 7 L C Z x d W 9 0 O 1 N l Y 3 R p b 2 4 x L 2 N v b G l u Y X M v Q X V 0 b 1 J l b W 9 2 Z W R D b 2 x 1 b W 5 z M S 5 7 U X V h Z H J h L D F 9 J n F 1 b 3 Q 7 L C Z x d W 9 0 O 1 N l Y 3 R p b 2 4 x L 2 N v b G l u Y X M v Q X V 0 b 1 J l b W 9 2 Z W R D b 2 x 1 b W 5 z M S 5 7 T G 9 0 Z S w y f S Z x d W 9 0 O y w m c X V v d D t T Z W N 0 a W 9 u M S 9 j b 2 x p b m F z L 0 F 1 d G 9 S Z W 1 v d m V k Q 2 9 s d W 1 u c z E u e 0 5 v b W U s M 3 0 m c X V v d D s s J n F 1 b 3 Q 7 U 2 V j d G l v b j E v Y 2 9 s a W 5 h c y 9 B d X R v U m V t b 3 Z l Z E N v b H V t b n M x L n t D U E Y s N H 0 m c X V v d D s s J n F 1 b 3 Q 7 U 2 V j d G l v b j E v Y 2 9 s a W 5 h c y 9 B d X R v U m V t b 3 Z l Z E N v b H V t b n M x L n t h c m V h L D V 9 J n F 1 b 3 Q 7 L C Z x d W 9 0 O 1 N l Y 3 R p b 2 4 x L 2 N v b G l u Y X M v Q X V 0 b 1 J l b W 9 2 Z W R D b 2 x 1 b W 5 z M S 5 7 Z H R f Q 2 9 u d H I s N n 0 m c X V v d D s s J n F 1 b 3 Q 7 U 2 V j d G l v b j E v Y 2 9 s a W 5 h c y 9 B d X R v U m V t b 3 Z l Z E N v b H V t b n M x L n t w c m V j b y w 3 f S Z x d W 9 0 O y w m c X V v d D t T Z W N 0 a W 9 u M S 9 j b 2 x p b m F z L 0 F 1 d G 9 S Z W 1 v d m V k Q 2 9 s d W 1 u c z E u e 2 p 1 c m 9 z Q W 0 s O H 0 m c X V v d D s s J n F 1 b 3 Q 7 U 2 V j d G l v b j E v Y 2 9 s a W 5 h c y 9 B d X R v U m V t b 3 Z l Z E N v b H V t b n M x L n t W Y W x v c l F 1 a X R h Y 2 F v L D l 9 J n F 1 b 3 Q 7 L C Z x d W 9 0 O 1 N l Y 3 R p b 2 4 x L 2 N v b G l u Y X M v Q X V 0 b 1 J l b W 9 2 Z W R D b 2 x 1 b W 5 z M S 5 7 T W 9 l Z G F f c m V h a n V z d G U s M T B 9 J n F 1 b 3 Q 7 L C Z x d W 9 0 O 1 N l Y 3 R p b 2 4 x L 2 N v b G l u Y X M v Q X V 0 b 1 J l b W 9 2 Z W R D b 2 x 1 b W 5 z M S 5 7 Q 2 9 s d W 1 u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G l u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p b m F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p b m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l u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z Q 0 O W V k M i 0 3 Z W R m L T R i Z T k t Y T V i N S 0 4 N W Q x Z W Y 2 Y j Y y N j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5 V D E z O j Q x O j E 4 L j c 5 N D Y 1 O T Z a I i A v P j x F b n R y e S B U e X B l P S J G a W x s Q 2 9 s d W 1 u V H l w Z X M i I F Z h b H V l P S J z Q m d Z R E J n T U Z D U V V G Q m d Z P S I g L z 4 8 R W 5 0 c n k g V H l w Z T 0 i R m l s b E N v b H V t b k 5 h b W V z I i B W Y W x 1 Z T 0 i c 1 s m c X V v d D t O b 2 1 l I G V t c H J l Z W 5 k a W 1 l b n R v J n F 1 b 3 Q 7 L C Z x d W 9 0 O 1 F 1 Y W R y Y S Z x d W 9 0 O y w m c X V v d D t M b 3 R l J n F 1 b 3 Q 7 L C Z x d W 9 0 O 0 5 v b W U m c X V v d D s s J n F 1 b 3 Q 7 Q 1 B G J n F 1 b 3 Q 7 L C Z x d W 9 0 O 2 F y Z W E m c X V v d D s s J n F 1 b 3 Q 7 Z H R f Q 2 9 u d H I m c X V v d D s s J n F 1 b 3 Q 7 c H J l Y 2 8 m c X V v d D s s J n F 1 b 3 Q 7 a n V y b 3 N B b S Z x d W 9 0 O y w m c X V v d D t N b 2 V k Y V 9 y Z W F q d X N 0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l u Y X M g K D I p L 0 F 1 d G 9 S Z W 1 v d m V k Q 2 9 s d W 1 u c z E u e 0 5 v b W U g Z W 1 w c m V l b m R p b W V u d G 8 s M H 0 m c X V v d D s s J n F 1 b 3 Q 7 U 2 V j d G l v b j E v Y 2 9 s a W 5 h c y A o M i k v Q X V 0 b 1 J l b W 9 2 Z W R D b 2 x 1 b W 5 z M S 5 7 U X V h Z H J h L D F 9 J n F 1 b 3 Q 7 L C Z x d W 9 0 O 1 N l Y 3 R p b 2 4 x L 2 N v b G l u Y X M g K D I p L 0 F 1 d G 9 S Z W 1 v d m V k Q 2 9 s d W 1 u c z E u e 0 x v d G U s M n 0 m c X V v d D s s J n F 1 b 3 Q 7 U 2 V j d G l v b j E v Y 2 9 s a W 5 h c y A o M i k v Q X V 0 b 1 J l b W 9 2 Z W R D b 2 x 1 b W 5 z M S 5 7 T m 9 t Z S w z f S Z x d W 9 0 O y w m c X V v d D t T Z W N 0 a W 9 u M S 9 j b 2 x p b m F z I C g y K S 9 B d X R v U m V t b 3 Z l Z E N v b H V t b n M x L n t D U E Y s N H 0 m c X V v d D s s J n F 1 b 3 Q 7 U 2 V j d G l v b j E v Y 2 9 s a W 5 h c y A o M i k v Q X V 0 b 1 J l b W 9 2 Z W R D b 2 x 1 b W 5 z M S 5 7 Y X J l Y S w 1 f S Z x d W 9 0 O y w m c X V v d D t T Z W N 0 a W 9 u M S 9 j b 2 x p b m F z I C g y K S 9 B d X R v U m V t b 3 Z l Z E N v b H V t b n M x L n t k d F 9 D b 2 5 0 c i w 2 f S Z x d W 9 0 O y w m c X V v d D t T Z W N 0 a W 9 u M S 9 j b 2 x p b m F z I C g y K S 9 B d X R v U m V t b 3 Z l Z E N v b H V t b n M x L n t w c m V j b y w 3 f S Z x d W 9 0 O y w m c X V v d D t T Z W N 0 a W 9 u M S 9 j b 2 x p b m F z I C g y K S 9 B d X R v U m V t b 3 Z l Z E N v b H V t b n M x L n t q d X J v c 0 F t L D h 9 J n F 1 b 3 Q 7 L C Z x d W 9 0 O 1 N l Y 3 R p b 2 4 x L 2 N v b G l u Y X M g K D I p L 0 F 1 d G 9 S Z W 1 v d m V k Q 2 9 s d W 1 u c z E u e 0 1 v Z W R h X 3 J l Y W p 1 c 3 R l L D l 9 J n F 1 b 3 Q 7 L C Z x d W 9 0 O 1 N l Y 3 R p b 2 4 x L 2 N v b G l u Y X M g K D I p L 0 F 1 d G 9 S Z W 1 v d m V k Q 2 9 s d W 1 u c z E u e 0 N v b H V t b j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j b 2 x p b m F z I C g y K S 9 B d X R v U m V t b 3 Z l Z E N v b H V t b n M x L n t O b 2 1 l I G V t c H J l Z W 5 k a W 1 l b n R v L D B 9 J n F 1 b 3 Q 7 L C Z x d W 9 0 O 1 N l Y 3 R p b 2 4 x L 2 N v b G l u Y X M g K D I p L 0 F 1 d G 9 S Z W 1 v d m V k Q 2 9 s d W 1 u c z E u e 1 F 1 Y W R y Y S w x f S Z x d W 9 0 O y w m c X V v d D t T Z W N 0 a W 9 u M S 9 j b 2 x p b m F z I C g y K S 9 B d X R v U m V t b 3 Z l Z E N v b H V t b n M x L n t M b 3 R l L D J 9 J n F 1 b 3 Q 7 L C Z x d W 9 0 O 1 N l Y 3 R p b 2 4 x L 2 N v b G l u Y X M g K D I p L 0 F 1 d G 9 S Z W 1 v d m V k Q 2 9 s d W 1 u c z E u e 0 5 v b W U s M 3 0 m c X V v d D s s J n F 1 b 3 Q 7 U 2 V j d G l v b j E v Y 2 9 s a W 5 h c y A o M i k v Q X V 0 b 1 J l b W 9 2 Z W R D b 2 x 1 b W 5 z M S 5 7 Q 1 B G L D R 9 J n F 1 b 3 Q 7 L C Z x d W 9 0 O 1 N l Y 3 R p b 2 4 x L 2 N v b G l u Y X M g K D I p L 0 F 1 d G 9 S Z W 1 v d m V k Q 2 9 s d W 1 u c z E u e 2 F y Z W E s N X 0 m c X V v d D s s J n F 1 b 3 Q 7 U 2 V j d G l v b j E v Y 2 9 s a W 5 h c y A o M i k v Q X V 0 b 1 J l b W 9 2 Z W R D b 2 x 1 b W 5 z M S 5 7 Z H R f Q 2 9 u d H I s N n 0 m c X V v d D s s J n F 1 b 3 Q 7 U 2 V j d G l v b j E v Y 2 9 s a W 5 h c y A o M i k v Q X V 0 b 1 J l b W 9 2 Z W R D b 2 x 1 b W 5 z M S 5 7 c H J l Y 2 8 s N 3 0 m c X V v d D s s J n F 1 b 3 Q 7 U 2 V j d G l v b j E v Y 2 9 s a W 5 h c y A o M i k v Q X V 0 b 1 J l b W 9 2 Z W R D b 2 x 1 b W 5 z M S 5 7 a n V y b 3 N B b S w 4 f S Z x d W 9 0 O y w m c X V v d D t T Z W N 0 a W 9 u M S 9 j b 2 x p b m F z I C g y K S 9 B d X R v U m V t b 3 Z l Z E N v b H V t b n M x L n t N b 2 V k Y V 9 y Z W F q d X N 0 Z S w 5 f S Z x d W 9 0 O y w m c X V v d D t T Z W N 0 a W 9 u M S 9 j b 2 x p b m F z I C g y K S 9 B d X R v U m V t b 3 Z l Z E N v b H V t b n M x L n t D b 2 x 1 b W 4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a W 5 h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l u Y X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l u Y X M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s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2 M T l h Z T k 2 L T h l N j I t N D Y 3 O C 0 4 M G Y x L W M w M G V h Z m I 3 N z c x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5 O j A 2 O j M 3 L j E w M D M 4 M D J a I i A v P j x F b n R y e S B U e X B l P S J G a W x s Q 2 9 s d W 1 u V H l w Z X M i I F Z h b H V l P S J z Q m d Z R E J n T U Z D U V V G Q m d Z P S I g L z 4 8 R W 5 0 c n k g V H l w Z T 0 i R m l s b E N v b H V t b k 5 h b W V z I i B W Y W x 1 Z T 0 i c 1 s m c X V v d D t O b 2 1 l I G V t c H J l Z W 5 k a W 1 l b n R v J n F 1 b 3 Q 7 L C Z x d W 9 0 O 1 F 1 Y W R y Y S Z x d W 9 0 O y w m c X V v d D t M b 3 R l J n F 1 b 3 Q 7 L C Z x d W 9 0 O 0 5 v b W U m c X V v d D s s J n F 1 b 3 Q 7 Q 1 B G J n F 1 b 3 Q 7 L C Z x d W 9 0 O 2 F y Z W E m c X V v d D s s J n F 1 b 3 Q 7 Z H R f Q 2 9 u d H I m c X V v d D s s J n F 1 b 3 Q 7 c H J l Y 2 8 m c X V v d D s s J n F 1 b 3 Q 7 a n V y b 3 N B b S Z x d W 9 0 O y w m c X V v d D t N b 2 V k Y V 9 y Z W F q d X N 0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b G E v Q X V 0 b 1 J l b W 9 2 Z W R D b 2 x 1 b W 5 z M S 5 7 T m 9 t Z S B l b X B y Z W V u Z G l t Z W 5 0 b y w w f S Z x d W 9 0 O y w m c X V v d D t T Z W N 0 a W 9 u M S 9 t Y W x h L 0 F 1 d G 9 S Z W 1 v d m V k Q 2 9 s d W 1 u c z E u e 1 F 1 Y W R y Y S w x f S Z x d W 9 0 O y w m c X V v d D t T Z W N 0 a W 9 u M S 9 t Y W x h L 0 F 1 d G 9 S Z W 1 v d m V k Q 2 9 s d W 1 u c z E u e 0 x v d G U s M n 0 m c X V v d D s s J n F 1 b 3 Q 7 U 2 V j d G l v b j E v b W F s Y S 9 B d X R v U m V t b 3 Z l Z E N v b H V t b n M x L n t O b 2 1 l L D N 9 J n F 1 b 3 Q 7 L C Z x d W 9 0 O 1 N l Y 3 R p b 2 4 x L 2 1 h b G E v Q X V 0 b 1 J l b W 9 2 Z W R D b 2 x 1 b W 5 z M S 5 7 Q 1 B G L D R 9 J n F 1 b 3 Q 7 L C Z x d W 9 0 O 1 N l Y 3 R p b 2 4 x L 2 1 h b G E v Q X V 0 b 1 J l b W 9 2 Z W R D b 2 x 1 b W 5 z M S 5 7 Y X J l Y S w 1 f S Z x d W 9 0 O y w m c X V v d D t T Z W N 0 a W 9 u M S 9 t Y W x h L 0 F 1 d G 9 S Z W 1 v d m V k Q 2 9 s d W 1 u c z E u e 2 R 0 X 0 N v b n R y L D Z 9 J n F 1 b 3 Q 7 L C Z x d W 9 0 O 1 N l Y 3 R p b 2 4 x L 2 1 h b G E v Q X V 0 b 1 J l b W 9 2 Z W R D b 2 x 1 b W 5 z M S 5 7 c H J l Y 2 8 s N 3 0 m c X V v d D s s J n F 1 b 3 Q 7 U 2 V j d G l v b j E v b W F s Y S 9 B d X R v U m V t b 3 Z l Z E N v b H V t b n M x L n t q d X J v c 0 F t L D h 9 J n F 1 b 3 Q 7 L C Z x d W 9 0 O 1 N l Y 3 R p b 2 4 x L 2 1 h b G E v Q X V 0 b 1 J l b W 9 2 Z W R D b 2 x 1 b W 5 z M S 5 7 T W 9 l Z G F f c m V h a n V z d G U s O X 0 m c X V v d D s s J n F 1 b 3 Q 7 U 2 V j d G l v b j E v b W F s Y S 9 B d X R v U m V t b 3 Z l Z E N v b H V t b n M x L n t D b 2 x 1 b W 4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W F s Y S 9 B d X R v U m V t b 3 Z l Z E N v b H V t b n M x L n t O b 2 1 l I G V t c H J l Z W 5 k a W 1 l b n R v L D B 9 J n F 1 b 3 Q 7 L C Z x d W 9 0 O 1 N l Y 3 R p b 2 4 x L 2 1 h b G E v Q X V 0 b 1 J l b W 9 2 Z W R D b 2 x 1 b W 5 z M S 5 7 U X V h Z H J h L D F 9 J n F 1 b 3 Q 7 L C Z x d W 9 0 O 1 N l Y 3 R p b 2 4 x L 2 1 h b G E v Q X V 0 b 1 J l b W 9 2 Z W R D b 2 x 1 b W 5 z M S 5 7 T G 9 0 Z S w y f S Z x d W 9 0 O y w m c X V v d D t T Z W N 0 a W 9 u M S 9 t Y W x h L 0 F 1 d G 9 S Z W 1 v d m V k Q 2 9 s d W 1 u c z E u e 0 5 v b W U s M 3 0 m c X V v d D s s J n F 1 b 3 Q 7 U 2 V j d G l v b j E v b W F s Y S 9 B d X R v U m V t b 3 Z l Z E N v b H V t b n M x L n t D U E Y s N H 0 m c X V v d D s s J n F 1 b 3 Q 7 U 2 V j d G l v b j E v b W F s Y S 9 B d X R v U m V t b 3 Z l Z E N v b H V t b n M x L n t h c m V h L D V 9 J n F 1 b 3 Q 7 L C Z x d W 9 0 O 1 N l Y 3 R p b 2 4 x L 2 1 h b G E v Q X V 0 b 1 J l b W 9 2 Z W R D b 2 x 1 b W 5 z M S 5 7 Z H R f Q 2 9 u d H I s N n 0 m c X V v d D s s J n F 1 b 3 Q 7 U 2 V j d G l v b j E v b W F s Y S 9 B d X R v U m V t b 3 Z l Z E N v b H V t b n M x L n t w c m V j b y w 3 f S Z x d W 9 0 O y w m c X V v d D t T Z W N 0 a W 9 u M S 9 t Y W x h L 0 F 1 d G 9 S Z W 1 v d m V k Q 2 9 s d W 1 u c z E u e 2 p 1 c m 9 z Q W 0 s O H 0 m c X V v d D s s J n F 1 b 3 Q 7 U 2 V j d G l v b j E v b W F s Y S 9 B d X R v U m V t b 3 Z l Z E N v b H V t b n M x L n t N b 2 V k Y V 9 y Z W F q d X N 0 Z S w 5 f S Z x d W 9 0 O y w m c X V v d D t T Z W N 0 a W 9 u M S 9 t Y W x h L 0 F 1 d G 9 S Z W 1 v d m V k Q 2 9 s d W 1 u c z E u e 0 N v b H V t b j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s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s Y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M U J / / Y j E E O t Q I x F 9 q f F Z Q A A A A A C A A A A A A A Q Z g A A A A E A A C A A A A D e 5 q l h o A m 2 d B p 7 R v c v y x L 2 p a j 6 A j C Y s a 0 J M E C 3 T h m Q d w A A A A A O g A A A A A I A A C A A A A D e p B f y l R + y G e F j C 4 z m w 4 Z B 8 k D H o X D / u y W c 4 w A / m p l C u 1 A A A A D 9 P D x G B m Q j l 8 F s X S 6 l Q V e y k f B k C d U 7 A E 8 U q s Z H k l F J R Q L 9 w S e E G w 1 E L y P x c A E U d 0 Z g g x g q Z J b L T y P M 9 J K v c 7 L M q 6 S h f z M 1 O Q E L u X B D y R c s z E A A A A D z s g t b F q 0 P G R S p 0 Q x g R W D b + 7 g z a K Y P F O W k a s F T a p g F I v G T G h o + i + M a y V j K k R O 3 W C a M o V f 8 x 9 o f 6 X s w J 4 J R f u R y < / D a t a M a s h u p > 
</file>

<file path=customXml/itemProps1.xml><?xml version="1.0" encoding="utf-8"?>
<ds:datastoreItem xmlns:ds="http://schemas.openxmlformats.org/officeDocument/2006/customXml" ds:itemID="{7524F6D2-2826-4657-B8DA-B74C07C67D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Resumo</vt:lpstr>
      <vt:lpstr>PREMISSAS DE CONTRATO</vt:lpstr>
      <vt:lpstr>(A) VGV</vt:lpstr>
      <vt:lpstr>(D) Recebiveis</vt:lpstr>
      <vt:lpstr>(E) Impostos</vt:lpstr>
      <vt:lpstr>(G) Extrato bancário</vt:lpstr>
      <vt:lpstr>(J) Contabilidade</vt:lpstr>
      <vt:lpstr>(M) IPTU</vt:lpstr>
      <vt:lpstr>(S) IPCA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Metello</dc:creator>
  <cp:lastModifiedBy>Bianca</cp:lastModifiedBy>
  <cp:lastPrinted>2024-06-12T19:36:43Z</cp:lastPrinted>
  <dcterms:created xsi:type="dcterms:W3CDTF">2023-05-26T13:09:39Z</dcterms:created>
  <dcterms:modified xsi:type="dcterms:W3CDTF">2024-07-12T20:35:44Z</dcterms:modified>
</cp:coreProperties>
</file>