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ВУЗ\3 семестр\Прикладная статистика\"/>
    </mc:Choice>
  </mc:AlternateContent>
  <xr:revisionPtr revIDLastSave="0" documentId="13_ncr:1_{52D6744D-DF50-4121-8E4D-F34D5F1313FA}" xr6:coauthVersionLast="47" xr6:coauthVersionMax="47" xr10:uidLastSave="{00000000-0000-0000-0000-000000000000}"/>
  <bookViews>
    <workbookView xWindow="-120" yWindow="-120" windowWidth="29040" windowHeight="15720" firstSheet="6" activeTab="13" xr2:uid="{00000000-000D-0000-FFFF-FFFF00000000}"/>
  </bookViews>
  <sheets>
    <sheet name="Данные" sheetId="1" r:id="rId1"/>
    <sheet name="Лист1" sheetId="40" r:id="rId2"/>
    <sheet name="СТ1" sheetId="24" r:id="rId3"/>
    <sheet name="СТ2" sheetId="25" r:id="rId4"/>
    <sheet name="СТ3" sheetId="28" r:id="rId5"/>
    <sheet name="СТ4" sheetId="29" r:id="rId6"/>
    <sheet name="СТ5" sheetId="30" r:id="rId7"/>
    <sheet name="СТ6" sheetId="31" r:id="rId8"/>
    <sheet name="СТ7" sheetId="33" r:id="rId9"/>
    <sheet name="Количественные признаки" sheetId="35" r:id="rId10"/>
    <sheet name="Регрессионный анализ" sheetId="39" r:id="rId11"/>
    <sheet name="Дисперсионный анализ" sheetId="38" r:id="rId12"/>
    <sheet name="Ряды динамики" sheetId="12" r:id="rId13"/>
    <sheet name="Темпы прироста" sheetId="11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8" l="1"/>
  <c r="C14" i="38" l="1"/>
  <c r="C11" i="38"/>
  <c r="C12" i="38"/>
  <c r="C13" i="38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4" i="1"/>
  <c r="O10" i="1"/>
  <c r="O11" i="1"/>
  <c r="O12" i="1"/>
  <c r="O13" i="1"/>
  <c r="O14" i="1"/>
  <c r="O15" i="1"/>
  <c r="O16" i="1"/>
  <c r="O17" i="1"/>
  <c r="O18" i="1"/>
  <c r="O9" i="1"/>
  <c r="E14" i="11"/>
  <c r="G14" i="11" s="1"/>
  <c r="D13" i="11"/>
  <c r="F13" i="11" s="1"/>
  <c r="D12" i="11"/>
  <c r="F12" i="11" s="1"/>
  <c r="D11" i="11"/>
  <c r="F11" i="11" s="1"/>
  <c r="D9" i="11"/>
  <c r="F9" i="11" s="1"/>
  <c r="D7" i="11"/>
  <c r="D6" i="11"/>
  <c r="F6" i="11"/>
  <c r="D8" i="11"/>
  <c r="F8" i="11" s="1"/>
  <c r="D10" i="11"/>
  <c r="D5" i="11"/>
  <c r="F5" i="11" s="1"/>
  <c r="B13" i="11"/>
  <c r="B12" i="11"/>
  <c r="B10" i="11"/>
  <c r="B9" i="11"/>
  <c r="B8" i="11"/>
  <c r="B7" i="11"/>
  <c r="B11" i="11"/>
  <c r="B6" i="11"/>
  <c r="B5" i="11"/>
  <c r="G9" i="11"/>
  <c r="G10" i="11"/>
  <c r="G11" i="11"/>
  <c r="G12" i="11"/>
  <c r="G13" i="11"/>
  <c r="G5" i="11"/>
  <c r="A14" i="11"/>
  <c r="E6" i="11"/>
  <c r="G6" i="11" s="1"/>
  <c r="E7" i="11"/>
  <c r="G7" i="11" s="1"/>
  <c r="E8" i="11"/>
  <c r="G8" i="11" s="1"/>
  <c r="E9" i="11"/>
  <c r="E10" i="11"/>
  <c r="E11" i="11"/>
  <c r="E12" i="11"/>
  <c r="E13" i="11"/>
  <c r="E5" i="11"/>
  <c r="F7" i="11"/>
  <c r="F10" i="11"/>
  <c r="C13" i="11"/>
  <c r="C6" i="11"/>
  <c r="C7" i="11"/>
  <c r="C8" i="11"/>
  <c r="C14" i="11" s="1"/>
  <c r="C9" i="11"/>
  <c r="C10" i="11"/>
  <c r="C11" i="11"/>
  <c r="C12" i="11"/>
  <c r="C5" i="11"/>
</calcChain>
</file>

<file path=xl/sharedStrings.xml><?xml version="1.0" encoding="utf-8"?>
<sst xmlns="http://schemas.openxmlformats.org/spreadsheetml/2006/main" count="505" uniqueCount="189">
  <si>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</si>
  <si>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</si>
  <si>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</si>
  <si>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</si>
  <si>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</si>
  <si>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</si>
  <si>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</si>
  <si>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</si>
  <si>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</si>
  <si>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</si>
  <si>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</si>
  <si>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</si>
  <si>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</si>
  <si>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</si>
  <si>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</si>
  <si>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</si>
  <si>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</si>
  <si>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</si>
  <si>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</si>
  <si>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</si>
  <si>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</si>
  <si>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</si>
  <si>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</si>
  <si>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</si>
  <si>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 том числе Ненецкий автономный округ</t>
  </si>
  <si>
    <t xml:space="preserve"> Архангельская область без АО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</si>
  <si>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</si>
  <si>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</si>
  <si>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</si>
  <si>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</si>
  <si>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</si>
  <si>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</si>
  <si>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</si>
  <si>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 xml:space="preserve">  Южный федеральный округ</t>
  </si>
  <si>
    <t>Республика Адыгея</t>
  </si>
  <si>
    <t>Республика Калмыкия</t>
  </si>
  <si>
    <r>
      <t>Республика Крым</t>
    </r>
    <r>
      <rPr>
        <vertAlign val="superscript"/>
        <sz val="10"/>
        <rFont val="Times New Roman"/>
        <family val="1"/>
        <charset val="204"/>
      </rPr>
      <t>2)</t>
    </r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</si>
  <si>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</si>
  <si>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</si>
  <si>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</si>
  <si>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</si>
  <si>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r>
      <t>г. Севастополь</t>
    </r>
    <r>
      <rPr>
        <vertAlign val="superscript"/>
        <sz val="10"/>
        <rFont val="Times New Roman"/>
        <family val="1"/>
        <charset val="204"/>
      </rPr>
      <t>2)</t>
    </r>
  </si>
  <si>
    <t xml:space="preserve">  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</si>
  <si>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</si>
  <si>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</si>
  <si>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</si>
  <si>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</si>
  <si>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</si>
  <si>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 xml:space="preserve">Чеченская Республика 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</si>
  <si>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</si>
  <si>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</si>
  <si>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</si>
  <si>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</si>
  <si>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</si>
  <si>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</si>
  <si>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</si>
  <si>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</si>
  <si>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</si>
  <si>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</si>
  <si>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</si>
  <si>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</si>
  <si>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</si>
  <si>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</si>
  <si>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</si>
  <si>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</si>
  <si>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</si>
  <si>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</si>
  <si>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</si>
  <si>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</si>
  <si>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в том числе: 
Ханты-Мансийский автономный округ -           Югра</t>
  </si>
  <si>
    <t>Ямало-Ненецкий автономный округ</t>
  </si>
  <si>
    <t>Тюменская область без АО</t>
  </si>
  <si>
    <t>Челябинская область</t>
  </si>
  <si>
    <t>Сибирский федеральный округ</t>
  </si>
  <si>
    <t xml:space="preserve">Республика Алтай 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</si>
  <si>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</si>
  <si>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</si>
  <si>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</si>
  <si>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</si>
  <si>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</si>
  <si>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</si>
  <si>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</si>
  <si>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</si>
  <si>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</si>
  <si>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</si>
  <si>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</si>
  <si>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</si>
  <si>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</si>
  <si>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</si>
  <si>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</si>
  <si>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</si>
  <si>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</si>
  <si>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</si>
  <si>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</si>
  <si>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Внутренние текущие затраты на научные исследования и разработки (тысяча рублей, значение показателя за 2021 год)</t>
  </si>
  <si>
    <t>Уровень инновационной активности организаций</t>
  </si>
  <si>
    <t>Средний</t>
  </si>
  <si>
    <t>Высокий</t>
  </si>
  <si>
    <t>Низкий</t>
  </si>
  <si>
    <t>Уровень инновационной активности организаций, в процентах</t>
  </si>
  <si>
    <t>Общий итог</t>
  </si>
  <si>
    <t>Субъекты</t>
  </si>
  <si>
    <t>Ненецкий автономный округ</t>
  </si>
  <si>
    <t>Ханты-Мансийский автономный округ - Югра</t>
  </si>
  <si>
    <t>Отгружено товаров собственного производства, выполнено работ и услуг собственными силами, млн. рублей</t>
  </si>
  <si>
    <t>Дата</t>
  </si>
  <si>
    <t>t</t>
  </si>
  <si>
    <t>Отгруженно товаров собственного производства, выполненно работ собственными силами, млн. рублей</t>
  </si>
  <si>
    <t>Абсолютный прирост</t>
  </si>
  <si>
    <t>Δб</t>
  </si>
  <si>
    <t>Δц</t>
  </si>
  <si>
    <t>Tб</t>
  </si>
  <si>
    <t>Tц</t>
  </si>
  <si>
    <t>Темпы роста</t>
  </si>
  <si>
    <t>-</t>
  </si>
  <si>
    <t>Ряды динамики</t>
  </si>
  <si>
    <t>Темпы прироста</t>
  </si>
  <si>
    <t>Республика Крым</t>
  </si>
  <si>
    <t>г. Севастополь</t>
  </si>
  <si>
    <t>Обработанная для анализа таблица</t>
  </si>
  <si>
    <t>Вывод: за 10 лет Россия демонстрирует значительный рост отгруженных товаров собственного производства и выполненных работ собственными силами, начиная с 25794618,1 млн. рублей и заканчивая 91296007,7 млн. рублей. Темпы роста были относительно стабильными, колебаясь от 7% до 13%, но в последний период резко увеличились до 32%, что указывает на ускорение динамики развития. Усреднённое значение за весь период также подтверждает стабильность роста с некоторыми колебаниями, включая резкий рост в последний период.</t>
  </si>
  <si>
    <t>Отгруженно товаров собственного производства, выполненно работ собственными силами, трлн. рублей</t>
  </si>
  <si>
    <t>Отгружено товаров собственного производства, выполнено работ и услуг собственными силами, трлд. рублей</t>
  </si>
  <si>
    <t>0-1</t>
  </si>
  <si>
    <t>1-2</t>
  </si>
  <si>
    <t>2-3</t>
  </si>
  <si>
    <t>3-4</t>
  </si>
  <si>
    <t>4-5</t>
  </si>
  <si>
    <t>8-9</t>
  </si>
  <si>
    <t>13-14</t>
  </si>
  <si>
    <t>17-18</t>
  </si>
  <si>
    <t>Отгружено товаров собственного производства, выполнено работ и услуг собственными силами, трлд. Рублей</t>
  </si>
  <si>
    <t>Внутренние текущие затраты на научные исследования и разработки, млн. рублей</t>
  </si>
  <si>
    <t>Сумма по полю Внутренние текущие затраты на научные исследования и разработки, млн. рублей</t>
  </si>
  <si>
    <t>Названия строк</t>
  </si>
  <si>
    <t>Количество по полю Отгружено товаров собственного производства, выполнено работ и услуг собственными силами, трлд. рублей</t>
  </si>
  <si>
    <t>Сумма по полю Уровень инновационной активности организаций, в процентах</t>
  </si>
  <si>
    <t>Сумма по полю Отгружено товаров собственного производства, выполнено работ и услуг собственными силами, трлд. рублей</t>
  </si>
  <si>
    <t>0-25</t>
  </si>
  <si>
    <t>25-50</t>
  </si>
  <si>
    <t>50-75</t>
  </si>
  <si>
    <t>125-150</t>
  </si>
  <si>
    <t>400-425</t>
  </si>
  <si>
    <t>Количество по полю Внутренние текущие затраты на научные исследования и разработки, млн. рублей</t>
  </si>
  <si>
    <t>0-0,04</t>
  </si>
  <si>
    <t>0,04-0,08</t>
  </si>
  <si>
    <t>0,08-0,12</t>
  </si>
  <si>
    <t>0,12-0,16</t>
  </si>
  <si>
    <t>0,16-0,2</t>
  </si>
  <si>
    <t>0,2-0,24</t>
  </si>
  <si>
    <t>0,24-0,28</t>
  </si>
  <si>
    <t>0,28-0,32</t>
  </si>
  <si>
    <t>Уровень инновационной активности</t>
  </si>
  <si>
    <t>Количество по полю Уровень инновационной активности организаций, в процентах</t>
  </si>
  <si>
    <t>Количество по полю Внутренние текущие затраты на научные исследования и разработки, млн. рублей3</t>
  </si>
  <si>
    <t>Среднее по полю Внутренние текущие затраты на научные исследования и разработки, млн. рублей</t>
  </si>
  <si>
    <t>Дисперсия по полю Внутренние текущие затраты на научные исследования и разработки, млн. рублей2</t>
  </si>
  <si>
    <t>x</t>
  </si>
  <si>
    <t>D</t>
  </si>
  <si>
    <t>n</t>
  </si>
  <si>
    <r>
      <t>D = δ</t>
    </r>
    <r>
      <rPr>
        <vertAlign val="subscript"/>
        <sz val="11"/>
        <color theme="1"/>
        <rFont val="Calibri"/>
        <family val="2"/>
        <charset val="204"/>
        <scheme val="minor"/>
      </rPr>
      <t>меж гр</t>
    </r>
    <r>
      <rPr>
        <sz val="11"/>
        <color theme="1"/>
        <rFont val="Calibri"/>
        <family val="2"/>
        <scheme val="minor"/>
      </rPr>
      <t>^2 + d</t>
    </r>
    <r>
      <rPr>
        <vertAlign val="subscript"/>
        <sz val="11"/>
        <color theme="1"/>
        <rFont val="Calibri"/>
        <family val="2"/>
        <charset val="204"/>
        <scheme val="minor"/>
      </rPr>
      <t>ср внутр гр</t>
    </r>
  </si>
  <si>
    <r>
      <t>δ</t>
    </r>
    <r>
      <rPr>
        <vertAlign val="subscript"/>
        <sz val="11"/>
        <color theme="1"/>
        <rFont val="Calibri"/>
        <family val="2"/>
        <charset val="204"/>
        <scheme val="minor"/>
      </rPr>
      <t>меж гр</t>
    </r>
    <r>
      <rPr>
        <sz val="11"/>
        <color theme="1"/>
        <rFont val="Calibri"/>
        <family val="2"/>
        <scheme val="minor"/>
      </rPr>
      <t>^2 = (СУММА(x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-x)^2 * m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)/n</t>
    </r>
  </si>
  <si>
    <r>
      <t>1=(δ</t>
    </r>
    <r>
      <rPr>
        <vertAlign val="subscript"/>
        <sz val="11"/>
        <color theme="1"/>
        <rFont val="Calibri"/>
        <family val="2"/>
        <charset val="204"/>
        <scheme val="minor"/>
      </rPr>
      <t>меж гр</t>
    </r>
    <r>
      <rPr>
        <sz val="11"/>
        <color theme="1"/>
        <rFont val="Calibri"/>
        <family val="2"/>
        <scheme val="minor"/>
      </rPr>
      <t>^2/D) + (d</t>
    </r>
    <r>
      <rPr>
        <vertAlign val="subscript"/>
        <sz val="11"/>
        <color theme="1"/>
        <rFont val="Calibri"/>
        <family val="2"/>
        <charset val="204"/>
        <scheme val="minor"/>
      </rPr>
      <t>ср внутр гр</t>
    </r>
    <r>
      <rPr>
        <sz val="11"/>
        <color theme="1"/>
        <rFont val="Calibri"/>
        <family val="2"/>
        <scheme val="minor"/>
      </rPr>
      <t>/D)</t>
    </r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</si>
  <si>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</si>
  <si>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</si>
  <si>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</si>
  <si>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</si>
  <si>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</si>
  <si>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</si>
  <si>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</si>
  <si>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</si>
  <si>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</si>
  <si>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</si>
  <si>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</si>
  <si>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</si>
  <si>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</si>
  <si>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</si>
  <si>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</si>
  <si>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</si>
  <si>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</si>
  <si>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</si>
  <si>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</si>
  <si>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</si>
  <si>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</si>
  <si>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</si>
  <si>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>: Модель регрессии показывает, что каждое увеличение внутренних текущих затрат на научные исследования и разработки на 1 млн. рублей приводит к увеличению отгруженных товаров и выполненных работ на 2,870 трлд. рублей. Модель объясняет 66,5% вариации отгруженных товаров и выполненных работ, что является хорошим результатом. Связь между затратами и отгрузками статистически значима, подтверждая, что инвестиции в исследования и разработки действительно влияют на продажи и выполненные работы.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</si>
  <si>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ср внутр гр</t>
    </r>
    <r>
      <rPr>
        <sz val="11"/>
        <color theme="1"/>
        <rFont val="Calibri"/>
        <family val="2"/>
        <scheme val="minor"/>
      </rPr>
      <t xml:space="preserve"> =(m1d1+ m2d2+ m3d2)/n</t>
    </r>
  </si>
  <si>
    <t>Существенно влияет</t>
  </si>
  <si>
    <t>Экономическая активность и инновационная деятельность России за 2021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</si>
</sst>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#,##0.####"/>
    <numFmt numFmtId="166" formatCode="[=0]\ &quot;&quot;;0.0"/>
    <numFmt numFmtId="167" formatCode="0.00_ ;\-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6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vertical="justify" wrapText="1"/>
    </xf>
    <xf numFmtId="164" fontId="2" fillId="2" borderId="1" xfId="0" applyNumberFormat="1" applyFont="1" applyFill="1" applyBorder="1" applyAlignment="1">
      <alignment horizontal="left" wrapText="1" indent="1"/>
    </xf>
    <xf numFmtId="0" fontId="3" fillId="0" borderId="1" xfId="0" applyFont="1" applyBorder="1" applyAlignment="1">
      <alignment vertical="justify" wrapText="1"/>
    </xf>
    <xf numFmtId="0" fontId="2" fillId="2" borderId="1" xfId="0" applyFont="1" applyFill="1" applyBorder="1" applyAlignment="1">
      <alignment horizontal="left" wrapText="1" indent="1"/>
    </xf>
    <xf numFmtId="0" fontId="3" fillId="0" borderId="1" xfId="0" applyFont="1" applyBorder="1" applyAlignment="1">
      <alignment horizontal="left" vertical="justify" wrapText="1" indent="1"/>
    </xf>
    <xf numFmtId="0" fontId="3" fillId="0" borderId="1" xfId="0" applyFont="1" applyBorder="1" applyAlignment="1">
      <alignment horizontal="left" vertical="justify" wrapText="1"/>
    </xf>
    <xf numFmtId="0" fontId="3" fillId="0" borderId="1" xfId="0" applyFont="1" applyBorder="1" applyAlignment="1">
      <alignment horizontal="left" vertical="justify" wrapText="1" indent="2"/>
    </xf>
    <xf numFmtId="164" fontId="2" fillId="0" borderId="1" xfId="0" applyNumberFormat="1" applyFont="1" applyBorder="1" applyAlignment="1">
      <alignment horizontal="right" wrapText="1" indent="1"/>
    </xf>
    <xf numFmtId="164" fontId="2" fillId="2" borderId="1" xfId="0" applyNumberFormat="1" applyFont="1" applyFill="1" applyBorder="1" applyAlignment="1">
      <alignment horizontal="right" wrapText="1" indent="1"/>
    </xf>
    <xf numFmtId="164" fontId="3" fillId="0" borderId="1" xfId="0" applyNumberFormat="1" applyFont="1" applyBorder="1" applyAlignment="1">
      <alignment horizontal="right" wrapText="1" indent="1"/>
    </xf>
    <xf numFmtId="164" fontId="2" fillId="2" borderId="1" xfId="0" applyNumberFormat="1" applyFont="1" applyFill="1" applyBorder="1" applyAlignment="1">
      <alignment horizontal="right" indent="1"/>
    </xf>
    <xf numFmtId="166" fontId="2" fillId="0" borderId="1" xfId="1" applyNumberFormat="1" applyFont="1" applyFill="1" applyBorder="1" applyAlignment="1">
      <alignment horizontal="right" wrapText="1" indent="1"/>
    </xf>
    <xf numFmtId="166" fontId="2" fillId="2" borderId="1" xfId="1" applyNumberFormat="1" applyFont="1" applyFill="1" applyBorder="1" applyAlignment="1">
      <alignment horizontal="right" wrapText="1" indent="1"/>
    </xf>
    <xf numFmtId="166" fontId="3" fillId="0" borderId="1" xfId="1" applyNumberFormat="1" applyFont="1" applyFill="1" applyBorder="1" applyAlignment="1">
      <alignment horizontal="right" wrapText="1" indent="1"/>
    </xf>
    <xf numFmtId="166" fontId="3" fillId="0" borderId="0" xfId="1" applyNumberFormat="1" applyFont="1" applyFill="1" applyBorder="1" applyAlignment="1">
      <alignment horizontal="right" wrapText="1" indent="1"/>
    </xf>
    <xf numFmtId="166" fontId="0" fillId="0" borderId="0" xfId="0" applyNumberFormat="1"/>
    <xf numFmtId="0" fontId="3" fillId="0" borderId="0" xfId="0" applyFont="1" applyBorder="1" applyAlignment="1">
      <alignment vertical="justify" wrapText="1"/>
    </xf>
    <xf numFmtId="164" fontId="3" fillId="0" borderId="0" xfId="0" applyNumberFormat="1" applyFont="1" applyBorder="1" applyAlignment="1">
      <alignment horizontal="right" wrapText="1" indent="1"/>
    </xf>
    <xf numFmtId="0" fontId="0" fillId="0" borderId="0" xfId="0" applyBorder="1"/>
    <xf numFmtId="165" fontId="0" fillId="0" borderId="0" xfId="0" applyNumberFormat="1" applyBorder="1" applyAlignment="1">
      <alignment horizontal="right" vertical="top"/>
    </xf>
    <xf numFmtId="0" fontId="8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 vertical="top"/>
    </xf>
    <xf numFmtId="3" fontId="8" fillId="0" borderId="1" xfId="0" applyNumberFormat="1" applyFont="1" applyBorder="1" applyAlignment="1">
      <alignment horizontal="right" vertical="top"/>
    </xf>
    <xf numFmtId="165" fontId="9" fillId="0" borderId="1" xfId="0" applyNumberFormat="1" applyFont="1" applyBorder="1" applyAlignment="1">
      <alignment horizontal="right" vertical="top"/>
    </xf>
    <xf numFmtId="0" fontId="9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12" fillId="3" borderId="1" xfId="0" applyFont="1" applyFill="1" applyBorder="1"/>
    <xf numFmtId="9" fontId="0" fillId="0" borderId="1" xfId="5" applyFont="1" applyBorder="1"/>
    <xf numFmtId="9" fontId="12" fillId="3" borderId="1" xfId="5" applyFont="1" applyFill="1" applyBorder="1"/>
    <xf numFmtId="9" fontId="0" fillId="0" borderId="0" xfId="5" applyFont="1"/>
    <xf numFmtId="167" fontId="0" fillId="0" borderId="1" xfId="4" applyNumberFormat="1" applyFont="1" applyBorder="1"/>
    <xf numFmtId="167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pivotButton="1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0" fontId="13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15" fillId="0" borderId="8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Continuous"/>
    </xf>
    <xf numFmtId="0" fontId="15" fillId="0" borderId="0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Normal" xfId="2" xr:uid="{9D048338-28A8-4BFD-86F9-7BCA2591EBCB}"/>
    <cellStyle name="Обычный" xfId="0" builtinId="0"/>
    <cellStyle name="Обычный 2" xfId="1" xr:uid="{C022FFA3-183B-44A1-AB8E-34A83D6328E4}"/>
    <cellStyle name="Обычный 2 2" xfId="3" xr:uid="{F0C06444-2E22-4CBB-A3EF-7012FBA29831}"/>
    <cellStyle name="Процентный" xfId="5" builtinId="5"/>
    <cellStyle name="Финансовый" xfId="4" builtinId="3"/>
  </cellStyles>
  <dxfs count="29">
    <dxf>
      <numFmt numFmtId="2" formatCode="0.00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13" formatCode="0%"/>
    </dxf>
    <dxf>
      <numFmt numFmtId="13" formatCode="0%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[Lab_1.xlsx]СТ1!Сводная таблица12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СТ1!$A$4:$A$12</c:f>
              <c:strCache>
                <c:ptCount val="8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8-9</c:v>
                </c:pt>
                <c:pt idx="6">
                  <c:v>13-14</c:v>
                </c:pt>
                <c:pt idx="7">
                  <c:v>17-18</c:v>
                </c:pt>
              </c:strCache>
            </c:strRef>
          </c:cat>
          <c:val>
            <c:numRef>
              <c:f>СТ1!$B$4:$B$12</c:f>
              <c:numCache>
                <c:formatCode>0.00</c:formatCode>
                <c:ptCount val="8"/>
                <c:pt idx="0">
                  <c:v>155.46761199999997</c:v>
                </c:pt>
                <c:pt idx="1">
                  <c:v>186.32703750000002</c:v>
                </c:pt>
                <c:pt idx="2">
                  <c:v>87.956416700000005</c:v>
                </c:pt>
                <c:pt idx="3">
                  <c:v>0.19648579999999999</c:v>
                </c:pt>
                <c:pt idx="4">
                  <c:v>259.38370620000001</c:v>
                </c:pt>
                <c:pt idx="5">
                  <c:v>19.427666000000002</c:v>
                </c:pt>
                <c:pt idx="6">
                  <c:v>66.949289999999991</c:v>
                </c:pt>
                <c:pt idx="7">
                  <c:v>403.38254599999999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B-4F02-8AB3-A34FB36A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499776"/>
        <c:axId val="291488128"/>
      </c:barChart>
      <c:catAx>
        <c:axId val="291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488128"/>
        <c:crosses val="autoZero"/>
        <c:auto val="1"/>
        <c:lblAlgn val="ctr"/>
        <c:lblOffset val="100"/>
        <c:noMultiLvlLbl val="0"/>
      </c:catAx>
      <c:valAx>
        <c:axId val="2914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4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[Lab_1.xlsx]СТ2!Сводная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СТ2!$A$4:$A$12</c:f>
              <c:strCache>
                <c:ptCount val="8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8-9</c:v>
                </c:pt>
                <c:pt idx="6">
                  <c:v>13-14</c:v>
                </c:pt>
                <c:pt idx="7">
                  <c:v>17-18</c:v>
                </c:pt>
              </c:strCache>
            </c:strRef>
          </c:cat>
          <c:val>
            <c:numRef>
              <c:f>СТ2!$B$4:$B$12</c:f>
              <c:numCache>
                <c:formatCode>0.00</c:formatCode>
                <c:ptCount val="8"/>
                <c:pt idx="0">
                  <c:v>5.3548758723705836</c:v>
                </c:pt>
                <c:pt idx="1">
                  <c:v>2.013688062850989</c:v>
                </c:pt>
                <c:pt idx="2">
                  <c:v>0.7420069130480822</c:v>
                </c:pt>
                <c:pt idx="3">
                  <c:v>6.7703568161024699E-2</c:v>
                </c:pt>
                <c:pt idx="4">
                  <c:v>0.3423855534553521</c:v>
                </c:pt>
                <c:pt idx="5">
                  <c:v>8.4789981737542403E-2</c:v>
                </c:pt>
                <c:pt idx="6">
                  <c:v>0.11092889773925267</c:v>
                </c:pt>
                <c:pt idx="7">
                  <c:v>0.13257515508191506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6-4A28-9C9A-6F991466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10527"/>
        <c:axId val="290310943"/>
      </c:barChart>
      <c:catAx>
        <c:axId val="2903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310943"/>
        <c:crosses val="autoZero"/>
        <c:auto val="1"/>
        <c:lblAlgn val="ctr"/>
        <c:lblOffset val="100"/>
        <c:noMultiLvlLbl val="0"/>
      </c:catAx>
      <c:valAx>
        <c:axId val="2903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3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[Lab_1.xlsx]СТ3!Сводная таблица4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СТ3!$A$4:$A$9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125-150</c:v>
                </c:pt>
                <c:pt idx="4">
                  <c:v>400-425</c:v>
                </c:pt>
              </c:strCache>
            </c:strRef>
          </c:cat>
          <c:val>
            <c:numRef>
              <c:f>СТ3!$B$4:$B$9</c:f>
              <c:numCache>
                <c:formatCode>0.00</c:formatCode>
                <c:ptCount val="5"/>
                <c:pt idx="0">
                  <c:v>66.417714997800019</c:v>
                </c:pt>
                <c:pt idx="1">
                  <c:v>5.8272392964000002</c:v>
                </c:pt>
                <c:pt idx="2">
                  <c:v>15.115066475799999</c:v>
                </c:pt>
                <c:pt idx="3">
                  <c:v>8.5248889500000011</c:v>
                </c:pt>
                <c:pt idx="4">
                  <c:v>17.579949936199998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DD0-98DE-F9792A07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08447"/>
        <c:axId val="290306783"/>
      </c:barChart>
      <c:catAx>
        <c:axId val="2903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306783"/>
        <c:crosses val="autoZero"/>
        <c:auto val="1"/>
        <c:lblAlgn val="ctr"/>
        <c:lblOffset val="100"/>
        <c:noMultiLvlLbl val="0"/>
      </c:catAx>
      <c:valAx>
        <c:axId val="2903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3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[Lab_1.xlsx]СТ4!Сводная таблица5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СТ4!$B$3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СТ4!$A$4:$A$9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125-150</c:v>
                </c:pt>
                <c:pt idx="4">
                  <c:v>400-425</c:v>
                </c:pt>
              </c:strCache>
            </c:strRef>
          </c:cat>
          <c:val>
            <c:numRef>
              <c:f>СТ4!$B$4:$B$9</c:f>
              <c:numCache>
                <c:formatCode>0.00</c:formatCode>
                <c:ptCount val="5"/>
                <c:pt idx="0">
                  <c:v>7.9776845643206293</c:v>
                </c:pt>
                <c:pt idx="1">
                  <c:v>0.20042470798204604</c:v>
                </c:pt>
                <c:pt idx="2">
                  <c:v>0.26205594691958056</c:v>
                </c:pt>
                <c:pt idx="3">
                  <c:v>0.27621363014057165</c:v>
                </c:pt>
                <c:pt idx="4">
                  <c:v>0.13257515508191506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C-4EDE-B7D9-D4699D5B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22559"/>
        <c:axId val="522608047"/>
      </c:barChart>
      <c:catAx>
        <c:axId val="5270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08047"/>
        <c:crosses val="autoZero"/>
        <c:auto val="1"/>
        <c:lblAlgn val="ctr"/>
        <c:lblOffset val="100"/>
        <c:noMultiLvlLbl val="0"/>
      </c:catAx>
      <c:valAx>
        <c:axId val="5226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0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[Lab_1.xlsx]СТ5!Сводная таблица6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СТ5!$B$3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СТ5!$A$4:$A$12</c:f>
              <c:strCache>
                <c:ptCount val="8"/>
                <c:pt idx="0">
                  <c:v>0-0,04</c:v>
                </c:pt>
                <c:pt idx="1">
                  <c:v>0,04-0,08</c:v>
                </c:pt>
                <c:pt idx="2">
                  <c:v>0,08-0,12</c:v>
                </c:pt>
                <c:pt idx="3">
                  <c:v>0,12-0,16</c:v>
                </c:pt>
                <c:pt idx="4">
                  <c:v>0,16-0,2</c:v>
                </c:pt>
                <c:pt idx="5">
                  <c:v>0,2-0,24</c:v>
                </c:pt>
                <c:pt idx="6">
                  <c:v>0,24-0,28</c:v>
                </c:pt>
                <c:pt idx="7">
                  <c:v>0,28-0,32</c:v>
                </c:pt>
              </c:strCache>
            </c:strRef>
          </c:cat>
          <c:val>
            <c:numRef>
              <c:f>СТ5!$B$4:$B$12</c:f>
              <c:numCache>
                <c:formatCode>0.00</c:formatCode>
                <c:ptCount val="8"/>
                <c:pt idx="0">
                  <c:v>1.7114869284999998</c:v>
                </c:pt>
                <c:pt idx="1">
                  <c:v>24.103322718499996</c:v>
                </c:pt>
                <c:pt idx="2">
                  <c:v>36.358642812999996</c:v>
                </c:pt>
                <c:pt idx="3">
                  <c:v>40.649846958900007</c:v>
                </c:pt>
                <c:pt idx="4">
                  <c:v>4.2611232862000001</c:v>
                </c:pt>
                <c:pt idx="5">
                  <c:v>2.1957297307000001</c:v>
                </c:pt>
                <c:pt idx="6">
                  <c:v>1.2574492642999999</c:v>
                </c:pt>
                <c:pt idx="7">
                  <c:v>2.9272579561000001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5-4008-843B-55F223D6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187487"/>
        <c:axId val="870185823"/>
      </c:barChart>
      <c:catAx>
        <c:axId val="8701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185823"/>
        <c:crosses val="autoZero"/>
        <c:auto val="1"/>
        <c:lblAlgn val="ctr"/>
        <c:lblOffset val="100"/>
        <c:noMultiLvlLbl val="0"/>
      </c:catAx>
      <c:valAx>
        <c:axId val="870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1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[Lab_1.xlsx]СТ6!Сводная таблица7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СТ6!$B$3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СТ6!$A$4:$A$12</c:f>
              <c:strCache>
                <c:ptCount val="8"/>
                <c:pt idx="0">
                  <c:v>0-0,04</c:v>
                </c:pt>
                <c:pt idx="1">
                  <c:v>0,04-0,08</c:v>
                </c:pt>
                <c:pt idx="2">
                  <c:v>0,08-0,12</c:v>
                </c:pt>
                <c:pt idx="3">
                  <c:v>0,12-0,16</c:v>
                </c:pt>
                <c:pt idx="4">
                  <c:v>0,16-0,2</c:v>
                </c:pt>
                <c:pt idx="5">
                  <c:v>0,2-0,24</c:v>
                </c:pt>
                <c:pt idx="6">
                  <c:v>0,24-0,28</c:v>
                </c:pt>
                <c:pt idx="7">
                  <c:v>0,28-0,32</c:v>
                </c:pt>
              </c:strCache>
            </c:strRef>
          </c:cat>
          <c:val>
            <c:numRef>
              <c:f>СТ6!$B$4:$B$12</c:f>
              <c:numCache>
                <c:formatCode>0.00</c:formatCode>
                <c:ptCount val="8"/>
                <c:pt idx="0">
                  <c:v>3.3092857000000002</c:v>
                </c:pt>
                <c:pt idx="1">
                  <c:v>76.878264700000003</c:v>
                </c:pt>
                <c:pt idx="2">
                  <c:v>285.32264900000007</c:v>
                </c:pt>
                <c:pt idx="3">
                  <c:v>725.75149060000001</c:v>
                </c:pt>
                <c:pt idx="4">
                  <c:v>46.038195899999998</c:v>
                </c:pt>
                <c:pt idx="5">
                  <c:v>11.608756</c:v>
                </c:pt>
                <c:pt idx="6">
                  <c:v>13.3035409</c:v>
                </c:pt>
                <c:pt idx="7">
                  <c:v>16.878577399999998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9EE-835F-3C7A023D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206623"/>
        <c:axId val="870207039"/>
      </c:barChart>
      <c:catAx>
        <c:axId val="8702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207039"/>
        <c:crosses val="autoZero"/>
        <c:auto val="1"/>
        <c:lblAlgn val="ctr"/>
        <c:lblOffset val="100"/>
        <c:noMultiLvlLbl val="0"/>
      </c:catAx>
      <c:valAx>
        <c:axId val="870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2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[Lab_1.xlsx]СТ7!Сводная таблица8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СТ7!$B$3</c:f>
              <c:strCache>
                <c:ptCount val="1"/>
                <c:pt idx="0">
                  <c:v>Количество по полю Отгружено товаров собственного производства, выполнено работ и услуг собственными силами, трлд. рублей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СТ7!$A$4:$A$7</c:f>
              <c:strCache>
                <c:ptCount val="3"/>
                <c:pt idx="0">
                  <c:v>Высокий</c:v>
                </c:pt>
                <c:pt idx="1">
                  <c:v>Низкий</c:v>
                </c:pt>
                <c:pt idx="2">
                  <c:v>Средний</c:v>
                </c:pt>
              </c:strCache>
            </c:strRef>
          </c:cat>
          <c:val>
            <c:numRef>
              <c:f>СТ7!$B$4:$B$7</c:f>
              <c:numCache>
                <c:formatCode>0</c:formatCode>
                <c:ptCount val="3"/>
                <c:pt idx="0">
                  <c:v>31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C-4653-9B2F-75BB9D4914E0}"/>
            </c:ext>
          </c:extLst>
        </c:ser>
        <c:ser>
          <c:idx val="1"/>
          <c:order val="1"/>
          <c:tx>
            <c:strRef>
              <c:f>СТ7!$C$3</c:f>
              <c:strCache>
                <c:ptCount val="1"/>
                <c:pt idx="0">
                  <c:v>Количество по полю Внутренние текущие затраты на научные исследования и разработки, млн. рублей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СТ7!$A$4:$A$7</c:f>
              <c:strCache>
                <c:ptCount val="3"/>
                <c:pt idx="0">
                  <c:v>Высокий</c:v>
                </c:pt>
                <c:pt idx="1">
                  <c:v>Низкий</c:v>
                </c:pt>
                <c:pt idx="2">
                  <c:v>Средний</c:v>
                </c:pt>
              </c:strCache>
            </c:strRef>
          </c:cat>
          <c:val>
            <c:numRef>
              <c:f>СТ7!$C$4:$C$7</c:f>
              <c:numCache>
                <c:formatCode>0</c:formatCode>
                <c:ptCount val="3"/>
                <c:pt idx="0">
                  <c:v>31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C-4653-9B2F-75BB9D4914E0}"/>
            </c:ext>
          </c:extLst>
        </c:ser>
        <c:ser>
          <c:idx val="2"/>
          <c:order val="2"/>
          <c:tx>
            <c:strRef>
              <c:f>СТ7!$D$3</c:f>
              <c:strCache>
                <c:ptCount val="1"/>
                <c:pt idx="0">
                  <c:v>Количество по полю Уровень инновационной активности организаций, в процентах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СТ7!$A$4:$A$7</c:f>
              <c:strCache>
                <c:ptCount val="3"/>
                <c:pt idx="0">
                  <c:v>Высокий</c:v>
                </c:pt>
                <c:pt idx="1">
                  <c:v>Низкий</c:v>
                </c:pt>
                <c:pt idx="2">
                  <c:v>Средний</c:v>
                </c:pt>
              </c:strCache>
            </c:strRef>
          </c:cat>
          <c:val>
            <c:numRef>
              <c:f>СТ7!$D$4:$D$7</c:f>
              <c:numCache>
                <c:formatCode>0</c:formatCode>
                <c:ptCount val="3"/>
                <c:pt idx="0">
                  <c:v>31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C-4653-9B2F-75BB9D49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06799"/>
        <c:axId val="522601807"/>
      </c:barChart>
      <c:catAx>
        <c:axId val="52260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01807"/>
        <c:crosses val="autoZero"/>
        <c:auto val="1"/>
        <c:lblAlgn val="ctr"/>
        <c:lblOffset val="100"/>
        <c:noMultiLvlLbl val="0"/>
      </c:catAx>
      <c:valAx>
        <c:axId val="5226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'Количественные признаки'!$B$1</c:f>
              <c:strCache>
                <c:ptCount val="1"/>
                <c:pt idx="0">
                  <c:v>Внутренние текущие затраты на научные исследования и разработки, млн. рублей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'Количественные признаки'!$A$2:$A$87</c:f>
              <c:numCache>
                <c:formatCode>0.00_ ;\-0.00\ </c:formatCode>
                <c:ptCount val="86"/>
                <c:pt idx="0">
                  <c:v>1.1230556704000003</c:v>
                </c:pt>
                <c:pt idx="1">
                  <c:v>0.32832863910000004</c:v>
                </c:pt>
                <c:pt idx="2">
                  <c:v>0.55805359450000003</c:v>
                </c:pt>
                <c:pt idx="3">
                  <c:v>0.70875663680000001</c:v>
                </c:pt>
                <c:pt idx="4">
                  <c:v>0.18935929269999999</c:v>
                </c:pt>
                <c:pt idx="5">
                  <c:v>2.1986773400999997</c:v>
                </c:pt>
                <c:pt idx="6">
                  <c:v>0.17495196360000001</c:v>
                </c:pt>
                <c:pt idx="7">
                  <c:v>0.52618002639999994</c:v>
                </c:pt>
                <c:pt idx="8">
                  <c:v>0.87699711989999996</c:v>
                </c:pt>
                <c:pt idx="9">
                  <c:v>4.3061044536000006</c:v>
                </c:pt>
                <c:pt idx="10">
                  <c:v>0.21144709840000001</c:v>
                </c:pt>
                <c:pt idx="11">
                  <c:v>0.40964058599999997</c:v>
                </c:pt>
                <c:pt idx="12">
                  <c:v>0.37265274279999999</c:v>
                </c:pt>
                <c:pt idx="13">
                  <c:v>0.28131898580000003</c:v>
                </c:pt>
                <c:pt idx="14">
                  <c:v>0.45421750750000001</c:v>
                </c:pt>
                <c:pt idx="15">
                  <c:v>0.96930393520000002</c:v>
                </c:pt>
                <c:pt idx="16">
                  <c:v>0.51441586549999996</c:v>
                </c:pt>
                <c:pt idx="17">
                  <c:v>17.579949936199998</c:v>
                </c:pt>
                <c:pt idx="18">
                  <c:v>0.25323191880000001</c:v>
                </c:pt>
                <c:pt idx="19">
                  <c:v>0.87124903960000011</c:v>
                </c:pt>
                <c:pt idx="20">
                  <c:v>0.69692060089999996</c:v>
                </c:pt>
                <c:pt idx="21">
                  <c:v>0.2969379385</c:v>
                </c:pt>
                <c:pt idx="22">
                  <c:v>0.39998266239999997</c:v>
                </c:pt>
                <c:pt idx="23">
                  <c:v>0.84793086029999998</c:v>
                </c:pt>
                <c:pt idx="24">
                  <c:v>0.71443114169999999</c:v>
                </c:pt>
                <c:pt idx="25">
                  <c:v>1.7146938767000002</c:v>
                </c:pt>
                <c:pt idx="26">
                  <c:v>1.0601092599999999</c:v>
                </c:pt>
                <c:pt idx="27">
                  <c:v>0.23703764139999997</c:v>
                </c:pt>
                <c:pt idx="28">
                  <c:v>0.1726065541</c:v>
                </c:pt>
                <c:pt idx="29">
                  <c:v>4.2187844964000005</c:v>
                </c:pt>
                <c:pt idx="30">
                  <c:v>8.4928686600000011E-2</c:v>
                </c:pt>
                <c:pt idx="31">
                  <c:v>1.1823393099999999E-2</c:v>
                </c:pt>
                <c:pt idx="32">
                  <c:v>0.2365065167</c:v>
                </c:pt>
                <c:pt idx="33">
                  <c:v>2.1594998626000002</c:v>
                </c:pt>
                <c:pt idx="34">
                  <c:v>0.41011643069999998</c:v>
                </c:pt>
                <c:pt idx="35">
                  <c:v>1.0228561653999999</c:v>
                </c:pt>
                <c:pt idx="36">
                  <c:v>1.2574492642999999</c:v>
                </c:pt>
                <c:pt idx="37">
                  <c:v>2.8799143900000001E-2</c:v>
                </c:pt>
                <c:pt idx="38">
                  <c:v>0.10880880449999999</c:v>
                </c:pt>
                <c:pt idx="39">
                  <c:v>5.2736222000000004E-3</c:v>
                </c:pt>
                <c:pt idx="40">
                  <c:v>5.6164541800000002E-2</c:v>
                </c:pt>
                <c:pt idx="41">
                  <c:v>5.7894491799999996E-2</c:v>
                </c:pt>
                <c:pt idx="42">
                  <c:v>4.5766898E-2</c:v>
                </c:pt>
                <c:pt idx="43">
                  <c:v>6.2192838200000003E-2</c:v>
                </c:pt>
                <c:pt idx="44">
                  <c:v>0.53112021230000006</c:v>
                </c:pt>
                <c:pt idx="45">
                  <c:v>1.9007175222000001</c:v>
                </c:pt>
                <c:pt idx="46">
                  <c:v>0.13380433999999999</c:v>
                </c:pt>
                <c:pt idx="47">
                  <c:v>0.29501220849999998</c:v>
                </c:pt>
                <c:pt idx="48">
                  <c:v>2.9272579561000001</c:v>
                </c:pt>
                <c:pt idx="49">
                  <c:v>0.61429356219999998</c:v>
                </c:pt>
                <c:pt idx="50">
                  <c:v>0.25562612419999997</c:v>
                </c:pt>
                <c:pt idx="51">
                  <c:v>1.7261770855999998</c:v>
                </c:pt>
                <c:pt idx="52">
                  <c:v>0.32868230870000004</c:v>
                </c:pt>
                <c:pt idx="53">
                  <c:v>1.8932401538999999</c:v>
                </c:pt>
                <c:pt idx="54">
                  <c:v>0.91456557660000004</c:v>
                </c:pt>
                <c:pt idx="55">
                  <c:v>0.35248229739999998</c:v>
                </c:pt>
                <c:pt idx="56">
                  <c:v>1.7019444449000001</c:v>
                </c:pt>
                <c:pt idx="57">
                  <c:v>0.77217475579999995</c:v>
                </c:pt>
                <c:pt idx="58">
                  <c:v>0.3585196343</c:v>
                </c:pt>
                <c:pt idx="59">
                  <c:v>13.221826321899998</c:v>
                </c:pt>
                <c:pt idx="60">
                  <c:v>0.1653611539</c:v>
                </c:pt>
                <c:pt idx="61">
                  <c:v>2.8603462954999999</c:v>
                </c:pt>
                <c:pt idx="62">
                  <c:v>8.4237279301000001</c:v>
                </c:pt>
                <c:pt idx="63">
                  <c:v>4.0282873233000007</c:v>
                </c:pt>
                <c:pt idx="64">
                  <c:v>3.0422071595000002</c:v>
                </c:pt>
                <c:pt idx="65">
                  <c:v>1.3532334472999998</c:v>
                </c:pt>
                <c:pt idx="66">
                  <c:v>1.7723909424000002</c:v>
                </c:pt>
                <c:pt idx="67">
                  <c:v>1.4384272600000001E-2</c:v>
                </c:pt>
                <c:pt idx="68">
                  <c:v>3.7328570200000001E-2</c:v>
                </c:pt>
                <c:pt idx="69">
                  <c:v>0.2609661076</c:v>
                </c:pt>
                <c:pt idx="70">
                  <c:v>0.43270924430000002</c:v>
                </c:pt>
                <c:pt idx="71">
                  <c:v>2.9668930008999999</c:v>
                </c:pt>
                <c:pt idx="72">
                  <c:v>2.4677480460000001</c:v>
                </c:pt>
                <c:pt idx="73">
                  <c:v>1.6518825279999998</c:v>
                </c:pt>
                <c:pt idx="74">
                  <c:v>0.80258054429999992</c:v>
                </c:pt>
                <c:pt idx="75">
                  <c:v>1.0490978488</c:v>
                </c:pt>
                <c:pt idx="76">
                  <c:v>0.64489429229999995</c:v>
                </c:pt>
                <c:pt idx="77">
                  <c:v>0.21026835830000001</c:v>
                </c:pt>
                <c:pt idx="78">
                  <c:v>1.1223526414999998</c:v>
                </c:pt>
                <c:pt idx="79">
                  <c:v>0.30446897779999998</c:v>
                </c:pt>
                <c:pt idx="80">
                  <c:v>0.11973830749999999</c:v>
                </c:pt>
                <c:pt idx="81">
                  <c:v>0.60663402820000012</c:v>
                </c:pt>
                <c:pt idx="82">
                  <c:v>0.6038561241</c:v>
                </c:pt>
                <c:pt idx="83">
                  <c:v>0.31925084630000006</c:v>
                </c:pt>
                <c:pt idx="84">
                  <c:v>0.28071568180000001</c:v>
                </c:pt>
                <c:pt idx="85">
                  <c:v>1.1806834339999999</c:v>
                </c:pt>
              </c:numCache>
            </c:numRef>
          </c:xVal>
          <c:yVal>
            <c:numRef>
              <c:f>'Количественные признаки'!$B$2:$B$87</c:f>
              <c:numCache>
                <c:formatCode>0.00_ ;\-0.00\ </c:formatCode>
                <c:ptCount val="86"/>
                <c:pt idx="0">
                  <c:v>2.8701094</c:v>
                </c:pt>
                <c:pt idx="1">
                  <c:v>0.57515399999999994</c:v>
                </c:pt>
                <c:pt idx="2">
                  <c:v>4.9731173000000002</c:v>
                </c:pt>
                <c:pt idx="3">
                  <c:v>10.608196</c:v>
                </c:pt>
                <c:pt idx="4">
                  <c:v>0.78286769999999994</c:v>
                </c:pt>
                <c:pt idx="5">
                  <c:v>6.3828323999999999</c:v>
                </c:pt>
                <c:pt idx="6">
                  <c:v>8.6131199999999991E-2</c:v>
                </c:pt>
                <c:pt idx="7">
                  <c:v>3.7714240000000001</c:v>
                </c:pt>
                <c:pt idx="8">
                  <c:v>0.57192240000000005</c:v>
                </c:pt>
                <c:pt idx="9">
                  <c:v>128.4009465</c:v>
                </c:pt>
                <c:pt idx="10">
                  <c:v>0.7288290999999999</c:v>
                </c:pt>
                <c:pt idx="11">
                  <c:v>1.4141836000000001</c:v>
                </c:pt>
                <c:pt idx="12">
                  <c:v>1.6411375000000001</c:v>
                </c:pt>
                <c:pt idx="13">
                  <c:v>1.0009014000000001</c:v>
                </c:pt>
                <c:pt idx="14">
                  <c:v>5.1789287000000002</c:v>
                </c:pt>
                <c:pt idx="15">
                  <c:v>7.8228932000000002</c:v>
                </c:pt>
                <c:pt idx="16">
                  <c:v>6.4973035000000001</c:v>
                </c:pt>
                <c:pt idx="17">
                  <c:v>403.38254599999999</c:v>
                </c:pt>
                <c:pt idx="18">
                  <c:v>1.0365278</c:v>
                </c:pt>
                <c:pt idx="19">
                  <c:v>2.0853991999999999</c:v>
                </c:pt>
                <c:pt idx="20">
                  <c:v>1.5539928000000001</c:v>
                </c:pt>
                <c:pt idx="21">
                  <c:v>3.2107199999999995E-2</c:v>
                </c:pt>
                <c:pt idx="22">
                  <c:v>1.5218856000000001</c:v>
                </c:pt>
                <c:pt idx="23">
                  <c:v>0.7868849</c:v>
                </c:pt>
                <c:pt idx="24">
                  <c:v>1.7926900000000001</c:v>
                </c:pt>
                <c:pt idx="25">
                  <c:v>7.9898027000000003</c:v>
                </c:pt>
                <c:pt idx="26">
                  <c:v>2.785161</c:v>
                </c:pt>
                <c:pt idx="27">
                  <c:v>1.4800599999999999</c:v>
                </c:pt>
                <c:pt idx="28">
                  <c:v>0.1485908</c:v>
                </c:pt>
                <c:pt idx="29">
                  <c:v>127.4036018</c:v>
                </c:pt>
                <c:pt idx="30">
                  <c:v>0.20900039999999998</c:v>
                </c:pt>
                <c:pt idx="31">
                  <c:v>0.14659789999999998</c:v>
                </c:pt>
                <c:pt idx="32">
                  <c:v>1.5156342</c:v>
                </c:pt>
                <c:pt idx="33">
                  <c:v>6.3433904000000005</c:v>
                </c:pt>
                <c:pt idx="34">
                  <c:v>0.66045809999999994</c:v>
                </c:pt>
                <c:pt idx="35">
                  <c:v>3.5960576</c:v>
                </c:pt>
                <c:pt idx="36">
                  <c:v>13.3035409</c:v>
                </c:pt>
                <c:pt idx="37">
                  <c:v>1.0524463999999998</c:v>
                </c:pt>
                <c:pt idx="38">
                  <c:v>1.1176558999999999</c:v>
                </c:pt>
                <c:pt idx="39">
                  <c:v>0.1120482</c:v>
                </c:pt>
                <c:pt idx="40">
                  <c:v>0.69996230000000004</c:v>
                </c:pt>
                <c:pt idx="41">
                  <c:v>0.50657790000000003</c:v>
                </c:pt>
                <c:pt idx="42">
                  <c:v>0.47933959999999998</c:v>
                </c:pt>
                <c:pt idx="43">
                  <c:v>0.35972229999999994</c:v>
                </c:pt>
                <c:pt idx="44">
                  <c:v>2.1841296000000003</c:v>
                </c:pt>
                <c:pt idx="45">
                  <c:v>10.5272109</c:v>
                </c:pt>
                <c:pt idx="46">
                  <c:v>0.17801320000000001</c:v>
                </c:pt>
                <c:pt idx="47">
                  <c:v>1.0815451</c:v>
                </c:pt>
                <c:pt idx="48">
                  <c:v>16.878577399999998</c:v>
                </c:pt>
                <c:pt idx="49">
                  <c:v>1.8468608000000002</c:v>
                </c:pt>
                <c:pt idx="50">
                  <c:v>1.8022346</c:v>
                </c:pt>
                <c:pt idx="51">
                  <c:v>15.636340000000001</c:v>
                </c:pt>
                <c:pt idx="52">
                  <c:v>4.2025614000000004</c:v>
                </c:pt>
                <c:pt idx="53">
                  <c:v>68.750296300000002</c:v>
                </c:pt>
                <c:pt idx="54">
                  <c:v>0.89377050000000002</c:v>
                </c:pt>
                <c:pt idx="55">
                  <c:v>3.6395900999999999</c:v>
                </c:pt>
                <c:pt idx="56">
                  <c:v>15.492536400000001</c:v>
                </c:pt>
                <c:pt idx="57">
                  <c:v>6.4454200000000004</c:v>
                </c:pt>
                <c:pt idx="58">
                  <c:v>10.2881474</c:v>
                </c:pt>
                <c:pt idx="59">
                  <c:v>66.949289999999991</c:v>
                </c:pt>
                <c:pt idx="60">
                  <c:v>0.33546499999999996</c:v>
                </c:pt>
                <c:pt idx="61">
                  <c:v>26.436511300000003</c:v>
                </c:pt>
                <c:pt idx="62">
                  <c:v>19.427666000000002</c:v>
                </c:pt>
                <c:pt idx="63">
                  <c:v>3.5791578999999998</c:v>
                </c:pt>
                <c:pt idx="64">
                  <c:v>0.19648579999999999</c:v>
                </c:pt>
                <c:pt idx="65">
                  <c:v>15.6520223</c:v>
                </c:pt>
                <c:pt idx="66">
                  <c:v>20.749647699999997</c:v>
                </c:pt>
                <c:pt idx="67">
                  <c:v>8.8299399999999986E-2</c:v>
                </c:pt>
                <c:pt idx="68">
                  <c:v>0.34280749999999999</c:v>
                </c:pt>
                <c:pt idx="69">
                  <c:v>0.1114783</c:v>
                </c:pt>
                <c:pt idx="70">
                  <c:v>1.9670860000000001</c:v>
                </c:pt>
                <c:pt idx="71">
                  <c:v>26.005517399999999</c:v>
                </c:pt>
                <c:pt idx="72">
                  <c:v>5.9095878000000006</c:v>
                </c:pt>
                <c:pt idx="73">
                  <c:v>1.7391982000000001</c:v>
                </c:pt>
                <c:pt idx="74">
                  <c:v>24.832369500000002</c:v>
                </c:pt>
                <c:pt idx="75">
                  <c:v>5.6436681000000002</c:v>
                </c:pt>
                <c:pt idx="76">
                  <c:v>15.420316699999999</c:v>
                </c:pt>
                <c:pt idx="77">
                  <c:v>0.89852980000000005</c:v>
                </c:pt>
                <c:pt idx="78">
                  <c:v>0.52963139999999997</c:v>
                </c:pt>
                <c:pt idx="79">
                  <c:v>3.0256676000000002</c:v>
                </c:pt>
                <c:pt idx="80">
                  <c:v>1.5560993000000001</c:v>
                </c:pt>
                <c:pt idx="81">
                  <c:v>7.8638167999999995</c:v>
                </c:pt>
                <c:pt idx="82">
                  <c:v>2.0351073</c:v>
                </c:pt>
                <c:pt idx="83">
                  <c:v>0.66589860000000001</c:v>
                </c:pt>
                <c:pt idx="84">
                  <c:v>0.81182640000000006</c:v>
                </c:pt>
                <c:pt idx="85">
                  <c:v>1.0618146000000002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C-41B0-99AC-7E716B55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03519"/>
        <c:axId val="1000491455"/>
      </c:scatterChart>
      <c:valAx>
        <c:axId val="10005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491455"/>
        <c:crosses val="autoZero"/>
        <c:crossBetween val="midCat"/>
      </c:valAx>
      <c:valAx>
        <c:axId val="1000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5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отгруженных товаров, выполненных работ собственными силами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00540001944201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'Ряды динамики'!$C$5:$C$14</c:f>
              <c:numCache>
                <c:formatCode>General</c:formatCode>
                <c:ptCount val="10"/>
                <c:pt idx="0">
                  <c:v>25.794618100000001</c:v>
                </c:pt>
                <c:pt idx="1">
                  <c:v>33.407033400000003</c:v>
                </c:pt>
                <c:pt idx="2">
                  <c:v>35.944433700000005</c:v>
                </c:pt>
                <c:pt idx="3">
                  <c:v>38.334530200000003</c:v>
                </c:pt>
                <c:pt idx="4">
                  <c:v>41.2334909</c:v>
                </c:pt>
                <c:pt idx="5">
                  <c:v>45.525133799999999</c:v>
                </c:pt>
                <c:pt idx="6">
                  <c:v>51.316283499999997</c:v>
                </c:pt>
                <c:pt idx="7">
                  <c:v>57.611057799999998</c:v>
                </c:pt>
                <c:pt idx="8">
                  <c:v>68.982626599999989</c:v>
                </c:pt>
                <c:pt idx="9">
                  <c:v>91.296007700000004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E-4936-A712-8DD2D8CA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54656"/>
        <c:axId val="296260064"/>
      </c:lineChart>
      <c:catAx>
        <c:axId val="2962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60064"/>
        <c:crosses val="autoZero"/>
        <c:auto val="1"/>
        <c:lblAlgn val="ctr"/>
        <c:lblOffset val="100"/>
        <c:noMultiLvlLbl val="0"/>
      </c:catAx>
      <c:valAx>
        <c:axId val="296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Отгруженно товаров собственного производства, выполненно работ собственными силами, трлн. рублей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185737</xdr:rowOff>
    </xdr:from>
    <xdr:to>
      <xdr:col>12</xdr:col>
      <xdr:colOff>390525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7509C5-5CF3-43EF-BD99-11E732E5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171450</xdr:rowOff>
    </xdr:from>
    <xdr:to>
      <xdr:col>8</xdr:col>
      <xdr:colOff>4133850</xdr:colOff>
      <xdr:row>14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ED1AA1-D2E5-4654-8411-0E8B12A0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2</xdr:row>
      <xdr:rowOff>14286</xdr:rowOff>
    </xdr:from>
    <xdr:to>
      <xdr:col>5</xdr:col>
      <xdr:colOff>285749</xdr:colOff>
      <xdr:row>21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7735C8-E635-4EB9-9F1D-64870920F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</xdr:row>
      <xdr:rowOff>4762</xdr:rowOff>
    </xdr:from>
    <xdr:to>
      <xdr:col>13</xdr:col>
      <xdr:colOff>285750</xdr:colOff>
      <xdr:row>16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4D62C2-A4A1-4D4F-9696-AE03EB18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CCCE56-0003-4895-82FD-2C3E8EC48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4761</xdr:rowOff>
    </xdr:from>
    <xdr:to>
      <xdr:col>11</xdr:col>
      <xdr:colOff>9525</xdr:colOff>
      <xdr:row>16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7CB355-AE07-441D-8B35-FD7A57E7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185737</xdr:rowOff>
    </xdr:from>
    <xdr:to>
      <xdr:col>11</xdr:col>
      <xdr:colOff>285751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72ADE3-85B3-4486-A728-FED5C046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42862</xdr:rowOff>
    </xdr:from>
    <xdr:to>
      <xdr:col>3</xdr:col>
      <xdr:colOff>1504950</xdr:colOff>
      <xdr:row>22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22CD53-6F77-4E19-A6AE-9B9F9E838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266700</xdr:rowOff>
    </xdr:from>
    <xdr:to>
      <xdr:col>14</xdr:col>
      <xdr:colOff>304799</xdr:colOff>
      <xdr:row>16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1466DE-C514-408E-AB81-4BB106B9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2</xdr:row>
      <xdr:rowOff>32439</xdr:rowOff>
    </xdr:from>
    <xdr:to>
      <xdr:col>10</xdr:col>
      <xdr:colOff>4944998</xdr:colOff>
      <xdr:row>21</xdr:row>
      <xdr:rowOff>96242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57AFD0E-9479-417D-8259-6EA17BC41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4" y="413439"/>
          <a:ext cx="6468999" cy="42167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енат" refreshedDate="45616.763380902776" createdVersion="7" refreshedVersion="7" minRefreshableVersion="3" recordCount="86" xr:uid="{36CC04EA-B33B-4294-9433-FC5B3A3F2366}">
  <cacheSource type="worksheet">
    <worksheetSource ref="H3:L89" sheet="Данные"/>
  </cacheSource>
  <cacheFields count="5">
    <cacheField name="Субъекты" numFmtId="0">
      <sharedItems count="86">
        <s v="Белгородская область"/>
        <s v="Брянская область"/>
        <s v="Владимирская область"/>
        <s v="Воронежская область"/>
        <s v="Ивановская область"/>
        <s v="Калужская область"/>
        <s v="Костромская область"/>
        <s v="Курская область"/>
        <s v="Липецкая область"/>
        <s v="Московская область"/>
        <s v="Орловская область"/>
        <s v="Рязанская область"/>
        <s v="Смоленская область"/>
        <s v="Тамбовская область"/>
        <s v="Тверская область"/>
        <s v="Тульская область"/>
        <s v="Ярославская область"/>
        <s v="г. Москва"/>
        <s v="Республика Карелия"/>
        <s v="Республика Коми"/>
        <s v="Архангельская область"/>
        <s v="Ненецкий автономный округ"/>
        <s v=" Архангельская область без АО"/>
        <s v="Вологодская область"/>
        <s v="Калинингpадская область"/>
        <s v="Ленинградская область"/>
        <s v="Мурманская область"/>
        <s v="Новгородская область"/>
        <s v="Псковская область"/>
        <s v="г. Санкт-Петербург"/>
        <s v="Республика Адыгея"/>
        <s v="Республика Калмыкия"/>
        <s v="Республика Крым"/>
        <s v="Краснодарский край"/>
        <s v="Астраханская область"/>
        <s v="Волгоградская область"/>
        <s v="Ростовская область"/>
        <s v="г. Севастополь"/>
        <s v="Республика Дагестан"/>
        <s v="Республика Ингушетия"/>
        <s v="Кабардино-Балкарская Республика"/>
        <s v="Карачаево-Черкесская Республика"/>
        <s v="Республика Северная Осетия - Алания"/>
        <s v="Чеченская Республика "/>
        <s v="Ставропольский край"/>
        <s v="Республика Башкортостан"/>
        <s v="Республика Марий Эл"/>
        <s v="Республика Мордовия"/>
        <s v="Республика Татарстан"/>
        <s v="Удмуртская Республика"/>
        <s v="Чувашская Республика"/>
        <s v="Пермский край"/>
        <s v="Кировская область"/>
        <s v="Нижегородская область"/>
        <s v="Оренбургская область"/>
        <s v="Пензенская область"/>
        <s v="Самарская область"/>
        <s v="Саратовская область"/>
        <s v="Ульяновская область"/>
        <s v="Уральский федеральный округ"/>
        <s v="Курганская область"/>
        <s v="Свердловская область"/>
        <s v="Тюменская область"/>
        <s v="Ханты-Мансийский автономный округ - Югра"/>
        <s v="Ямало-Ненецкий автономный округ"/>
        <s v="Тюменская область без АО"/>
        <s v="Челябинская область"/>
        <s v="Республика Алтай "/>
        <s v="Республика Тыва"/>
        <s v="Республика Хакасия"/>
        <s v="Алтайский край"/>
        <s v="Красноярский край"/>
        <s v="Иркутская область"/>
        <s v="Кемеровская область- Кузбасс"/>
        <s v="Новосибирская область"/>
        <s v="Омская область"/>
        <s v="Томская область"/>
        <s v="Республика Бурятия"/>
        <s v="Республика Саха (Якутия)"/>
        <s v="Забайкальский край"/>
        <s v="Камчатский край"/>
        <s v="Приморский край"/>
        <s v="Хабаровский край"/>
        <s v="Амурская область"/>
        <s v="Магаданская область"/>
        <s v="Сахалинская область"/>
      </sharedItems>
    </cacheField>
    <cacheField name="Отгружено товаров собственного производства, выполнено работ и услуг собственными силами, трлд. рублей" numFmtId="167">
      <sharedItems containsSemiMixedTypes="0" containsString="0" containsNumber="1" minValue="5.2736222000000004E-3" maxValue="17.579949936199998" count="86">
        <n v="1.1230556704000003"/>
        <n v="0.32832863910000004"/>
        <n v="0.55805359450000003"/>
        <n v="0.70875663680000001"/>
        <n v="0.18935929269999999"/>
        <n v="2.1986773400999997"/>
        <n v="0.17495196360000001"/>
        <n v="0.52618002639999994"/>
        <n v="0.87699711989999996"/>
        <n v="4.3061044536000006"/>
        <n v="0.21144709840000001"/>
        <n v="0.40964058599999997"/>
        <n v="0.37265274279999999"/>
        <n v="0.28131898580000003"/>
        <n v="0.45421750750000001"/>
        <n v="0.96930393520000002"/>
        <n v="0.51441586549999996"/>
        <n v="17.579949936199998"/>
        <n v="0.25323191880000001"/>
        <n v="0.87124903960000011"/>
        <n v="0.69692060089999996"/>
        <n v="0.2969379385"/>
        <n v="0.39998266239999997"/>
        <n v="0.84793086029999998"/>
        <n v="0.71443114169999999"/>
        <n v="1.7146938767000002"/>
        <n v="1.0601092599999999"/>
        <n v="0.23703764139999997"/>
        <n v="0.1726065541"/>
        <n v="4.2187844964000005"/>
        <n v="8.4928686600000011E-2"/>
        <n v="1.1823393099999999E-2"/>
        <n v="0.2365065167"/>
        <n v="2.1594998626000002"/>
        <n v="0.41011643069999998"/>
        <n v="1.0228561653999999"/>
        <n v="1.2574492642999999"/>
        <n v="2.8799143900000001E-2"/>
        <n v="0.10880880449999999"/>
        <n v="5.2736222000000004E-3"/>
        <n v="5.6164541800000002E-2"/>
        <n v="5.7894491799999996E-2"/>
        <n v="4.5766898E-2"/>
        <n v="6.2192838200000003E-2"/>
        <n v="0.53112021230000006"/>
        <n v="1.9007175222000001"/>
        <n v="0.13380433999999999"/>
        <n v="0.29501220849999998"/>
        <n v="2.9272579561000001"/>
        <n v="0.61429356219999998"/>
        <n v="0.25562612419999997"/>
        <n v="1.7261770855999998"/>
        <n v="0.32868230870000004"/>
        <n v="1.8932401538999999"/>
        <n v="0.91456557660000004"/>
        <n v="0.35248229739999998"/>
        <n v="1.7019444449000001"/>
        <n v="0.77217475579999995"/>
        <n v="0.3585196343"/>
        <n v="13.221826321899998"/>
        <n v="0.1653611539"/>
        <n v="2.8603462954999999"/>
        <n v="8.4237279301000001"/>
        <n v="4.0282873233000007"/>
        <n v="3.0422071595000002"/>
        <n v="1.3532334472999998"/>
        <n v="1.7723909424000002"/>
        <n v="1.4384272600000001E-2"/>
        <n v="3.7328570200000001E-2"/>
        <n v="0.2609661076"/>
        <n v="0.43270924430000002"/>
        <n v="2.9668930008999999"/>
        <n v="2.4677480460000001"/>
        <n v="1.6518825279999998"/>
        <n v="0.80258054429999992"/>
        <n v="1.0490978488"/>
        <n v="0.64489429229999995"/>
        <n v="0.21026835830000001"/>
        <n v="1.1223526414999998"/>
        <n v="0.30446897779999998"/>
        <n v="0.11973830749999999"/>
        <n v="0.60663402820000012"/>
        <n v="0.6038561241"/>
        <n v="0.31925084630000006"/>
        <n v="0.28071568180000001"/>
        <n v="1.1806834339999999"/>
      </sharedItems>
      <fieldGroup base="1">
        <rangePr autoStart="0" startNum="0" endNum="17.579949936199998"/>
        <groupItems count="20">
          <s v="&lt;0"/>
          <s v="0-1"/>
          <s v="1-2"/>
          <s v="2-3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17-18"/>
          <s v="&gt;18"/>
        </groupItems>
      </fieldGroup>
    </cacheField>
    <cacheField name="Внутренние текущие затраты на научные исследования и разработки, млн. рублей" numFmtId="167">
      <sharedItems containsSemiMixedTypes="0" containsString="0" containsNumber="1" minValue="3.2107199999999995E-2" maxValue="403.38254599999999" count="86">
        <n v="2.8701094"/>
        <n v="0.57515399999999994"/>
        <n v="4.9731173000000002"/>
        <n v="10.608196"/>
        <n v="0.78286769999999994"/>
        <n v="6.3828323999999999"/>
        <n v="8.6131199999999991E-2"/>
        <n v="3.7714240000000001"/>
        <n v="0.57192240000000005"/>
        <n v="128.4009465"/>
        <n v="0.7288290999999999"/>
        <n v="1.4141836000000001"/>
        <n v="1.6411375000000001"/>
        <n v="1.0009014000000001"/>
        <n v="5.1789287000000002"/>
        <n v="7.8228932000000002"/>
        <n v="6.4973035000000001"/>
        <n v="403.38254599999999"/>
        <n v="1.0365278"/>
        <n v="2.0853991999999999"/>
        <n v="1.5539928000000001"/>
        <n v="3.2107199999999995E-2"/>
        <n v="1.5218856000000001"/>
        <n v="0.7868849"/>
        <n v="1.7926900000000001"/>
        <n v="7.9898027000000003"/>
        <n v="2.785161"/>
        <n v="1.4800599999999999"/>
        <n v="0.1485908"/>
        <n v="127.4036018"/>
        <n v="0.20900039999999998"/>
        <n v="0.14659789999999998"/>
        <n v="1.5156342"/>
        <n v="6.3433904000000005"/>
        <n v="0.66045809999999994"/>
        <n v="3.5960576"/>
        <n v="13.3035409"/>
        <n v="1.0524463999999998"/>
        <n v="1.1176558999999999"/>
        <n v="0.1120482"/>
        <n v="0.69996230000000004"/>
        <n v="0.50657790000000003"/>
        <n v="0.47933959999999998"/>
        <n v="0.35972229999999994"/>
        <n v="2.1841296000000003"/>
        <n v="10.5272109"/>
        <n v="0.17801320000000001"/>
        <n v="1.0815451"/>
        <n v="16.878577399999998"/>
        <n v="1.8468608000000002"/>
        <n v="1.8022346"/>
        <n v="15.636340000000001"/>
        <n v="4.2025614000000004"/>
        <n v="68.750296300000002"/>
        <n v="0.89377050000000002"/>
        <n v="3.6395900999999999"/>
        <n v="15.492536400000001"/>
        <n v="6.4454200000000004"/>
        <n v="10.2881474"/>
        <n v="66.949289999999991"/>
        <n v="0.33546499999999996"/>
        <n v="26.436511300000003"/>
        <n v="19.427666000000002"/>
        <n v="3.5791578999999998"/>
        <n v="0.19648579999999999"/>
        <n v="15.6520223"/>
        <n v="20.749647699999997"/>
        <n v="8.8299399999999986E-2"/>
        <n v="0.34280749999999999"/>
        <n v="0.1114783"/>
        <n v="1.9670860000000001"/>
        <n v="26.005517399999999"/>
        <n v="5.9095878000000006"/>
        <n v="1.7391982000000001"/>
        <n v="24.832369500000002"/>
        <n v="5.6436681000000002"/>
        <n v="15.420316699999999"/>
        <n v="0.89852980000000005"/>
        <n v="0.52963139999999997"/>
        <n v="3.0256676000000002"/>
        <n v="1.5560993000000001"/>
        <n v="7.8638167999999995"/>
        <n v="2.0351073"/>
        <n v="0.66589860000000001"/>
        <n v="0.81182640000000006"/>
        <n v="1.0618146000000002"/>
      </sharedItems>
      <fieldGroup base="2">
        <rangePr autoStart="0" autoEnd="0" startNum="0" endNum="405" groupInterval="25"/>
        <groupItems count="19">
          <s v="&lt;0"/>
          <s v="0-25"/>
          <s v="25-50"/>
          <s v="50-75"/>
          <s v="75-100"/>
          <s v="100-125"/>
          <s v="125-150"/>
          <s v="150-175"/>
          <s v="175-200"/>
          <s v="200-225"/>
          <s v="225-250"/>
          <s v="250-275"/>
          <s v="275-300"/>
          <s v="300-325"/>
          <s v="325-350"/>
          <s v="350-375"/>
          <s v="375-400"/>
          <s v="400-425"/>
          <s v="&gt;425"/>
        </groupItems>
      </fieldGroup>
    </cacheField>
    <cacheField name="Уровень инновационной активности организаций, в процентах" numFmtId="9">
      <sharedItems containsSemiMixedTypes="0" containsString="0" containsNumber="1" minValue="1.6759776536312849E-2" maxValue="0.29017447199265378" count="86">
        <n v="0.16998011928429424"/>
        <n v="0.13517441860465115"/>
        <n v="0.11666666666666665"/>
        <n v="0.12626656274356976"/>
        <n v="0.14893617021276595"/>
        <n v="0.12386363636363637"/>
        <n v="4.5714285714285714E-2"/>
        <n v="6.7961165048543687E-2"/>
        <n v="0.13670133729569092"/>
        <n v="0.11741723216121736"/>
        <n v="0.15285451197053407"/>
        <n v="0.12628487518355361"/>
        <n v="6.5340909090909088E-2"/>
        <n v="0.10714285714285714"/>
        <n v="0.11729857819905214"/>
        <n v="0.15401301518438179"/>
        <n v="0.12844036697247707"/>
        <n v="0.13257515508191506"/>
        <n v="6.3655030800821355E-2"/>
        <n v="8.9171974522292988E-2"/>
        <n v="4.0650406504065047E-2"/>
        <n v="1.6759776536312849E-2"/>
        <n v="4.5962732919254658E-2"/>
        <n v="8.9223638470451921E-2"/>
        <n v="6.5803667745415323E-2"/>
        <n v="8.2283172720533718E-2"/>
        <n v="0.10042432814710044"/>
        <n v="9.8468271334792135E-2"/>
        <n v="9.8253275109170313E-2"/>
        <n v="0.15879639797935427"/>
        <n v="7.7966101694915246E-2"/>
        <n v="2.5641025641025644E-2"/>
        <n v="6.8027210884353734E-2"/>
        <n v="6.3473744950952107E-2"/>
        <n v="7.7212806026365349E-2"/>
        <n v="8.7889273356401384E-2"/>
        <n v="0.27586206896551724"/>
        <n v="0.10212765957446809"/>
        <n v="3.7828947368421052E-2"/>
        <n v="3.8834951456310683E-2"/>
        <n v="5.8139534883720929E-2"/>
        <n v="4.878048780487805E-2"/>
        <n v="3.3783783783783786E-2"/>
        <n v="1.8691588785046728E-2"/>
        <n v="6.9306930693069313E-2"/>
        <n v="0.21185510428100987"/>
        <n v="0.11976047904191617"/>
        <n v="0.2"/>
        <n v="0.29017447199265378"/>
        <n v="0.14318706697459585"/>
        <n v="0.15812591508052709"/>
        <n v="0.12232030264817149"/>
        <n v="0.12743823146944083"/>
        <n v="0.15112704918032788"/>
        <n v="7.5971731448763249E-2"/>
        <n v="0.15320665083135393"/>
        <n v="0.18181818181818182"/>
        <n v="8.906589427950759E-2"/>
        <n v="0.17379679144385027"/>
        <n v="0.11092889773925267"/>
        <n v="0.14374999999999999"/>
        <n v="0.13016608729239088"/>
        <n v="8.4789981737542403E-2"/>
        <n v="6.6171923314780459E-2"/>
        <n v="6.7703568161024699E-2"/>
        <n v="0.12822796081923418"/>
        <n v="0.13211009174311927"/>
        <n v="5.5837563451776651E-2"/>
        <n v="4.3668122270742363E-2"/>
        <n v="4.0380047505938245E-2"/>
        <n v="0.17089678510998307"/>
        <n v="7.0258620689655174E-2"/>
        <n v="6.407035175879397E-2"/>
        <n v="7.7958894401133946E-2"/>
        <n v="8.8381330685203582E-2"/>
        <n v="0.10786106032906764"/>
        <n v="0.17857142857142858"/>
        <n v="4.5918367346938778E-2"/>
        <n v="0.14500941619585686"/>
        <n v="4.7244094488188976E-2"/>
        <n v="0.10942249240121579"/>
        <n v="7.4162679425837319E-2"/>
        <n v="7.2314049586776855E-2"/>
        <n v="5.9474412171507611E-2"/>
        <n v="9.1216216216216214E-2"/>
        <n v="3.896103896103896E-2"/>
      </sharedItems>
      <fieldGroup base="3">
        <rangePr autoStart="0" autoEnd="0" startNum="0" endNum="0.3" groupInterval="0.04"/>
        <groupItems count="10">
          <s v="&lt;0"/>
          <s v="0-0,04"/>
          <s v="0,04-0,08"/>
          <s v="0,08-0,12"/>
          <s v="0,12-0,16"/>
          <s v="0,16-0,2"/>
          <s v="0,2-0,24"/>
          <s v="0,24-0,28"/>
          <s v="0,28-0,32"/>
          <s v="&gt;0,32"/>
        </groupItems>
      </fieldGroup>
    </cacheField>
    <cacheField name="Уровень инновационной активности организаций" numFmtId="0">
      <sharedItems count="3">
        <s v="Высокий"/>
        <s v="Средний"/>
        <s v="Низ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  <x v="0"/>
    <x v="0"/>
  </r>
  <r>
    <x v="1"/>
    <x v="1"/>
    <x v="1"/>
    <x v="1"/>
    <x v="0"/>
  </r>
  <r>
    <x v="2"/>
    <x v="2"/>
    <x v="2"/>
    <x v="2"/>
    <x v="1"/>
  </r>
  <r>
    <x v="3"/>
    <x v="3"/>
    <x v="3"/>
    <x v="3"/>
    <x v="0"/>
  </r>
  <r>
    <x v="4"/>
    <x v="4"/>
    <x v="4"/>
    <x v="4"/>
    <x v="0"/>
  </r>
  <r>
    <x v="5"/>
    <x v="5"/>
    <x v="5"/>
    <x v="5"/>
    <x v="0"/>
  </r>
  <r>
    <x v="6"/>
    <x v="6"/>
    <x v="6"/>
    <x v="6"/>
    <x v="2"/>
  </r>
  <r>
    <x v="7"/>
    <x v="7"/>
    <x v="7"/>
    <x v="7"/>
    <x v="2"/>
  </r>
  <r>
    <x v="8"/>
    <x v="8"/>
    <x v="8"/>
    <x v="8"/>
    <x v="0"/>
  </r>
  <r>
    <x v="9"/>
    <x v="9"/>
    <x v="9"/>
    <x v="9"/>
    <x v="1"/>
  </r>
  <r>
    <x v="10"/>
    <x v="10"/>
    <x v="10"/>
    <x v="10"/>
    <x v="0"/>
  </r>
  <r>
    <x v="11"/>
    <x v="11"/>
    <x v="11"/>
    <x v="11"/>
    <x v="0"/>
  </r>
  <r>
    <x v="12"/>
    <x v="12"/>
    <x v="12"/>
    <x v="12"/>
    <x v="2"/>
  </r>
  <r>
    <x v="13"/>
    <x v="13"/>
    <x v="13"/>
    <x v="13"/>
    <x v="1"/>
  </r>
  <r>
    <x v="14"/>
    <x v="14"/>
    <x v="14"/>
    <x v="14"/>
    <x v="1"/>
  </r>
  <r>
    <x v="15"/>
    <x v="15"/>
    <x v="15"/>
    <x v="15"/>
    <x v="0"/>
  </r>
  <r>
    <x v="16"/>
    <x v="16"/>
    <x v="16"/>
    <x v="16"/>
    <x v="0"/>
  </r>
  <r>
    <x v="17"/>
    <x v="17"/>
    <x v="17"/>
    <x v="17"/>
    <x v="0"/>
  </r>
  <r>
    <x v="18"/>
    <x v="18"/>
    <x v="18"/>
    <x v="18"/>
    <x v="2"/>
  </r>
  <r>
    <x v="19"/>
    <x v="19"/>
    <x v="19"/>
    <x v="19"/>
    <x v="1"/>
  </r>
  <r>
    <x v="20"/>
    <x v="20"/>
    <x v="20"/>
    <x v="20"/>
    <x v="2"/>
  </r>
  <r>
    <x v="21"/>
    <x v="21"/>
    <x v="21"/>
    <x v="21"/>
    <x v="2"/>
  </r>
  <r>
    <x v="22"/>
    <x v="22"/>
    <x v="22"/>
    <x v="22"/>
    <x v="2"/>
  </r>
  <r>
    <x v="23"/>
    <x v="23"/>
    <x v="23"/>
    <x v="23"/>
    <x v="1"/>
  </r>
  <r>
    <x v="24"/>
    <x v="24"/>
    <x v="24"/>
    <x v="24"/>
    <x v="2"/>
  </r>
  <r>
    <x v="25"/>
    <x v="25"/>
    <x v="25"/>
    <x v="25"/>
    <x v="1"/>
  </r>
  <r>
    <x v="26"/>
    <x v="26"/>
    <x v="26"/>
    <x v="26"/>
    <x v="1"/>
  </r>
  <r>
    <x v="27"/>
    <x v="27"/>
    <x v="27"/>
    <x v="27"/>
    <x v="1"/>
  </r>
  <r>
    <x v="28"/>
    <x v="28"/>
    <x v="28"/>
    <x v="28"/>
    <x v="1"/>
  </r>
  <r>
    <x v="29"/>
    <x v="29"/>
    <x v="29"/>
    <x v="29"/>
    <x v="0"/>
  </r>
  <r>
    <x v="30"/>
    <x v="30"/>
    <x v="30"/>
    <x v="30"/>
    <x v="1"/>
  </r>
  <r>
    <x v="31"/>
    <x v="31"/>
    <x v="31"/>
    <x v="31"/>
    <x v="2"/>
  </r>
  <r>
    <x v="32"/>
    <x v="32"/>
    <x v="32"/>
    <x v="32"/>
    <x v="2"/>
  </r>
  <r>
    <x v="33"/>
    <x v="33"/>
    <x v="33"/>
    <x v="33"/>
    <x v="2"/>
  </r>
  <r>
    <x v="34"/>
    <x v="34"/>
    <x v="34"/>
    <x v="34"/>
    <x v="1"/>
  </r>
  <r>
    <x v="35"/>
    <x v="35"/>
    <x v="35"/>
    <x v="35"/>
    <x v="1"/>
  </r>
  <r>
    <x v="36"/>
    <x v="36"/>
    <x v="36"/>
    <x v="36"/>
    <x v="0"/>
  </r>
  <r>
    <x v="37"/>
    <x v="37"/>
    <x v="37"/>
    <x v="37"/>
    <x v="1"/>
  </r>
  <r>
    <x v="38"/>
    <x v="38"/>
    <x v="38"/>
    <x v="38"/>
    <x v="2"/>
  </r>
  <r>
    <x v="39"/>
    <x v="39"/>
    <x v="39"/>
    <x v="39"/>
    <x v="2"/>
  </r>
  <r>
    <x v="40"/>
    <x v="40"/>
    <x v="40"/>
    <x v="40"/>
    <x v="2"/>
  </r>
  <r>
    <x v="41"/>
    <x v="41"/>
    <x v="41"/>
    <x v="41"/>
    <x v="2"/>
  </r>
  <r>
    <x v="42"/>
    <x v="42"/>
    <x v="42"/>
    <x v="42"/>
    <x v="2"/>
  </r>
  <r>
    <x v="43"/>
    <x v="43"/>
    <x v="43"/>
    <x v="43"/>
    <x v="2"/>
  </r>
  <r>
    <x v="44"/>
    <x v="44"/>
    <x v="44"/>
    <x v="44"/>
    <x v="2"/>
  </r>
  <r>
    <x v="45"/>
    <x v="45"/>
    <x v="45"/>
    <x v="45"/>
    <x v="0"/>
  </r>
  <r>
    <x v="46"/>
    <x v="46"/>
    <x v="46"/>
    <x v="46"/>
    <x v="1"/>
  </r>
  <r>
    <x v="47"/>
    <x v="47"/>
    <x v="47"/>
    <x v="47"/>
    <x v="0"/>
  </r>
  <r>
    <x v="48"/>
    <x v="48"/>
    <x v="48"/>
    <x v="48"/>
    <x v="0"/>
  </r>
  <r>
    <x v="49"/>
    <x v="49"/>
    <x v="49"/>
    <x v="49"/>
    <x v="0"/>
  </r>
  <r>
    <x v="50"/>
    <x v="50"/>
    <x v="50"/>
    <x v="50"/>
    <x v="0"/>
  </r>
  <r>
    <x v="51"/>
    <x v="51"/>
    <x v="51"/>
    <x v="51"/>
    <x v="0"/>
  </r>
  <r>
    <x v="52"/>
    <x v="52"/>
    <x v="52"/>
    <x v="52"/>
    <x v="0"/>
  </r>
  <r>
    <x v="53"/>
    <x v="53"/>
    <x v="53"/>
    <x v="53"/>
    <x v="0"/>
  </r>
  <r>
    <x v="54"/>
    <x v="54"/>
    <x v="54"/>
    <x v="54"/>
    <x v="1"/>
  </r>
  <r>
    <x v="55"/>
    <x v="55"/>
    <x v="55"/>
    <x v="55"/>
    <x v="0"/>
  </r>
  <r>
    <x v="56"/>
    <x v="56"/>
    <x v="56"/>
    <x v="56"/>
    <x v="0"/>
  </r>
  <r>
    <x v="57"/>
    <x v="57"/>
    <x v="57"/>
    <x v="57"/>
    <x v="1"/>
  </r>
  <r>
    <x v="58"/>
    <x v="58"/>
    <x v="58"/>
    <x v="58"/>
    <x v="0"/>
  </r>
  <r>
    <x v="59"/>
    <x v="59"/>
    <x v="59"/>
    <x v="59"/>
    <x v="1"/>
  </r>
  <r>
    <x v="60"/>
    <x v="60"/>
    <x v="60"/>
    <x v="60"/>
    <x v="0"/>
  </r>
  <r>
    <x v="61"/>
    <x v="61"/>
    <x v="61"/>
    <x v="61"/>
    <x v="0"/>
  </r>
  <r>
    <x v="62"/>
    <x v="62"/>
    <x v="62"/>
    <x v="62"/>
    <x v="1"/>
  </r>
  <r>
    <x v="63"/>
    <x v="63"/>
    <x v="63"/>
    <x v="63"/>
    <x v="2"/>
  </r>
  <r>
    <x v="64"/>
    <x v="64"/>
    <x v="64"/>
    <x v="64"/>
    <x v="2"/>
  </r>
  <r>
    <x v="65"/>
    <x v="65"/>
    <x v="65"/>
    <x v="65"/>
    <x v="0"/>
  </r>
  <r>
    <x v="66"/>
    <x v="66"/>
    <x v="66"/>
    <x v="66"/>
    <x v="0"/>
  </r>
  <r>
    <x v="67"/>
    <x v="67"/>
    <x v="67"/>
    <x v="67"/>
    <x v="2"/>
  </r>
  <r>
    <x v="68"/>
    <x v="68"/>
    <x v="68"/>
    <x v="68"/>
    <x v="2"/>
  </r>
  <r>
    <x v="69"/>
    <x v="69"/>
    <x v="69"/>
    <x v="69"/>
    <x v="2"/>
  </r>
  <r>
    <x v="70"/>
    <x v="70"/>
    <x v="70"/>
    <x v="70"/>
    <x v="0"/>
  </r>
  <r>
    <x v="71"/>
    <x v="71"/>
    <x v="71"/>
    <x v="71"/>
    <x v="1"/>
  </r>
  <r>
    <x v="72"/>
    <x v="72"/>
    <x v="72"/>
    <x v="72"/>
    <x v="2"/>
  </r>
  <r>
    <x v="73"/>
    <x v="73"/>
    <x v="73"/>
    <x v="73"/>
    <x v="1"/>
  </r>
  <r>
    <x v="74"/>
    <x v="74"/>
    <x v="74"/>
    <x v="74"/>
    <x v="1"/>
  </r>
  <r>
    <x v="75"/>
    <x v="75"/>
    <x v="75"/>
    <x v="75"/>
    <x v="1"/>
  </r>
  <r>
    <x v="76"/>
    <x v="76"/>
    <x v="76"/>
    <x v="76"/>
    <x v="0"/>
  </r>
  <r>
    <x v="77"/>
    <x v="77"/>
    <x v="77"/>
    <x v="77"/>
    <x v="2"/>
  </r>
  <r>
    <x v="78"/>
    <x v="78"/>
    <x v="78"/>
    <x v="78"/>
    <x v="0"/>
  </r>
  <r>
    <x v="79"/>
    <x v="79"/>
    <x v="79"/>
    <x v="79"/>
    <x v="2"/>
  </r>
  <r>
    <x v="80"/>
    <x v="80"/>
    <x v="80"/>
    <x v="80"/>
    <x v="1"/>
  </r>
  <r>
    <x v="81"/>
    <x v="81"/>
    <x v="81"/>
    <x v="81"/>
    <x v="1"/>
  </r>
  <r>
    <x v="82"/>
    <x v="82"/>
    <x v="82"/>
    <x v="82"/>
    <x v="1"/>
  </r>
  <r>
    <x v="83"/>
    <x v="83"/>
    <x v="83"/>
    <x v="83"/>
    <x v="2"/>
  </r>
  <r>
    <x v="84"/>
    <x v="84"/>
    <x v="84"/>
    <x v="84"/>
    <x v="1"/>
  </r>
  <r>
    <x v="85"/>
    <x v="85"/>
    <x v="85"/>
    <x v="8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D0C0F-5CCB-469B-AC5D-EC9ABDC9D55D}" name="Сводная таблица1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Отгружено товаров собственного производства, выполнено работ и услуг собственными силами, трлд. Рублей">
  <location ref="A3:B12" firstHeaderRow="1" firstDataRow="1" firstDataCol="1"/>
  <pivotFields count="5">
    <pivotField showAll="0"/>
    <pivotField axis="axisRow" numFmtId="167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numFmtId="167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9"/>
    </i>
    <i>
      <x v="14"/>
    </i>
    <i>
      <x v="18"/>
    </i>
    <i t="grand">
      <x/>
    </i>
  </rowItems>
  <colItems count="1">
    <i/>
  </colItems>
  <dataFields count="1">
    <dataField name="Сумма по полю Внутренние текущие затраты на научные исследования и разработки, млн. рублей" fld="2" baseField="0" baseItem="0" numFmtId="2"/>
  </dataFields>
  <formats count="3"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6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37471-0C5D-4F14-947A-69D5A500484E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Отгружено товаров собственного производства, выполнено работ и услуг собственными силами, трлд. Рублей">
  <location ref="A3:B12" firstHeaderRow="1" firstDataRow="1" firstDataCol="1"/>
  <pivotFields count="5">
    <pivotField showAll="0">
      <items count="87">
        <item x="22"/>
        <item x="70"/>
        <item x="83"/>
        <item x="20"/>
        <item x="34"/>
        <item x="0"/>
        <item x="1"/>
        <item x="2"/>
        <item x="35"/>
        <item x="23"/>
        <item x="3"/>
        <item x="17"/>
        <item x="29"/>
        <item x="37"/>
        <item x="79"/>
        <item x="4"/>
        <item x="72"/>
        <item x="40"/>
        <item x="24"/>
        <item x="5"/>
        <item x="80"/>
        <item x="41"/>
        <item x="73"/>
        <item x="52"/>
        <item x="6"/>
        <item x="33"/>
        <item x="71"/>
        <item x="60"/>
        <item x="7"/>
        <item x="25"/>
        <item x="8"/>
        <item x="84"/>
        <item x="9"/>
        <item x="26"/>
        <item x="21"/>
        <item x="53"/>
        <item x="27"/>
        <item x="74"/>
        <item x="75"/>
        <item x="54"/>
        <item x="10"/>
        <item x="55"/>
        <item x="51"/>
        <item x="81"/>
        <item x="28"/>
        <item x="30"/>
        <item x="67"/>
        <item x="45"/>
        <item x="77"/>
        <item x="38"/>
        <item x="39"/>
        <item x="31"/>
        <item x="18"/>
        <item x="19"/>
        <item x="32"/>
        <item x="46"/>
        <item x="47"/>
        <item x="78"/>
        <item x="42"/>
        <item x="48"/>
        <item x="68"/>
        <item x="69"/>
        <item x="36"/>
        <item x="11"/>
        <item x="56"/>
        <item x="57"/>
        <item x="85"/>
        <item x="61"/>
        <item x="12"/>
        <item x="44"/>
        <item x="13"/>
        <item x="14"/>
        <item x="76"/>
        <item x="15"/>
        <item x="62"/>
        <item x="65"/>
        <item x="49"/>
        <item x="58"/>
        <item x="59"/>
        <item x="82"/>
        <item x="63"/>
        <item x="66"/>
        <item x="43"/>
        <item x="50"/>
        <item x="64"/>
        <item x="16"/>
        <item t="default"/>
      </items>
    </pivotField>
    <pivotField axis="axisRow" numFmtId="167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67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9"/>
    </i>
    <i>
      <x v="14"/>
    </i>
    <i>
      <x v="18"/>
    </i>
    <i t="grand">
      <x/>
    </i>
  </rowItems>
  <colItems count="1">
    <i/>
  </colItems>
  <dataFields count="1">
    <dataField name="Сумма по полю Уровень инновационной активности организаций, в процентах" fld="3" baseField="0" baseItem="0" numFmtId="2"/>
  </dataFields>
  <formats count="2">
    <format dxfId="25">
      <pivotArea field="1" type="button" dataOnly="0" labelOnly="1" outline="0" axis="axisRow" fieldPosition="0"/>
    </format>
    <format dxfId="24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61A8E-4868-4834-87FC-C831E7E9F92E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Внутренние текущие затраты на научные исследования и разработки, млн. рублей">
  <location ref="A3:B9" firstHeaderRow="1" firstDataRow="1" firstDataCol="1"/>
  <pivotFields count="5">
    <pivotField showAll="0"/>
    <pivotField dataField="1" numFmtId="167" showAll="0"/>
    <pivotField axis="axisRow" numFmtId="167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2"/>
  </rowFields>
  <rowItems count="6">
    <i>
      <x v="1"/>
    </i>
    <i>
      <x v="2"/>
    </i>
    <i>
      <x v="3"/>
    </i>
    <i>
      <x v="6"/>
    </i>
    <i>
      <x v="17"/>
    </i>
    <i t="grand">
      <x/>
    </i>
  </rowItems>
  <colItems count="1">
    <i/>
  </colItems>
  <dataFields count="1">
    <dataField name="Сумма по полю Отгружено товаров собственного производства, выполнено работ и услуг собственными силами, трлд. рублей" fld="1" baseField="2" baseItem="1" numFmtId="2"/>
  </dataFields>
  <formats count="3">
    <format dxfId="23">
      <pivotArea field="2" type="button" dataOnly="0" labelOnly="1" outline="0" axis="axisRow" fieldPosition="0"/>
    </format>
    <format dxfId="22">
      <pivotArea dataOnly="0" labelOnly="1" outline="0" axis="axisValues" fieldPosition="0"/>
    </format>
    <format dxfId="2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17491-7CC2-4F5B-83C1-31562FD18A9C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Внутренние текущие затраты на научные исследования и разработки, млн. рублей">
  <location ref="A3:B9" firstHeaderRow="1" firstDataRow="1" firstDataCol="1"/>
  <pivotFields count="5">
    <pivotField showAll="0"/>
    <pivotField numFmtId="167" showAll="0"/>
    <pivotField axis="axisRow" numFmtId="167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2"/>
  </rowFields>
  <rowItems count="6">
    <i>
      <x v="1"/>
    </i>
    <i>
      <x v="2"/>
    </i>
    <i>
      <x v="3"/>
    </i>
    <i>
      <x v="6"/>
    </i>
    <i>
      <x v="17"/>
    </i>
    <i t="grand">
      <x/>
    </i>
  </rowItems>
  <colItems count="1">
    <i/>
  </colItems>
  <dataFields count="1">
    <dataField name="Сумма по полю Уровень инновационной активности организаций, в процентах" fld="3" baseField="0" baseItem="0" numFmtId="2"/>
  </dataFields>
  <formats count="3">
    <format dxfId="20">
      <pivotArea field="2" type="button" dataOnly="0" labelOnly="1" outline="0" axis="axisRow" fieldPosition="0"/>
    </format>
    <format dxfId="19">
      <pivotArea dataOnly="0" outline="0" axis="axisValues" fieldPosition="0"/>
    </format>
    <format dxfId="18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32570-EA86-4A7E-BB17-32504E42C4AE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Уровень инновационной активности организаций">
  <location ref="A3:B12" firstHeaderRow="1" firstDataRow="1" firstDataCol="1"/>
  <pivotFields count="5">
    <pivotField showAll="0"/>
    <pivotField dataField="1" numFmtId="167" showAll="0"/>
    <pivotField numFmtId="167" showAll="0"/>
    <pivotField axis="axisRow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Отгружено товаров собственного производства, выполнено работ и услуг собственными силами, трлд. рублей" fld="1" baseField="3" baseItem="0" numFmtId="2"/>
  </dataFields>
  <formats count="5">
    <format dxfId="17">
      <pivotArea field="3" type="button" dataOnly="0" labelOnly="1" outline="0" axis="axisRow" fieldPosition="0"/>
    </format>
    <format dxfId="16">
      <pivotArea dataOnly="0" labelOnly="1" grandRow="1" outline="0" fieldPosition="0"/>
    </format>
    <format dxfId="15">
      <pivotArea field="3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3E6B6-C76A-4958-8A71-EBFD685E5F9F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Уровень инновационной активности организаций">
  <location ref="A3:B12" firstHeaderRow="1" firstDataRow="1" firstDataCol="1"/>
  <pivotFields count="5">
    <pivotField showAll="0"/>
    <pivotField numFmtId="167" showAll="0"/>
    <pivotField dataField="1" numFmtId="167" showAll="0"/>
    <pivotField axis="axisRow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Внутренние текущие затраты на научные исследования и разработки, млн. рублей" fld="2" baseField="3" baseItem="1" numFmtId="2"/>
  </dataFields>
  <formats count="3">
    <format dxfId="12">
      <pivotArea field="3" type="button" dataOnly="0" labelOnly="1" outline="0" axis="axisRow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1D2AC-004A-4FDE-A3FF-6A928D1DB7CE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Уровень инновационной активности">
  <location ref="A3:D7" firstHeaderRow="0" firstDataRow="1" firstDataCol="1"/>
  <pivotFields count="5">
    <pivotField showAll="0"/>
    <pivotField dataField="1" numFmtId="167" showAll="0"/>
    <pivotField dataField="1" numFmtId="167" showAll="0"/>
    <pivotField dataField="1" numFmtId="9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Отгружено товаров собственного производства, выполнено работ и услуг собственными силами, трлд. рублей" fld="1" subtotal="count" baseField="4" baseItem="0" numFmtId="2"/>
    <dataField name="Количество по полю Внутренние текущие затраты на научные исследования и разработки, млн. рублей" fld="2" subtotal="count" baseField="0" baseItem="0"/>
    <dataField name="Количество по полю Уровень инновационной активности организаций, в процентах" fld="3" subtotal="count" baseField="0" baseItem="0"/>
  </dataFields>
  <formats count="6">
    <format dxfId="9">
      <pivotArea dataOnly="0" labelOnly="1" outline="0" axis="axisValues" fieldPosition="0"/>
    </format>
    <format dxfId="8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D2303-F834-4473-BA3E-F6DD5DC57FC4}" name="Сводная таблица9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7" firstHeaderRow="0" firstDataRow="1" firstDataCol="1"/>
  <pivotFields count="5">
    <pivotField showAll="0"/>
    <pivotField numFmtId="167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numFmtId="167" showAll="0"/>
    <pivotField numFmtId="9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Внутренние текущие затраты на научные исследования и разработки, млн. рублей" fld="2" subtotal="average" baseField="4" baseItem="0" numFmtId="2"/>
    <dataField name="Дисперсия по полю Внутренние текущие затраты на научные исследования и разработки, млн. рублей2" fld="2" subtotal="var" baseField="4" baseItem="0" numFmtId="2"/>
    <dataField name="Количество по полю Внутренние текущие затраты на научные исследования и разработки, млн. рублей3" fld="2" subtotal="count" baseField="0" baseItem="0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opLeftCell="I61" workbookViewId="0">
      <selection activeCell="H71" sqref="H71:L89"/>
    </sheetView>
  </sheetViews>
  <sheetFormatPr defaultRowHeight="15" x14ac:dyDescent="0.25"/>
  <cols>
    <col min="1" max="1" width="24" customWidth="1"/>
    <col min="2" max="2" width="27.5703125" customWidth="1"/>
    <col min="3" max="3" width="26.28515625" customWidth="1"/>
    <col min="4" max="4" width="15" customWidth="1"/>
    <col min="5" max="5" width="13.42578125" customWidth="1"/>
    <col min="8" max="8" width="59.5703125" bestFit="1" customWidth="1"/>
    <col min="9" max="9" width="38.28515625" customWidth="1"/>
    <col min="10" max="10" width="30.28515625" customWidth="1"/>
    <col min="11" max="11" width="28.28515625" customWidth="1"/>
    <col min="12" max="12" width="19.140625" customWidth="1"/>
    <col min="17" max="17" width="12" bestFit="1" customWidth="1"/>
  </cols>
  <sheetData>
    <row r="1" spans="1:18" x14ac:dyDescent="0.25">
      <c r="A1" s="50" t="s">
        <v>188</v>
      </c>
      <c r="B1" s="50"/>
      <c r="C1" s="50"/>
      <c r="D1" s="50"/>
      <c r="E1" s="50"/>
      <c r="H1" s="50" t="s">
        <v>119</v>
      </c>
      <c r="I1" s="50"/>
      <c r="J1" s="50"/>
      <c r="K1" s="50"/>
      <c r="L1" s="50"/>
    </row>
    <row r="2" spans="1:18" x14ac:dyDescent="0.25">
      <c r="I2" s="58">
        <v>1</v>
      </c>
      <c r="J2" s="58">
        <v>2</v>
      </c>
      <c r="K2" s="58">
        <v>3</v>
      </c>
      <c r="L2" s="58">
        <v>4</v>
      </c>
    </row>
    <row r="3" spans="1:18" ht="78.75" customHeight="1" x14ac:dyDescent="0.25">
      <c r="A3" s="22"/>
      <c r="B3" s="22" t="s">
        <v>104</v>
      </c>
      <c r="C3" s="22" t="s">
        <v>94</v>
      </c>
      <c r="D3" s="27" t="s">
        <v>99</v>
      </c>
      <c r="E3" s="27" t="s">
        <v>95</v>
      </c>
      <c r="H3" s="27" t="s">
        <v>101</v>
      </c>
      <c r="I3" s="22" t="s">
        <v>122</v>
      </c>
      <c r="J3" s="22" t="s">
        <v>132</v>
      </c>
      <c r="K3" s="27" t="s">
        <v>99</v>
      </c>
      <c r="L3" s="27" t="s">
        <v>95</v>
      </c>
    </row>
    <row r="4" spans="1:18" x14ac:dyDescent="0.25">
      <c r="A4" s="1" t="s">
        <v>0</v>
      </c>
      <c r="B4" s="8">
        <v>91296007.704399988</v>
      </c>
      <c r="C4" s="25">
        <v>1091333468.0999999</v>
      </c>
      <c r="D4" s="12">
        <v>11.877729257641921</v>
      </c>
      <c r="E4" s="26" t="s">
        <v>96</v>
      </c>
      <c r="H4" s="30" t="s">
        <v>2</v>
      </c>
      <c r="I4" s="35">
        <v>1.1230556704000003</v>
      </c>
      <c r="J4" s="35">
        <v>2.8701094</v>
      </c>
      <c r="K4" s="32">
        <v>0.16998011928429424</v>
      </c>
      <c r="L4" s="30" t="s">
        <v>97</v>
      </c>
      <c r="M4" s="34"/>
      <c r="Q4">
        <f>I4/1000/1000</f>
        <v>1.1230556704000003E-6</v>
      </c>
      <c r="R4">
        <f>J4/1000</f>
        <v>2.8701094000000002E-3</v>
      </c>
    </row>
    <row r="5" spans="1:18" ht="26.25" x14ac:dyDescent="0.25">
      <c r="A5" s="2" t="s">
        <v>1</v>
      </c>
      <c r="B5" s="9">
        <v>31783411.394499999</v>
      </c>
      <c r="C5" s="9">
        <v>586689423.89999998</v>
      </c>
      <c r="D5" s="13">
        <v>12.595764611421497</v>
      </c>
      <c r="E5" s="13" t="s">
        <v>97</v>
      </c>
      <c r="F5" s="16"/>
      <c r="H5" s="30" t="s">
        <v>3</v>
      </c>
      <c r="I5" s="35">
        <v>0.32832863910000004</v>
      </c>
      <c r="J5" s="35">
        <v>0.57515399999999994</v>
      </c>
      <c r="K5" s="32">
        <v>0.13517441860465115</v>
      </c>
      <c r="L5" s="30" t="s">
        <v>97</v>
      </c>
      <c r="M5" s="34"/>
      <c r="Q5">
        <f t="shared" ref="Q5:Q68" si="0">I5/1000/1000</f>
        <v>3.2832863910000004E-7</v>
      </c>
      <c r="R5">
        <f t="shared" ref="R5:R68" si="1">J5/1000</f>
        <v>5.7515399999999992E-4</v>
      </c>
    </row>
    <row r="6" spans="1:18" x14ac:dyDescent="0.25">
      <c r="A6" s="3" t="s">
        <v>2</v>
      </c>
      <c r="B6" s="10">
        <v>1123055.6704000002</v>
      </c>
      <c r="C6" s="23">
        <v>2870109.4</v>
      </c>
      <c r="D6" s="14">
        <v>16.998011928429424</v>
      </c>
      <c r="E6" s="21" t="s">
        <v>97</v>
      </c>
      <c r="F6" s="16"/>
      <c r="H6" s="30" t="s">
        <v>4</v>
      </c>
      <c r="I6" s="35">
        <v>0.55805359450000003</v>
      </c>
      <c r="J6" s="35">
        <v>4.9731173000000002</v>
      </c>
      <c r="K6" s="32">
        <v>0.11666666666666665</v>
      </c>
      <c r="L6" s="30" t="s">
        <v>96</v>
      </c>
      <c r="M6" s="34"/>
      <c r="Q6">
        <f t="shared" si="0"/>
        <v>5.5805359449999996E-7</v>
      </c>
      <c r="R6">
        <f t="shared" si="1"/>
        <v>4.9731173000000005E-3</v>
      </c>
    </row>
    <row r="7" spans="1:18" x14ac:dyDescent="0.25">
      <c r="A7" s="3" t="s">
        <v>3</v>
      </c>
      <c r="B7" s="10">
        <v>328328.63910000003</v>
      </c>
      <c r="C7" s="24">
        <v>575154</v>
      </c>
      <c r="D7" s="14">
        <v>13.517441860465116</v>
      </c>
      <c r="E7" s="21" t="s">
        <v>97</v>
      </c>
      <c r="F7" s="16"/>
      <c r="H7" s="30" t="s">
        <v>5</v>
      </c>
      <c r="I7" s="35">
        <v>0.70875663680000001</v>
      </c>
      <c r="J7" s="35">
        <v>10.608196</v>
      </c>
      <c r="K7" s="32">
        <v>0.12626656274356976</v>
      </c>
      <c r="L7" s="30" t="s">
        <v>97</v>
      </c>
      <c r="M7" s="34"/>
      <c r="Q7">
        <f t="shared" si="0"/>
        <v>7.0875663680000009E-7</v>
      </c>
      <c r="R7">
        <f t="shared" si="1"/>
        <v>1.0608196E-2</v>
      </c>
    </row>
    <row r="8" spans="1:18" x14ac:dyDescent="0.25">
      <c r="A8" s="3" t="s">
        <v>4</v>
      </c>
      <c r="B8" s="10">
        <v>558053.59450000001</v>
      </c>
      <c r="C8" s="23">
        <v>4973117.3</v>
      </c>
      <c r="D8" s="14">
        <v>11.666666666666666</v>
      </c>
      <c r="E8" s="21" t="s">
        <v>96</v>
      </c>
      <c r="H8" s="30" t="s">
        <v>6</v>
      </c>
      <c r="I8" s="35">
        <v>0.18935929269999999</v>
      </c>
      <c r="J8" s="35">
        <v>0.78286769999999994</v>
      </c>
      <c r="K8" s="32">
        <v>0.14893617021276595</v>
      </c>
      <c r="L8" s="30" t="s">
        <v>97</v>
      </c>
      <c r="M8" s="34"/>
      <c r="Q8">
        <f t="shared" si="0"/>
        <v>1.8935929269999999E-7</v>
      </c>
      <c r="R8">
        <f t="shared" si="1"/>
        <v>7.8286769999999994E-4</v>
      </c>
    </row>
    <row r="9" spans="1:18" x14ac:dyDescent="0.25">
      <c r="A9" s="3" t="s">
        <v>5</v>
      </c>
      <c r="B9" s="10">
        <v>708756.63679999998</v>
      </c>
      <c r="C9" s="24">
        <v>10608196</v>
      </c>
      <c r="D9" s="14">
        <v>12.626656274356975</v>
      </c>
      <c r="E9" s="21" t="s">
        <v>97</v>
      </c>
      <c r="H9" s="30" t="s">
        <v>7</v>
      </c>
      <c r="I9" s="35">
        <v>2.1986773400999997</v>
      </c>
      <c r="J9" s="35">
        <v>6.3828323999999999</v>
      </c>
      <c r="K9" s="32">
        <v>0.12386363636363637</v>
      </c>
      <c r="L9" s="30" t="s">
        <v>97</v>
      </c>
      <c r="M9" s="34"/>
      <c r="O9">
        <f>I9*2</f>
        <v>4.3973546801999994</v>
      </c>
      <c r="Q9">
        <f t="shared" si="0"/>
        <v>2.1986773400999996E-6</v>
      </c>
      <c r="R9">
        <f t="shared" si="1"/>
        <v>6.3828323999999999E-3</v>
      </c>
    </row>
    <row r="10" spans="1:18" x14ac:dyDescent="0.25">
      <c r="A10" s="3" t="s">
        <v>6</v>
      </c>
      <c r="B10" s="10">
        <v>189359.29269999999</v>
      </c>
      <c r="C10" s="23">
        <v>782867.7</v>
      </c>
      <c r="D10" s="14">
        <v>14.893617021276595</v>
      </c>
      <c r="E10" s="21" t="s">
        <v>97</v>
      </c>
      <c r="H10" s="30" t="s">
        <v>8</v>
      </c>
      <c r="I10" s="35">
        <v>0.17495196360000001</v>
      </c>
      <c r="J10" s="35">
        <v>8.6131199999999991E-2</v>
      </c>
      <c r="K10" s="32">
        <v>4.5714285714285714E-2</v>
      </c>
      <c r="L10" s="30" t="s">
        <v>98</v>
      </c>
      <c r="M10" s="34"/>
      <c r="O10">
        <f t="shared" ref="O10:O18" si="2">I10*2</f>
        <v>0.34990392720000002</v>
      </c>
      <c r="Q10">
        <f t="shared" si="0"/>
        <v>1.7495196360000001E-7</v>
      </c>
      <c r="R10">
        <f t="shared" si="1"/>
        <v>8.6131199999999993E-5</v>
      </c>
    </row>
    <row r="11" spans="1:18" x14ac:dyDescent="0.25">
      <c r="A11" s="3" t="s">
        <v>7</v>
      </c>
      <c r="B11" s="10">
        <v>2198677.3400999997</v>
      </c>
      <c r="C11" s="23">
        <v>6382832.4000000004</v>
      </c>
      <c r="D11" s="14">
        <v>12.386363636363637</v>
      </c>
      <c r="E11" s="21" t="s">
        <v>97</v>
      </c>
      <c r="H11" s="30" t="s">
        <v>9</v>
      </c>
      <c r="I11" s="35">
        <v>0.52618002639999994</v>
      </c>
      <c r="J11" s="35">
        <v>3.7714240000000001</v>
      </c>
      <c r="K11" s="32">
        <v>6.7961165048543687E-2</v>
      </c>
      <c r="L11" s="30" t="s">
        <v>98</v>
      </c>
      <c r="M11" s="34"/>
      <c r="O11">
        <f t="shared" si="2"/>
        <v>1.0523600527999999</v>
      </c>
      <c r="Q11">
        <f t="shared" si="0"/>
        <v>5.2618002639999988E-7</v>
      </c>
      <c r="R11">
        <f t="shared" si="1"/>
        <v>3.7714240000000002E-3</v>
      </c>
    </row>
    <row r="12" spans="1:18" x14ac:dyDescent="0.25">
      <c r="A12" s="3" t="s">
        <v>8</v>
      </c>
      <c r="B12" s="10">
        <v>174951.96359999999</v>
      </c>
      <c r="C12" s="23">
        <v>86131.199999999997</v>
      </c>
      <c r="D12" s="14">
        <v>4.5714285714285712</v>
      </c>
      <c r="E12" s="21" t="s">
        <v>98</v>
      </c>
      <c r="H12" s="30" t="s">
        <v>10</v>
      </c>
      <c r="I12" s="35">
        <v>0.87699711989999996</v>
      </c>
      <c r="J12" s="35">
        <v>0.57192240000000005</v>
      </c>
      <c r="K12" s="32">
        <v>0.13670133729569092</v>
      </c>
      <c r="L12" s="30" t="s">
        <v>97</v>
      </c>
      <c r="M12" s="34"/>
      <c r="O12">
        <f t="shared" si="2"/>
        <v>1.7539942397999999</v>
      </c>
      <c r="Q12">
        <f t="shared" si="0"/>
        <v>8.7699711989999999E-7</v>
      </c>
      <c r="R12">
        <f t="shared" si="1"/>
        <v>5.7192240000000002E-4</v>
      </c>
    </row>
    <row r="13" spans="1:18" x14ac:dyDescent="0.25">
      <c r="A13" s="3" t="s">
        <v>9</v>
      </c>
      <c r="B13" s="10">
        <v>526180.02639999997</v>
      </c>
      <c r="C13" s="24">
        <v>3771424</v>
      </c>
      <c r="D13" s="14">
        <v>6.7961165048543686</v>
      </c>
      <c r="E13" s="21" t="s">
        <v>98</v>
      </c>
      <c r="H13" s="30" t="s">
        <v>11</v>
      </c>
      <c r="I13" s="35">
        <v>4.3061044536000006</v>
      </c>
      <c r="J13" s="35">
        <v>128.4009465</v>
      </c>
      <c r="K13" s="32">
        <v>0.11741723216121736</v>
      </c>
      <c r="L13" s="30" t="s">
        <v>96</v>
      </c>
      <c r="M13" s="34"/>
      <c r="O13">
        <f t="shared" si="2"/>
        <v>8.6122089072000012</v>
      </c>
      <c r="Q13">
        <f t="shared" si="0"/>
        <v>4.3061044536000001E-6</v>
      </c>
      <c r="R13">
        <f t="shared" si="1"/>
        <v>0.1284009465</v>
      </c>
    </row>
    <row r="14" spans="1:18" x14ac:dyDescent="0.25">
      <c r="A14" s="3" t="s">
        <v>10</v>
      </c>
      <c r="B14" s="10">
        <v>876997.11989999993</v>
      </c>
      <c r="C14" s="23">
        <v>571922.4</v>
      </c>
      <c r="D14" s="14">
        <v>13.670133729569093</v>
      </c>
      <c r="E14" s="21" t="s">
        <v>97</v>
      </c>
      <c r="H14" s="30" t="s">
        <v>12</v>
      </c>
      <c r="I14" s="35">
        <v>0.21144709840000001</v>
      </c>
      <c r="J14" s="35">
        <v>0.7288290999999999</v>
      </c>
      <c r="K14" s="32">
        <v>0.15285451197053407</v>
      </c>
      <c r="L14" s="30" t="s">
        <v>97</v>
      </c>
      <c r="M14" s="34"/>
      <c r="O14">
        <f t="shared" si="2"/>
        <v>0.42289419680000001</v>
      </c>
      <c r="Q14">
        <f t="shared" si="0"/>
        <v>2.1144709839999999E-7</v>
      </c>
      <c r="R14">
        <f t="shared" si="1"/>
        <v>7.2882909999999988E-4</v>
      </c>
    </row>
    <row r="15" spans="1:18" x14ac:dyDescent="0.25">
      <c r="A15" s="3" t="s">
        <v>11</v>
      </c>
      <c r="B15" s="10">
        <v>4306104.4536000006</v>
      </c>
      <c r="C15" s="23">
        <v>128400946.5</v>
      </c>
      <c r="D15" s="14">
        <v>11.741723216121736</v>
      </c>
      <c r="E15" s="21" t="s">
        <v>96</v>
      </c>
      <c r="H15" s="30" t="s">
        <v>13</v>
      </c>
      <c r="I15" s="35">
        <v>0.40964058599999997</v>
      </c>
      <c r="J15" s="35">
        <v>1.4141836000000001</v>
      </c>
      <c r="K15" s="32">
        <v>0.12628487518355361</v>
      </c>
      <c r="L15" s="30" t="s">
        <v>97</v>
      </c>
      <c r="M15" s="34"/>
      <c r="O15">
        <f t="shared" si="2"/>
        <v>0.81928117199999995</v>
      </c>
      <c r="Q15">
        <f t="shared" si="0"/>
        <v>4.0964058599999996E-7</v>
      </c>
      <c r="R15">
        <f t="shared" si="1"/>
        <v>1.4141836000000001E-3</v>
      </c>
    </row>
    <row r="16" spans="1:18" x14ac:dyDescent="0.25">
      <c r="A16" s="3" t="s">
        <v>12</v>
      </c>
      <c r="B16" s="10">
        <v>211447.09840000002</v>
      </c>
      <c r="C16" s="23">
        <v>728829.1</v>
      </c>
      <c r="D16" s="14">
        <v>15.285451197053407</v>
      </c>
      <c r="E16" s="21" t="s">
        <v>97</v>
      </c>
      <c r="H16" s="30" t="s">
        <v>14</v>
      </c>
      <c r="I16" s="35">
        <v>0.37265274279999999</v>
      </c>
      <c r="J16" s="35">
        <v>1.6411375000000001</v>
      </c>
      <c r="K16" s="32">
        <v>6.5340909090909088E-2</v>
      </c>
      <c r="L16" s="30" t="s">
        <v>98</v>
      </c>
      <c r="M16" s="34"/>
      <c r="O16">
        <f t="shared" si="2"/>
        <v>0.74530548559999998</v>
      </c>
      <c r="Q16">
        <f t="shared" si="0"/>
        <v>3.726527428E-7</v>
      </c>
      <c r="R16">
        <f t="shared" si="1"/>
        <v>1.6411375000000001E-3</v>
      </c>
    </row>
    <row r="17" spans="1:18" x14ac:dyDescent="0.25">
      <c r="A17" s="3" t="s">
        <v>13</v>
      </c>
      <c r="B17" s="10">
        <v>409640.58600000001</v>
      </c>
      <c r="C17" s="23">
        <v>1414183.6</v>
      </c>
      <c r="D17" s="14">
        <v>12.62848751835536</v>
      </c>
      <c r="E17" s="21" t="s">
        <v>97</v>
      </c>
      <c r="H17" s="30" t="s">
        <v>15</v>
      </c>
      <c r="I17" s="35">
        <v>0.28131898580000003</v>
      </c>
      <c r="J17" s="35">
        <v>1.0009014000000001</v>
      </c>
      <c r="K17" s="32">
        <v>0.10714285714285714</v>
      </c>
      <c r="L17" s="30" t="s">
        <v>96</v>
      </c>
      <c r="M17" s="34"/>
      <c r="O17">
        <f t="shared" si="2"/>
        <v>0.56263797160000006</v>
      </c>
      <c r="Q17">
        <f t="shared" si="0"/>
        <v>2.8131898580000002E-7</v>
      </c>
      <c r="R17">
        <f t="shared" si="1"/>
        <v>1.0009014000000001E-3</v>
      </c>
    </row>
    <row r="18" spans="1:18" x14ac:dyDescent="0.25">
      <c r="A18" s="3" t="s">
        <v>14</v>
      </c>
      <c r="B18" s="10">
        <v>372652.74280000001</v>
      </c>
      <c r="C18" s="23">
        <v>1641137.5</v>
      </c>
      <c r="D18" s="14">
        <v>6.5340909090909092</v>
      </c>
      <c r="E18" s="21" t="s">
        <v>98</v>
      </c>
      <c r="H18" s="30" t="s">
        <v>16</v>
      </c>
      <c r="I18" s="35">
        <v>0.45421750750000001</v>
      </c>
      <c r="J18" s="35">
        <v>5.1789287000000002</v>
      </c>
      <c r="K18" s="32">
        <v>0.11729857819905214</v>
      </c>
      <c r="L18" s="30" t="s">
        <v>96</v>
      </c>
      <c r="M18" s="34"/>
      <c r="O18">
        <f t="shared" si="2"/>
        <v>0.90843501500000001</v>
      </c>
      <c r="Q18">
        <f t="shared" si="0"/>
        <v>4.5421750750000001E-7</v>
      </c>
      <c r="R18">
        <f t="shared" si="1"/>
        <v>5.1789287E-3</v>
      </c>
    </row>
    <row r="19" spans="1:18" x14ac:dyDescent="0.25">
      <c r="A19" s="3" t="s">
        <v>15</v>
      </c>
      <c r="B19" s="10">
        <v>281318.98580000002</v>
      </c>
      <c r="C19" s="23">
        <v>1000901.4</v>
      </c>
      <c r="D19" s="14">
        <v>10.714285714285714</v>
      </c>
      <c r="E19" s="21" t="s">
        <v>96</v>
      </c>
      <c r="H19" s="30" t="s">
        <v>17</v>
      </c>
      <c r="I19" s="35">
        <v>0.96930393520000002</v>
      </c>
      <c r="J19" s="35">
        <v>7.8228932000000002</v>
      </c>
      <c r="K19" s="32">
        <v>0.15401301518438179</v>
      </c>
      <c r="L19" s="30" t="s">
        <v>97</v>
      </c>
      <c r="M19" s="34"/>
      <c r="Q19">
        <f t="shared" si="0"/>
        <v>9.6930393520000011E-7</v>
      </c>
      <c r="R19">
        <f t="shared" si="1"/>
        <v>7.8228932000000001E-3</v>
      </c>
    </row>
    <row r="20" spans="1:18" x14ac:dyDescent="0.25">
      <c r="A20" s="3" t="s">
        <v>16</v>
      </c>
      <c r="B20" s="10">
        <v>454217.50750000001</v>
      </c>
      <c r="C20" s="23">
        <v>5178928.7</v>
      </c>
      <c r="D20" s="14">
        <v>11.729857819905213</v>
      </c>
      <c r="E20" s="21" t="s">
        <v>96</v>
      </c>
      <c r="H20" s="30" t="s">
        <v>18</v>
      </c>
      <c r="I20" s="35">
        <v>0.51441586549999996</v>
      </c>
      <c r="J20" s="35">
        <v>6.4973035000000001</v>
      </c>
      <c r="K20" s="32">
        <v>0.12844036697247707</v>
      </c>
      <c r="L20" s="30" t="s">
        <v>97</v>
      </c>
      <c r="M20" s="34"/>
      <c r="Q20">
        <f t="shared" si="0"/>
        <v>5.1441586550000001E-7</v>
      </c>
      <c r="R20">
        <f t="shared" si="1"/>
        <v>6.4973035E-3</v>
      </c>
    </row>
    <row r="21" spans="1:18" x14ac:dyDescent="0.25">
      <c r="A21" s="3" t="s">
        <v>17</v>
      </c>
      <c r="B21" s="10">
        <v>969303.93520000007</v>
      </c>
      <c r="C21" s="23">
        <v>7822893.2000000002</v>
      </c>
      <c r="D21" s="14">
        <v>15.401301518438178</v>
      </c>
      <c r="E21" s="21" t="s">
        <v>97</v>
      </c>
      <c r="H21" s="30" t="s">
        <v>19</v>
      </c>
      <c r="I21" s="35">
        <v>17.579949936199998</v>
      </c>
      <c r="J21" s="35">
        <v>403.38254599999999</v>
      </c>
      <c r="K21" s="32">
        <v>0.13257515508191506</v>
      </c>
      <c r="L21" s="30" t="s">
        <v>97</v>
      </c>
      <c r="M21" s="34"/>
      <c r="Q21">
        <f t="shared" si="0"/>
        <v>1.7579949936199995E-5</v>
      </c>
      <c r="R21">
        <f t="shared" si="1"/>
        <v>0.40338254600000001</v>
      </c>
    </row>
    <row r="22" spans="1:18" x14ac:dyDescent="0.25">
      <c r="A22" s="3" t="s">
        <v>18</v>
      </c>
      <c r="B22" s="10">
        <v>514415.86550000001</v>
      </c>
      <c r="C22" s="23">
        <v>6497303.5</v>
      </c>
      <c r="D22" s="14">
        <v>12.844036697247706</v>
      </c>
      <c r="E22" s="21" t="s">
        <v>97</v>
      </c>
      <c r="H22" s="30" t="s">
        <v>21</v>
      </c>
      <c r="I22" s="35">
        <v>0.25323191880000001</v>
      </c>
      <c r="J22" s="35">
        <v>1.0365278</v>
      </c>
      <c r="K22" s="32">
        <v>6.3655030800821355E-2</v>
      </c>
      <c r="L22" s="30" t="s">
        <v>98</v>
      </c>
      <c r="M22" s="34"/>
      <c r="Q22">
        <f t="shared" si="0"/>
        <v>2.5323191880000003E-7</v>
      </c>
      <c r="R22">
        <f t="shared" si="1"/>
        <v>1.0365278E-3</v>
      </c>
    </row>
    <row r="23" spans="1:18" x14ac:dyDescent="0.25">
      <c r="A23" s="3" t="s">
        <v>19</v>
      </c>
      <c r="B23" s="10">
        <v>17579949.9362</v>
      </c>
      <c r="C23" s="24">
        <v>403382546</v>
      </c>
      <c r="D23" s="14">
        <v>13.257515508191506</v>
      </c>
      <c r="E23" s="21" t="s">
        <v>97</v>
      </c>
      <c r="H23" s="30" t="s">
        <v>22</v>
      </c>
      <c r="I23" s="35">
        <v>0.87124903960000011</v>
      </c>
      <c r="J23" s="35">
        <v>2.0853991999999999</v>
      </c>
      <c r="K23" s="32">
        <v>8.9171974522292988E-2</v>
      </c>
      <c r="L23" s="30" t="s">
        <v>96</v>
      </c>
      <c r="M23" s="34"/>
      <c r="Q23">
        <f t="shared" si="0"/>
        <v>8.7124903960000005E-7</v>
      </c>
      <c r="R23">
        <f t="shared" si="1"/>
        <v>2.0853992E-3</v>
      </c>
    </row>
    <row r="24" spans="1:18" ht="26.25" x14ac:dyDescent="0.25">
      <c r="A24" s="4" t="s">
        <v>20</v>
      </c>
      <c r="B24" s="9">
        <v>10786995.389899999</v>
      </c>
      <c r="C24" s="9">
        <v>147062711</v>
      </c>
      <c r="D24" s="13">
        <v>11.011235955056179</v>
      </c>
      <c r="E24" s="13" t="s">
        <v>96</v>
      </c>
      <c r="H24" s="30" t="s">
        <v>23</v>
      </c>
      <c r="I24" s="35">
        <v>0.69692060089999996</v>
      </c>
      <c r="J24" s="35">
        <v>1.5539928000000001</v>
      </c>
      <c r="K24" s="32">
        <v>4.0650406504065047E-2</v>
      </c>
      <c r="L24" s="30" t="s">
        <v>98</v>
      </c>
      <c r="M24" s="34"/>
      <c r="Q24">
        <f t="shared" si="0"/>
        <v>6.9692060089999996E-7</v>
      </c>
      <c r="R24">
        <f t="shared" si="1"/>
        <v>1.5539928E-3</v>
      </c>
    </row>
    <row r="25" spans="1:18" x14ac:dyDescent="0.25">
      <c r="A25" s="3" t="s">
        <v>21</v>
      </c>
      <c r="B25" s="10">
        <v>253231.91880000001</v>
      </c>
      <c r="C25" s="23">
        <v>1036527.8</v>
      </c>
      <c r="D25" s="14">
        <v>6.3655030800821359</v>
      </c>
      <c r="E25" s="21" t="s">
        <v>98</v>
      </c>
      <c r="H25" s="30" t="s">
        <v>102</v>
      </c>
      <c r="I25" s="35">
        <v>0.2969379385</v>
      </c>
      <c r="J25" s="35">
        <v>3.2107199999999995E-2</v>
      </c>
      <c r="K25" s="32">
        <v>1.6759776536312849E-2</v>
      </c>
      <c r="L25" s="30" t="s">
        <v>98</v>
      </c>
      <c r="M25" s="34"/>
      <c r="Q25">
        <f t="shared" si="0"/>
        <v>2.969379385E-7</v>
      </c>
      <c r="R25">
        <f t="shared" si="1"/>
        <v>3.2107199999999996E-5</v>
      </c>
    </row>
    <row r="26" spans="1:18" x14ac:dyDescent="0.25">
      <c r="A26" s="3" t="s">
        <v>22</v>
      </c>
      <c r="B26" s="10">
        <v>871249.03960000002</v>
      </c>
      <c r="C26" s="23">
        <v>2085399.2</v>
      </c>
      <c r="D26" s="14">
        <v>8.9171974522292992</v>
      </c>
      <c r="E26" s="21" t="s">
        <v>96</v>
      </c>
      <c r="H26" s="30" t="s">
        <v>25</v>
      </c>
      <c r="I26" s="35">
        <v>0.39998266239999997</v>
      </c>
      <c r="J26" s="35">
        <v>1.5218856000000001</v>
      </c>
      <c r="K26" s="32">
        <v>4.5962732919254658E-2</v>
      </c>
      <c r="L26" s="30" t="s">
        <v>98</v>
      </c>
      <c r="M26" s="34"/>
      <c r="Q26">
        <f t="shared" si="0"/>
        <v>3.9998266239999996E-7</v>
      </c>
      <c r="R26">
        <f t="shared" si="1"/>
        <v>1.5218856000000002E-3</v>
      </c>
    </row>
    <row r="27" spans="1:18" x14ac:dyDescent="0.25">
      <c r="A27" s="3" t="s">
        <v>23</v>
      </c>
      <c r="B27" s="10">
        <v>696920.60089999996</v>
      </c>
      <c r="C27" s="23">
        <v>1553992.8</v>
      </c>
      <c r="D27" s="14">
        <v>4.0650406504065044</v>
      </c>
      <c r="E27" s="21" t="s">
        <v>98</v>
      </c>
      <c r="H27" s="30" t="s">
        <v>26</v>
      </c>
      <c r="I27" s="35">
        <v>0.84793086029999998</v>
      </c>
      <c r="J27" s="35">
        <v>0.7868849</v>
      </c>
      <c r="K27" s="32">
        <v>8.9223638470451921E-2</v>
      </c>
      <c r="L27" s="30" t="s">
        <v>96</v>
      </c>
      <c r="M27" s="34"/>
      <c r="Q27">
        <f t="shared" si="0"/>
        <v>8.479308603E-7</v>
      </c>
      <c r="R27">
        <f t="shared" si="1"/>
        <v>7.8688490000000005E-4</v>
      </c>
    </row>
    <row r="28" spans="1:18" ht="25.5" x14ac:dyDescent="0.25">
      <c r="A28" s="5" t="s">
        <v>24</v>
      </c>
      <c r="B28" s="10">
        <v>296937.93849999999</v>
      </c>
      <c r="C28" s="23">
        <v>32107.200000000001</v>
      </c>
      <c r="D28" s="14">
        <v>1.6759776536312849</v>
      </c>
      <c r="E28" s="21" t="s">
        <v>98</v>
      </c>
      <c r="H28" s="30" t="s">
        <v>27</v>
      </c>
      <c r="I28" s="35">
        <v>0.71443114169999999</v>
      </c>
      <c r="J28" s="35">
        <v>1.7926900000000001</v>
      </c>
      <c r="K28" s="32">
        <v>6.5803667745415323E-2</v>
      </c>
      <c r="L28" s="30" t="s">
        <v>98</v>
      </c>
      <c r="M28" s="34"/>
      <c r="Q28">
        <f t="shared" si="0"/>
        <v>7.1443114169999997E-7</v>
      </c>
      <c r="R28">
        <f t="shared" si="1"/>
        <v>1.7926900000000002E-3</v>
      </c>
    </row>
    <row r="29" spans="1:18" ht="25.5" x14ac:dyDescent="0.25">
      <c r="A29" s="5" t="s">
        <v>25</v>
      </c>
      <c r="B29" s="10">
        <v>399982.66239999997</v>
      </c>
      <c r="C29" s="23">
        <v>1521885.6</v>
      </c>
      <c r="D29" s="14">
        <v>4.5962732919254661</v>
      </c>
      <c r="E29" s="21" t="s">
        <v>98</v>
      </c>
      <c r="H29" s="30" t="s">
        <v>28</v>
      </c>
      <c r="I29" s="35">
        <v>1.7146938767000002</v>
      </c>
      <c r="J29" s="35">
        <v>7.9898027000000003</v>
      </c>
      <c r="K29" s="32">
        <v>8.2283172720533718E-2</v>
      </c>
      <c r="L29" s="30" t="s">
        <v>96</v>
      </c>
      <c r="M29" s="34"/>
      <c r="Q29">
        <f t="shared" si="0"/>
        <v>1.7146938767000002E-6</v>
      </c>
      <c r="R29">
        <f t="shared" si="1"/>
        <v>7.9898026999999996E-3</v>
      </c>
    </row>
    <row r="30" spans="1:18" x14ac:dyDescent="0.25">
      <c r="A30" s="3" t="s">
        <v>26</v>
      </c>
      <c r="B30" s="10">
        <v>847930.86029999994</v>
      </c>
      <c r="C30" s="23">
        <v>786884.9</v>
      </c>
      <c r="D30" s="14">
        <v>8.922363847045192</v>
      </c>
      <c r="E30" s="21" t="s">
        <v>96</v>
      </c>
      <c r="H30" s="30" t="s">
        <v>29</v>
      </c>
      <c r="I30" s="35">
        <v>1.0601092599999999</v>
      </c>
      <c r="J30" s="35">
        <v>2.785161</v>
      </c>
      <c r="K30" s="32">
        <v>0.10042432814710044</v>
      </c>
      <c r="L30" s="30" t="s">
        <v>96</v>
      </c>
      <c r="M30" s="34"/>
      <c r="Q30">
        <f t="shared" si="0"/>
        <v>1.0601092599999999E-6</v>
      </c>
      <c r="R30">
        <f t="shared" si="1"/>
        <v>2.785161E-3</v>
      </c>
    </row>
    <row r="31" spans="1:18" x14ac:dyDescent="0.25">
      <c r="A31" s="3" t="s">
        <v>27</v>
      </c>
      <c r="B31" s="10">
        <v>714431.14170000004</v>
      </c>
      <c r="C31" s="24">
        <v>1792690</v>
      </c>
      <c r="D31" s="14">
        <v>6.580366774541532</v>
      </c>
      <c r="E31" s="21" t="s">
        <v>98</v>
      </c>
      <c r="H31" s="30" t="s">
        <v>30</v>
      </c>
      <c r="I31" s="35">
        <v>0.23703764139999997</v>
      </c>
      <c r="J31" s="35">
        <v>1.4800599999999999</v>
      </c>
      <c r="K31" s="32">
        <v>9.8468271334792135E-2</v>
      </c>
      <c r="L31" s="30" t="s">
        <v>96</v>
      </c>
      <c r="M31" s="34"/>
      <c r="Q31">
        <f t="shared" si="0"/>
        <v>2.3703764139999998E-7</v>
      </c>
      <c r="R31">
        <f t="shared" si="1"/>
        <v>1.4800599999999998E-3</v>
      </c>
    </row>
    <row r="32" spans="1:18" x14ac:dyDescent="0.25">
      <c r="A32" s="3" t="s">
        <v>28</v>
      </c>
      <c r="B32" s="10">
        <v>1714693.8767000001</v>
      </c>
      <c r="C32" s="23">
        <v>7989802.7000000002</v>
      </c>
      <c r="D32" s="14">
        <v>8.2283172720533724</v>
      </c>
      <c r="E32" s="21" t="s">
        <v>96</v>
      </c>
      <c r="H32" s="30" t="s">
        <v>31</v>
      </c>
      <c r="I32" s="35">
        <v>0.1726065541</v>
      </c>
      <c r="J32" s="35">
        <v>0.1485908</v>
      </c>
      <c r="K32" s="32">
        <v>9.8253275109170313E-2</v>
      </c>
      <c r="L32" s="30" t="s">
        <v>96</v>
      </c>
      <c r="M32" s="34"/>
      <c r="Q32">
        <f t="shared" si="0"/>
        <v>1.726065541E-7</v>
      </c>
      <c r="R32">
        <f t="shared" si="1"/>
        <v>1.4859079999999999E-4</v>
      </c>
    </row>
    <row r="33" spans="1:18" x14ac:dyDescent="0.25">
      <c r="A33" s="3" t="s">
        <v>29</v>
      </c>
      <c r="B33" s="10">
        <v>1060109.26</v>
      </c>
      <c r="C33" s="24">
        <v>2785161</v>
      </c>
      <c r="D33" s="14">
        <v>10.042432814710043</v>
      </c>
      <c r="E33" s="21" t="s">
        <v>96</v>
      </c>
      <c r="H33" s="30" t="s">
        <v>32</v>
      </c>
      <c r="I33" s="35">
        <v>4.2187844964000005</v>
      </c>
      <c r="J33" s="35">
        <v>127.4036018</v>
      </c>
      <c r="K33" s="32">
        <v>0.15879639797935427</v>
      </c>
      <c r="L33" s="30" t="s">
        <v>97</v>
      </c>
      <c r="M33" s="34"/>
      <c r="Q33">
        <f t="shared" si="0"/>
        <v>4.218784496400001E-6</v>
      </c>
      <c r="R33">
        <f t="shared" si="1"/>
        <v>0.12740360180000002</v>
      </c>
    </row>
    <row r="34" spans="1:18" x14ac:dyDescent="0.25">
      <c r="A34" s="3" t="s">
        <v>30</v>
      </c>
      <c r="B34" s="10">
        <v>237037.64139999999</v>
      </c>
      <c r="C34" s="24">
        <v>1480060</v>
      </c>
      <c r="D34" s="14">
        <v>9.8468271334792128</v>
      </c>
      <c r="E34" s="21" t="s">
        <v>96</v>
      </c>
      <c r="H34" s="30" t="s">
        <v>34</v>
      </c>
      <c r="I34" s="35">
        <v>8.4928686600000011E-2</v>
      </c>
      <c r="J34" s="35">
        <v>0.20900039999999998</v>
      </c>
      <c r="K34" s="32">
        <v>7.7966101694915246E-2</v>
      </c>
      <c r="L34" s="30" t="s">
        <v>96</v>
      </c>
      <c r="M34" s="34"/>
      <c r="Q34">
        <f t="shared" si="0"/>
        <v>8.4928686600000015E-8</v>
      </c>
      <c r="R34">
        <f t="shared" si="1"/>
        <v>2.0900039999999999E-4</v>
      </c>
    </row>
    <row r="35" spans="1:18" x14ac:dyDescent="0.25">
      <c r="A35" s="3" t="s">
        <v>31</v>
      </c>
      <c r="B35" s="10">
        <v>172606.55410000001</v>
      </c>
      <c r="C35" s="23">
        <v>148590.79999999999</v>
      </c>
      <c r="D35" s="14">
        <v>9.825327510917031</v>
      </c>
      <c r="E35" s="21" t="s">
        <v>96</v>
      </c>
      <c r="H35" s="30" t="s">
        <v>35</v>
      </c>
      <c r="I35" s="35">
        <v>1.1823393099999999E-2</v>
      </c>
      <c r="J35" s="35">
        <v>0.14659789999999998</v>
      </c>
      <c r="K35" s="32">
        <v>2.5641025641025644E-2</v>
      </c>
      <c r="L35" s="30" t="s">
        <v>98</v>
      </c>
      <c r="M35" s="34"/>
      <c r="Q35">
        <f t="shared" si="0"/>
        <v>1.1823393100000001E-8</v>
      </c>
      <c r="R35">
        <f t="shared" si="1"/>
        <v>1.4659789999999997E-4</v>
      </c>
    </row>
    <row r="36" spans="1:18" x14ac:dyDescent="0.25">
      <c r="A36" s="3" t="s">
        <v>32</v>
      </c>
      <c r="B36" s="10">
        <v>4218784.4964000005</v>
      </c>
      <c r="C36" s="23">
        <v>127403601.8</v>
      </c>
      <c r="D36" s="14">
        <v>15.879639797935427</v>
      </c>
      <c r="E36" s="21" t="s">
        <v>97</v>
      </c>
      <c r="H36" s="30" t="s">
        <v>117</v>
      </c>
      <c r="I36" s="35">
        <v>0.2365065167</v>
      </c>
      <c r="J36" s="35">
        <v>1.5156342</v>
      </c>
      <c r="K36" s="32">
        <v>6.8027210884353734E-2</v>
      </c>
      <c r="L36" s="30" t="s">
        <v>98</v>
      </c>
      <c r="M36" s="34"/>
      <c r="Q36">
        <f t="shared" si="0"/>
        <v>2.365065167E-7</v>
      </c>
      <c r="R36">
        <f t="shared" si="1"/>
        <v>1.5156342000000001E-3</v>
      </c>
    </row>
    <row r="37" spans="1:18" ht="26.25" x14ac:dyDescent="0.25">
      <c r="A37" s="4" t="s">
        <v>33</v>
      </c>
      <c r="B37" s="9">
        <v>5211979.4632999999</v>
      </c>
      <c r="C37" s="9">
        <v>26827125.899999999</v>
      </c>
      <c r="D37" s="13">
        <v>11.93065575535695</v>
      </c>
      <c r="E37" s="13" t="s">
        <v>96</v>
      </c>
      <c r="H37" s="30" t="s">
        <v>37</v>
      </c>
      <c r="I37" s="35">
        <v>2.1594998626000002</v>
      </c>
      <c r="J37" s="35">
        <v>6.3433904000000005</v>
      </c>
      <c r="K37" s="32">
        <v>6.3473744950952107E-2</v>
      </c>
      <c r="L37" s="30" t="s">
        <v>98</v>
      </c>
      <c r="M37" s="34"/>
      <c r="Q37">
        <f t="shared" si="0"/>
        <v>2.1594998626E-6</v>
      </c>
      <c r="R37">
        <f t="shared" si="1"/>
        <v>6.343390400000001E-3</v>
      </c>
    </row>
    <row r="38" spans="1:18" x14ac:dyDescent="0.25">
      <c r="A38" s="3" t="s">
        <v>34</v>
      </c>
      <c r="B38" s="10">
        <v>84928.686600000001</v>
      </c>
      <c r="C38" s="23">
        <v>209000.4</v>
      </c>
      <c r="D38" s="14">
        <v>7.7966101694915251</v>
      </c>
      <c r="E38" s="21" t="s">
        <v>96</v>
      </c>
      <c r="H38" s="30" t="s">
        <v>38</v>
      </c>
      <c r="I38" s="35">
        <v>0.41011643069999998</v>
      </c>
      <c r="J38" s="35">
        <v>0.66045809999999994</v>
      </c>
      <c r="K38" s="32">
        <v>7.7212806026365349E-2</v>
      </c>
      <c r="L38" s="30" t="s">
        <v>96</v>
      </c>
      <c r="M38" s="34"/>
      <c r="Q38">
        <f t="shared" si="0"/>
        <v>4.1011643069999998E-7</v>
      </c>
      <c r="R38">
        <f t="shared" si="1"/>
        <v>6.6045809999999998E-4</v>
      </c>
    </row>
    <row r="39" spans="1:18" x14ac:dyDescent="0.25">
      <c r="A39" s="3" t="s">
        <v>35</v>
      </c>
      <c r="B39" s="10">
        <v>11823.393099999999</v>
      </c>
      <c r="C39" s="23">
        <v>146597.9</v>
      </c>
      <c r="D39" s="14">
        <v>2.5641025641025643</v>
      </c>
      <c r="E39" s="21" t="s">
        <v>98</v>
      </c>
      <c r="H39" s="30" t="s">
        <v>39</v>
      </c>
      <c r="I39" s="35">
        <v>1.0228561653999999</v>
      </c>
      <c r="J39" s="35">
        <v>3.5960576</v>
      </c>
      <c r="K39" s="32">
        <v>8.7889273356401384E-2</v>
      </c>
      <c r="L39" s="30" t="s">
        <v>96</v>
      </c>
      <c r="M39" s="34"/>
      <c r="Q39">
        <f t="shared" si="0"/>
        <v>1.0228561653999998E-6</v>
      </c>
      <c r="R39">
        <f t="shared" si="1"/>
        <v>3.5960575999999999E-3</v>
      </c>
    </row>
    <row r="40" spans="1:18" ht="15.75" x14ac:dyDescent="0.25">
      <c r="A40" s="3" t="s">
        <v>36</v>
      </c>
      <c r="B40" s="10">
        <v>236506.51669999998</v>
      </c>
      <c r="C40" s="23">
        <v>1515634.2</v>
      </c>
      <c r="D40" s="14">
        <v>6.8027210884353737</v>
      </c>
      <c r="E40" s="21" t="s">
        <v>98</v>
      </c>
      <c r="H40" s="30" t="s">
        <v>40</v>
      </c>
      <c r="I40" s="35">
        <v>1.2574492642999999</v>
      </c>
      <c r="J40" s="35">
        <v>13.3035409</v>
      </c>
      <c r="K40" s="32">
        <v>0.27586206896551724</v>
      </c>
      <c r="L40" s="30" t="s">
        <v>97</v>
      </c>
      <c r="M40" s="34"/>
      <c r="Q40">
        <f t="shared" si="0"/>
        <v>1.2574492643E-6</v>
      </c>
      <c r="R40">
        <f t="shared" si="1"/>
        <v>1.3303540899999999E-2</v>
      </c>
    </row>
    <row r="41" spans="1:18" x14ac:dyDescent="0.25">
      <c r="A41" s="3" t="s">
        <v>37</v>
      </c>
      <c r="B41" s="10">
        <v>2159499.8626000001</v>
      </c>
      <c r="C41" s="23">
        <v>6343390.4000000004</v>
      </c>
      <c r="D41" s="14">
        <v>6.3473744950952105</v>
      </c>
      <c r="E41" s="21" t="s">
        <v>98</v>
      </c>
      <c r="H41" s="30" t="s">
        <v>118</v>
      </c>
      <c r="I41" s="35">
        <v>2.8799143900000001E-2</v>
      </c>
      <c r="J41" s="35">
        <v>1.0524463999999998</v>
      </c>
      <c r="K41" s="32">
        <v>0.10212765957446809</v>
      </c>
      <c r="L41" s="30" t="s">
        <v>96</v>
      </c>
      <c r="M41" s="34"/>
      <c r="Q41">
        <f t="shared" si="0"/>
        <v>2.8799143900000003E-8</v>
      </c>
      <c r="R41">
        <f t="shared" si="1"/>
        <v>1.0524463999999998E-3</v>
      </c>
    </row>
    <row r="42" spans="1:18" x14ac:dyDescent="0.25">
      <c r="A42" s="3" t="s">
        <v>38</v>
      </c>
      <c r="B42" s="10">
        <v>410116.43069999997</v>
      </c>
      <c r="C42" s="23">
        <v>660458.1</v>
      </c>
      <c r="D42" s="14">
        <v>7.7212806026365346</v>
      </c>
      <c r="E42" s="21" t="s">
        <v>96</v>
      </c>
      <c r="H42" s="30" t="s">
        <v>43</v>
      </c>
      <c r="I42" s="35">
        <v>0.10880880449999999</v>
      </c>
      <c r="J42" s="35">
        <v>1.1176558999999999</v>
      </c>
      <c r="K42" s="32">
        <v>3.7828947368421052E-2</v>
      </c>
      <c r="L42" s="30" t="s">
        <v>98</v>
      </c>
      <c r="M42" s="34"/>
      <c r="Q42">
        <f t="shared" si="0"/>
        <v>1.0880880449999998E-7</v>
      </c>
      <c r="R42">
        <f t="shared" si="1"/>
        <v>1.1176558999999998E-3</v>
      </c>
    </row>
    <row r="43" spans="1:18" x14ac:dyDescent="0.25">
      <c r="A43" s="3" t="s">
        <v>39</v>
      </c>
      <c r="B43" s="10">
        <v>1022856.1653999999</v>
      </c>
      <c r="C43" s="23">
        <v>3596057.6</v>
      </c>
      <c r="D43" s="14">
        <v>8.7889273356401389</v>
      </c>
      <c r="E43" s="21" t="s">
        <v>96</v>
      </c>
      <c r="H43" s="30" t="s">
        <v>44</v>
      </c>
      <c r="I43" s="35">
        <v>5.2736222000000004E-3</v>
      </c>
      <c r="J43" s="35">
        <v>0.1120482</v>
      </c>
      <c r="K43" s="32">
        <v>3.8834951456310683E-2</v>
      </c>
      <c r="L43" s="30" t="s">
        <v>98</v>
      </c>
      <c r="M43" s="34"/>
      <c r="Q43">
        <f t="shared" si="0"/>
        <v>5.2736222000000009E-9</v>
      </c>
      <c r="R43">
        <f t="shared" si="1"/>
        <v>1.120482E-4</v>
      </c>
    </row>
    <row r="44" spans="1:18" x14ac:dyDescent="0.25">
      <c r="A44" s="3" t="s">
        <v>40</v>
      </c>
      <c r="B44" s="10">
        <v>1257449.2642999999</v>
      </c>
      <c r="C44" s="23">
        <v>13303540.9</v>
      </c>
      <c r="D44" s="14">
        <v>27.586206896551722</v>
      </c>
      <c r="E44" s="21" t="s">
        <v>97</v>
      </c>
      <c r="H44" s="30" t="s">
        <v>45</v>
      </c>
      <c r="I44" s="35">
        <v>5.6164541800000002E-2</v>
      </c>
      <c r="J44" s="35">
        <v>0.69996230000000004</v>
      </c>
      <c r="K44" s="32">
        <v>5.8139534883720929E-2</v>
      </c>
      <c r="L44" s="30" t="s">
        <v>98</v>
      </c>
      <c r="M44" s="34"/>
      <c r="Q44">
        <f t="shared" si="0"/>
        <v>5.6164541799999997E-8</v>
      </c>
      <c r="R44">
        <f t="shared" si="1"/>
        <v>6.9996230000000004E-4</v>
      </c>
    </row>
    <row r="45" spans="1:18" ht="15.75" x14ac:dyDescent="0.25">
      <c r="A45" s="3" t="s">
        <v>41</v>
      </c>
      <c r="B45" s="10">
        <v>28799.143899999999</v>
      </c>
      <c r="C45" s="23">
        <v>1052446.3999999999</v>
      </c>
      <c r="D45" s="14">
        <v>10.212765957446809</v>
      </c>
      <c r="E45" s="21" t="s">
        <v>96</v>
      </c>
      <c r="H45" s="30" t="s">
        <v>46</v>
      </c>
      <c r="I45" s="35">
        <v>5.7894491799999996E-2</v>
      </c>
      <c r="J45" s="35">
        <v>0.50657790000000003</v>
      </c>
      <c r="K45" s="32">
        <v>4.878048780487805E-2</v>
      </c>
      <c r="L45" s="30" t="s">
        <v>98</v>
      </c>
      <c r="M45" s="34"/>
      <c r="Q45">
        <f t="shared" si="0"/>
        <v>5.7894491799999997E-8</v>
      </c>
      <c r="R45">
        <f t="shared" si="1"/>
        <v>5.0657790000000001E-4</v>
      </c>
    </row>
    <row r="46" spans="1:18" ht="26.25" x14ac:dyDescent="0.25">
      <c r="A46" s="4" t="s">
        <v>42</v>
      </c>
      <c r="B46" s="9">
        <v>867221.40879999998</v>
      </c>
      <c r="C46" s="9">
        <v>5459435.7999999998</v>
      </c>
      <c r="D46" s="13">
        <v>4.6341463414634143</v>
      </c>
      <c r="E46" s="13" t="s">
        <v>98</v>
      </c>
      <c r="H46" s="30" t="s">
        <v>47</v>
      </c>
      <c r="I46" s="35">
        <v>4.5766898E-2</v>
      </c>
      <c r="J46" s="35">
        <v>0.47933959999999998</v>
      </c>
      <c r="K46" s="32">
        <v>3.3783783783783786E-2</v>
      </c>
      <c r="L46" s="30" t="s">
        <v>98</v>
      </c>
      <c r="M46" s="34"/>
      <c r="Q46">
        <f t="shared" si="0"/>
        <v>4.5766897999999996E-8</v>
      </c>
      <c r="R46">
        <f t="shared" si="1"/>
        <v>4.793396E-4</v>
      </c>
    </row>
    <row r="47" spans="1:18" x14ac:dyDescent="0.25">
      <c r="A47" s="3" t="s">
        <v>43</v>
      </c>
      <c r="B47" s="10">
        <v>108808.8045</v>
      </c>
      <c r="C47" s="23">
        <v>1117655.8999999999</v>
      </c>
      <c r="D47" s="14">
        <v>3.7828947368421053</v>
      </c>
      <c r="E47" s="21" t="s">
        <v>98</v>
      </c>
      <c r="H47" s="30" t="s">
        <v>48</v>
      </c>
      <c r="I47" s="35">
        <v>6.2192838200000003E-2</v>
      </c>
      <c r="J47" s="35">
        <v>0.35972229999999994</v>
      </c>
      <c r="K47" s="32">
        <v>1.8691588785046728E-2</v>
      </c>
      <c r="L47" s="30" t="s">
        <v>98</v>
      </c>
      <c r="M47" s="34"/>
      <c r="Q47">
        <f t="shared" si="0"/>
        <v>6.2192838200000004E-8</v>
      </c>
      <c r="R47">
        <f t="shared" si="1"/>
        <v>3.5972229999999992E-4</v>
      </c>
    </row>
    <row r="48" spans="1:18" x14ac:dyDescent="0.25">
      <c r="A48" s="3" t="s">
        <v>44</v>
      </c>
      <c r="B48" s="10">
        <v>5273.6221999999998</v>
      </c>
      <c r="C48" s="23">
        <v>112048.2</v>
      </c>
      <c r="D48" s="14">
        <v>3.883495145631068</v>
      </c>
      <c r="E48" s="21" t="s">
        <v>98</v>
      </c>
      <c r="H48" s="30" t="s">
        <v>49</v>
      </c>
      <c r="I48" s="35">
        <v>0.53112021230000006</v>
      </c>
      <c r="J48" s="35">
        <v>2.1841296000000003</v>
      </c>
      <c r="K48" s="32">
        <v>6.9306930693069313E-2</v>
      </c>
      <c r="L48" s="30" t="s">
        <v>98</v>
      </c>
      <c r="M48" s="34"/>
      <c r="Q48">
        <f t="shared" si="0"/>
        <v>5.3112021230000015E-7</v>
      </c>
      <c r="R48">
        <f t="shared" si="1"/>
        <v>2.1841296000000001E-3</v>
      </c>
    </row>
    <row r="49" spans="1:18" ht="25.5" x14ac:dyDescent="0.25">
      <c r="A49" s="3" t="s">
        <v>45</v>
      </c>
      <c r="B49" s="10">
        <v>56164.541799999999</v>
      </c>
      <c r="C49" s="23">
        <v>699962.3</v>
      </c>
      <c r="D49" s="14">
        <v>5.8139534883720927</v>
      </c>
      <c r="E49" s="21" t="s">
        <v>98</v>
      </c>
      <c r="H49" s="30" t="s">
        <v>51</v>
      </c>
      <c r="I49" s="35">
        <v>1.9007175222000001</v>
      </c>
      <c r="J49" s="35">
        <v>10.5272109</v>
      </c>
      <c r="K49" s="32">
        <v>0.21185510428100987</v>
      </c>
      <c r="L49" s="30" t="s">
        <v>97</v>
      </c>
      <c r="M49" s="34"/>
      <c r="Q49">
        <f t="shared" si="0"/>
        <v>1.9007175222000003E-6</v>
      </c>
      <c r="R49">
        <f t="shared" si="1"/>
        <v>1.05272109E-2</v>
      </c>
    </row>
    <row r="50" spans="1:18" ht="25.5" x14ac:dyDescent="0.25">
      <c r="A50" s="3" t="s">
        <v>46</v>
      </c>
      <c r="B50" s="10">
        <v>57894.491799999996</v>
      </c>
      <c r="C50" s="23">
        <v>506577.9</v>
      </c>
      <c r="D50" s="14">
        <v>4.8780487804878048</v>
      </c>
      <c r="E50" s="21" t="s">
        <v>98</v>
      </c>
      <c r="H50" s="30" t="s">
        <v>52</v>
      </c>
      <c r="I50" s="35">
        <v>0.13380433999999999</v>
      </c>
      <c r="J50" s="35">
        <v>0.17801320000000001</v>
      </c>
      <c r="K50" s="32">
        <v>0.11976047904191617</v>
      </c>
      <c r="L50" s="30" t="s">
        <v>96</v>
      </c>
      <c r="M50" s="34"/>
      <c r="Q50">
        <f t="shared" si="0"/>
        <v>1.3380434000000001E-7</v>
      </c>
      <c r="R50">
        <f t="shared" si="1"/>
        <v>1.7801320000000002E-4</v>
      </c>
    </row>
    <row r="51" spans="1:18" ht="25.5" x14ac:dyDescent="0.25">
      <c r="A51" s="3" t="s">
        <v>47</v>
      </c>
      <c r="B51" s="10">
        <v>45766.898000000001</v>
      </c>
      <c r="C51" s="23">
        <v>479339.6</v>
      </c>
      <c r="D51" s="14">
        <v>3.3783783783783785</v>
      </c>
      <c r="E51" s="21" t="s">
        <v>98</v>
      </c>
      <c r="H51" s="30" t="s">
        <v>53</v>
      </c>
      <c r="I51" s="35">
        <v>0.29501220849999998</v>
      </c>
      <c r="J51" s="35">
        <v>1.0815451</v>
      </c>
      <c r="K51" s="32">
        <v>0.2</v>
      </c>
      <c r="L51" s="30" t="s">
        <v>97</v>
      </c>
      <c r="M51" s="34"/>
      <c r="Q51">
        <f t="shared" si="0"/>
        <v>2.9501220849999996E-7</v>
      </c>
      <c r="R51">
        <f t="shared" si="1"/>
        <v>1.0815451E-3</v>
      </c>
    </row>
    <row r="52" spans="1:18" x14ac:dyDescent="0.25">
      <c r="A52" s="3" t="s">
        <v>48</v>
      </c>
      <c r="B52" s="10">
        <v>62192.838200000006</v>
      </c>
      <c r="C52" s="23">
        <v>359722.3</v>
      </c>
      <c r="D52" s="14">
        <v>1.8691588785046729</v>
      </c>
      <c r="E52" s="21" t="s">
        <v>98</v>
      </c>
      <c r="H52" s="30" t="s">
        <v>54</v>
      </c>
      <c r="I52" s="35">
        <v>2.9272579561000001</v>
      </c>
      <c r="J52" s="35">
        <v>16.878577399999998</v>
      </c>
      <c r="K52" s="32">
        <v>0.29017447199265378</v>
      </c>
      <c r="L52" s="30" t="s">
        <v>97</v>
      </c>
      <c r="M52" s="34"/>
      <c r="Q52">
        <f t="shared" si="0"/>
        <v>2.9272579560999997E-6</v>
      </c>
      <c r="R52">
        <f t="shared" si="1"/>
        <v>1.6878577399999997E-2</v>
      </c>
    </row>
    <row r="53" spans="1:18" x14ac:dyDescent="0.25">
      <c r="A53" s="3" t="s">
        <v>49</v>
      </c>
      <c r="B53" s="10">
        <v>531120.21230000001</v>
      </c>
      <c r="C53" s="23">
        <v>2184129.6</v>
      </c>
      <c r="D53" s="14">
        <v>6.9306930693069306</v>
      </c>
      <c r="E53" s="21" t="s">
        <v>98</v>
      </c>
      <c r="H53" s="30" t="s">
        <v>55</v>
      </c>
      <c r="I53" s="35">
        <v>0.61429356219999998</v>
      </c>
      <c r="J53" s="35">
        <v>1.8468608000000002</v>
      </c>
      <c r="K53" s="32">
        <v>0.14318706697459585</v>
      </c>
      <c r="L53" s="30" t="s">
        <v>97</v>
      </c>
      <c r="M53" s="34"/>
      <c r="Q53">
        <f t="shared" si="0"/>
        <v>6.1429356219999997E-7</v>
      </c>
      <c r="R53">
        <f t="shared" si="1"/>
        <v>1.8468608000000001E-3</v>
      </c>
    </row>
    <row r="54" spans="1:18" ht="26.25" x14ac:dyDescent="0.25">
      <c r="A54" s="4" t="s">
        <v>50</v>
      </c>
      <c r="B54" s="9">
        <v>14174497.9704</v>
      </c>
      <c r="C54" s="9">
        <v>157663104.09999999</v>
      </c>
      <c r="D54" s="13">
        <v>16.742348292740463</v>
      </c>
      <c r="E54" s="13" t="s">
        <v>97</v>
      </c>
      <c r="H54" s="30" t="s">
        <v>56</v>
      </c>
      <c r="I54" s="35">
        <v>0.25562612419999997</v>
      </c>
      <c r="J54" s="35">
        <v>1.8022346</v>
      </c>
      <c r="K54" s="32">
        <v>0.15812591508052709</v>
      </c>
      <c r="L54" s="30" t="s">
        <v>97</v>
      </c>
      <c r="M54" s="34"/>
      <c r="Q54">
        <f t="shared" si="0"/>
        <v>2.5562612419999998E-7</v>
      </c>
      <c r="R54">
        <f t="shared" si="1"/>
        <v>1.8022346E-3</v>
      </c>
    </row>
    <row r="55" spans="1:18" x14ac:dyDescent="0.25">
      <c r="A55" s="3" t="s">
        <v>51</v>
      </c>
      <c r="B55" s="10">
        <v>1900717.5222</v>
      </c>
      <c r="C55" s="23">
        <v>10527210.9</v>
      </c>
      <c r="D55" s="14">
        <v>21.185510428100987</v>
      </c>
      <c r="E55" s="21" t="s">
        <v>97</v>
      </c>
      <c r="H55" s="30" t="s">
        <v>57</v>
      </c>
      <c r="I55" s="35">
        <v>1.7261770855999998</v>
      </c>
      <c r="J55" s="35">
        <v>15.636340000000001</v>
      </c>
      <c r="K55" s="32">
        <v>0.12232030264817149</v>
      </c>
      <c r="L55" s="30" t="s">
        <v>97</v>
      </c>
      <c r="M55" s="34"/>
      <c r="Q55">
        <f t="shared" si="0"/>
        <v>1.7261770855999999E-6</v>
      </c>
      <c r="R55">
        <f t="shared" si="1"/>
        <v>1.5636340000000002E-2</v>
      </c>
    </row>
    <row r="56" spans="1:18" x14ac:dyDescent="0.25">
      <c r="A56" s="3" t="s">
        <v>52</v>
      </c>
      <c r="B56" s="10">
        <v>133804.34</v>
      </c>
      <c r="C56" s="23">
        <v>178013.2</v>
      </c>
      <c r="D56" s="14">
        <v>11.976047904191617</v>
      </c>
      <c r="E56" s="21" t="s">
        <v>96</v>
      </c>
      <c r="H56" s="30" t="s">
        <v>58</v>
      </c>
      <c r="I56" s="35">
        <v>0.32868230870000004</v>
      </c>
      <c r="J56" s="35">
        <v>4.2025614000000004</v>
      </c>
      <c r="K56" s="32">
        <v>0.12743823146944083</v>
      </c>
      <c r="L56" s="30" t="s">
        <v>97</v>
      </c>
      <c r="M56" s="34"/>
      <c r="Q56">
        <f t="shared" si="0"/>
        <v>3.2868230870000006E-7</v>
      </c>
      <c r="R56">
        <f t="shared" si="1"/>
        <v>4.2025614000000006E-3</v>
      </c>
    </row>
    <row r="57" spans="1:18" x14ac:dyDescent="0.25">
      <c r="A57" s="3" t="s">
        <v>53</v>
      </c>
      <c r="B57" s="10">
        <v>295012.20850000001</v>
      </c>
      <c r="C57" s="23">
        <v>1081545.1000000001</v>
      </c>
      <c r="D57" s="14">
        <v>20</v>
      </c>
      <c r="E57" s="21" t="s">
        <v>97</v>
      </c>
      <c r="H57" s="30" t="s">
        <v>59</v>
      </c>
      <c r="I57" s="35">
        <v>1.8932401538999999</v>
      </c>
      <c r="J57" s="35">
        <v>68.750296300000002</v>
      </c>
      <c r="K57" s="32">
        <v>0.15112704918032788</v>
      </c>
      <c r="L57" s="30" t="s">
        <v>97</v>
      </c>
      <c r="M57" s="34"/>
      <c r="Q57">
        <f t="shared" si="0"/>
        <v>1.8932401539E-6</v>
      </c>
      <c r="R57">
        <f t="shared" si="1"/>
        <v>6.8750296299999999E-2</v>
      </c>
    </row>
    <row r="58" spans="1:18" x14ac:dyDescent="0.25">
      <c r="A58" s="3" t="s">
        <v>54</v>
      </c>
      <c r="B58" s="10">
        <v>2927257.9561000001</v>
      </c>
      <c r="C58" s="23">
        <v>16878577.399999999</v>
      </c>
      <c r="D58" s="14">
        <v>29.01744719926538</v>
      </c>
      <c r="E58" s="21" t="s">
        <v>97</v>
      </c>
      <c r="H58" s="30" t="s">
        <v>60</v>
      </c>
      <c r="I58" s="35">
        <v>0.91456557660000004</v>
      </c>
      <c r="J58" s="35">
        <v>0.89377050000000002</v>
      </c>
      <c r="K58" s="32">
        <v>7.5971731448763249E-2</v>
      </c>
      <c r="L58" s="30" t="s">
        <v>96</v>
      </c>
      <c r="M58" s="34"/>
      <c r="Q58">
        <f t="shared" si="0"/>
        <v>9.1456557660000009E-7</v>
      </c>
      <c r="R58">
        <f t="shared" si="1"/>
        <v>8.9377050000000006E-4</v>
      </c>
    </row>
    <row r="59" spans="1:18" x14ac:dyDescent="0.25">
      <c r="A59" s="3" t="s">
        <v>55</v>
      </c>
      <c r="B59" s="10">
        <v>614293.56220000004</v>
      </c>
      <c r="C59" s="23">
        <v>1846860.8</v>
      </c>
      <c r="D59" s="14">
        <v>14.318706697459584</v>
      </c>
      <c r="E59" s="21" t="s">
        <v>97</v>
      </c>
      <c r="H59" s="30" t="s">
        <v>61</v>
      </c>
      <c r="I59" s="35">
        <v>0.35248229739999998</v>
      </c>
      <c r="J59" s="35">
        <v>3.6395900999999999</v>
      </c>
      <c r="K59" s="32">
        <v>0.15320665083135393</v>
      </c>
      <c r="L59" s="30" t="s">
        <v>97</v>
      </c>
      <c r="M59" s="34"/>
      <c r="Q59">
        <f t="shared" si="0"/>
        <v>3.5248229739999994E-7</v>
      </c>
      <c r="R59">
        <f t="shared" si="1"/>
        <v>3.6395900999999999E-3</v>
      </c>
    </row>
    <row r="60" spans="1:18" x14ac:dyDescent="0.25">
      <c r="A60" s="3" t="s">
        <v>56</v>
      </c>
      <c r="B60" s="10">
        <v>255626.12419999999</v>
      </c>
      <c r="C60" s="23">
        <v>1802234.6</v>
      </c>
      <c r="D60" s="14">
        <v>15.812591508052709</v>
      </c>
      <c r="E60" s="21" t="s">
        <v>97</v>
      </c>
      <c r="H60" s="30" t="s">
        <v>62</v>
      </c>
      <c r="I60" s="35">
        <v>1.7019444449000001</v>
      </c>
      <c r="J60" s="35">
        <v>15.492536400000001</v>
      </c>
      <c r="K60" s="32">
        <v>0.18181818181818182</v>
      </c>
      <c r="L60" s="30" t="s">
        <v>97</v>
      </c>
      <c r="M60" s="34"/>
      <c r="Q60">
        <f t="shared" si="0"/>
        <v>1.7019444449000001E-6</v>
      </c>
      <c r="R60">
        <f t="shared" si="1"/>
        <v>1.5492536400000001E-2</v>
      </c>
    </row>
    <row r="61" spans="1:18" x14ac:dyDescent="0.25">
      <c r="A61" s="3" t="s">
        <v>57</v>
      </c>
      <c r="B61" s="10">
        <v>1726177.0855999999</v>
      </c>
      <c r="C61" s="24">
        <v>15636340</v>
      </c>
      <c r="D61" s="14">
        <v>12.23203026481715</v>
      </c>
      <c r="E61" s="21" t="s">
        <v>97</v>
      </c>
      <c r="H61" s="30" t="s">
        <v>63</v>
      </c>
      <c r="I61" s="35">
        <v>0.77217475579999995</v>
      </c>
      <c r="J61" s="35">
        <v>6.4454200000000004</v>
      </c>
      <c r="K61" s="32">
        <v>8.906589427950759E-2</v>
      </c>
      <c r="L61" s="30" t="s">
        <v>96</v>
      </c>
      <c r="M61" s="34"/>
      <c r="Q61">
        <f t="shared" si="0"/>
        <v>7.7217475579999996E-7</v>
      </c>
      <c r="R61">
        <f t="shared" si="1"/>
        <v>6.4454200000000003E-3</v>
      </c>
    </row>
    <row r="62" spans="1:18" x14ac:dyDescent="0.25">
      <c r="A62" s="3" t="s">
        <v>58</v>
      </c>
      <c r="B62" s="10">
        <v>328682.30869999999</v>
      </c>
      <c r="C62" s="23">
        <v>4202561.4000000004</v>
      </c>
      <c r="D62" s="14">
        <v>12.743823146944083</v>
      </c>
      <c r="E62" s="21" t="s">
        <v>97</v>
      </c>
      <c r="H62" s="30" t="s">
        <v>64</v>
      </c>
      <c r="I62" s="35">
        <v>0.3585196343</v>
      </c>
      <c r="J62" s="35">
        <v>10.2881474</v>
      </c>
      <c r="K62" s="32">
        <v>0.17379679144385027</v>
      </c>
      <c r="L62" s="30" t="s">
        <v>97</v>
      </c>
      <c r="M62" s="34"/>
      <c r="Q62">
        <f t="shared" si="0"/>
        <v>3.5851963430000002E-7</v>
      </c>
      <c r="R62">
        <f t="shared" si="1"/>
        <v>1.0288147399999999E-2</v>
      </c>
    </row>
    <row r="63" spans="1:18" x14ac:dyDescent="0.25">
      <c r="A63" s="3" t="s">
        <v>59</v>
      </c>
      <c r="B63" s="10">
        <v>1893240.1539</v>
      </c>
      <c r="C63" s="23">
        <v>68750296.299999997</v>
      </c>
      <c r="D63" s="14">
        <v>15.112704918032787</v>
      </c>
      <c r="E63" s="21" t="s">
        <v>97</v>
      </c>
      <c r="H63" s="30" t="s">
        <v>65</v>
      </c>
      <c r="I63" s="35">
        <v>13.221826321899998</v>
      </c>
      <c r="J63" s="35">
        <v>66.949289999999991</v>
      </c>
      <c r="K63" s="32">
        <v>0.11092889773925267</v>
      </c>
      <c r="L63" s="30" t="s">
        <v>96</v>
      </c>
      <c r="M63" s="34"/>
      <c r="Q63">
        <f t="shared" si="0"/>
        <v>1.3221826321899998E-5</v>
      </c>
      <c r="R63">
        <f t="shared" si="1"/>
        <v>6.6949289999999995E-2</v>
      </c>
    </row>
    <row r="64" spans="1:18" x14ac:dyDescent="0.25">
      <c r="A64" s="3" t="s">
        <v>60</v>
      </c>
      <c r="B64" s="10">
        <v>914565.57660000003</v>
      </c>
      <c r="C64" s="23">
        <v>893770.5</v>
      </c>
      <c r="D64" s="14">
        <v>7.5971731448763249</v>
      </c>
      <c r="E64" s="21" t="s">
        <v>96</v>
      </c>
      <c r="H64" s="30" t="s">
        <v>66</v>
      </c>
      <c r="I64" s="35">
        <v>0.1653611539</v>
      </c>
      <c r="J64" s="35">
        <v>0.33546499999999996</v>
      </c>
      <c r="K64" s="32">
        <v>0.14374999999999999</v>
      </c>
      <c r="L64" s="30" t="s">
        <v>97</v>
      </c>
      <c r="M64" s="34"/>
      <c r="Q64">
        <f t="shared" si="0"/>
        <v>1.653611539E-7</v>
      </c>
      <c r="R64">
        <f t="shared" si="1"/>
        <v>3.3546499999999996E-4</v>
      </c>
    </row>
    <row r="65" spans="1:18" x14ac:dyDescent="0.25">
      <c r="A65" s="3" t="s">
        <v>61</v>
      </c>
      <c r="B65" s="10">
        <v>352482.29739999998</v>
      </c>
      <c r="C65" s="23">
        <v>3639590.1</v>
      </c>
      <c r="D65" s="14">
        <v>15.320665083135392</v>
      </c>
      <c r="E65" s="21" t="s">
        <v>97</v>
      </c>
      <c r="H65" s="30" t="s">
        <v>67</v>
      </c>
      <c r="I65" s="35">
        <v>2.8603462954999999</v>
      </c>
      <c r="J65" s="35">
        <v>26.436511300000003</v>
      </c>
      <c r="K65" s="32">
        <v>0.13016608729239088</v>
      </c>
      <c r="L65" s="30" t="s">
        <v>97</v>
      </c>
      <c r="M65" s="34"/>
      <c r="Q65">
        <f t="shared" si="0"/>
        <v>2.8603462955E-6</v>
      </c>
      <c r="R65">
        <f t="shared" si="1"/>
        <v>2.6436511300000003E-2</v>
      </c>
    </row>
    <row r="66" spans="1:18" x14ac:dyDescent="0.25">
      <c r="A66" s="3" t="s">
        <v>62</v>
      </c>
      <c r="B66" s="10">
        <v>1701944.4449</v>
      </c>
      <c r="C66" s="23">
        <v>15492536.4</v>
      </c>
      <c r="D66" s="14">
        <v>18.181818181818183</v>
      </c>
      <c r="E66" s="21" t="s">
        <v>97</v>
      </c>
      <c r="H66" s="30" t="s">
        <v>68</v>
      </c>
      <c r="I66" s="35">
        <v>8.4237279301000001</v>
      </c>
      <c r="J66" s="35">
        <v>19.427666000000002</v>
      </c>
      <c r="K66" s="32">
        <v>8.4789981737542403E-2</v>
      </c>
      <c r="L66" s="30" t="s">
        <v>96</v>
      </c>
      <c r="M66" s="34"/>
      <c r="Q66">
        <f t="shared" si="0"/>
        <v>8.4237279300999988E-6</v>
      </c>
      <c r="R66">
        <f t="shared" si="1"/>
        <v>1.9427666000000003E-2</v>
      </c>
    </row>
    <row r="67" spans="1:18" x14ac:dyDescent="0.25">
      <c r="A67" s="3" t="s">
        <v>63</v>
      </c>
      <c r="B67" s="10">
        <v>772174.75579999993</v>
      </c>
      <c r="C67" s="24">
        <v>6445420</v>
      </c>
      <c r="D67" s="14">
        <v>8.9065894279507596</v>
      </c>
      <c r="E67" s="21" t="s">
        <v>96</v>
      </c>
      <c r="H67" s="30" t="s">
        <v>103</v>
      </c>
      <c r="I67" s="35">
        <v>4.0282873233000007</v>
      </c>
      <c r="J67" s="35">
        <v>3.5791578999999998</v>
      </c>
      <c r="K67" s="32">
        <v>6.6171923314780459E-2</v>
      </c>
      <c r="L67" s="30" t="s">
        <v>98</v>
      </c>
      <c r="M67" s="34"/>
      <c r="Q67">
        <f t="shared" si="0"/>
        <v>4.0282873233000003E-6</v>
      </c>
      <c r="R67">
        <f t="shared" si="1"/>
        <v>3.5791578999999998E-3</v>
      </c>
    </row>
    <row r="68" spans="1:18" x14ac:dyDescent="0.25">
      <c r="A68" s="6" t="s">
        <v>64</v>
      </c>
      <c r="B68" s="10">
        <v>358519.63430000003</v>
      </c>
      <c r="C68" s="23">
        <v>10288147.4</v>
      </c>
      <c r="D68" s="14">
        <v>17.379679144385026</v>
      </c>
      <c r="E68" s="21" t="s">
        <v>97</v>
      </c>
      <c r="H68" s="30" t="s">
        <v>70</v>
      </c>
      <c r="I68" s="35">
        <v>3.0422071595000002</v>
      </c>
      <c r="J68" s="35">
        <v>0.19648579999999999</v>
      </c>
      <c r="K68" s="32">
        <v>6.7703568161024699E-2</v>
      </c>
      <c r="L68" s="30" t="s">
        <v>98</v>
      </c>
      <c r="M68" s="34"/>
      <c r="Q68">
        <f t="shared" si="0"/>
        <v>3.0422071595000003E-6</v>
      </c>
      <c r="R68">
        <f t="shared" si="1"/>
        <v>1.9648579999999999E-4</v>
      </c>
    </row>
    <row r="69" spans="1:18" ht="26.25" x14ac:dyDescent="0.25">
      <c r="A69" s="4" t="s">
        <v>65</v>
      </c>
      <c r="B69" s="9">
        <v>13221826.321899999</v>
      </c>
      <c r="C69" s="9">
        <v>66949290</v>
      </c>
      <c r="D69" s="13">
        <v>11.092889773925267</v>
      </c>
      <c r="E69" s="13" t="s">
        <v>96</v>
      </c>
      <c r="H69" s="30" t="s">
        <v>71</v>
      </c>
      <c r="I69" s="35">
        <v>1.3532334472999998</v>
      </c>
      <c r="J69" s="35">
        <v>15.6520223</v>
      </c>
      <c r="K69" s="32">
        <v>0.12822796081923418</v>
      </c>
      <c r="L69" s="30" t="s">
        <v>97</v>
      </c>
      <c r="M69" s="34"/>
      <c r="Q69">
        <f t="shared" ref="Q69:Q89" si="3">I69/1000/1000</f>
        <v>1.3532334472999999E-6</v>
      </c>
      <c r="R69">
        <f t="shared" ref="R69:R89" si="4">J69/1000</f>
        <v>1.5652022300000002E-2</v>
      </c>
    </row>
    <row r="70" spans="1:18" x14ac:dyDescent="0.25">
      <c r="A70" s="3" t="s">
        <v>66</v>
      </c>
      <c r="B70" s="10">
        <v>165361.1539</v>
      </c>
      <c r="C70" s="24">
        <v>335465</v>
      </c>
      <c r="D70" s="14">
        <v>14.375</v>
      </c>
      <c r="E70" s="21" t="s">
        <v>97</v>
      </c>
      <c r="H70" s="30" t="s">
        <v>72</v>
      </c>
      <c r="I70" s="35">
        <v>1.7723909424000002</v>
      </c>
      <c r="J70" s="35">
        <v>20.749647699999997</v>
      </c>
      <c r="K70" s="32">
        <v>0.13211009174311927</v>
      </c>
      <c r="L70" s="30" t="s">
        <v>97</v>
      </c>
      <c r="M70" s="34"/>
      <c r="Q70">
        <f t="shared" si="3"/>
        <v>1.7723909424000002E-6</v>
      </c>
      <c r="R70">
        <f t="shared" si="4"/>
        <v>2.0749647699999998E-2</v>
      </c>
    </row>
    <row r="71" spans="1:18" x14ac:dyDescent="0.25">
      <c r="A71" s="3" t="s">
        <v>67</v>
      </c>
      <c r="B71" s="10">
        <v>2860346.2955</v>
      </c>
      <c r="C71" s="23">
        <v>26436511.300000001</v>
      </c>
      <c r="D71" s="14">
        <v>13.016608729239088</v>
      </c>
      <c r="E71" s="21" t="s">
        <v>97</v>
      </c>
      <c r="H71" s="30" t="s">
        <v>74</v>
      </c>
      <c r="I71" s="35">
        <v>1.4384272600000001E-2</v>
      </c>
      <c r="J71" s="35">
        <v>8.8299399999999986E-2</v>
      </c>
      <c r="K71" s="32">
        <v>5.5837563451776651E-2</v>
      </c>
      <c r="L71" s="30" t="s">
        <v>98</v>
      </c>
      <c r="M71" s="34"/>
      <c r="Q71">
        <f t="shared" si="3"/>
        <v>1.4384272600000002E-8</v>
      </c>
      <c r="R71">
        <f t="shared" si="4"/>
        <v>8.829939999999999E-5</v>
      </c>
    </row>
    <row r="72" spans="1:18" x14ac:dyDescent="0.25">
      <c r="A72" s="3" t="s">
        <v>68</v>
      </c>
      <c r="B72" s="10">
        <v>8423727.9300999995</v>
      </c>
      <c r="C72" s="24">
        <v>19427666</v>
      </c>
      <c r="D72" s="14">
        <v>8.4789981737542401</v>
      </c>
      <c r="E72" s="21" t="s">
        <v>96</v>
      </c>
      <c r="H72" s="30" t="s">
        <v>75</v>
      </c>
      <c r="I72" s="35">
        <v>3.7328570200000001E-2</v>
      </c>
      <c r="J72" s="35">
        <v>0.34280749999999999</v>
      </c>
      <c r="K72" s="32">
        <v>4.3668122270742363E-2</v>
      </c>
      <c r="L72" s="30" t="s">
        <v>98</v>
      </c>
      <c r="M72" s="34"/>
      <c r="Q72">
        <f t="shared" si="3"/>
        <v>3.7328570200000002E-8</v>
      </c>
      <c r="R72">
        <f t="shared" si="4"/>
        <v>3.4280749999999999E-4</v>
      </c>
    </row>
    <row r="73" spans="1:18" ht="51" x14ac:dyDescent="0.25">
      <c r="A73" s="7" t="s">
        <v>69</v>
      </c>
      <c r="B73" s="10">
        <v>4028287.3233000003</v>
      </c>
      <c r="C73" s="23">
        <v>3579157.9</v>
      </c>
      <c r="D73" s="14">
        <v>6.6171923314780461</v>
      </c>
      <c r="E73" s="21" t="s">
        <v>98</v>
      </c>
      <c r="H73" s="30" t="s">
        <v>76</v>
      </c>
      <c r="I73" s="35">
        <v>0.2609661076</v>
      </c>
      <c r="J73" s="35">
        <v>0.1114783</v>
      </c>
      <c r="K73" s="32">
        <v>4.0380047505938245E-2</v>
      </c>
      <c r="L73" s="30" t="s">
        <v>98</v>
      </c>
      <c r="M73" s="34"/>
      <c r="Q73">
        <f t="shared" si="3"/>
        <v>2.6096610759999997E-7</v>
      </c>
      <c r="R73">
        <f t="shared" si="4"/>
        <v>1.114783E-4</v>
      </c>
    </row>
    <row r="74" spans="1:18" ht="25.5" x14ac:dyDescent="0.25">
      <c r="A74" s="7" t="s">
        <v>70</v>
      </c>
      <c r="B74" s="10">
        <v>3042207.1595000001</v>
      </c>
      <c r="C74" s="23">
        <v>196485.8</v>
      </c>
      <c r="D74" s="14">
        <v>6.7703568161024705</v>
      </c>
      <c r="E74" s="21" t="s">
        <v>98</v>
      </c>
      <c r="H74" s="30" t="s">
        <v>77</v>
      </c>
      <c r="I74" s="35">
        <v>0.43270924430000002</v>
      </c>
      <c r="J74" s="35">
        <v>1.9670860000000001</v>
      </c>
      <c r="K74" s="32">
        <v>0.17089678510998307</v>
      </c>
      <c r="L74" s="30" t="s">
        <v>97</v>
      </c>
      <c r="M74" s="34"/>
      <c r="Q74">
        <f t="shared" si="3"/>
        <v>4.3270924430000004E-7</v>
      </c>
      <c r="R74">
        <f t="shared" si="4"/>
        <v>1.9670860000000003E-3</v>
      </c>
    </row>
    <row r="75" spans="1:18" ht="25.5" x14ac:dyDescent="0.25">
      <c r="A75" s="7" t="s">
        <v>71</v>
      </c>
      <c r="B75" s="10">
        <v>1353233.4472999999</v>
      </c>
      <c r="C75" s="23">
        <v>15652022.300000001</v>
      </c>
      <c r="D75" s="14">
        <v>12.822796081923419</v>
      </c>
      <c r="E75" s="21" t="s">
        <v>97</v>
      </c>
      <c r="H75" s="30" t="s">
        <v>78</v>
      </c>
      <c r="I75" s="35">
        <v>2.9668930008999999</v>
      </c>
      <c r="J75" s="35">
        <v>26.005517399999999</v>
      </c>
      <c r="K75" s="32">
        <v>7.0258620689655174E-2</v>
      </c>
      <c r="L75" s="30" t="s">
        <v>96</v>
      </c>
      <c r="M75" s="34"/>
      <c r="Q75">
        <f t="shared" si="3"/>
        <v>2.9668930008999995E-6</v>
      </c>
      <c r="R75">
        <f t="shared" si="4"/>
        <v>2.6005517399999997E-2</v>
      </c>
    </row>
    <row r="76" spans="1:18" x14ac:dyDescent="0.25">
      <c r="A76" s="3" t="s">
        <v>72</v>
      </c>
      <c r="B76" s="10">
        <v>1772390.9424000001</v>
      </c>
      <c r="C76" s="23">
        <v>20749647.699999999</v>
      </c>
      <c r="D76" s="14">
        <v>13.211009174311927</v>
      </c>
      <c r="E76" s="21" t="s">
        <v>97</v>
      </c>
      <c r="H76" s="30" t="s">
        <v>79</v>
      </c>
      <c r="I76" s="35">
        <v>2.4677480460000001</v>
      </c>
      <c r="J76" s="35">
        <v>5.9095878000000006</v>
      </c>
      <c r="K76" s="32">
        <v>6.407035175879397E-2</v>
      </c>
      <c r="L76" s="30" t="s">
        <v>98</v>
      </c>
      <c r="M76" s="34"/>
      <c r="Q76">
        <f t="shared" si="3"/>
        <v>2.4677480459999997E-6</v>
      </c>
      <c r="R76">
        <f t="shared" si="4"/>
        <v>5.9095878000000003E-3</v>
      </c>
    </row>
    <row r="77" spans="1:18" ht="26.25" x14ac:dyDescent="0.25">
      <c r="A77" s="4" t="s">
        <v>73</v>
      </c>
      <c r="B77" s="11">
        <v>10328484.455</v>
      </c>
      <c r="C77" s="9">
        <v>82060328.900000006</v>
      </c>
      <c r="D77" s="13">
        <v>9.347207399501956</v>
      </c>
      <c r="E77" s="13" t="s">
        <v>96</v>
      </c>
      <c r="H77" s="30" t="s">
        <v>80</v>
      </c>
      <c r="I77" s="35">
        <v>1.6518825279999998</v>
      </c>
      <c r="J77" s="35">
        <v>1.7391982000000001</v>
      </c>
      <c r="K77" s="32">
        <v>7.7958894401133946E-2</v>
      </c>
      <c r="L77" s="30" t="s">
        <v>96</v>
      </c>
      <c r="M77" s="34"/>
      <c r="Q77">
        <f t="shared" si="3"/>
        <v>1.6518825279999997E-6</v>
      </c>
      <c r="R77">
        <f t="shared" si="4"/>
        <v>1.7391982000000002E-3</v>
      </c>
    </row>
    <row r="78" spans="1:18" x14ac:dyDescent="0.25">
      <c r="A78" s="3" t="s">
        <v>74</v>
      </c>
      <c r="B78" s="10">
        <v>14384.2726</v>
      </c>
      <c r="C78" s="23">
        <v>88299.4</v>
      </c>
      <c r="D78" s="14">
        <v>5.5837563451776653</v>
      </c>
      <c r="E78" s="21" t="s">
        <v>98</v>
      </c>
      <c r="H78" s="30" t="s">
        <v>81</v>
      </c>
      <c r="I78" s="35">
        <v>0.80258054429999992</v>
      </c>
      <c r="J78" s="35">
        <v>24.832369500000002</v>
      </c>
      <c r="K78" s="32">
        <v>8.8381330685203582E-2</v>
      </c>
      <c r="L78" s="30" t="s">
        <v>96</v>
      </c>
      <c r="M78" s="34"/>
      <c r="Q78">
        <f t="shared" si="3"/>
        <v>8.025805442999999E-7</v>
      </c>
      <c r="R78">
        <f t="shared" si="4"/>
        <v>2.4832369500000003E-2</v>
      </c>
    </row>
    <row r="79" spans="1:18" x14ac:dyDescent="0.25">
      <c r="A79" s="3" t="s">
        <v>75</v>
      </c>
      <c r="B79" s="10">
        <v>37328.570200000002</v>
      </c>
      <c r="C79" s="23">
        <v>342807.5</v>
      </c>
      <c r="D79" s="14">
        <v>4.3668122270742362</v>
      </c>
      <c r="E79" s="21" t="s">
        <v>98</v>
      </c>
      <c r="H79" s="30" t="s">
        <v>82</v>
      </c>
      <c r="I79" s="35">
        <v>1.0490978488</v>
      </c>
      <c r="J79" s="35">
        <v>5.6436681000000002</v>
      </c>
      <c r="K79" s="32">
        <v>0.10786106032906764</v>
      </c>
      <c r="L79" s="30" t="s">
        <v>96</v>
      </c>
      <c r="M79" s="34"/>
      <c r="Q79">
        <f t="shared" si="3"/>
        <v>1.0490978488E-6</v>
      </c>
      <c r="R79">
        <f t="shared" si="4"/>
        <v>5.6436681000000006E-3</v>
      </c>
    </row>
    <row r="80" spans="1:18" x14ac:dyDescent="0.25">
      <c r="A80" s="3" t="s">
        <v>76</v>
      </c>
      <c r="B80" s="10">
        <v>260966.10759999999</v>
      </c>
      <c r="C80" s="23">
        <v>111478.3</v>
      </c>
      <c r="D80" s="14">
        <v>4.0380047505938244</v>
      </c>
      <c r="E80" s="21" t="s">
        <v>98</v>
      </c>
      <c r="H80" s="30" t="s">
        <v>83</v>
      </c>
      <c r="I80" s="35">
        <v>0.64489429229999995</v>
      </c>
      <c r="J80" s="35">
        <v>15.420316699999999</v>
      </c>
      <c r="K80" s="32">
        <v>0.17857142857142858</v>
      </c>
      <c r="L80" s="30" t="s">
        <v>97</v>
      </c>
      <c r="M80" s="34"/>
      <c r="Q80">
        <f t="shared" si="3"/>
        <v>6.4489429230000002E-7</v>
      </c>
      <c r="R80">
        <f t="shared" si="4"/>
        <v>1.5420316699999999E-2</v>
      </c>
    </row>
    <row r="81" spans="1:18" x14ac:dyDescent="0.25">
      <c r="A81" s="3" t="s">
        <v>77</v>
      </c>
      <c r="B81" s="10">
        <v>432709.24430000002</v>
      </c>
      <c r="C81" s="24">
        <v>1967086</v>
      </c>
      <c r="D81" s="14">
        <v>17.089678510998308</v>
      </c>
      <c r="E81" s="21" t="s">
        <v>97</v>
      </c>
      <c r="H81" s="30" t="s">
        <v>85</v>
      </c>
      <c r="I81" s="35">
        <v>0.21026835830000001</v>
      </c>
      <c r="J81" s="35">
        <v>0.89852980000000005</v>
      </c>
      <c r="K81" s="32">
        <v>4.5918367346938778E-2</v>
      </c>
      <c r="L81" s="30" t="s">
        <v>98</v>
      </c>
      <c r="M81" s="34"/>
      <c r="Q81">
        <f t="shared" si="3"/>
        <v>2.1026835830000003E-7</v>
      </c>
      <c r="R81">
        <f t="shared" si="4"/>
        <v>8.9852980000000007E-4</v>
      </c>
    </row>
    <row r="82" spans="1:18" x14ac:dyDescent="0.25">
      <c r="A82" s="3" t="s">
        <v>78</v>
      </c>
      <c r="B82" s="10">
        <v>2966893.0008999999</v>
      </c>
      <c r="C82" s="23">
        <v>26005517.399999999</v>
      </c>
      <c r="D82" s="14">
        <v>7.0258620689655169</v>
      </c>
      <c r="E82" s="21" t="s">
        <v>96</v>
      </c>
      <c r="H82" s="30" t="s">
        <v>86</v>
      </c>
      <c r="I82" s="35">
        <v>1.1223526414999998</v>
      </c>
      <c r="J82" s="35">
        <v>0.52963139999999997</v>
      </c>
      <c r="K82" s="32">
        <v>0.14500941619585686</v>
      </c>
      <c r="L82" s="30" t="s">
        <v>97</v>
      </c>
      <c r="M82" s="34"/>
      <c r="Q82">
        <f t="shared" si="3"/>
        <v>1.1223526414999998E-6</v>
      </c>
      <c r="R82">
        <f t="shared" si="4"/>
        <v>5.2963139999999994E-4</v>
      </c>
    </row>
    <row r="83" spans="1:18" x14ac:dyDescent="0.25">
      <c r="A83" s="3" t="s">
        <v>79</v>
      </c>
      <c r="B83" s="10">
        <v>2467748.0460000001</v>
      </c>
      <c r="C83" s="23">
        <v>5909587.7999999998</v>
      </c>
      <c r="D83" s="14">
        <v>6.4070351758793969</v>
      </c>
      <c r="E83" s="21" t="s">
        <v>98</v>
      </c>
      <c r="H83" s="30" t="s">
        <v>87</v>
      </c>
      <c r="I83" s="35">
        <v>0.30446897779999998</v>
      </c>
      <c r="J83" s="35">
        <v>3.0256676000000002</v>
      </c>
      <c r="K83" s="32">
        <v>4.7244094488188976E-2</v>
      </c>
      <c r="L83" s="30" t="s">
        <v>98</v>
      </c>
      <c r="M83" s="34"/>
      <c r="Q83">
        <f t="shared" si="3"/>
        <v>3.0446897779999998E-7</v>
      </c>
      <c r="R83">
        <f t="shared" si="4"/>
        <v>3.0256676000000003E-3</v>
      </c>
    </row>
    <row r="84" spans="1:18" ht="25.5" x14ac:dyDescent="0.25">
      <c r="A84" s="3" t="s">
        <v>80</v>
      </c>
      <c r="B84" s="10">
        <v>1651882.5279999999</v>
      </c>
      <c r="C84" s="23">
        <v>1739198.2</v>
      </c>
      <c r="D84" s="14">
        <v>7.7958894401133945</v>
      </c>
      <c r="E84" s="21" t="s">
        <v>96</v>
      </c>
      <c r="H84" s="30" t="s">
        <v>88</v>
      </c>
      <c r="I84" s="35">
        <v>0.11973830749999999</v>
      </c>
      <c r="J84" s="35">
        <v>1.5560993000000001</v>
      </c>
      <c r="K84" s="32">
        <v>0.10942249240121579</v>
      </c>
      <c r="L84" s="30" t="s">
        <v>96</v>
      </c>
      <c r="M84" s="34"/>
      <c r="Q84">
        <f t="shared" si="3"/>
        <v>1.1973830749999999E-7</v>
      </c>
      <c r="R84">
        <f t="shared" si="4"/>
        <v>1.5560993000000001E-3</v>
      </c>
    </row>
    <row r="85" spans="1:18" x14ac:dyDescent="0.25">
      <c r="A85" s="3" t="s">
        <v>81</v>
      </c>
      <c r="B85" s="10">
        <v>802580.54429999995</v>
      </c>
      <c r="C85" s="23">
        <v>24832369.5</v>
      </c>
      <c r="D85" s="14">
        <v>8.8381330685203583</v>
      </c>
      <c r="E85" s="21" t="s">
        <v>96</v>
      </c>
      <c r="H85" s="30" t="s">
        <v>89</v>
      </c>
      <c r="I85" s="35">
        <v>0.60663402820000012</v>
      </c>
      <c r="J85" s="35">
        <v>7.8638167999999995</v>
      </c>
      <c r="K85" s="32">
        <v>7.4162679425837319E-2</v>
      </c>
      <c r="L85" s="30" t="s">
        <v>96</v>
      </c>
      <c r="M85" s="34"/>
      <c r="Q85">
        <f t="shared" si="3"/>
        <v>6.0663402820000018E-7</v>
      </c>
      <c r="R85">
        <f t="shared" si="4"/>
        <v>7.8638167999999994E-3</v>
      </c>
    </row>
    <row r="86" spans="1:18" x14ac:dyDescent="0.25">
      <c r="A86" s="3" t="s">
        <v>82</v>
      </c>
      <c r="B86" s="10">
        <v>1049097.8488</v>
      </c>
      <c r="C86" s="23">
        <v>5643668.0999999996</v>
      </c>
      <c r="D86" s="14">
        <v>10.786106032906764</v>
      </c>
      <c r="E86" s="21" t="s">
        <v>96</v>
      </c>
      <c r="H86" s="30" t="s">
        <v>90</v>
      </c>
      <c r="I86" s="35">
        <v>0.6038561241</v>
      </c>
      <c r="J86" s="35">
        <v>2.0351073</v>
      </c>
      <c r="K86" s="32">
        <v>7.2314049586776855E-2</v>
      </c>
      <c r="L86" s="30" t="s">
        <v>96</v>
      </c>
      <c r="M86" s="34"/>
      <c r="Q86">
        <f t="shared" si="3"/>
        <v>6.038561241E-7</v>
      </c>
      <c r="R86">
        <f t="shared" si="4"/>
        <v>2.0351073000000001E-3</v>
      </c>
    </row>
    <row r="87" spans="1:18" x14ac:dyDescent="0.25">
      <c r="A87" s="3" t="s">
        <v>83</v>
      </c>
      <c r="B87" s="10">
        <v>644894.29229999997</v>
      </c>
      <c r="C87" s="23">
        <v>15420316.699999999</v>
      </c>
      <c r="D87" s="14">
        <v>17.857142857142858</v>
      </c>
      <c r="E87" s="21" t="s">
        <v>97</v>
      </c>
      <c r="H87" s="30" t="s">
        <v>91</v>
      </c>
      <c r="I87" s="35">
        <v>0.31925084630000006</v>
      </c>
      <c r="J87" s="35">
        <v>0.66589860000000001</v>
      </c>
      <c r="K87" s="32">
        <v>5.9474412171507611E-2</v>
      </c>
      <c r="L87" s="30" t="s">
        <v>98</v>
      </c>
      <c r="M87" s="34"/>
      <c r="Q87">
        <f t="shared" si="3"/>
        <v>3.1925084630000007E-7</v>
      </c>
      <c r="R87">
        <f t="shared" si="4"/>
        <v>6.6589860000000004E-4</v>
      </c>
    </row>
    <row r="88" spans="1:18" ht="26.25" x14ac:dyDescent="0.25">
      <c r="A88" s="4" t="s">
        <v>84</v>
      </c>
      <c r="B88" s="9">
        <v>4921591.3006000007</v>
      </c>
      <c r="C88" s="9">
        <v>18622048.5</v>
      </c>
      <c r="D88" s="13">
        <v>7.6900754497968657</v>
      </c>
      <c r="E88" s="13" t="s">
        <v>96</v>
      </c>
      <c r="H88" s="30" t="s">
        <v>92</v>
      </c>
      <c r="I88" s="35">
        <v>0.28071568180000001</v>
      </c>
      <c r="J88" s="35">
        <v>0.81182640000000006</v>
      </c>
      <c r="K88" s="32">
        <v>9.1216216216216214E-2</v>
      </c>
      <c r="L88" s="30" t="s">
        <v>96</v>
      </c>
      <c r="M88" s="34"/>
      <c r="Q88">
        <f t="shared" si="3"/>
        <v>2.807156818E-7</v>
      </c>
      <c r="R88">
        <f t="shared" si="4"/>
        <v>8.1182640000000011E-4</v>
      </c>
    </row>
    <row r="89" spans="1:18" x14ac:dyDescent="0.25">
      <c r="A89" s="3" t="s">
        <v>85</v>
      </c>
      <c r="B89" s="10">
        <v>210268.35830000002</v>
      </c>
      <c r="C89" s="23">
        <v>898529.8</v>
      </c>
      <c r="D89" s="14">
        <v>4.591836734693878</v>
      </c>
      <c r="E89" s="21" t="s">
        <v>98</v>
      </c>
      <c r="H89" s="30" t="s">
        <v>93</v>
      </c>
      <c r="I89" s="35">
        <v>1.1806834339999999</v>
      </c>
      <c r="J89" s="35">
        <v>1.0618146000000002</v>
      </c>
      <c r="K89" s="32">
        <v>3.896103896103896E-2</v>
      </c>
      <c r="L89" s="30" t="s">
        <v>98</v>
      </c>
      <c r="M89" s="34"/>
      <c r="Q89">
        <f t="shared" si="3"/>
        <v>1.1806834339999998E-6</v>
      </c>
      <c r="R89">
        <f t="shared" si="4"/>
        <v>1.0618146000000001E-3</v>
      </c>
    </row>
    <row r="90" spans="1:18" x14ac:dyDescent="0.25">
      <c r="A90" s="3" t="s">
        <v>86</v>
      </c>
      <c r="B90" s="10">
        <v>1122352.6414999999</v>
      </c>
      <c r="C90" s="23">
        <v>529631.4</v>
      </c>
      <c r="D90" s="14">
        <v>14.500941619585687</v>
      </c>
      <c r="E90" s="21" t="s">
        <v>97</v>
      </c>
    </row>
    <row r="91" spans="1:18" x14ac:dyDescent="0.25">
      <c r="A91" s="3" t="s">
        <v>87</v>
      </c>
      <c r="B91" s="10">
        <v>304468.97779999999</v>
      </c>
      <c r="C91" s="23">
        <v>3025667.6</v>
      </c>
      <c r="D91" s="14">
        <v>4.7244094488188972</v>
      </c>
      <c r="E91" s="21" t="s">
        <v>98</v>
      </c>
    </row>
    <row r="92" spans="1:18" x14ac:dyDescent="0.25">
      <c r="A92" s="3" t="s">
        <v>88</v>
      </c>
      <c r="B92" s="10">
        <v>119738.3075</v>
      </c>
      <c r="C92" s="23">
        <v>1556099.3</v>
      </c>
      <c r="D92" s="14">
        <v>10.94224924012158</v>
      </c>
      <c r="E92" s="21" t="s">
        <v>96</v>
      </c>
    </row>
    <row r="93" spans="1:18" x14ac:dyDescent="0.25">
      <c r="A93" s="3" t="s">
        <v>89</v>
      </c>
      <c r="B93" s="10">
        <v>606634.02820000006</v>
      </c>
      <c r="C93" s="23">
        <v>7863816.7999999998</v>
      </c>
      <c r="D93" s="14">
        <v>7.4162679425837323</v>
      </c>
      <c r="E93" s="21" t="s">
        <v>96</v>
      </c>
    </row>
    <row r="94" spans="1:18" x14ac:dyDescent="0.25">
      <c r="A94" s="3" t="s">
        <v>90</v>
      </c>
      <c r="B94" s="10">
        <v>603856.12410000002</v>
      </c>
      <c r="C94" s="23">
        <v>2035107.3</v>
      </c>
      <c r="D94" s="14">
        <v>7.2314049586776861</v>
      </c>
      <c r="E94" s="21" t="s">
        <v>96</v>
      </c>
    </row>
    <row r="95" spans="1:18" x14ac:dyDescent="0.25">
      <c r="A95" s="3" t="s">
        <v>91</v>
      </c>
      <c r="B95" s="10">
        <v>319250.84630000003</v>
      </c>
      <c r="C95" s="23">
        <v>665898.6</v>
      </c>
      <c r="D95" s="14">
        <v>5.9474412171507609</v>
      </c>
      <c r="E95" s="21" t="s">
        <v>98</v>
      </c>
    </row>
    <row r="96" spans="1:18" x14ac:dyDescent="0.25">
      <c r="A96" s="3" t="s">
        <v>92</v>
      </c>
      <c r="B96" s="10">
        <v>280715.68180000002</v>
      </c>
      <c r="C96" s="23">
        <v>811826.4</v>
      </c>
      <c r="D96" s="14">
        <v>9.121621621621621</v>
      </c>
      <c r="E96" s="21" t="s">
        <v>96</v>
      </c>
    </row>
    <row r="97" spans="1:6" x14ac:dyDescent="0.25">
      <c r="A97" s="3" t="s">
        <v>93</v>
      </c>
      <c r="B97" s="10">
        <v>1180683.4339999999</v>
      </c>
      <c r="C97" s="23">
        <v>1061814.6000000001</v>
      </c>
      <c r="D97" s="14">
        <v>3.8961038961038961</v>
      </c>
      <c r="E97" s="21" t="s">
        <v>98</v>
      </c>
    </row>
    <row r="98" spans="1:6" x14ac:dyDescent="0.25">
      <c r="A98" s="17"/>
      <c r="B98" s="18"/>
      <c r="C98" s="19"/>
      <c r="D98" s="15"/>
      <c r="E98" s="19"/>
      <c r="F98" s="19"/>
    </row>
    <row r="99" spans="1:6" x14ac:dyDescent="0.25">
      <c r="A99" s="17"/>
      <c r="B99" s="18"/>
      <c r="C99" s="19"/>
      <c r="D99" s="15"/>
      <c r="E99" s="19"/>
      <c r="F99" s="19"/>
    </row>
    <row r="100" spans="1:6" x14ac:dyDescent="0.25">
      <c r="A100" s="19"/>
      <c r="B100" s="19"/>
      <c r="C100" s="20"/>
      <c r="D100" s="19"/>
      <c r="E100" s="19"/>
      <c r="F100" s="19"/>
    </row>
    <row r="101" spans="1:6" x14ac:dyDescent="0.25">
      <c r="A101" s="19"/>
      <c r="B101" s="19"/>
      <c r="C101" s="19"/>
      <c r="D101" s="19"/>
      <c r="E101" s="19"/>
      <c r="F101" s="19"/>
    </row>
  </sheetData>
  <mergeCells count="2">
    <mergeCell ref="A1:E1"/>
    <mergeCell ref="H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2ABE-22D4-4465-8D12-DBD342D70E8C}">
  <dimension ref="A1:B87"/>
  <sheetViews>
    <sheetView workbookViewId="0">
      <selection activeCell="Q18" sqref="Q18"/>
    </sheetView>
  </sheetViews>
  <sheetFormatPr defaultRowHeight="15" x14ac:dyDescent="0.25"/>
  <cols>
    <col min="1" max="1" width="22" customWidth="1"/>
    <col min="2" max="2" width="25.5703125" customWidth="1"/>
  </cols>
  <sheetData>
    <row r="1" spans="1:2" ht="76.5" x14ac:dyDescent="0.25">
      <c r="A1" s="22" t="s">
        <v>122</v>
      </c>
      <c r="B1" s="22" t="s">
        <v>132</v>
      </c>
    </row>
    <row r="2" spans="1:2" x14ac:dyDescent="0.25">
      <c r="A2" s="35">
        <v>1.1230556704000003</v>
      </c>
      <c r="B2" s="35">
        <v>2.8701094</v>
      </c>
    </row>
    <row r="3" spans="1:2" x14ac:dyDescent="0.25">
      <c r="A3" s="35">
        <v>0.32832863910000004</v>
      </c>
      <c r="B3" s="35">
        <v>0.57515399999999994</v>
      </c>
    </row>
    <row r="4" spans="1:2" x14ac:dyDescent="0.25">
      <c r="A4" s="35">
        <v>0.55805359450000003</v>
      </c>
      <c r="B4" s="35">
        <v>4.9731173000000002</v>
      </c>
    </row>
    <row r="5" spans="1:2" x14ac:dyDescent="0.25">
      <c r="A5" s="35">
        <v>0.70875663680000001</v>
      </c>
      <c r="B5" s="35">
        <v>10.608196</v>
      </c>
    </row>
    <row r="6" spans="1:2" x14ac:dyDescent="0.25">
      <c r="A6" s="35">
        <v>0.18935929269999999</v>
      </c>
      <c r="B6" s="35">
        <v>0.78286769999999994</v>
      </c>
    </row>
    <row r="7" spans="1:2" x14ac:dyDescent="0.25">
      <c r="A7" s="35">
        <v>2.1986773400999997</v>
      </c>
      <c r="B7" s="35">
        <v>6.3828323999999999</v>
      </c>
    </row>
    <row r="8" spans="1:2" x14ac:dyDescent="0.25">
      <c r="A8" s="35">
        <v>0.17495196360000001</v>
      </c>
      <c r="B8" s="35">
        <v>8.6131199999999991E-2</v>
      </c>
    </row>
    <row r="9" spans="1:2" x14ac:dyDescent="0.25">
      <c r="A9" s="35">
        <v>0.52618002639999994</v>
      </c>
      <c r="B9" s="35">
        <v>3.7714240000000001</v>
      </c>
    </row>
    <row r="10" spans="1:2" x14ac:dyDescent="0.25">
      <c r="A10" s="35">
        <v>0.87699711989999996</v>
      </c>
      <c r="B10" s="35">
        <v>0.57192240000000005</v>
      </c>
    </row>
    <row r="11" spans="1:2" x14ac:dyDescent="0.25">
      <c r="A11" s="35">
        <v>4.3061044536000006</v>
      </c>
      <c r="B11" s="35">
        <v>128.4009465</v>
      </c>
    </row>
    <row r="12" spans="1:2" x14ac:dyDescent="0.25">
      <c r="A12" s="35">
        <v>0.21144709840000001</v>
      </c>
      <c r="B12" s="35">
        <v>0.7288290999999999</v>
      </c>
    </row>
    <row r="13" spans="1:2" x14ac:dyDescent="0.25">
      <c r="A13" s="35">
        <v>0.40964058599999997</v>
      </c>
      <c r="B13" s="35">
        <v>1.4141836000000001</v>
      </c>
    </row>
    <row r="14" spans="1:2" x14ac:dyDescent="0.25">
      <c r="A14" s="35">
        <v>0.37265274279999999</v>
      </c>
      <c r="B14" s="35">
        <v>1.6411375000000001</v>
      </c>
    </row>
    <row r="15" spans="1:2" x14ac:dyDescent="0.25">
      <c r="A15" s="35">
        <v>0.28131898580000003</v>
      </c>
      <c r="B15" s="35">
        <v>1.0009014000000001</v>
      </c>
    </row>
    <row r="16" spans="1:2" x14ac:dyDescent="0.25">
      <c r="A16" s="35">
        <v>0.45421750750000001</v>
      </c>
      <c r="B16" s="35">
        <v>5.1789287000000002</v>
      </c>
    </row>
    <row r="17" spans="1:2" x14ac:dyDescent="0.25">
      <c r="A17" s="35">
        <v>0.96930393520000002</v>
      </c>
      <c r="B17" s="35">
        <v>7.8228932000000002</v>
      </c>
    </row>
    <row r="18" spans="1:2" x14ac:dyDescent="0.25">
      <c r="A18" s="35">
        <v>0.51441586549999996</v>
      </c>
      <c r="B18" s="35">
        <v>6.4973035000000001</v>
      </c>
    </row>
    <row r="19" spans="1:2" x14ac:dyDescent="0.25">
      <c r="A19" s="35">
        <v>17.579949936199998</v>
      </c>
      <c r="B19" s="35">
        <v>403.38254599999999</v>
      </c>
    </row>
    <row r="20" spans="1:2" x14ac:dyDescent="0.25">
      <c r="A20" s="35">
        <v>0.25323191880000001</v>
      </c>
      <c r="B20" s="35">
        <v>1.0365278</v>
      </c>
    </row>
    <row r="21" spans="1:2" x14ac:dyDescent="0.25">
      <c r="A21" s="35">
        <v>0.87124903960000011</v>
      </c>
      <c r="B21" s="35">
        <v>2.0853991999999999</v>
      </c>
    </row>
    <row r="22" spans="1:2" x14ac:dyDescent="0.25">
      <c r="A22" s="35">
        <v>0.69692060089999996</v>
      </c>
      <c r="B22" s="35">
        <v>1.5539928000000001</v>
      </c>
    </row>
    <row r="23" spans="1:2" x14ac:dyDescent="0.25">
      <c r="A23" s="35">
        <v>0.2969379385</v>
      </c>
      <c r="B23" s="35">
        <v>3.2107199999999995E-2</v>
      </c>
    </row>
    <row r="24" spans="1:2" x14ac:dyDescent="0.25">
      <c r="A24" s="35">
        <v>0.39998266239999997</v>
      </c>
      <c r="B24" s="35">
        <v>1.5218856000000001</v>
      </c>
    </row>
    <row r="25" spans="1:2" x14ac:dyDescent="0.25">
      <c r="A25" s="35">
        <v>0.84793086029999998</v>
      </c>
      <c r="B25" s="35">
        <v>0.7868849</v>
      </c>
    </row>
    <row r="26" spans="1:2" x14ac:dyDescent="0.25">
      <c r="A26" s="35">
        <v>0.71443114169999999</v>
      </c>
      <c r="B26" s="35">
        <v>1.7926900000000001</v>
      </c>
    </row>
    <row r="27" spans="1:2" x14ac:dyDescent="0.25">
      <c r="A27" s="35">
        <v>1.7146938767000002</v>
      </c>
      <c r="B27" s="35">
        <v>7.9898027000000003</v>
      </c>
    </row>
    <row r="28" spans="1:2" x14ac:dyDescent="0.25">
      <c r="A28" s="35">
        <v>1.0601092599999999</v>
      </c>
      <c r="B28" s="35">
        <v>2.785161</v>
      </c>
    </row>
    <row r="29" spans="1:2" x14ac:dyDescent="0.25">
      <c r="A29" s="35">
        <v>0.23703764139999997</v>
      </c>
      <c r="B29" s="35">
        <v>1.4800599999999999</v>
      </c>
    </row>
    <row r="30" spans="1:2" x14ac:dyDescent="0.25">
      <c r="A30" s="35">
        <v>0.1726065541</v>
      </c>
      <c r="B30" s="35">
        <v>0.1485908</v>
      </c>
    </row>
    <row r="31" spans="1:2" x14ac:dyDescent="0.25">
      <c r="A31" s="35">
        <v>4.2187844964000005</v>
      </c>
      <c r="B31" s="35">
        <v>127.4036018</v>
      </c>
    </row>
    <row r="32" spans="1:2" x14ac:dyDescent="0.25">
      <c r="A32" s="35">
        <v>8.4928686600000011E-2</v>
      </c>
      <c r="B32" s="35">
        <v>0.20900039999999998</v>
      </c>
    </row>
    <row r="33" spans="1:2" x14ac:dyDescent="0.25">
      <c r="A33" s="35">
        <v>1.1823393099999999E-2</v>
      </c>
      <c r="B33" s="35">
        <v>0.14659789999999998</v>
      </c>
    </row>
    <row r="34" spans="1:2" x14ac:dyDescent="0.25">
      <c r="A34" s="35">
        <v>0.2365065167</v>
      </c>
      <c r="B34" s="35">
        <v>1.5156342</v>
      </c>
    </row>
    <row r="35" spans="1:2" x14ac:dyDescent="0.25">
      <c r="A35" s="35">
        <v>2.1594998626000002</v>
      </c>
      <c r="B35" s="35">
        <v>6.3433904000000005</v>
      </c>
    </row>
    <row r="36" spans="1:2" x14ac:dyDescent="0.25">
      <c r="A36" s="35">
        <v>0.41011643069999998</v>
      </c>
      <c r="B36" s="35">
        <v>0.66045809999999994</v>
      </c>
    </row>
    <row r="37" spans="1:2" x14ac:dyDescent="0.25">
      <c r="A37" s="35">
        <v>1.0228561653999999</v>
      </c>
      <c r="B37" s="35">
        <v>3.5960576</v>
      </c>
    </row>
    <row r="38" spans="1:2" x14ac:dyDescent="0.25">
      <c r="A38" s="35">
        <v>1.2574492642999999</v>
      </c>
      <c r="B38" s="35">
        <v>13.3035409</v>
      </c>
    </row>
    <row r="39" spans="1:2" x14ac:dyDescent="0.25">
      <c r="A39" s="35">
        <v>2.8799143900000001E-2</v>
      </c>
      <c r="B39" s="35">
        <v>1.0524463999999998</v>
      </c>
    </row>
    <row r="40" spans="1:2" x14ac:dyDescent="0.25">
      <c r="A40" s="35">
        <v>0.10880880449999999</v>
      </c>
      <c r="B40" s="35">
        <v>1.1176558999999999</v>
      </c>
    </row>
    <row r="41" spans="1:2" x14ac:dyDescent="0.25">
      <c r="A41" s="35">
        <v>5.2736222000000004E-3</v>
      </c>
      <c r="B41" s="35">
        <v>0.1120482</v>
      </c>
    </row>
    <row r="42" spans="1:2" x14ac:dyDescent="0.25">
      <c r="A42" s="35">
        <v>5.6164541800000002E-2</v>
      </c>
      <c r="B42" s="35">
        <v>0.69996230000000004</v>
      </c>
    </row>
    <row r="43" spans="1:2" x14ac:dyDescent="0.25">
      <c r="A43" s="35">
        <v>5.7894491799999996E-2</v>
      </c>
      <c r="B43" s="35">
        <v>0.50657790000000003</v>
      </c>
    </row>
    <row r="44" spans="1:2" x14ac:dyDescent="0.25">
      <c r="A44" s="35">
        <v>4.5766898E-2</v>
      </c>
      <c r="B44" s="35">
        <v>0.47933959999999998</v>
      </c>
    </row>
    <row r="45" spans="1:2" x14ac:dyDescent="0.25">
      <c r="A45" s="35">
        <v>6.2192838200000003E-2</v>
      </c>
      <c r="B45" s="35">
        <v>0.35972229999999994</v>
      </c>
    </row>
    <row r="46" spans="1:2" x14ac:dyDescent="0.25">
      <c r="A46" s="35">
        <v>0.53112021230000006</v>
      </c>
      <c r="B46" s="35">
        <v>2.1841296000000003</v>
      </c>
    </row>
    <row r="47" spans="1:2" x14ac:dyDescent="0.25">
      <c r="A47" s="35">
        <v>1.9007175222000001</v>
      </c>
      <c r="B47" s="35">
        <v>10.5272109</v>
      </c>
    </row>
    <row r="48" spans="1:2" x14ac:dyDescent="0.25">
      <c r="A48" s="35">
        <v>0.13380433999999999</v>
      </c>
      <c r="B48" s="35">
        <v>0.17801320000000001</v>
      </c>
    </row>
    <row r="49" spans="1:2" x14ac:dyDescent="0.25">
      <c r="A49" s="35">
        <v>0.29501220849999998</v>
      </c>
      <c r="B49" s="35">
        <v>1.0815451</v>
      </c>
    </row>
    <row r="50" spans="1:2" x14ac:dyDescent="0.25">
      <c r="A50" s="35">
        <v>2.9272579561000001</v>
      </c>
      <c r="B50" s="35">
        <v>16.878577399999998</v>
      </c>
    </row>
    <row r="51" spans="1:2" x14ac:dyDescent="0.25">
      <c r="A51" s="35">
        <v>0.61429356219999998</v>
      </c>
      <c r="B51" s="35">
        <v>1.8468608000000002</v>
      </c>
    </row>
    <row r="52" spans="1:2" x14ac:dyDescent="0.25">
      <c r="A52" s="35">
        <v>0.25562612419999997</v>
      </c>
      <c r="B52" s="35">
        <v>1.8022346</v>
      </c>
    </row>
    <row r="53" spans="1:2" x14ac:dyDescent="0.25">
      <c r="A53" s="35">
        <v>1.7261770855999998</v>
      </c>
      <c r="B53" s="35">
        <v>15.636340000000001</v>
      </c>
    </row>
    <row r="54" spans="1:2" x14ac:dyDescent="0.25">
      <c r="A54" s="35">
        <v>0.32868230870000004</v>
      </c>
      <c r="B54" s="35">
        <v>4.2025614000000004</v>
      </c>
    </row>
    <row r="55" spans="1:2" x14ac:dyDescent="0.25">
      <c r="A55" s="35">
        <v>1.8932401538999999</v>
      </c>
      <c r="B55" s="35">
        <v>68.750296300000002</v>
      </c>
    </row>
    <row r="56" spans="1:2" x14ac:dyDescent="0.25">
      <c r="A56" s="35">
        <v>0.91456557660000004</v>
      </c>
      <c r="B56" s="35">
        <v>0.89377050000000002</v>
      </c>
    </row>
    <row r="57" spans="1:2" x14ac:dyDescent="0.25">
      <c r="A57" s="35">
        <v>0.35248229739999998</v>
      </c>
      <c r="B57" s="35">
        <v>3.6395900999999999</v>
      </c>
    </row>
    <row r="58" spans="1:2" x14ac:dyDescent="0.25">
      <c r="A58" s="35">
        <v>1.7019444449000001</v>
      </c>
      <c r="B58" s="35">
        <v>15.492536400000001</v>
      </c>
    </row>
    <row r="59" spans="1:2" x14ac:dyDescent="0.25">
      <c r="A59" s="35">
        <v>0.77217475579999995</v>
      </c>
      <c r="B59" s="35">
        <v>6.4454200000000004</v>
      </c>
    </row>
    <row r="60" spans="1:2" x14ac:dyDescent="0.25">
      <c r="A60" s="35">
        <v>0.3585196343</v>
      </c>
      <c r="B60" s="35">
        <v>10.2881474</v>
      </c>
    </row>
    <row r="61" spans="1:2" x14ac:dyDescent="0.25">
      <c r="A61" s="35">
        <v>13.221826321899998</v>
      </c>
      <c r="B61" s="35">
        <v>66.949289999999991</v>
      </c>
    </row>
    <row r="62" spans="1:2" x14ac:dyDescent="0.25">
      <c r="A62" s="35">
        <v>0.1653611539</v>
      </c>
      <c r="B62" s="35">
        <v>0.33546499999999996</v>
      </c>
    </row>
    <row r="63" spans="1:2" x14ac:dyDescent="0.25">
      <c r="A63" s="35">
        <v>2.8603462954999999</v>
      </c>
      <c r="B63" s="35">
        <v>26.436511300000003</v>
      </c>
    </row>
    <row r="64" spans="1:2" x14ac:dyDescent="0.25">
      <c r="A64" s="35">
        <v>8.4237279301000001</v>
      </c>
      <c r="B64" s="35">
        <v>19.427666000000002</v>
      </c>
    </row>
    <row r="65" spans="1:2" x14ac:dyDescent="0.25">
      <c r="A65" s="35">
        <v>4.0282873233000007</v>
      </c>
      <c r="B65" s="35">
        <v>3.5791578999999998</v>
      </c>
    </row>
    <row r="66" spans="1:2" x14ac:dyDescent="0.25">
      <c r="A66" s="35">
        <v>3.0422071595000002</v>
      </c>
      <c r="B66" s="35">
        <v>0.19648579999999999</v>
      </c>
    </row>
    <row r="67" spans="1:2" x14ac:dyDescent="0.25">
      <c r="A67" s="35">
        <v>1.3532334472999998</v>
      </c>
      <c r="B67" s="35">
        <v>15.6520223</v>
      </c>
    </row>
    <row r="68" spans="1:2" x14ac:dyDescent="0.25">
      <c r="A68" s="35">
        <v>1.7723909424000002</v>
      </c>
      <c r="B68" s="35">
        <v>20.749647699999997</v>
      </c>
    </row>
    <row r="69" spans="1:2" x14ac:dyDescent="0.25">
      <c r="A69" s="35">
        <v>1.4384272600000001E-2</v>
      </c>
      <c r="B69" s="35">
        <v>8.8299399999999986E-2</v>
      </c>
    </row>
    <row r="70" spans="1:2" x14ac:dyDescent="0.25">
      <c r="A70" s="35">
        <v>3.7328570200000001E-2</v>
      </c>
      <c r="B70" s="35">
        <v>0.34280749999999999</v>
      </c>
    </row>
    <row r="71" spans="1:2" x14ac:dyDescent="0.25">
      <c r="A71" s="35">
        <v>0.2609661076</v>
      </c>
      <c r="B71" s="35">
        <v>0.1114783</v>
      </c>
    </row>
    <row r="72" spans="1:2" x14ac:dyDescent="0.25">
      <c r="A72" s="35">
        <v>0.43270924430000002</v>
      </c>
      <c r="B72" s="35">
        <v>1.9670860000000001</v>
      </c>
    </row>
    <row r="73" spans="1:2" x14ac:dyDescent="0.25">
      <c r="A73" s="35">
        <v>2.9668930008999999</v>
      </c>
      <c r="B73" s="35">
        <v>26.005517399999999</v>
      </c>
    </row>
    <row r="74" spans="1:2" x14ac:dyDescent="0.25">
      <c r="A74" s="35">
        <v>2.4677480460000001</v>
      </c>
      <c r="B74" s="35">
        <v>5.9095878000000006</v>
      </c>
    </row>
    <row r="75" spans="1:2" x14ac:dyDescent="0.25">
      <c r="A75" s="35">
        <v>1.6518825279999998</v>
      </c>
      <c r="B75" s="35">
        <v>1.7391982000000001</v>
      </c>
    </row>
    <row r="76" spans="1:2" x14ac:dyDescent="0.25">
      <c r="A76" s="35">
        <v>0.80258054429999992</v>
      </c>
      <c r="B76" s="35">
        <v>24.832369500000002</v>
      </c>
    </row>
    <row r="77" spans="1:2" x14ac:dyDescent="0.25">
      <c r="A77" s="35">
        <v>1.0490978488</v>
      </c>
      <c r="B77" s="35">
        <v>5.6436681000000002</v>
      </c>
    </row>
    <row r="78" spans="1:2" x14ac:dyDescent="0.25">
      <c r="A78" s="35">
        <v>0.64489429229999995</v>
      </c>
      <c r="B78" s="35">
        <v>15.420316699999999</v>
      </c>
    </row>
    <row r="79" spans="1:2" x14ac:dyDescent="0.25">
      <c r="A79" s="35">
        <v>0.21026835830000001</v>
      </c>
      <c r="B79" s="35">
        <v>0.89852980000000005</v>
      </c>
    </row>
    <row r="80" spans="1:2" x14ac:dyDescent="0.25">
      <c r="A80" s="35">
        <v>1.1223526414999998</v>
      </c>
      <c r="B80" s="35">
        <v>0.52963139999999997</v>
      </c>
    </row>
    <row r="81" spans="1:2" x14ac:dyDescent="0.25">
      <c r="A81" s="35">
        <v>0.30446897779999998</v>
      </c>
      <c r="B81" s="35">
        <v>3.0256676000000002</v>
      </c>
    </row>
    <row r="82" spans="1:2" x14ac:dyDescent="0.25">
      <c r="A82" s="35">
        <v>0.11973830749999999</v>
      </c>
      <c r="B82" s="35">
        <v>1.5560993000000001</v>
      </c>
    </row>
    <row r="83" spans="1:2" x14ac:dyDescent="0.25">
      <c r="A83" s="35">
        <v>0.60663402820000012</v>
      </c>
      <c r="B83" s="35">
        <v>7.8638167999999995</v>
      </c>
    </row>
    <row r="84" spans="1:2" x14ac:dyDescent="0.25">
      <c r="A84" s="35">
        <v>0.6038561241</v>
      </c>
      <c r="B84" s="35">
        <v>2.0351073</v>
      </c>
    </row>
    <row r="85" spans="1:2" x14ac:dyDescent="0.25">
      <c r="A85" s="35">
        <v>0.31925084630000006</v>
      </c>
      <c r="B85" s="35">
        <v>0.66589860000000001</v>
      </c>
    </row>
    <row r="86" spans="1:2" x14ac:dyDescent="0.25">
      <c r="A86" s="35">
        <v>0.28071568180000001</v>
      </c>
      <c r="B86" s="35">
        <v>0.81182640000000006</v>
      </c>
    </row>
    <row r="87" spans="1:2" x14ac:dyDescent="0.25">
      <c r="A87" s="35">
        <v>1.1806834339999999</v>
      </c>
      <c r="B87" s="35">
        <v>1.0618146000000002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7E93-B57A-47C4-B66D-AC9118FC0648}">
  <dimension ref="A1:I113"/>
  <sheetViews>
    <sheetView workbookViewId="0">
      <selection activeCell="F21" sqref="F21"/>
    </sheetView>
  </sheetViews>
  <sheetFormatPr defaultRowHeight="15" x14ac:dyDescent="0.25"/>
  <cols>
    <col min="1" max="1" width="26.28515625" bestFit="1" customWidth="1"/>
    <col min="2" max="2" width="28.140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163</v>
      </c>
    </row>
    <row r="2" spans="1:9" ht="15.75" thickBot="1" x14ac:dyDescent="0.3"/>
    <row r="3" spans="1:9" x14ac:dyDescent="0.25">
      <c r="A3" s="48" t="s">
        <v>164</v>
      </c>
      <c r="B3" s="48"/>
    </row>
    <row r="4" spans="1:9" x14ac:dyDescent="0.25">
      <c r="A4" s="45" t="s">
        <v>165</v>
      </c>
      <c r="B4" s="45">
        <v>0.81530503060955017</v>
      </c>
    </row>
    <row r="5" spans="1:9" x14ac:dyDescent="0.25">
      <c r="A5" s="45" t="s">
        <v>166</v>
      </c>
      <c r="B5" s="45">
        <v>0.66472229293723961</v>
      </c>
    </row>
    <row r="6" spans="1:9" x14ac:dyDescent="0.25">
      <c r="A6" s="45" t="s">
        <v>167</v>
      </c>
      <c r="B6" s="45">
        <v>0.65281753103247775</v>
      </c>
    </row>
    <row r="7" spans="1:9" x14ac:dyDescent="0.25">
      <c r="A7" s="45" t="s">
        <v>168</v>
      </c>
      <c r="B7" s="45">
        <v>1.6727740550505135</v>
      </c>
    </row>
    <row r="8" spans="1:9" ht="15.75" thickBot="1" x14ac:dyDescent="0.3">
      <c r="A8" s="46" t="s">
        <v>169</v>
      </c>
      <c r="B8" s="46">
        <v>85</v>
      </c>
    </row>
    <row r="10" spans="1:9" ht="15.75" thickBot="1" x14ac:dyDescent="0.3">
      <c r="A10" t="s">
        <v>170</v>
      </c>
    </row>
    <row r="11" spans="1:9" x14ac:dyDescent="0.25">
      <c r="A11" s="47"/>
      <c r="B11" s="47" t="s">
        <v>175</v>
      </c>
      <c r="C11" s="47" t="s">
        <v>176</v>
      </c>
      <c r="D11" s="47" t="s">
        <v>177</v>
      </c>
      <c r="E11" s="47" t="s">
        <v>178</v>
      </c>
      <c r="F11" s="47" t="s">
        <v>179</v>
      </c>
    </row>
    <row r="12" spans="1:9" x14ac:dyDescent="0.25">
      <c r="A12" s="45" t="s">
        <v>171</v>
      </c>
      <c r="B12" s="45">
        <v>1</v>
      </c>
      <c r="C12" s="45">
        <v>466.00375926675264</v>
      </c>
      <c r="D12" s="45">
        <v>466.00375926675264</v>
      </c>
      <c r="E12" s="45">
        <v>166.53857811153577</v>
      </c>
      <c r="F12" s="45">
        <v>1.5378703424110964E-21</v>
      </c>
    </row>
    <row r="13" spans="1:9" x14ac:dyDescent="0.25">
      <c r="A13" s="45" t="s">
        <v>172</v>
      </c>
      <c r="B13" s="45">
        <v>84</v>
      </c>
      <c r="C13" s="45">
        <v>235.04653529701164</v>
      </c>
      <c r="D13" s="45">
        <v>2.7981730392501385</v>
      </c>
      <c r="E13" s="45"/>
      <c r="F13" s="45"/>
    </row>
    <row r="14" spans="1:9" ht="15.75" thickBot="1" x14ac:dyDescent="0.3">
      <c r="A14" s="46" t="s">
        <v>173</v>
      </c>
      <c r="B14" s="46">
        <v>85</v>
      </c>
      <c r="C14" s="46">
        <v>701.05029456376428</v>
      </c>
      <c r="D14" s="46"/>
      <c r="E14" s="46"/>
      <c r="F14" s="46"/>
    </row>
    <row r="15" spans="1:9" ht="15.75" thickBot="1" x14ac:dyDescent="0.3"/>
    <row r="16" spans="1:9" x14ac:dyDescent="0.25">
      <c r="A16" s="47"/>
      <c r="B16" s="47" t="s">
        <v>180</v>
      </c>
      <c r="C16" s="47" t="s">
        <v>168</v>
      </c>
      <c r="D16" s="47" t="s">
        <v>181</v>
      </c>
      <c r="E16" s="47" t="s">
        <v>182</v>
      </c>
      <c r="F16" s="47" t="s">
        <v>183</v>
      </c>
      <c r="G16" s="47" t="s">
        <v>184</v>
      </c>
      <c r="H16" s="49"/>
      <c r="I16" s="49"/>
    </row>
    <row r="17" spans="1:9" x14ac:dyDescent="0.25">
      <c r="A17" s="45" t="s">
        <v>174</v>
      </c>
      <c r="B17">
        <v>-6.1914413247517803</v>
      </c>
      <c r="C17">
        <v>3.4567859946222659</v>
      </c>
      <c r="D17">
        <v>-1.7910976653989652</v>
      </c>
      <c r="E17">
        <v>7.6879617535290351E-2</v>
      </c>
      <c r="F17">
        <v>-13.065639370323861</v>
      </c>
      <c r="G17">
        <v>0.68275672082030159</v>
      </c>
      <c r="H17" s="45"/>
      <c r="I17" s="45"/>
    </row>
    <row r="18" spans="1:9" ht="15.75" thickBot="1" x14ac:dyDescent="0.3">
      <c r="A18" s="46">
        <v>2.8701094</v>
      </c>
      <c r="B18" s="46">
        <v>15.084447460779366</v>
      </c>
      <c r="C18" s="46">
        <v>1.2096418798170214</v>
      </c>
      <c r="D18" s="46">
        <v>12.470176266599781</v>
      </c>
      <c r="E18" s="46">
        <v>8.2813365576939805E-21</v>
      </c>
      <c r="F18" s="46">
        <v>12.678941924996566</v>
      </c>
      <c r="G18" s="46">
        <v>17.489952996562163</v>
      </c>
      <c r="H18" s="45"/>
      <c r="I18" s="45"/>
    </row>
    <row r="19" spans="1:9" x14ac:dyDescent="0.25">
      <c r="H19" s="19"/>
      <c r="I19" s="19"/>
    </row>
    <row r="20" spans="1:9" x14ac:dyDescent="0.25">
      <c r="H20" s="19"/>
      <c r="I20" s="19"/>
    </row>
    <row r="21" spans="1:9" ht="76.5" customHeight="1" x14ac:dyDescent="0.25">
      <c r="A21" s="51" t="s">
        <v>185</v>
      </c>
      <c r="B21" s="52"/>
      <c r="C21" s="52"/>
      <c r="D21" s="52"/>
      <c r="E21" s="19"/>
      <c r="F21" s="19"/>
      <c r="G21" s="19"/>
    </row>
    <row r="22" spans="1:9" x14ac:dyDescent="0.25">
      <c r="A22" s="19"/>
      <c r="B22" s="19"/>
      <c r="C22" s="19"/>
      <c r="D22" s="19"/>
      <c r="E22" s="19"/>
      <c r="F22" s="19"/>
      <c r="G22" s="19"/>
    </row>
    <row r="23" spans="1:9" x14ac:dyDescent="0.25">
      <c r="A23" s="19"/>
      <c r="B23" s="19"/>
      <c r="C23" s="19"/>
      <c r="D23" s="19"/>
      <c r="E23" s="19"/>
      <c r="F23" s="19"/>
      <c r="G23" s="19"/>
    </row>
    <row r="24" spans="1:9" x14ac:dyDescent="0.25">
      <c r="A24" s="49"/>
      <c r="B24" s="49"/>
      <c r="C24" s="49"/>
      <c r="D24" s="49"/>
      <c r="E24" s="19"/>
      <c r="F24" s="49"/>
      <c r="G24" s="49"/>
    </row>
    <row r="25" spans="1:9" x14ac:dyDescent="0.25">
      <c r="A25" s="45"/>
      <c r="B25" s="45"/>
      <c r="C25" s="45"/>
      <c r="D25" s="45"/>
      <c r="E25" s="19"/>
      <c r="F25" s="45"/>
      <c r="G25" s="45"/>
    </row>
    <row r="26" spans="1:9" x14ac:dyDescent="0.25">
      <c r="A26" s="45"/>
      <c r="B26" s="45"/>
      <c r="C26" s="45"/>
      <c r="D26" s="45"/>
      <c r="E26" s="19"/>
      <c r="F26" s="45"/>
      <c r="G26" s="45"/>
    </row>
    <row r="27" spans="1:9" x14ac:dyDescent="0.25">
      <c r="A27" s="45"/>
      <c r="B27" s="45"/>
      <c r="C27" s="45"/>
      <c r="D27" s="45"/>
      <c r="E27" s="19"/>
      <c r="F27" s="45"/>
      <c r="G27" s="45"/>
    </row>
    <row r="28" spans="1:9" x14ac:dyDescent="0.25">
      <c r="A28" s="45"/>
      <c r="B28" s="45"/>
      <c r="C28" s="45"/>
      <c r="D28" s="45"/>
      <c r="E28" s="19"/>
      <c r="F28" s="45"/>
      <c r="G28" s="45"/>
    </row>
    <row r="29" spans="1:9" x14ac:dyDescent="0.25">
      <c r="A29" s="45"/>
      <c r="B29" s="45"/>
      <c r="C29" s="45"/>
      <c r="D29" s="45"/>
      <c r="E29" s="19"/>
      <c r="F29" s="45"/>
      <c r="G29" s="45"/>
    </row>
    <row r="30" spans="1:9" x14ac:dyDescent="0.25">
      <c r="A30" s="45"/>
      <c r="B30" s="45"/>
      <c r="C30" s="45"/>
      <c r="D30" s="45"/>
      <c r="E30" s="19"/>
      <c r="F30" s="45"/>
      <c r="G30" s="45"/>
    </row>
    <row r="31" spans="1:9" x14ac:dyDescent="0.25">
      <c r="A31" s="45"/>
      <c r="B31" s="45"/>
      <c r="C31" s="45"/>
      <c r="D31" s="45"/>
      <c r="E31" s="19"/>
      <c r="F31" s="45"/>
      <c r="G31" s="45"/>
    </row>
    <row r="32" spans="1:9" x14ac:dyDescent="0.25">
      <c r="A32" s="45"/>
      <c r="B32" s="45"/>
      <c r="C32" s="45"/>
      <c r="D32" s="45"/>
      <c r="E32" s="19"/>
      <c r="F32" s="45"/>
      <c r="G32" s="45"/>
    </row>
    <row r="33" spans="1:7" x14ac:dyDescent="0.25">
      <c r="A33" s="45"/>
      <c r="B33" s="45"/>
      <c r="C33" s="45"/>
      <c r="D33" s="45"/>
      <c r="E33" s="19"/>
      <c r="F33" s="45"/>
      <c r="G33" s="45"/>
    </row>
    <row r="34" spans="1:7" x14ac:dyDescent="0.25">
      <c r="A34" s="45"/>
      <c r="B34" s="45"/>
      <c r="C34" s="45"/>
      <c r="D34" s="45"/>
      <c r="E34" s="19"/>
      <c r="F34" s="45"/>
      <c r="G34" s="45"/>
    </row>
    <row r="35" spans="1:7" x14ac:dyDescent="0.25">
      <c r="A35" s="45"/>
      <c r="B35" s="45"/>
      <c r="C35" s="45"/>
      <c r="D35" s="45"/>
      <c r="E35" s="19"/>
      <c r="F35" s="45"/>
      <c r="G35" s="45"/>
    </row>
    <row r="36" spans="1:7" x14ac:dyDescent="0.25">
      <c r="A36" s="45"/>
      <c r="B36" s="45"/>
      <c r="C36" s="45"/>
      <c r="D36" s="45"/>
      <c r="E36" s="19"/>
      <c r="F36" s="45"/>
      <c r="G36" s="45"/>
    </row>
    <row r="37" spans="1:7" x14ac:dyDescent="0.25">
      <c r="A37" s="45"/>
      <c r="B37" s="45"/>
      <c r="C37" s="45"/>
      <c r="D37" s="45"/>
      <c r="E37" s="19"/>
      <c r="F37" s="45"/>
      <c r="G37" s="45"/>
    </row>
    <row r="38" spans="1:7" x14ac:dyDescent="0.25">
      <c r="A38" s="45"/>
      <c r="B38" s="45"/>
      <c r="C38" s="45"/>
      <c r="D38" s="45"/>
      <c r="E38" s="19"/>
      <c r="F38" s="45"/>
      <c r="G38" s="45"/>
    </row>
    <row r="39" spans="1:7" x14ac:dyDescent="0.25">
      <c r="A39" s="45"/>
      <c r="B39" s="45"/>
      <c r="C39" s="45"/>
      <c r="D39" s="45"/>
      <c r="E39" s="19"/>
      <c r="F39" s="45"/>
      <c r="G39" s="45"/>
    </row>
    <row r="40" spans="1:7" x14ac:dyDescent="0.25">
      <c r="A40" s="45"/>
      <c r="B40" s="45"/>
      <c r="C40" s="45"/>
      <c r="D40" s="45"/>
      <c r="E40" s="19"/>
      <c r="F40" s="45"/>
      <c r="G40" s="45"/>
    </row>
    <row r="41" spans="1:7" x14ac:dyDescent="0.25">
      <c r="A41" s="45"/>
      <c r="B41" s="45"/>
      <c r="C41" s="45"/>
      <c r="D41" s="45"/>
      <c r="E41" s="19"/>
      <c r="F41" s="45"/>
      <c r="G41" s="45"/>
    </row>
    <row r="42" spans="1:7" x14ac:dyDescent="0.25">
      <c r="A42" s="45"/>
      <c r="B42" s="45"/>
      <c r="C42" s="45"/>
      <c r="D42" s="45"/>
      <c r="E42" s="19"/>
      <c r="F42" s="45"/>
      <c r="G42" s="45"/>
    </row>
    <row r="43" spans="1:7" x14ac:dyDescent="0.25">
      <c r="A43" s="45"/>
      <c r="B43" s="45"/>
      <c r="C43" s="45"/>
      <c r="D43" s="45"/>
      <c r="E43" s="19"/>
      <c r="F43" s="45"/>
      <c r="G43" s="45"/>
    </row>
    <row r="44" spans="1:7" x14ac:dyDescent="0.25">
      <c r="A44" s="45"/>
      <c r="B44" s="45"/>
      <c r="C44" s="45"/>
      <c r="D44" s="45"/>
      <c r="E44" s="19"/>
      <c r="F44" s="45"/>
      <c r="G44" s="45"/>
    </row>
    <row r="45" spans="1:7" x14ac:dyDescent="0.25">
      <c r="A45" s="45"/>
      <c r="B45" s="45"/>
      <c r="C45" s="45"/>
      <c r="D45" s="45"/>
      <c r="E45" s="19"/>
      <c r="F45" s="45"/>
      <c r="G45" s="45"/>
    </row>
    <row r="46" spans="1:7" x14ac:dyDescent="0.25">
      <c r="A46" s="45"/>
      <c r="B46" s="45"/>
      <c r="C46" s="45"/>
      <c r="D46" s="45"/>
      <c r="E46" s="19"/>
      <c r="F46" s="45"/>
      <c r="G46" s="45"/>
    </row>
    <row r="47" spans="1:7" x14ac:dyDescent="0.25">
      <c r="A47" s="45"/>
      <c r="B47" s="45"/>
      <c r="C47" s="45"/>
      <c r="D47" s="45"/>
      <c r="E47" s="19"/>
      <c r="F47" s="45"/>
      <c r="G47" s="45"/>
    </row>
    <row r="48" spans="1:7" x14ac:dyDescent="0.25">
      <c r="A48" s="45"/>
      <c r="B48" s="45"/>
      <c r="C48" s="45"/>
      <c r="D48" s="45"/>
      <c r="E48" s="19"/>
      <c r="F48" s="45"/>
      <c r="G48" s="45"/>
    </row>
    <row r="49" spans="1:7" x14ac:dyDescent="0.25">
      <c r="A49" s="45"/>
      <c r="B49" s="45"/>
      <c r="C49" s="45"/>
      <c r="D49" s="45"/>
      <c r="E49" s="19"/>
      <c r="F49" s="45"/>
      <c r="G49" s="45"/>
    </row>
    <row r="50" spans="1:7" x14ac:dyDescent="0.25">
      <c r="A50" s="45"/>
      <c r="B50" s="45"/>
      <c r="C50" s="45"/>
      <c r="D50" s="45"/>
      <c r="E50" s="19"/>
      <c r="F50" s="45"/>
      <c r="G50" s="45"/>
    </row>
    <row r="51" spans="1:7" x14ac:dyDescent="0.25">
      <c r="A51" s="45"/>
      <c r="B51" s="45"/>
      <c r="C51" s="45"/>
      <c r="D51" s="45"/>
      <c r="E51" s="19"/>
      <c r="F51" s="45"/>
      <c r="G51" s="45"/>
    </row>
    <row r="52" spans="1:7" x14ac:dyDescent="0.25">
      <c r="A52" s="45"/>
      <c r="B52" s="45"/>
      <c r="C52" s="45"/>
      <c r="D52" s="45"/>
      <c r="E52" s="19"/>
      <c r="F52" s="45"/>
      <c r="G52" s="45"/>
    </row>
    <row r="53" spans="1:7" x14ac:dyDescent="0.25">
      <c r="A53" s="45"/>
      <c r="B53" s="45"/>
      <c r="C53" s="45"/>
      <c r="D53" s="45"/>
      <c r="E53" s="19"/>
      <c r="F53" s="45"/>
      <c r="G53" s="45"/>
    </row>
    <row r="54" spans="1:7" x14ac:dyDescent="0.25">
      <c r="A54" s="45"/>
      <c r="B54" s="45"/>
      <c r="C54" s="45"/>
      <c r="D54" s="45"/>
      <c r="E54" s="19"/>
      <c r="F54" s="45"/>
      <c r="G54" s="45"/>
    </row>
    <row r="55" spans="1:7" x14ac:dyDescent="0.25">
      <c r="A55" s="45"/>
      <c r="B55" s="45"/>
      <c r="C55" s="45"/>
      <c r="D55" s="45"/>
      <c r="E55" s="19"/>
      <c r="F55" s="45"/>
      <c r="G55" s="45"/>
    </row>
    <row r="56" spans="1:7" x14ac:dyDescent="0.25">
      <c r="A56" s="45"/>
      <c r="B56" s="45"/>
      <c r="C56" s="45"/>
      <c r="D56" s="45"/>
      <c r="E56" s="19"/>
      <c r="F56" s="45"/>
      <c r="G56" s="45"/>
    </row>
    <row r="57" spans="1:7" x14ac:dyDescent="0.25">
      <c r="A57" s="45"/>
      <c r="B57" s="45"/>
      <c r="C57" s="45"/>
      <c r="D57" s="45"/>
      <c r="E57" s="19"/>
      <c r="F57" s="45"/>
      <c r="G57" s="45"/>
    </row>
    <row r="58" spans="1:7" x14ac:dyDescent="0.25">
      <c r="A58" s="45"/>
      <c r="B58" s="45"/>
      <c r="C58" s="45"/>
      <c r="D58" s="45"/>
      <c r="E58" s="19"/>
      <c r="F58" s="45"/>
      <c r="G58" s="45"/>
    </row>
    <row r="59" spans="1:7" x14ac:dyDescent="0.25">
      <c r="A59" s="45"/>
      <c r="B59" s="45"/>
      <c r="C59" s="45"/>
      <c r="D59" s="45"/>
      <c r="E59" s="19"/>
      <c r="F59" s="45"/>
      <c r="G59" s="45"/>
    </row>
    <row r="60" spans="1:7" x14ac:dyDescent="0.25">
      <c r="A60" s="45"/>
      <c r="B60" s="45"/>
      <c r="C60" s="45"/>
      <c r="D60" s="45"/>
      <c r="E60" s="19"/>
      <c r="F60" s="45"/>
      <c r="G60" s="45"/>
    </row>
    <row r="61" spans="1:7" x14ac:dyDescent="0.25">
      <c r="A61" s="45"/>
      <c r="B61" s="45"/>
      <c r="C61" s="45"/>
      <c r="D61" s="45"/>
      <c r="E61" s="19"/>
      <c r="F61" s="45"/>
      <c r="G61" s="45"/>
    </row>
    <row r="62" spans="1:7" x14ac:dyDescent="0.25">
      <c r="A62" s="45"/>
      <c r="B62" s="45"/>
      <c r="C62" s="45"/>
      <c r="D62" s="45"/>
      <c r="E62" s="19"/>
      <c r="F62" s="45"/>
      <c r="G62" s="45"/>
    </row>
    <row r="63" spans="1:7" x14ac:dyDescent="0.25">
      <c r="A63" s="45"/>
      <c r="B63" s="45"/>
      <c r="C63" s="45"/>
      <c r="D63" s="45"/>
      <c r="E63" s="19"/>
      <c r="F63" s="45"/>
      <c r="G63" s="45"/>
    </row>
    <row r="64" spans="1:7" x14ac:dyDescent="0.25">
      <c r="A64" s="45"/>
      <c r="B64" s="45"/>
      <c r="C64" s="45"/>
      <c r="D64" s="45"/>
      <c r="E64" s="19"/>
      <c r="F64" s="45"/>
      <c r="G64" s="45"/>
    </row>
    <row r="65" spans="1:7" x14ac:dyDescent="0.25">
      <c r="A65" s="45"/>
      <c r="B65" s="45"/>
      <c r="C65" s="45"/>
      <c r="D65" s="45"/>
      <c r="E65" s="19"/>
      <c r="F65" s="45"/>
      <c r="G65" s="45"/>
    </row>
    <row r="66" spans="1:7" x14ac:dyDescent="0.25">
      <c r="A66" s="45"/>
      <c r="B66" s="45"/>
      <c r="C66" s="45"/>
      <c r="D66" s="45"/>
      <c r="E66" s="19"/>
      <c r="F66" s="45"/>
      <c r="G66" s="45"/>
    </row>
    <row r="67" spans="1:7" x14ac:dyDescent="0.25">
      <c r="A67" s="45"/>
      <c r="B67" s="45"/>
      <c r="C67" s="45"/>
      <c r="D67" s="45"/>
      <c r="E67" s="19"/>
      <c r="F67" s="45"/>
      <c r="G67" s="45"/>
    </row>
    <row r="68" spans="1:7" x14ac:dyDescent="0.25">
      <c r="A68" s="45"/>
      <c r="B68" s="45"/>
      <c r="C68" s="45"/>
      <c r="D68" s="45"/>
      <c r="E68" s="19"/>
      <c r="F68" s="45"/>
      <c r="G68" s="45"/>
    </row>
    <row r="69" spans="1:7" x14ac:dyDescent="0.25">
      <c r="A69" s="45"/>
      <c r="B69" s="45"/>
      <c r="C69" s="45"/>
      <c r="D69" s="45"/>
      <c r="E69" s="19"/>
      <c r="F69" s="45"/>
      <c r="G69" s="45"/>
    </row>
    <row r="70" spans="1:7" x14ac:dyDescent="0.25">
      <c r="A70" s="45"/>
      <c r="B70" s="45"/>
      <c r="C70" s="45"/>
      <c r="D70" s="45"/>
      <c r="E70" s="19"/>
      <c r="F70" s="45"/>
      <c r="G70" s="45"/>
    </row>
    <row r="71" spans="1:7" x14ac:dyDescent="0.25">
      <c r="A71" s="45"/>
      <c r="B71" s="45"/>
      <c r="C71" s="45"/>
      <c r="D71" s="45"/>
      <c r="E71" s="19"/>
      <c r="F71" s="45"/>
      <c r="G71" s="45"/>
    </row>
    <row r="72" spans="1:7" x14ac:dyDescent="0.25">
      <c r="A72" s="45"/>
      <c r="B72" s="45"/>
      <c r="C72" s="45"/>
      <c r="D72" s="45"/>
      <c r="E72" s="19"/>
      <c r="F72" s="45"/>
      <c r="G72" s="45"/>
    </row>
    <row r="73" spans="1:7" x14ac:dyDescent="0.25">
      <c r="A73" s="45"/>
      <c r="B73" s="45"/>
      <c r="C73" s="45"/>
      <c r="D73" s="45"/>
      <c r="E73" s="19"/>
      <c r="F73" s="45"/>
      <c r="G73" s="45"/>
    </row>
    <row r="74" spans="1:7" x14ac:dyDescent="0.25">
      <c r="A74" s="45"/>
      <c r="B74" s="45"/>
      <c r="C74" s="45"/>
      <c r="D74" s="45"/>
      <c r="E74" s="19"/>
      <c r="F74" s="45"/>
      <c r="G74" s="45"/>
    </row>
    <row r="75" spans="1:7" x14ac:dyDescent="0.25">
      <c r="A75" s="45"/>
      <c r="B75" s="45"/>
      <c r="C75" s="45"/>
      <c r="D75" s="45"/>
      <c r="E75" s="19"/>
      <c r="F75" s="45"/>
      <c r="G75" s="45"/>
    </row>
    <row r="76" spans="1:7" x14ac:dyDescent="0.25">
      <c r="A76" s="45"/>
      <c r="B76" s="45"/>
      <c r="C76" s="45"/>
      <c r="D76" s="45"/>
      <c r="E76" s="19"/>
      <c r="F76" s="45"/>
      <c r="G76" s="45"/>
    </row>
    <row r="77" spans="1:7" x14ac:dyDescent="0.25">
      <c r="A77" s="45"/>
      <c r="B77" s="45"/>
      <c r="C77" s="45"/>
      <c r="D77" s="45"/>
      <c r="E77" s="19"/>
      <c r="F77" s="45"/>
      <c r="G77" s="45"/>
    </row>
    <row r="78" spans="1:7" x14ac:dyDescent="0.25">
      <c r="A78" s="45"/>
      <c r="B78" s="45"/>
      <c r="C78" s="45"/>
      <c r="D78" s="45"/>
      <c r="E78" s="19"/>
      <c r="F78" s="45"/>
      <c r="G78" s="45"/>
    </row>
    <row r="79" spans="1:7" x14ac:dyDescent="0.25">
      <c r="A79" s="45"/>
      <c r="B79" s="45"/>
      <c r="C79" s="45"/>
      <c r="D79" s="45"/>
      <c r="E79" s="19"/>
      <c r="F79" s="45"/>
      <c r="G79" s="45"/>
    </row>
    <row r="80" spans="1:7" x14ac:dyDescent="0.25">
      <c r="A80" s="45"/>
      <c r="B80" s="45"/>
      <c r="C80" s="45"/>
      <c r="D80" s="45"/>
      <c r="E80" s="19"/>
      <c r="F80" s="45"/>
      <c r="G80" s="45"/>
    </row>
    <row r="81" spans="1:7" x14ac:dyDescent="0.25">
      <c r="A81" s="45"/>
      <c r="B81" s="45"/>
      <c r="C81" s="45"/>
      <c r="D81" s="45"/>
      <c r="E81" s="19"/>
      <c r="F81" s="45"/>
      <c r="G81" s="45"/>
    </row>
    <row r="82" spans="1:7" x14ac:dyDescent="0.25">
      <c r="A82" s="45"/>
      <c r="B82" s="45"/>
      <c r="C82" s="45"/>
      <c r="D82" s="45"/>
      <c r="E82" s="19"/>
      <c r="F82" s="45"/>
      <c r="G82" s="45"/>
    </row>
    <row r="83" spans="1:7" x14ac:dyDescent="0.25">
      <c r="A83" s="45"/>
      <c r="B83" s="45"/>
      <c r="C83" s="45"/>
      <c r="D83" s="45"/>
      <c r="E83" s="19"/>
      <c r="F83" s="45"/>
      <c r="G83" s="45"/>
    </row>
    <row r="84" spans="1:7" x14ac:dyDescent="0.25">
      <c r="A84" s="45"/>
      <c r="B84" s="45"/>
      <c r="C84" s="45"/>
      <c r="D84" s="45"/>
      <c r="E84" s="19"/>
      <c r="F84" s="45"/>
      <c r="G84" s="45"/>
    </row>
    <row r="85" spans="1:7" x14ac:dyDescent="0.25">
      <c r="A85" s="45"/>
      <c r="B85" s="45"/>
      <c r="C85" s="45"/>
      <c r="D85" s="45"/>
      <c r="E85" s="19"/>
      <c r="F85" s="45"/>
      <c r="G85" s="45"/>
    </row>
    <row r="86" spans="1:7" x14ac:dyDescent="0.25">
      <c r="A86" s="45"/>
      <c r="B86" s="45"/>
      <c r="C86" s="45"/>
      <c r="D86" s="45"/>
      <c r="E86" s="19"/>
      <c r="F86" s="45"/>
      <c r="G86" s="45"/>
    </row>
    <row r="87" spans="1:7" x14ac:dyDescent="0.25">
      <c r="A87" s="45"/>
      <c r="B87" s="45"/>
      <c r="C87" s="45"/>
      <c r="D87" s="45"/>
      <c r="E87" s="19"/>
      <c r="F87" s="45"/>
      <c r="G87" s="45"/>
    </row>
    <row r="88" spans="1:7" x14ac:dyDescent="0.25">
      <c r="A88" s="45"/>
      <c r="B88" s="45"/>
      <c r="C88" s="45"/>
      <c r="D88" s="45"/>
      <c r="E88" s="19"/>
      <c r="F88" s="45"/>
      <c r="G88" s="45"/>
    </row>
    <row r="89" spans="1:7" x14ac:dyDescent="0.25">
      <c r="A89" s="45"/>
      <c r="B89" s="45"/>
      <c r="C89" s="45"/>
      <c r="D89" s="45"/>
      <c r="E89" s="19"/>
      <c r="F89" s="45"/>
      <c r="G89" s="45"/>
    </row>
    <row r="90" spans="1:7" x14ac:dyDescent="0.25">
      <c r="A90" s="45"/>
      <c r="B90" s="45"/>
      <c r="C90" s="45"/>
      <c r="D90" s="45"/>
      <c r="E90" s="19"/>
      <c r="F90" s="45"/>
      <c r="G90" s="45"/>
    </row>
    <row r="91" spans="1:7" x14ac:dyDescent="0.25">
      <c r="A91" s="45"/>
      <c r="B91" s="45"/>
      <c r="C91" s="45"/>
      <c r="D91" s="45"/>
      <c r="E91" s="19"/>
      <c r="F91" s="45"/>
      <c r="G91" s="45"/>
    </row>
    <row r="92" spans="1:7" x14ac:dyDescent="0.25">
      <c r="A92" s="45"/>
      <c r="B92" s="45"/>
      <c r="C92" s="45"/>
      <c r="D92" s="45"/>
      <c r="E92" s="19"/>
      <c r="F92" s="45"/>
      <c r="G92" s="45"/>
    </row>
    <row r="93" spans="1:7" x14ac:dyDescent="0.25">
      <c r="A93" s="45"/>
      <c r="B93" s="45"/>
      <c r="C93" s="45"/>
      <c r="D93" s="45"/>
      <c r="E93" s="19"/>
      <c r="F93" s="45"/>
      <c r="G93" s="45"/>
    </row>
    <row r="94" spans="1:7" x14ac:dyDescent="0.25">
      <c r="A94" s="45"/>
      <c r="B94" s="45"/>
      <c r="C94" s="45"/>
      <c r="D94" s="45"/>
      <c r="E94" s="19"/>
      <c r="F94" s="45"/>
      <c r="G94" s="45"/>
    </row>
    <row r="95" spans="1:7" x14ac:dyDescent="0.25">
      <c r="A95" s="45"/>
      <c r="B95" s="45"/>
      <c r="C95" s="45"/>
      <c r="D95" s="45"/>
      <c r="E95" s="19"/>
      <c r="F95" s="45"/>
      <c r="G95" s="45"/>
    </row>
    <row r="96" spans="1:7" x14ac:dyDescent="0.25">
      <c r="A96" s="45"/>
      <c r="B96" s="45"/>
      <c r="C96" s="45"/>
      <c r="D96" s="45"/>
      <c r="E96" s="19"/>
      <c r="F96" s="45"/>
      <c r="G96" s="45"/>
    </row>
    <row r="97" spans="1:7" x14ac:dyDescent="0.25">
      <c r="A97" s="45"/>
      <c r="B97" s="45"/>
      <c r="C97" s="45"/>
      <c r="D97" s="45"/>
      <c r="E97" s="19"/>
      <c r="F97" s="45"/>
      <c r="G97" s="45"/>
    </row>
    <row r="98" spans="1:7" x14ac:dyDescent="0.25">
      <c r="A98" s="45"/>
      <c r="B98" s="45"/>
      <c r="C98" s="45"/>
      <c r="D98" s="45"/>
      <c r="E98" s="19"/>
      <c r="F98" s="45"/>
      <c r="G98" s="45"/>
    </row>
    <row r="99" spans="1:7" x14ac:dyDescent="0.25">
      <c r="A99" s="45"/>
      <c r="B99" s="45"/>
      <c r="C99" s="45"/>
      <c r="D99" s="45"/>
      <c r="E99" s="19"/>
      <c r="F99" s="45"/>
      <c r="G99" s="45"/>
    </row>
    <row r="100" spans="1:7" x14ac:dyDescent="0.25">
      <c r="A100" s="45"/>
      <c r="B100" s="45"/>
      <c r="C100" s="45"/>
      <c r="D100" s="45"/>
      <c r="E100" s="19"/>
      <c r="F100" s="45"/>
      <c r="G100" s="45"/>
    </row>
    <row r="101" spans="1:7" x14ac:dyDescent="0.25">
      <c r="A101" s="45"/>
      <c r="B101" s="45"/>
      <c r="C101" s="45"/>
      <c r="D101" s="45"/>
      <c r="E101" s="19"/>
      <c r="F101" s="45"/>
      <c r="G101" s="45"/>
    </row>
    <row r="102" spans="1:7" x14ac:dyDescent="0.25">
      <c r="A102" s="45"/>
      <c r="B102" s="45"/>
      <c r="C102" s="45"/>
      <c r="D102" s="45"/>
      <c r="E102" s="19"/>
      <c r="F102" s="45"/>
      <c r="G102" s="45"/>
    </row>
    <row r="103" spans="1:7" x14ac:dyDescent="0.25">
      <c r="A103" s="45"/>
      <c r="B103" s="45"/>
      <c r="C103" s="45"/>
      <c r="D103" s="45"/>
      <c r="E103" s="19"/>
      <c r="F103" s="45"/>
      <c r="G103" s="45"/>
    </row>
    <row r="104" spans="1:7" x14ac:dyDescent="0.25">
      <c r="A104" s="45"/>
      <c r="B104" s="45"/>
      <c r="C104" s="45"/>
      <c r="D104" s="45"/>
      <c r="E104" s="19"/>
      <c r="F104" s="45"/>
      <c r="G104" s="45"/>
    </row>
    <row r="105" spans="1:7" x14ac:dyDescent="0.25">
      <c r="A105" s="45"/>
      <c r="B105" s="45"/>
      <c r="C105" s="45"/>
      <c r="D105" s="45"/>
      <c r="E105" s="19"/>
      <c r="F105" s="45"/>
      <c r="G105" s="45"/>
    </row>
    <row r="106" spans="1:7" x14ac:dyDescent="0.25">
      <c r="A106" s="45"/>
      <c r="B106" s="45"/>
      <c r="C106" s="45"/>
      <c r="D106" s="45"/>
      <c r="E106" s="19"/>
      <c r="F106" s="45"/>
      <c r="G106" s="45"/>
    </row>
    <row r="107" spans="1:7" x14ac:dyDescent="0.25">
      <c r="A107" s="45"/>
      <c r="B107" s="45"/>
      <c r="C107" s="45"/>
      <c r="D107" s="45"/>
      <c r="E107" s="19"/>
      <c r="F107" s="45"/>
      <c r="G107" s="45"/>
    </row>
    <row r="108" spans="1:7" x14ac:dyDescent="0.25">
      <c r="A108" s="45"/>
      <c r="B108" s="45"/>
      <c r="C108" s="45"/>
      <c r="D108" s="45"/>
      <c r="E108" s="19"/>
      <c r="F108" s="45"/>
      <c r="G108" s="45"/>
    </row>
    <row r="109" spans="1:7" x14ac:dyDescent="0.25">
      <c r="A109" s="45"/>
      <c r="B109" s="45"/>
      <c r="C109" s="45"/>
      <c r="D109" s="45"/>
      <c r="E109" s="19"/>
      <c r="F109" s="45"/>
      <c r="G109" s="45"/>
    </row>
    <row r="110" spans="1:7" x14ac:dyDescent="0.25">
      <c r="A110" s="19"/>
      <c r="B110" s="19"/>
      <c r="C110" s="19"/>
      <c r="D110" s="19"/>
      <c r="E110" s="19"/>
      <c r="F110" s="19"/>
      <c r="G110" s="19"/>
    </row>
    <row r="111" spans="1:7" x14ac:dyDescent="0.25">
      <c r="A111" s="19"/>
      <c r="B111" s="19"/>
      <c r="C111" s="19"/>
      <c r="D111" s="19"/>
      <c r="E111" s="19"/>
      <c r="F111" s="19"/>
      <c r="G111" s="19"/>
    </row>
    <row r="112" spans="1:7" x14ac:dyDescent="0.25">
      <c r="A112" s="19"/>
      <c r="B112" s="19"/>
      <c r="C112" s="19"/>
      <c r="D112" s="19"/>
      <c r="E112" s="19"/>
      <c r="F112" s="19"/>
      <c r="G112" s="19"/>
    </row>
    <row r="113" spans="1:7" x14ac:dyDescent="0.25">
      <c r="A113" s="19"/>
      <c r="B113" s="19"/>
      <c r="C113" s="19"/>
      <c r="D113" s="19"/>
      <c r="E113" s="19"/>
      <c r="F113" s="19"/>
      <c r="G113" s="19"/>
    </row>
  </sheetData>
  <sortState xmlns:xlrd2="http://schemas.microsoft.com/office/spreadsheetml/2017/richdata2" ref="G25:G109">
    <sortCondition ref="G25"/>
  </sortState>
  <mergeCells count="1">
    <mergeCell ref="A21:D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ED3F-E9A3-45D4-A991-DC7963C60338}">
  <dimension ref="A3:D15"/>
  <sheetViews>
    <sheetView workbookViewId="0">
      <selection activeCell="D11" sqref="D11"/>
    </sheetView>
  </sheetViews>
  <sheetFormatPr defaultRowHeight="15" x14ac:dyDescent="0.25"/>
  <cols>
    <col min="1" max="1" width="17.28515625" bestFit="1" customWidth="1"/>
    <col min="2" max="2" width="37.7109375" customWidth="1"/>
    <col min="3" max="3" width="43.140625" customWidth="1"/>
    <col min="4" max="4" width="44.7109375" customWidth="1"/>
    <col min="5" max="7" width="3.7109375" bestFit="1" customWidth="1"/>
    <col min="8" max="9" width="5.7109375" bestFit="1" customWidth="1"/>
    <col min="10" max="10" width="11.85546875" bestFit="1" customWidth="1"/>
    <col min="11" max="11" width="80" bestFit="1" customWidth="1"/>
    <col min="12" max="12" width="99.5703125" bestFit="1" customWidth="1"/>
    <col min="13" max="13" width="80" bestFit="1" customWidth="1"/>
    <col min="14" max="14" width="99.5703125" bestFit="1" customWidth="1"/>
    <col min="15" max="15" width="80" bestFit="1" customWidth="1"/>
    <col min="16" max="16" width="99.5703125" bestFit="1" customWidth="1"/>
    <col min="17" max="17" width="80" bestFit="1" customWidth="1"/>
    <col min="18" max="18" width="104.42578125" bestFit="1" customWidth="1"/>
    <col min="19" max="19" width="84.7109375" bestFit="1" customWidth="1"/>
  </cols>
  <sheetData>
    <row r="3" spans="1:4" ht="45" x14ac:dyDescent="0.25">
      <c r="A3" s="38" t="s">
        <v>134</v>
      </c>
      <c r="B3" s="29" t="s">
        <v>155</v>
      </c>
      <c r="C3" s="29" t="s">
        <v>156</v>
      </c>
      <c r="D3" s="29" t="s">
        <v>154</v>
      </c>
    </row>
    <row r="4" spans="1:4" x14ac:dyDescent="0.25">
      <c r="A4" s="39" t="s">
        <v>97</v>
      </c>
      <c r="B4" s="42">
        <v>26.244534219354829</v>
      </c>
      <c r="C4" s="42">
        <v>5513.6901249447737</v>
      </c>
      <c r="D4" s="28">
        <v>31</v>
      </c>
    </row>
    <row r="5" spans="1:4" x14ac:dyDescent="0.25">
      <c r="A5" s="39" t="s">
        <v>98</v>
      </c>
      <c r="B5" s="42">
        <v>1.456452917857143</v>
      </c>
      <c r="C5" s="42">
        <v>2.8032362755348172</v>
      </c>
      <c r="D5" s="28">
        <v>28</v>
      </c>
    </row>
    <row r="6" spans="1:4" x14ac:dyDescent="0.25">
      <c r="A6" s="39" t="s">
        <v>96</v>
      </c>
      <c r="B6" s="42">
        <v>12.027019174074075</v>
      </c>
      <c r="C6" s="42">
        <v>731.76963754545</v>
      </c>
      <c r="D6" s="28">
        <v>27</v>
      </c>
    </row>
    <row r="7" spans="1:4" x14ac:dyDescent="0.25">
      <c r="A7" s="39" t="s">
        <v>100</v>
      </c>
      <c r="B7" s="42">
        <v>13.710357676744183</v>
      </c>
      <c r="C7" s="42">
        <v>2278.3954328825362</v>
      </c>
      <c r="D7" s="28">
        <v>86</v>
      </c>
    </row>
    <row r="8" spans="1:4" x14ac:dyDescent="0.25">
      <c r="B8" t="s">
        <v>157</v>
      </c>
      <c r="C8" t="s">
        <v>158</v>
      </c>
      <c r="D8" t="s">
        <v>159</v>
      </c>
    </row>
    <row r="11" spans="1:4" ht="18" x14ac:dyDescent="0.35">
      <c r="B11" t="s">
        <v>160</v>
      </c>
      <c r="C11">
        <f>C12+C13</f>
        <v>448.6645692278139</v>
      </c>
      <c r="D11" s="44"/>
    </row>
    <row r="12" spans="1:4" ht="18" x14ac:dyDescent="0.35">
      <c r="B12" t="s">
        <v>186</v>
      </c>
      <c r="C12">
        <f>(B4*C4 + B5*C5 + B6*C6) / C7</f>
        <v>67.376065272495424</v>
      </c>
    </row>
    <row r="13" spans="1:4" ht="18" x14ac:dyDescent="0.35">
      <c r="B13" t="s">
        <v>161</v>
      </c>
      <c r="C13">
        <f>((B4-$B$7)^2*C4 + (B5-$B$7)^2*C5 + (B6-$B$7)^2*C6) / C7</f>
        <v>381.28850395531845</v>
      </c>
    </row>
    <row r="14" spans="1:4" ht="18" x14ac:dyDescent="0.35">
      <c r="B14" t="s">
        <v>162</v>
      </c>
      <c r="C14">
        <f>C12/C13</f>
        <v>0.17670625936414525</v>
      </c>
      <c r="D14">
        <f>1-C14</f>
        <v>0.8232937406358547</v>
      </c>
    </row>
    <row r="15" spans="1:4" x14ac:dyDescent="0.25">
      <c r="D15" t="s">
        <v>187</v>
      </c>
    </row>
  </sheetData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690D-AD87-4B11-81F3-A38821820536}">
  <dimension ref="A3:C14"/>
  <sheetViews>
    <sheetView workbookViewId="0">
      <selection activeCell="I11" sqref="I11"/>
    </sheetView>
  </sheetViews>
  <sheetFormatPr defaultRowHeight="15" x14ac:dyDescent="0.25"/>
  <cols>
    <col min="1" max="1" width="5" bestFit="1" customWidth="1"/>
    <col min="2" max="2" width="3" bestFit="1" customWidth="1"/>
    <col min="3" max="3" width="38.85546875" customWidth="1"/>
  </cols>
  <sheetData>
    <row r="3" spans="1:3" x14ac:dyDescent="0.25">
      <c r="A3" s="53" t="s">
        <v>115</v>
      </c>
      <c r="B3" s="54"/>
      <c r="C3" s="55"/>
    </row>
    <row r="4" spans="1:3" ht="38.25" x14ac:dyDescent="0.25">
      <c r="A4" s="22" t="s">
        <v>105</v>
      </c>
      <c r="B4" s="22" t="s">
        <v>106</v>
      </c>
      <c r="C4" s="22" t="s">
        <v>121</v>
      </c>
    </row>
    <row r="5" spans="1:3" x14ac:dyDescent="0.25">
      <c r="A5" s="30">
        <v>2010</v>
      </c>
      <c r="B5" s="30">
        <v>1</v>
      </c>
      <c r="C5" s="30">
        <v>25.794618100000001</v>
      </c>
    </row>
    <row r="6" spans="1:3" x14ac:dyDescent="0.25">
      <c r="A6" s="30">
        <v>2011</v>
      </c>
      <c r="B6" s="30">
        <v>2</v>
      </c>
      <c r="C6" s="30">
        <v>33.407033400000003</v>
      </c>
    </row>
    <row r="7" spans="1:3" x14ac:dyDescent="0.25">
      <c r="A7" s="30">
        <v>2012</v>
      </c>
      <c r="B7" s="30">
        <v>3</v>
      </c>
      <c r="C7" s="30">
        <v>35.944433700000005</v>
      </c>
    </row>
    <row r="8" spans="1:3" x14ac:dyDescent="0.25">
      <c r="A8" s="30">
        <v>2013</v>
      </c>
      <c r="B8" s="30">
        <v>4</v>
      </c>
      <c r="C8" s="30">
        <v>38.334530200000003</v>
      </c>
    </row>
    <row r="9" spans="1:3" x14ac:dyDescent="0.25">
      <c r="A9" s="30">
        <v>2014</v>
      </c>
      <c r="B9" s="30">
        <v>5</v>
      </c>
      <c r="C9" s="30">
        <v>41.2334909</v>
      </c>
    </row>
    <row r="10" spans="1:3" x14ac:dyDescent="0.25">
      <c r="A10" s="30">
        <v>2015</v>
      </c>
      <c r="B10" s="30">
        <v>6</v>
      </c>
      <c r="C10" s="30">
        <v>45.525133799999999</v>
      </c>
    </row>
    <row r="11" spans="1:3" x14ac:dyDescent="0.25">
      <c r="A11" s="30">
        <v>2016</v>
      </c>
      <c r="B11" s="30">
        <v>7</v>
      </c>
      <c r="C11" s="30">
        <v>51.316283499999997</v>
      </c>
    </row>
    <row r="12" spans="1:3" x14ac:dyDescent="0.25">
      <c r="A12" s="30">
        <v>2017</v>
      </c>
      <c r="B12" s="30">
        <v>8</v>
      </c>
      <c r="C12" s="30">
        <v>57.611057799999998</v>
      </c>
    </row>
    <row r="13" spans="1:3" x14ac:dyDescent="0.25">
      <c r="A13" s="30">
        <v>2018</v>
      </c>
      <c r="B13" s="30">
        <v>9</v>
      </c>
      <c r="C13" s="30">
        <v>68.982626599999989</v>
      </c>
    </row>
    <row r="14" spans="1:3" x14ac:dyDescent="0.25">
      <c r="A14" s="30">
        <v>2019</v>
      </c>
      <c r="B14" s="30">
        <v>10</v>
      </c>
      <c r="C14" s="30">
        <v>91.296007700000004</v>
      </c>
    </row>
  </sheetData>
  <mergeCells count="1">
    <mergeCell ref="A3: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754B-97FA-481A-858A-01DC288AD756}">
  <dimension ref="A2:I18"/>
  <sheetViews>
    <sheetView tabSelected="1" workbookViewId="0">
      <selection activeCell="L19" sqref="L19"/>
    </sheetView>
  </sheetViews>
  <sheetFormatPr defaultRowHeight="15" x14ac:dyDescent="0.25"/>
  <cols>
    <col min="1" max="1" width="21.85546875" customWidth="1"/>
    <col min="3" max="3" width="12" bestFit="1" customWidth="1"/>
    <col min="5" max="5" width="13.140625" bestFit="1" customWidth="1"/>
    <col min="6" max="7" width="5.5703125" bestFit="1" customWidth="1"/>
    <col min="8" max="8" width="10.140625" customWidth="1"/>
    <col min="9" max="9" width="63.5703125" customWidth="1"/>
    <col min="12" max="12" width="9.7109375" bestFit="1" customWidth="1"/>
    <col min="13" max="13" width="7.85546875" bestFit="1" customWidth="1"/>
  </cols>
  <sheetData>
    <row r="2" spans="1:7" ht="25.5" customHeight="1" x14ac:dyDescent="0.25">
      <c r="A2" s="56" t="s">
        <v>107</v>
      </c>
      <c r="B2" s="53" t="s">
        <v>108</v>
      </c>
      <c r="C2" s="55"/>
      <c r="D2" s="53" t="s">
        <v>113</v>
      </c>
      <c r="E2" s="55"/>
      <c r="F2" s="53" t="s">
        <v>116</v>
      </c>
      <c r="G2" s="55"/>
    </row>
    <row r="3" spans="1:7" ht="54.75" customHeight="1" x14ac:dyDescent="0.25">
      <c r="A3" s="57"/>
      <c r="B3" s="22" t="s">
        <v>109</v>
      </c>
      <c r="C3" s="22" t="s">
        <v>110</v>
      </c>
      <c r="D3" s="22" t="s">
        <v>111</v>
      </c>
      <c r="E3" s="22" t="s">
        <v>112</v>
      </c>
      <c r="F3" s="22" t="s">
        <v>111</v>
      </c>
      <c r="G3" s="22" t="s">
        <v>112</v>
      </c>
    </row>
    <row r="4" spans="1:7" x14ac:dyDescent="0.25">
      <c r="A4" s="30">
        <v>25794618.100000001</v>
      </c>
      <c r="B4" s="30" t="s">
        <v>114</v>
      </c>
      <c r="C4" s="30" t="s">
        <v>114</v>
      </c>
      <c r="D4" s="30" t="s">
        <v>114</v>
      </c>
      <c r="E4" s="30" t="s">
        <v>114</v>
      </c>
      <c r="F4" s="32" t="s">
        <v>114</v>
      </c>
      <c r="G4" s="32" t="s">
        <v>114</v>
      </c>
    </row>
    <row r="5" spans="1:7" x14ac:dyDescent="0.25">
      <c r="A5" s="30">
        <v>33407033.399999999</v>
      </c>
      <c r="B5" s="30">
        <f>A5-$A4</f>
        <v>7612415.299999997</v>
      </c>
      <c r="C5" s="30">
        <f>A5-A4</f>
        <v>7612415.299999997</v>
      </c>
      <c r="D5" s="30">
        <f>A5/$A4</f>
        <v>1.2951164181027357</v>
      </c>
      <c r="E5" s="30">
        <f>A5/A4</f>
        <v>1.2951164181027357</v>
      </c>
      <c r="F5" s="32">
        <f t="shared" ref="F5:F13" si="0">D5-1</f>
        <v>0.2951164181027357</v>
      </c>
      <c r="G5" s="32">
        <f t="shared" ref="G5:G13" si="1">E5-1</f>
        <v>0.2951164181027357</v>
      </c>
    </row>
    <row r="6" spans="1:7" x14ac:dyDescent="0.25">
      <c r="A6" s="30">
        <v>35944433.700000003</v>
      </c>
      <c r="B6" s="30">
        <f>A6-$A4</f>
        <v>10149815.600000001</v>
      </c>
      <c r="C6" s="30">
        <f t="shared" ref="C6:C12" si="2">A6-A5</f>
        <v>2537400.3000000045</v>
      </c>
      <c r="D6" s="30">
        <f>A6/$A4</f>
        <v>1.3934857868665247</v>
      </c>
      <c r="E6" s="30">
        <f t="shared" ref="E6:E13" si="3">A6/A5</f>
        <v>1.0759540743896165</v>
      </c>
      <c r="F6" s="32">
        <f t="shared" si="0"/>
        <v>0.39348578686652469</v>
      </c>
      <c r="G6" s="32">
        <f t="shared" si="1"/>
        <v>7.5954074389616544E-2</v>
      </c>
    </row>
    <row r="7" spans="1:7" x14ac:dyDescent="0.25">
      <c r="A7" s="30">
        <v>38334530.200000003</v>
      </c>
      <c r="B7" s="30">
        <f>A7-$A4</f>
        <v>12539912.100000001</v>
      </c>
      <c r="C7" s="30">
        <f t="shared" si="2"/>
        <v>2390096.5</v>
      </c>
      <c r="D7" s="30">
        <f>A7/$A4</f>
        <v>1.4861445147738008</v>
      </c>
      <c r="E7" s="30">
        <f t="shared" si="3"/>
        <v>1.0664942038021314</v>
      </c>
      <c r="F7" s="32">
        <f t="shared" si="0"/>
        <v>0.48614451477380083</v>
      </c>
      <c r="G7" s="32">
        <f t="shared" si="1"/>
        <v>6.6494203802131446E-2</v>
      </c>
    </row>
    <row r="8" spans="1:7" x14ac:dyDescent="0.25">
      <c r="A8" s="30">
        <v>41233490.899999999</v>
      </c>
      <c r="B8" s="30">
        <f>A8-$A4</f>
        <v>15438872.799999997</v>
      </c>
      <c r="C8" s="30">
        <f t="shared" si="2"/>
        <v>2898960.6999999955</v>
      </c>
      <c r="D8" s="30">
        <f t="shared" ref="D8:D10" si="4">A8/$A7</f>
        <v>1.075622700601141</v>
      </c>
      <c r="E8" s="30">
        <f t="shared" si="3"/>
        <v>1.075622700601141</v>
      </c>
      <c r="F8" s="32">
        <f t="shared" si="0"/>
        <v>7.5622700601140957E-2</v>
      </c>
      <c r="G8" s="32">
        <f t="shared" si="1"/>
        <v>7.5622700601140957E-2</v>
      </c>
    </row>
    <row r="9" spans="1:7" x14ac:dyDescent="0.25">
      <c r="A9" s="30">
        <v>45525133.799999997</v>
      </c>
      <c r="B9" s="30">
        <f>A9-$A4</f>
        <v>19730515.699999996</v>
      </c>
      <c r="C9" s="30">
        <f t="shared" si="2"/>
        <v>4291642.8999999985</v>
      </c>
      <c r="D9" s="30">
        <f>A9/$A4</f>
        <v>1.7649082309925725</v>
      </c>
      <c r="E9" s="30">
        <f t="shared" si="3"/>
        <v>1.1040814834331671</v>
      </c>
      <c r="F9" s="32">
        <f t="shared" si="0"/>
        <v>0.76490823099257255</v>
      </c>
      <c r="G9" s="32">
        <f t="shared" si="1"/>
        <v>0.10408148343316714</v>
      </c>
    </row>
    <row r="10" spans="1:7" x14ac:dyDescent="0.25">
      <c r="A10" s="30">
        <v>51316283.5</v>
      </c>
      <c r="B10" s="30">
        <f>A10-$A4</f>
        <v>25521665.399999999</v>
      </c>
      <c r="C10" s="30">
        <f t="shared" si="2"/>
        <v>5791149.700000003</v>
      </c>
      <c r="D10" s="30">
        <f t="shared" si="4"/>
        <v>1.1272077469435138</v>
      </c>
      <c r="E10" s="30">
        <f t="shared" si="3"/>
        <v>1.1272077469435138</v>
      </c>
      <c r="F10" s="32">
        <f t="shared" si="0"/>
        <v>0.12720774694351378</v>
      </c>
      <c r="G10" s="32">
        <f t="shared" si="1"/>
        <v>0.12720774694351378</v>
      </c>
    </row>
    <row r="11" spans="1:7" x14ac:dyDescent="0.25">
      <c r="A11" s="30">
        <v>57611057.799999997</v>
      </c>
      <c r="B11" s="30">
        <f t="shared" ref="B11" si="5">A11-$A10</f>
        <v>6294774.299999997</v>
      </c>
      <c r="C11" s="30">
        <f t="shared" si="2"/>
        <v>6294774.299999997</v>
      </c>
      <c r="D11" s="30">
        <f>A11/$A4</f>
        <v>2.233452636385417</v>
      </c>
      <c r="E11" s="30">
        <f t="shared" si="3"/>
        <v>1.1226662156857092</v>
      </c>
      <c r="F11" s="32">
        <f t="shared" si="0"/>
        <v>1.233452636385417</v>
      </c>
      <c r="G11" s="32">
        <f t="shared" si="1"/>
        <v>0.12266621568570923</v>
      </c>
    </row>
    <row r="12" spans="1:7" x14ac:dyDescent="0.25">
      <c r="A12" s="30">
        <v>68982626.599999994</v>
      </c>
      <c r="B12" s="30">
        <f>A12-$A4</f>
        <v>43188008.499999993</v>
      </c>
      <c r="C12" s="30">
        <f t="shared" si="2"/>
        <v>11371568.799999997</v>
      </c>
      <c r="D12" s="30">
        <f>A12/$A4</f>
        <v>2.6743030787495936</v>
      </c>
      <c r="E12" s="30">
        <f t="shared" si="3"/>
        <v>1.1973851762881536</v>
      </c>
      <c r="F12" s="32">
        <f t="shared" si="0"/>
        <v>1.6743030787495936</v>
      </c>
      <c r="G12" s="32">
        <f t="shared" si="1"/>
        <v>0.19738517628815355</v>
      </c>
    </row>
    <row r="13" spans="1:7" x14ac:dyDescent="0.25">
      <c r="A13" s="30">
        <v>91296007.700000003</v>
      </c>
      <c r="B13" s="30">
        <f>A13-$A4</f>
        <v>65501389.600000001</v>
      </c>
      <c r="C13" s="30">
        <f>A13-A12</f>
        <v>22313381.100000009</v>
      </c>
      <c r="D13" s="30">
        <f>A13/$A4</f>
        <v>3.5393432593599825</v>
      </c>
      <c r="E13" s="30">
        <f t="shared" si="3"/>
        <v>1.3234637792119097</v>
      </c>
      <c r="F13" s="32">
        <f t="shared" si="0"/>
        <v>2.5393432593599825</v>
      </c>
      <c r="G13" s="32">
        <f t="shared" si="1"/>
        <v>0.32346377921190972</v>
      </c>
    </row>
    <row r="14" spans="1:7" x14ac:dyDescent="0.25">
      <c r="A14" s="31">
        <f>AVERAGE(A4:A13)</f>
        <v>48944521.57</v>
      </c>
      <c r="B14" s="31" t="s">
        <v>114</v>
      </c>
      <c r="C14" s="31">
        <f>AVERAGE(C5:C13)</f>
        <v>7277932.1777777784</v>
      </c>
      <c r="D14" s="31" t="s">
        <v>114</v>
      </c>
      <c r="E14" s="31">
        <f>(PRODUCT(E5:E13))^(1/9)</f>
        <v>1.1507776255612425</v>
      </c>
      <c r="F14" s="33" t="s">
        <v>114</v>
      </c>
      <c r="G14" s="33">
        <f>E14-1</f>
        <v>0.15077762556124252</v>
      </c>
    </row>
    <row r="18" spans="9:9" ht="135" x14ac:dyDescent="0.25">
      <c r="I18" s="29" t="s">
        <v>120</v>
      </c>
    </row>
  </sheetData>
  <mergeCells count="4">
    <mergeCell ref="B2:C2"/>
    <mergeCell ref="A2:A3"/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8149-18FC-4276-91E2-7BF1F1CF4A85}">
  <dimension ref="A1"/>
  <sheetViews>
    <sheetView workbookViewId="0">
      <selection sqref="A1:D8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D888-5905-423D-AB42-0A4A22153A87}">
  <dimension ref="A2:B12"/>
  <sheetViews>
    <sheetView workbookViewId="0">
      <selection activeCell="A2" sqref="A2:B13"/>
    </sheetView>
  </sheetViews>
  <sheetFormatPr defaultRowHeight="15" x14ac:dyDescent="0.25"/>
  <cols>
    <col min="1" max="1" width="36.140625" bestFit="1" customWidth="1"/>
    <col min="2" max="2" width="28.28515625" bestFit="1" customWidth="1"/>
  </cols>
  <sheetData>
    <row r="2" spans="1:2" ht="27.75" customHeight="1" x14ac:dyDescent="0.25"/>
    <row r="3" spans="1:2" ht="60" x14ac:dyDescent="0.25">
      <c r="A3" s="37" t="s">
        <v>131</v>
      </c>
      <c r="B3" s="29" t="s">
        <v>133</v>
      </c>
    </row>
    <row r="4" spans="1:2" x14ac:dyDescent="0.25">
      <c r="A4" s="36" t="s">
        <v>123</v>
      </c>
      <c r="B4" s="42">
        <v>155.46761199999997</v>
      </c>
    </row>
    <row r="5" spans="1:2" x14ac:dyDescent="0.25">
      <c r="A5" s="36" t="s">
        <v>124</v>
      </c>
      <c r="B5" s="42">
        <v>186.32703750000002</v>
      </c>
    </row>
    <row r="6" spans="1:2" x14ac:dyDescent="0.25">
      <c r="A6" s="36" t="s">
        <v>125</v>
      </c>
      <c r="B6" s="42">
        <v>87.956416700000005</v>
      </c>
    </row>
    <row r="7" spans="1:2" x14ac:dyDescent="0.25">
      <c r="A7" s="36" t="s">
        <v>126</v>
      </c>
      <c r="B7" s="42">
        <v>0.19648579999999999</v>
      </c>
    </row>
    <row r="8" spans="1:2" x14ac:dyDescent="0.25">
      <c r="A8" s="36" t="s">
        <v>127</v>
      </c>
      <c r="B8" s="42">
        <v>259.38370620000001</v>
      </c>
    </row>
    <row r="9" spans="1:2" x14ac:dyDescent="0.25">
      <c r="A9" s="36" t="s">
        <v>128</v>
      </c>
      <c r="B9" s="42">
        <v>19.427666000000002</v>
      </c>
    </row>
    <row r="10" spans="1:2" x14ac:dyDescent="0.25">
      <c r="A10" s="36" t="s">
        <v>129</v>
      </c>
      <c r="B10" s="42">
        <v>66.949289999999991</v>
      </c>
    </row>
    <row r="11" spans="1:2" x14ac:dyDescent="0.25">
      <c r="A11" s="36" t="s">
        <v>130</v>
      </c>
      <c r="B11" s="42">
        <v>403.38254599999999</v>
      </c>
    </row>
    <row r="12" spans="1:2" x14ac:dyDescent="0.25">
      <c r="A12" s="36" t="s">
        <v>100</v>
      </c>
      <c r="B12" s="42">
        <v>1179.0907602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DD36-9D79-4608-97B7-0BFD842F4606}">
  <dimension ref="A3:B12"/>
  <sheetViews>
    <sheetView workbookViewId="0">
      <selection activeCell="A3" sqref="A3:B13"/>
    </sheetView>
  </sheetViews>
  <sheetFormatPr defaultRowHeight="15" x14ac:dyDescent="0.25"/>
  <cols>
    <col min="1" max="1" width="30.7109375" bestFit="1" customWidth="1"/>
    <col min="2" max="3" width="75.5703125" bestFit="1" customWidth="1"/>
    <col min="4" max="68" width="5" bestFit="1" customWidth="1"/>
    <col min="69" max="84" width="6" bestFit="1" customWidth="1"/>
    <col min="85" max="87" width="7" bestFit="1" customWidth="1"/>
    <col min="88" max="88" width="11.85546875" bestFit="1" customWidth="1"/>
  </cols>
  <sheetData>
    <row r="3" spans="1:2" ht="75" x14ac:dyDescent="0.25">
      <c r="A3" s="37" t="s">
        <v>131</v>
      </c>
      <c r="B3" t="s">
        <v>136</v>
      </c>
    </row>
    <row r="4" spans="1:2" x14ac:dyDescent="0.25">
      <c r="A4" s="36" t="s">
        <v>123</v>
      </c>
      <c r="B4" s="42">
        <v>5.3548758723705836</v>
      </c>
    </row>
    <row r="5" spans="1:2" x14ac:dyDescent="0.25">
      <c r="A5" s="36" t="s">
        <v>124</v>
      </c>
      <c r="B5" s="42">
        <v>2.013688062850989</v>
      </c>
    </row>
    <row r="6" spans="1:2" x14ac:dyDescent="0.25">
      <c r="A6" s="36" t="s">
        <v>125</v>
      </c>
      <c r="B6" s="42">
        <v>0.7420069130480822</v>
      </c>
    </row>
    <row r="7" spans="1:2" x14ac:dyDescent="0.25">
      <c r="A7" s="36" t="s">
        <v>126</v>
      </c>
      <c r="B7" s="42">
        <v>6.7703568161024699E-2</v>
      </c>
    </row>
    <row r="8" spans="1:2" x14ac:dyDescent="0.25">
      <c r="A8" s="36" t="s">
        <v>127</v>
      </c>
      <c r="B8" s="42">
        <v>0.3423855534553521</v>
      </c>
    </row>
    <row r="9" spans="1:2" x14ac:dyDescent="0.25">
      <c r="A9" s="36" t="s">
        <v>128</v>
      </c>
      <c r="B9" s="42">
        <v>8.4789981737542403E-2</v>
      </c>
    </row>
    <row r="10" spans="1:2" x14ac:dyDescent="0.25">
      <c r="A10" s="36" t="s">
        <v>129</v>
      </c>
      <c r="B10" s="42">
        <v>0.11092889773925267</v>
      </c>
    </row>
    <row r="11" spans="1:2" x14ac:dyDescent="0.25">
      <c r="A11" s="36" t="s">
        <v>130</v>
      </c>
      <c r="B11" s="42">
        <v>0.13257515508191506</v>
      </c>
    </row>
    <row r="12" spans="1:2" x14ac:dyDescent="0.25">
      <c r="A12" s="36" t="s">
        <v>100</v>
      </c>
      <c r="B12" s="42">
        <v>8.8489540044447406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2C97-508F-406F-93C4-3E8DB51DBF8F}">
  <dimension ref="A3:B9"/>
  <sheetViews>
    <sheetView workbookViewId="0">
      <selection activeCell="A3" sqref="A3:B9"/>
    </sheetView>
  </sheetViews>
  <sheetFormatPr defaultRowHeight="15" x14ac:dyDescent="0.25"/>
  <cols>
    <col min="1" max="1" width="31" bestFit="1" customWidth="1"/>
    <col min="2" max="2" width="61.7109375" bestFit="1" customWidth="1"/>
  </cols>
  <sheetData>
    <row r="3" spans="1:2" ht="45" x14ac:dyDescent="0.25">
      <c r="A3" s="37" t="s">
        <v>132</v>
      </c>
      <c r="B3" s="29" t="s">
        <v>137</v>
      </c>
    </row>
    <row r="4" spans="1:2" x14ac:dyDescent="0.25">
      <c r="A4" s="36" t="s">
        <v>138</v>
      </c>
      <c r="B4" s="42">
        <v>66.417714997800019</v>
      </c>
    </row>
    <row r="5" spans="1:2" x14ac:dyDescent="0.25">
      <c r="A5" s="36" t="s">
        <v>139</v>
      </c>
      <c r="B5" s="42">
        <v>5.8272392964000002</v>
      </c>
    </row>
    <row r="6" spans="1:2" x14ac:dyDescent="0.25">
      <c r="A6" s="36" t="s">
        <v>140</v>
      </c>
      <c r="B6" s="42">
        <v>15.115066475799999</v>
      </c>
    </row>
    <row r="7" spans="1:2" x14ac:dyDescent="0.25">
      <c r="A7" s="36" t="s">
        <v>141</v>
      </c>
      <c r="B7" s="42">
        <v>8.5248889500000011</v>
      </c>
    </row>
    <row r="8" spans="1:2" x14ac:dyDescent="0.25">
      <c r="A8" s="36" t="s">
        <v>142</v>
      </c>
      <c r="B8" s="42">
        <v>17.579949936199998</v>
      </c>
    </row>
    <row r="9" spans="1:2" x14ac:dyDescent="0.25">
      <c r="A9" s="36" t="s">
        <v>100</v>
      </c>
      <c r="B9" s="42">
        <v>113.46485965620001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8613-6CC4-45EC-89B8-BC147DB404CC}">
  <dimension ref="A3:B9"/>
  <sheetViews>
    <sheetView workbookViewId="0">
      <selection activeCell="A3" sqref="A3:B9"/>
    </sheetView>
  </sheetViews>
  <sheetFormatPr defaultRowHeight="15" x14ac:dyDescent="0.25"/>
  <cols>
    <col min="1" max="1" width="38.42578125" bestFit="1" customWidth="1"/>
    <col min="2" max="2" width="39.5703125" bestFit="1" customWidth="1"/>
  </cols>
  <sheetData>
    <row r="3" spans="1:2" ht="45" x14ac:dyDescent="0.25">
      <c r="A3" s="37" t="s">
        <v>132</v>
      </c>
      <c r="B3" s="29" t="s">
        <v>136</v>
      </c>
    </row>
    <row r="4" spans="1:2" x14ac:dyDescent="0.25">
      <c r="A4" s="36" t="s">
        <v>138</v>
      </c>
      <c r="B4" s="42">
        <v>7.9776845643206293</v>
      </c>
    </row>
    <row r="5" spans="1:2" x14ac:dyDescent="0.25">
      <c r="A5" s="36" t="s">
        <v>139</v>
      </c>
      <c r="B5" s="42">
        <v>0.20042470798204604</v>
      </c>
    </row>
    <row r="6" spans="1:2" x14ac:dyDescent="0.25">
      <c r="A6" s="36" t="s">
        <v>140</v>
      </c>
      <c r="B6" s="42">
        <v>0.26205594691958056</v>
      </c>
    </row>
    <row r="7" spans="1:2" x14ac:dyDescent="0.25">
      <c r="A7" s="36" t="s">
        <v>141</v>
      </c>
      <c r="B7" s="42">
        <v>0.27621363014057165</v>
      </c>
    </row>
    <row r="8" spans="1:2" x14ac:dyDescent="0.25">
      <c r="A8" s="36" t="s">
        <v>142</v>
      </c>
      <c r="B8" s="42">
        <v>0.13257515508191506</v>
      </c>
    </row>
    <row r="9" spans="1:2" x14ac:dyDescent="0.25">
      <c r="A9" s="36" t="s">
        <v>100</v>
      </c>
      <c r="B9" s="42">
        <v>8.8489540044447423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EED0-8745-47D4-A9A8-D2A45A947009}">
  <dimension ref="A3:B12"/>
  <sheetViews>
    <sheetView workbookViewId="0">
      <selection activeCell="A3" sqref="A3:B12"/>
    </sheetView>
  </sheetViews>
  <sheetFormatPr defaultRowHeight="15" x14ac:dyDescent="0.25"/>
  <cols>
    <col min="1" max="1" width="26.42578125" bestFit="1" customWidth="1"/>
    <col min="2" max="2" width="73.140625" bestFit="1" customWidth="1"/>
  </cols>
  <sheetData>
    <row r="3" spans="1:2" ht="30" x14ac:dyDescent="0.25">
      <c r="A3" s="41" t="s">
        <v>95</v>
      </c>
      <c r="B3" s="29" t="s">
        <v>137</v>
      </c>
    </row>
    <row r="4" spans="1:2" x14ac:dyDescent="0.25">
      <c r="A4" s="40" t="s">
        <v>144</v>
      </c>
      <c r="B4" s="42">
        <v>1.7114869284999998</v>
      </c>
    </row>
    <row r="5" spans="1:2" x14ac:dyDescent="0.25">
      <c r="A5" s="40" t="s">
        <v>145</v>
      </c>
      <c r="B5" s="42">
        <v>24.103322718499996</v>
      </c>
    </row>
    <row r="6" spans="1:2" x14ac:dyDescent="0.25">
      <c r="A6" s="40" t="s">
        <v>146</v>
      </c>
      <c r="B6" s="42">
        <v>36.358642812999996</v>
      </c>
    </row>
    <row r="7" spans="1:2" x14ac:dyDescent="0.25">
      <c r="A7" s="40" t="s">
        <v>147</v>
      </c>
      <c r="B7" s="42">
        <v>40.649846958900007</v>
      </c>
    </row>
    <row r="8" spans="1:2" x14ac:dyDescent="0.25">
      <c r="A8" s="40" t="s">
        <v>148</v>
      </c>
      <c r="B8" s="42">
        <v>4.2611232862000001</v>
      </c>
    </row>
    <row r="9" spans="1:2" x14ac:dyDescent="0.25">
      <c r="A9" s="40" t="s">
        <v>149</v>
      </c>
      <c r="B9" s="42">
        <v>2.1957297307000001</v>
      </c>
    </row>
    <row r="10" spans="1:2" x14ac:dyDescent="0.25">
      <c r="A10" s="40" t="s">
        <v>150</v>
      </c>
      <c r="B10" s="42">
        <v>1.2574492642999999</v>
      </c>
    </row>
    <row r="11" spans="1:2" x14ac:dyDescent="0.25">
      <c r="A11" s="40" t="s">
        <v>151</v>
      </c>
      <c r="B11" s="42">
        <v>2.9272579561000001</v>
      </c>
    </row>
    <row r="12" spans="1:2" x14ac:dyDescent="0.25">
      <c r="A12" s="40" t="s">
        <v>100</v>
      </c>
      <c r="B12" s="42">
        <v>113.46485965619999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A195-11EC-42BB-A406-9C4F9165654E}">
  <dimension ref="A3:B12"/>
  <sheetViews>
    <sheetView workbookViewId="0">
      <selection activeCell="A3" sqref="A3:B12"/>
    </sheetView>
  </sheetViews>
  <sheetFormatPr defaultRowHeight="15" x14ac:dyDescent="0.25"/>
  <cols>
    <col min="1" max="1" width="30.140625" customWidth="1"/>
    <col min="2" max="2" width="69.85546875" customWidth="1"/>
  </cols>
  <sheetData>
    <row r="3" spans="1:2" ht="30" x14ac:dyDescent="0.25">
      <c r="A3" s="37" t="s">
        <v>95</v>
      </c>
      <c r="B3" s="29" t="s">
        <v>133</v>
      </c>
    </row>
    <row r="4" spans="1:2" x14ac:dyDescent="0.25">
      <c r="A4" s="40" t="s">
        <v>144</v>
      </c>
      <c r="B4" s="42">
        <v>3.3092857000000002</v>
      </c>
    </row>
    <row r="5" spans="1:2" x14ac:dyDescent="0.25">
      <c r="A5" s="40" t="s">
        <v>145</v>
      </c>
      <c r="B5" s="42">
        <v>76.878264700000003</v>
      </c>
    </row>
    <row r="6" spans="1:2" x14ac:dyDescent="0.25">
      <c r="A6" s="40" t="s">
        <v>146</v>
      </c>
      <c r="B6" s="42">
        <v>285.32264900000007</v>
      </c>
    </row>
    <row r="7" spans="1:2" x14ac:dyDescent="0.25">
      <c r="A7" s="40" t="s">
        <v>147</v>
      </c>
      <c r="B7" s="42">
        <v>725.75149060000001</v>
      </c>
    </row>
    <row r="8" spans="1:2" x14ac:dyDescent="0.25">
      <c r="A8" s="40" t="s">
        <v>148</v>
      </c>
      <c r="B8" s="42">
        <v>46.038195899999998</v>
      </c>
    </row>
    <row r="9" spans="1:2" x14ac:dyDescent="0.25">
      <c r="A9" s="40" t="s">
        <v>149</v>
      </c>
      <c r="B9" s="42">
        <v>11.608756</v>
      </c>
    </row>
    <row r="10" spans="1:2" x14ac:dyDescent="0.25">
      <c r="A10" s="40" t="s">
        <v>150</v>
      </c>
      <c r="B10" s="42">
        <v>13.3035409</v>
      </c>
    </row>
    <row r="11" spans="1:2" x14ac:dyDescent="0.25">
      <c r="A11" s="40" t="s">
        <v>151</v>
      </c>
      <c r="B11" s="42">
        <v>16.878577399999998</v>
      </c>
    </row>
    <row r="12" spans="1:2" x14ac:dyDescent="0.25">
      <c r="A12" s="40" t="s">
        <v>100</v>
      </c>
      <c r="B12" s="42">
        <v>1179.0907602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B815-0E38-4BCB-A03E-DFB2DEF7E8B1}">
  <dimension ref="A3:D7"/>
  <sheetViews>
    <sheetView topLeftCell="B1" workbookViewId="0">
      <selection activeCell="A3" sqref="A3:D7"/>
    </sheetView>
  </sheetViews>
  <sheetFormatPr defaultRowHeight="15" x14ac:dyDescent="0.25"/>
  <cols>
    <col min="1" max="1" width="26.42578125" bestFit="1" customWidth="1"/>
    <col min="2" max="2" width="33" customWidth="1"/>
    <col min="3" max="3" width="40.5703125" customWidth="1"/>
    <col min="4" max="4" width="39.7109375" bestFit="1" customWidth="1"/>
  </cols>
  <sheetData>
    <row r="3" spans="1:4" ht="45" x14ac:dyDescent="0.25">
      <c r="A3" s="37" t="s">
        <v>152</v>
      </c>
      <c r="B3" s="29" t="s">
        <v>135</v>
      </c>
      <c r="C3" s="29" t="s">
        <v>143</v>
      </c>
      <c r="D3" s="29" t="s">
        <v>153</v>
      </c>
    </row>
    <row r="4" spans="1:4" x14ac:dyDescent="0.25">
      <c r="A4" s="39" t="s">
        <v>97</v>
      </c>
      <c r="B4" s="43">
        <v>31</v>
      </c>
      <c r="C4" s="43">
        <v>31</v>
      </c>
      <c r="D4" s="43">
        <v>31</v>
      </c>
    </row>
    <row r="5" spans="1:4" x14ac:dyDescent="0.25">
      <c r="A5" s="39" t="s">
        <v>98</v>
      </c>
      <c r="B5" s="43">
        <v>28</v>
      </c>
      <c r="C5" s="43">
        <v>28</v>
      </c>
      <c r="D5" s="43">
        <v>28</v>
      </c>
    </row>
    <row r="6" spans="1:4" x14ac:dyDescent="0.25">
      <c r="A6" s="39" t="s">
        <v>96</v>
      </c>
      <c r="B6" s="43">
        <v>27</v>
      </c>
      <c r="C6" s="43">
        <v>27</v>
      </c>
      <c r="D6" s="43">
        <v>27</v>
      </c>
    </row>
    <row r="7" spans="1:4" x14ac:dyDescent="0.25">
      <c r="A7" s="39" t="s">
        <v>100</v>
      </c>
      <c r="B7" s="43">
        <v>86</v>
      </c>
      <c r="C7" s="43">
        <v>86</v>
      </c>
      <c r="D7" s="43">
        <v>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Данные</vt:lpstr>
      <vt:lpstr>Лист1</vt:lpstr>
      <vt:lpstr>СТ1</vt:lpstr>
      <vt:lpstr>СТ2</vt:lpstr>
      <vt:lpstr>СТ3</vt:lpstr>
      <vt:lpstr>СТ4</vt:lpstr>
      <vt:lpstr>СТ5</vt:lpstr>
      <vt:lpstr>СТ6</vt:lpstr>
      <vt:lpstr>СТ7</vt:lpstr>
      <vt:lpstr>Количественные признаки</vt:lpstr>
      <vt:lpstr>Регрессионный анализ</vt:lpstr>
      <vt:lpstr>Дисперсионный анализ</vt:lpstr>
      <vt:lpstr>Ряды динамики</vt:lpstr>
      <vt:lpstr>Темпы прироста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Ренат</dc:creator>
  <cp:lastModifiedBy>Ренат</cp:lastModifiedBy>
  <dcterms:created xsi:type="dcterms:W3CDTF">2015-06-05T18:19:34Z</dcterms:created>
  <dcterms:modified xsi:type="dcterms:W3CDTF">2024-12-23T21:54:40Z</dcterms:modified>
</cp:coreProperties>
</file>