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ВУЗ\3 семестр\Прикладная статистика\"/>
    </mc:Choice>
  </mc:AlternateContent>
  <xr:revisionPtr revIDLastSave="0" documentId="13_ncr:1_{E5487886-AC92-4832-B935-121D7591A5D2}" xr6:coauthVersionLast="47" xr6:coauthVersionMax="47" xr10:uidLastSave="{00000000-0000-0000-0000-000000000000}"/>
  <bookViews>
    <workbookView xWindow="-120" yWindow="-120" windowWidth="29040" windowHeight="15720" tabRatio="500" firstSheet="9" activeTab="13" xr2:uid="{00000000-000D-0000-FFFF-FFFF00000000}"/>
  </bookViews>
  <sheets>
    <sheet name="Данные" sheetId="1" r:id="rId1"/>
    <sheet name="СТ1" sheetId="2" r:id="rId2"/>
    <sheet name="СТ2" sheetId="3" r:id="rId3"/>
    <sheet name="СТ3" sheetId="4" r:id="rId4"/>
    <sheet name="СТ4" sheetId="5" r:id="rId5"/>
    <sheet name="СТ5" sheetId="6" r:id="rId6"/>
    <sheet name="СТ6" sheetId="7" r:id="rId7"/>
    <sheet name="СТ7" sheetId="8" r:id="rId8"/>
    <sheet name="Количественные признаки" sheetId="9" r:id="rId9"/>
    <sheet name="Регрессионный анализ" sheetId="10" r:id="rId10"/>
    <sheet name="Дисперсионный анализ" sheetId="11" r:id="rId11"/>
    <sheet name="Ряды динамики" sheetId="12" r:id="rId12"/>
    <sheet name="Темпы прироста" sheetId="13" r:id="rId13"/>
    <sheet name="Лист14" sheetId="14" r:id="rId14"/>
  </sheets>
  <calcPr calcId="191029"/>
  <pivotCaches>
    <pivotCache cacheId="2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4" i="14" l="1"/>
  <c r="C113" i="14"/>
  <c r="C112" i="14"/>
  <c r="C111" i="14"/>
  <c r="C110" i="14"/>
  <c r="C109" i="14"/>
  <c r="C108" i="14"/>
  <c r="C106" i="14"/>
  <c r="C102" i="14"/>
  <c r="C101" i="14"/>
  <c r="C100" i="14"/>
  <c r="C99" i="14"/>
  <c r="C98" i="14"/>
  <c r="C97" i="14"/>
  <c r="C96" i="14"/>
  <c r="C94" i="14"/>
  <c r="C90" i="14"/>
  <c r="C89" i="14"/>
  <c r="C88" i="14"/>
  <c r="C87" i="14"/>
  <c r="C86" i="14"/>
  <c r="C85" i="14"/>
  <c r="C84" i="14"/>
  <c r="C82" i="14"/>
  <c r="C78" i="14"/>
  <c r="C77" i="14"/>
  <c r="C76" i="14"/>
  <c r="C75" i="14"/>
  <c r="C74" i="14"/>
  <c r="C73" i="14"/>
  <c r="C72" i="14"/>
  <c r="C70" i="14"/>
  <c r="C66" i="14"/>
  <c r="C65" i="14"/>
  <c r="C64" i="14"/>
  <c r="C63" i="14"/>
  <c r="C62" i="14"/>
  <c r="C61" i="14"/>
  <c r="C60" i="14"/>
  <c r="C58" i="14"/>
  <c r="C54" i="14"/>
  <c r="C53" i="14"/>
  <c r="C52" i="14"/>
  <c r="C51" i="14"/>
  <c r="C50" i="14"/>
  <c r="C49" i="14"/>
  <c r="C48" i="14"/>
  <c r="C46" i="14"/>
  <c r="C42" i="14"/>
  <c r="C41" i="14"/>
  <c r="C40" i="14"/>
  <c r="C39" i="14"/>
  <c r="C38" i="14"/>
  <c r="C37" i="14"/>
  <c r="C36" i="14"/>
  <c r="C34" i="14"/>
  <c r="C31" i="14" a="1"/>
  <c r="C107" i="14" s="1"/>
  <c r="C31" i="14"/>
  <c r="A31" i="14" a="1"/>
  <c r="A80" i="14" s="1"/>
  <c r="C30" i="14"/>
  <c r="A30" i="14"/>
  <c r="A28" i="14"/>
  <c r="B27" i="14" a="1"/>
  <c r="B28" i="14" s="1"/>
  <c r="A27" i="14"/>
  <c r="G26" i="14"/>
  <c r="F26" i="14"/>
  <c r="B20" i="14"/>
  <c r="B22" i="14" s="1"/>
  <c r="B15" i="14"/>
  <c r="B14" i="14"/>
  <c r="B13" i="14"/>
  <c r="B8" i="14"/>
  <c r="B21" i="14" s="1"/>
  <c r="A8" i="14"/>
  <c r="F20" i="14" s="1"/>
  <c r="B7" i="14"/>
  <c r="A7" i="14"/>
  <c r="B6" i="14"/>
  <c r="A6" i="14"/>
  <c r="B5" i="14"/>
  <c r="A5" i="14" a="1"/>
  <c r="B9" i="14" s="1"/>
  <c r="A5" i="14"/>
  <c r="A14" i="13"/>
  <c r="E13" i="13"/>
  <c r="G13" i="13" s="1"/>
  <c r="D13" i="13"/>
  <c r="F13" i="13" s="1"/>
  <c r="C13" i="13"/>
  <c r="B13" i="13"/>
  <c r="G12" i="13"/>
  <c r="F12" i="13"/>
  <c r="E12" i="13"/>
  <c r="D12" i="13"/>
  <c r="C12" i="13"/>
  <c r="B12" i="13"/>
  <c r="E11" i="13"/>
  <c r="G11" i="13" s="1"/>
  <c r="D11" i="13"/>
  <c r="F11" i="13" s="1"/>
  <c r="C11" i="13"/>
  <c r="B11" i="13"/>
  <c r="G10" i="13"/>
  <c r="F10" i="13"/>
  <c r="E10" i="13"/>
  <c r="D10" i="13"/>
  <c r="C10" i="13"/>
  <c r="B10" i="13"/>
  <c r="E9" i="13"/>
  <c r="G9" i="13" s="1"/>
  <c r="D9" i="13"/>
  <c r="F9" i="13" s="1"/>
  <c r="C9" i="13"/>
  <c r="B9" i="13"/>
  <c r="G8" i="13"/>
  <c r="F8" i="13"/>
  <c r="E8" i="13"/>
  <c r="D8" i="13"/>
  <c r="C8" i="13"/>
  <c r="B8" i="13"/>
  <c r="E7" i="13"/>
  <c r="G7" i="13" s="1"/>
  <c r="D7" i="13"/>
  <c r="F7" i="13" s="1"/>
  <c r="C7" i="13"/>
  <c r="B7" i="13"/>
  <c r="G6" i="13"/>
  <c r="F6" i="13"/>
  <c r="E6" i="13"/>
  <c r="D6" i="13"/>
  <c r="C6" i="13"/>
  <c r="B6" i="13"/>
  <c r="E5" i="13"/>
  <c r="D5" i="13"/>
  <c r="F5" i="13" s="1"/>
  <c r="C5" i="13"/>
  <c r="B5" i="13"/>
  <c r="A22" i="10" a="1"/>
  <c r="A22" i="10"/>
  <c r="I17" i="10"/>
  <c r="H17" i="10"/>
  <c r="G17" i="10"/>
  <c r="F17" i="10"/>
  <c r="E17" i="10"/>
  <c r="D17" i="10"/>
  <c r="C17" i="10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O18" i="1"/>
  <c r="R17" i="1"/>
  <c r="Q17" i="1"/>
  <c r="O17" i="1"/>
  <c r="R16" i="1"/>
  <c r="Q16" i="1"/>
  <c r="O16" i="1"/>
  <c r="R15" i="1"/>
  <c r="Q15" i="1"/>
  <c r="O15" i="1"/>
  <c r="R14" i="1"/>
  <c r="Q14" i="1"/>
  <c r="O14" i="1"/>
  <c r="R13" i="1"/>
  <c r="Q13" i="1"/>
  <c r="O13" i="1"/>
  <c r="R12" i="1"/>
  <c r="Q12" i="1"/>
  <c r="O12" i="1"/>
  <c r="R11" i="1"/>
  <c r="Q11" i="1"/>
  <c r="O11" i="1"/>
  <c r="R10" i="1"/>
  <c r="Q10" i="1"/>
  <c r="O10" i="1"/>
  <c r="R9" i="1"/>
  <c r="Q9" i="1"/>
  <c r="O9" i="1"/>
  <c r="R8" i="1"/>
  <c r="Q8" i="1"/>
  <c r="R7" i="1"/>
  <c r="Q7" i="1"/>
  <c r="R6" i="1"/>
  <c r="Q6" i="1"/>
  <c r="R5" i="1"/>
  <c r="Q5" i="1"/>
  <c r="R4" i="1"/>
  <c r="Q4" i="1"/>
  <c r="A104" i="14" l="1"/>
  <c r="A31" i="14"/>
  <c r="A32" i="14"/>
  <c r="A54" i="14"/>
  <c r="A56" i="14"/>
  <c r="A78" i="14"/>
  <c r="B27" i="14"/>
  <c r="A79" i="14"/>
  <c r="B12" i="14"/>
  <c r="B16" i="14"/>
  <c r="A113" i="14"/>
  <c r="A101" i="14"/>
  <c r="A89" i="14"/>
  <c r="A77" i="14"/>
  <c r="A65" i="14"/>
  <c r="A53" i="14"/>
  <c r="A41" i="14"/>
  <c r="A111" i="14"/>
  <c r="A99" i="14"/>
  <c r="A87" i="14"/>
  <c r="A75" i="14"/>
  <c r="A63" i="14"/>
  <c r="A51" i="14"/>
  <c r="A39" i="14"/>
  <c r="A110" i="14"/>
  <c r="A98" i="14"/>
  <c r="A86" i="14"/>
  <c r="A74" i="14"/>
  <c r="A62" i="14"/>
  <c r="A50" i="14"/>
  <c r="A38" i="14"/>
  <c r="A109" i="14"/>
  <c r="A97" i="14"/>
  <c r="A85" i="14"/>
  <c r="A73" i="14"/>
  <c r="A61" i="14"/>
  <c r="A49" i="14"/>
  <c r="A37" i="14"/>
  <c r="A108" i="14"/>
  <c r="A96" i="14"/>
  <c r="A84" i="14"/>
  <c r="A72" i="14"/>
  <c r="A60" i="14"/>
  <c r="A48" i="14"/>
  <c r="A36" i="14"/>
  <c r="A107" i="14"/>
  <c r="A95" i="14"/>
  <c r="A83" i="14"/>
  <c r="A71" i="14"/>
  <c r="A59" i="14"/>
  <c r="A47" i="14"/>
  <c r="A35" i="14"/>
  <c r="A100" i="14"/>
  <c r="A76" i="14"/>
  <c r="A52" i="14"/>
  <c r="A94" i="14"/>
  <c r="A70" i="14"/>
  <c r="A46" i="14"/>
  <c r="A93" i="14"/>
  <c r="A69" i="14"/>
  <c r="A45" i="14"/>
  <c r="A116" i="14"/>
  <c r="A92" i="14"/>
  <c r="A68" i="14"/>
  <c r="A44" i="14"/>
  <c r="A115" i="14"/>
  <c r="A91" i="14"/>
  <c r="A67" i="14"/>
  <c r="A43" i="14"/>
  <c r="A114" i="14"/>
  <c r="A90" i="14"/>
  <c r="A66" i="14"/>
  <c r="A42" i="14"/>
  <c r="A112" i="14"/>
  <c r="A88" i="14"/>
  <c r="A64" i="14"/>
  <c r="A40" i="14"/>
  <c r="A106" i="14"/>
  <c r="A82" i="14"/>
  <c r="A58" i="14"/>
  <c r="A34" i="14"/>
  <c r="A105" i="14"/>
  <c r="A81" i="14"/>
  <c r="A57" i="14"/>
  <c r="A33" i="14"/>
  <c r="A55" i="14"/>
  <c r="A102" i="14"/>
  <c r="A103" i="14"/>
  <c r="C14" i="13"/>
  <c r="E14" i="13"/>
  <c r="G14" i="13" s="1"/>
  <c r="G5" i="13"/>
  <c r="D21" i="14"/>
  <c r="C21" i="14"/>
  <c r="C27" i="14" a="1"/>
  <c r="E20" i="14"/>
  <c r="A9" i="14"/>
  <c r="C43" i="14"/>
  <c r="C55" i="14"/>
  <c r="C67" i="14"/>
  <c r="C79" i="14"/>
  <c r="C91" i="14"/>
  <c r="C103" i="14"/>
  <c r="C115" i="14"/>
  <c r="C32" i="14"/>
  <c r="C44" i="14"/>
  <c r="C56" i="14"/>
  <c r="C68" i="14"/>
  <c r="C80" i="14"/>
  <c r="C92" i="14"/>
  <c r="C104" i="14"/>
  <c r="C116" i="14"/>
  <c r="C33" i="14"/>
  <c r="C45" i="14"/>
  <c r="C57" i="14"/>
  <c r="C69" i="14"/>
  <c r="C81" i="14"/>
  <c r="C93" i="14"/>
  <c r="C105" i="14"/>
  <c r="C35" i="14"/>
  <c r="C47" i="14"/>
  <c r="C59" i="14"/>
  <c r="C71" i="14"/>
  <c r="C83" i="14"/>
  <c r="C95" i="14"/>
  <c r="C22" i="14" l="1"/>
  <c r="D20" i="14"/>
  <c r="C20" i="14"/>
  <c r="C28" i="14"/>
  <c r="C27" i="14"/>
  <c r="G27" i="14" a="1"/>
  <c r="F27" i="14" a="1"/>
  <c r="D27" i="14" a="1"/>
  <c r="B31" i="14" a="1"/>
  <c r="B110" i="14" l="1"/>
  <c r="B98" i="14"/>
  <c r="B86" i="14"/>
  <c r="B74" i="14"/>
  <c r="B62" i="14"/>
  <c r="B50" i="14"/>
  <c r="B38" i="14"/>
  <c r="B108" i="14"/>
  <c r="B96" i="14"/>
  <c r="B84" i="14"/>
  <c r="B72" i="14"/>
  <c r="B60" i="14"/>
  <c r="B48" i="14"/>
  <c r="B36" i="14"/>
  <c r="B107" i="14"/>
  <c r="B95" i="14"/>
  <c r="B83" i="14"/>
  <c r="B71" i="14"/>
  <c r="B59" i="14"/>
  <c r="B47" i="14"/>
  <c r="B35" i="14"/>
  <c r="B106" i="14"/>
  <c r="B94" i="14"/>
  <c r="B82" i="14"/>
  <c r="B70" i="14"/>
  <c r="B58" i="14"/>
  <c r="B46" i="14"/>
  <c r="B34" i="14"/>
  <c r="B105" i="14"/>
  <c r="B93" i="14"/>
  <c r="B81" i="14"/>
  <c r="B69" i="14"/>
  <c r="B57" i="14"/>
  <c r="B45" i="14"/>
  <c r="B33" i="14"/>
  <c r="B116" i="14"/>
  <c r="B104" i="14"/>
  <c r="B92" i="14"/>
  <c r="B80" i="14"/>
  <c r="B68" i="14"/>
  <c r="B56" i="14"/>
  <c r="B44" i="14"/>
  <c r="B32" i="14"/>
  <c r="B115" i="14"/>
  <c r="B103" i="14"/>
  <c r="B91" i="14"/>
  <c r="B79" i="14"/>
  <c r="B67" i="14"/>
  <c r="B55" i="14"/>
  <c r="B43" i="14"/>
  <c r="B90" i="14"/>
  <c r="B64" i="14"/>
  <c r="B37" i="14"/>
  <c r="B89" i="14"/>
  <c r="B63" i="14"/>
  <c r="B114" i="14"/>
  <c r="B88" i="14"/>
  <c r="B61" i="14"/>
  <c r="B31" i="14"/>
  <c r="B113" i="14"/>
  <c r="B87" i="14"/>
  <c r="B54" i="14"/>
  <c r="B112" i="14"/>
  <c r="B85" i="14"/>
  <c r="B53" i="14"/>
  <c r="B111" i="14"/>
  <c r="B78" i="14"/>
  <c r="B52" i="14"/>
  <c r="B109" i="14"/>
  <c r="B77" i="14"/>
  <c r="B51" i="14"/>
  <c r="B102" i="14"/>
  <c r="B76" i="14"/>
  <c r="B49" i="14"/>
  <c r="B101" i="14"/>
  <c r="B75" i="14"/>
  <c r="B42" i="14"/>
  <c r="B66" i="14"/>
  <c r="B100" i="14"/>
  <c r="B99" i="14"/>
  <c r="B97" i="14"/>
  <c r="B73" i="14"/>
  <c r="B65" i="14"/>
  <c r="B41" i="14"/>
  <c r="B40" i="14"/>
  <c r="B39" i="14"/>
  <c r="D28" i="14"/>
  <c r="D27" i="14"/>
  <c r="E27" i="14" s="1" a="1"/>
  <c r="F28" i="14"/>
  <c r="F27" i="14"/>
  <c r="G28" i="14"/>
  <c r="G27" i="14"/>
  <c r="D31" i="14" l="1" a="1"/>
  <c r="E28" i="14"/>
  <c r="E27" i="14"/>
  <c r="D116" i="14" l="1"/>
  <c r="D104" i="14"/>
  <c r="D92" i="14"/>
  <c r="D80" i="14"/>
  <c r="D68" i="14"/>
  <c r="D56" i="14"/>
  <c r="D44" i="14"/>
  <c r="D32" i="14"/>
  <c r="D115" i="14"/>
  <c r="D103" i="14"/>
  <c r="D91" i="14"/>
  <c r="D79" i="14"/>
  <c r="D67" i="14"/>
  <c r="D55" i="14"/>
  <c r="D43" i="14"/>
  <c r="D114" i="14"/>
  <c r="D102" i="14"/>
  <c r="D90" i="14"/>
  <c r="D78" i="14"/>
  <c r="D66" i="14"/>
  <c r="D54" i="14"/>
  <c r="D42" i="14"/>
  <c r="D31" i="14"/>
  <c r="D113" i="14"/>
  <c r="D101" i="14"/>
  <c r="D89" i="14"/>
  <c r="D77" i="14"/>
  <c r="D65" i="14"/>
  <c r="D53" i="14"/>
  <c r="D41" i="14"/>
  <c r="D112" i="14"/>
  <c r="D100" i="14"/>
  <c r="D88" i="14"/>
  <c r="D76" i="14"/>
  <c r="D64" i="14"/>
  <c r="D52" i="14"/>
  <c r="D40" i="14"/>
  <c r="D111" i="14"/>
  <c r="D99" i="14"/>
  <c r="D87" i="14"/>
  <c r="D75" i="14"/>
  <c r="D63" i="14"/>
  <c r="D51" i="14"/>
  <c r="D39" i="14"/>
  <c r="D110" i="14"/>
  <c r="D98" i="14"/>
  <c r="D86" i="14"/>
  <c r="D74" i="14"/>
  <c r="D62" i="14"/>
  <c r="D50" i="14"/>
  <c r="D38" i="14"/>
  <c r="D109" i="14"/>
  <c r="D97" i="14"/>
  <c r="D85" i="14"/>
  <c r="D73" i="14"/>
  <c r="D61" i="14"/>
  <c r="D49" i="14"/>
  <c r="D37" i="14"/>
  <c r="D108" i="14"/>
  <c r="D72" i="14"/>
  <c r="D36" i="14"/>
  <c r="D107" i="14"/>
  <c r="D71" i="14"/>
  <c r="D35" i="14"/>
  <c r="D106" i="14"/>
  <c r="D70" i="14"/>
  <c r="D34" i="14"/>
  <c r="D105" i="14"/>
  <c r="D69" i="14"/>
  <c r="D33" i="14"/>
  <c r="D96" i="14"/>
  <c r="D60" i="14"/>
  <c r="D95" i="14"/>
  <c r="D59" i="14"/>
  <c r="D94" i="14"/>
  <c r="D58" i="14"/>
  <c r="D93" i="14"/>
  <c r="D57" i="14"/>
  <c r="D84" i="14"/>
  <c r="D48" i="14"/>
  <c r="D83" i="14"/>
  <c r="D47" i="14"/>
  <c r="D82" i="14"/>
  <c r="D81" i="14"/>
  <c r="D46" i="14"/>
  <c r="D45" i="14"/>
</calcChain>
</file>

<file path=xl/sharedStrings.xml><?xml version="1.0" encoding="utf-8"?>
<sst xmlns="http://schemas.openxmlformats.org/spreadsheetml/2006/main" count="536" uniqueCount="202">
  <si>
    <t>Экономическая активность и иновационная деятельность России за 2021 год</t>
  </si>
  <si>
    <t>Обработанная для анализа таблица</t>
  </si>
  <si>
    <t>Отгружено товаров собственного производства, выполнено работ и услуг собственными силами, млн. рублей</t>
  </si>
  <si>
    <t>Внутренние текущие затраты на научные исследования и разработки (тысяча рублей, значение показателя за 2021 год)</t>
  </si>
  <si>
    <t>Уровень инновационной активности организаций, в процентах</t>
  </si>
  <si>
    <t>Уровень инновационной активности организаций</t>
  </si>
  <si>
    <t>Субъекты</t>
  </si>
  <si>
    <t>Отгружено товаров собственного производства, выполнено работ и услуг собственными силами, трлд. рублей</t>
  </si>
  <si>
    <t>Внутренние текущие затраты на научные исследования и разработки, млн. рублей</t>
  </si>
  <si>
    <t>Российская Федерация</t>
  </si>
  <si>
    <t>Средний</t>
  </si>
  <si>
    <t>Белгородская область</t>
  </si>
  <si>
    <t>Высокий</t>
  </si>
  <si>
    <t>Центральный федеральный округ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</si>
  <si>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</si>
  <si>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</si>
  <si>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</si>
  <si>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</si>
  <si>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</si>
  <si>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</si>
  <si>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Низкий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</si>
  <si>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</si>
  <si>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</si>
  <si>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</si>
  <si>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</si>
  <si>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</si>
  <si>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</si>
  <si>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</si>
  <si>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</si>
  <si>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</si>
  <si>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</si>
  <si>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</si>
  <si>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</si>
  <si>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</si>
  <si>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Северо-Западный федеральный округ</t>
  </si>
  <si>
    <t>Архангельская область</t>
  </si>
  <si>
    <t>Ненецкий автономный округ</t>
  </si>
  <si>
    <t xml:space="preserve"> Архангельская область без АО</t>
  </si>
  <si>
    <t>Вологодская область</t>
  </si>
  <si>
    <t>в том числе Ненецкий автономный округ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</si>
  <si>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</si>
  <si>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</si>
  <si>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</si>
  <si>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</si>
  <si>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</si>
  <si>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</si>
  <si>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</si>
  <si>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</si>
  <si>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</si>
  <si>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 xml:space="preserve">  Южный федеральный округ</t>
  </si>
  <si>
    <t>Краснодарский край</t>
  </si>
  <si>
    <t>Астраханская область</t>
  </si>
  <si>
    <t>Волгоградская область</t>
  </si>
  <si>
    <r>
      <rPr>
        <sz val="10"/>
        <rFont val="Times New Roman"/>
        <family val="1"/>
        <charset val="204"/>
      </rPr>
      <t>Республика Крым</t>
    </r>
    <r>
      <rPr>
        <vertAlign val="superscript"/>
        <sz val="10"/>
        <rFont val="Times New Roman"/>
        <family val="1"/>
        <charset val="204"/>
      </rPr>
      <t>2)</t>
    </r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</si>
  <si>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</si>
  <si>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</si>
  <si>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</si>
  <si>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</si>
  <si>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</si>
  <si>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r>
      <rPr>
        <sz val="10"/>
        <rFont val="Times New Roman"/>
        <family val="1"/>
        <charset val="204"/>
      </rPr>
      <t>г. Севастополь</t>
    </r>
    <r>
      <rPr>
        <vertAlign val="superscript"/>
        <sz val="10"/>
        <rFont val="Times New Roman"/>
        <family val="1"/>
        <charset val="204"/>
      </rPr>
      <t>2)</t>
    </r>
  </si>
  <si>
    <t>Карачаево-Черкесская Республика</t>
  </si>
  <si>
    <t xml:space="preserve">  Северо-Кавказский федеральный округ</t>
  </si>
  <si>
    <t>Республика Северная Осетия -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</si>
  <si>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</si>
  <si>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</si>
  <si>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</si>
  <si>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</si>
  <si>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</si>
  <si>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</si>
  <si>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</si>
  <si>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Приволжский федеральный округ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</si>
  <si>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</si>
  <si>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</si>
  <si>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</si>
  <si>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</si>
  <si>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</si>
  <si>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</si>
  <si>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</si>
  <si>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</si>
  <si>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</si>
  <si>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</si>
  <si>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</si>
  <si>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</si>
  <si>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</si>
  <si>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</si>
  <si>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</si>
  <si>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без АО</t>
  </si>
  <si>
    <t>Челябинская область</t>
  </si>
  <si>
    <t xml:space="preserve">Республика Алтай </t>
  </si>
  <si>
    <t>Республика Тыва</t>
  </si>
  <si>
    <t>в том числе: 
Ханты-Мансийский автономный округ -           Югра</t>
  </si>
  <si>
    <t>Республика Хакасия</t>
  </si>
  <si>
    <t>Алтайский край</t>
  </si>
  <si>
    <t>Красноярский край</t>
  </si>
  <si>
    <t>Иркутская область</t>
  </si>
  <si>
    <t>Сибирский федеральный округ</t>
  </si>
  <si>
    <t>Кемеровская область-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</si>
  <si>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</si>
  <si>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</si>
  <si>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</si>
  <si>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</si>
  <si>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</si>
  <si>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</si>
  <si>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</si>
  <si>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</si>
  <si>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</si>
  <si>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</si>
  <si>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Дальневосточный федеральный округ</t>
  </si>
  <si>
    <t>Магаданская область</t>
  </si>
  <si>
    <t>Сахалинская область</t>
  </si>
  <si>
    <t>Сумма по полю Внутренние текущие затраты на научные исследования и разработки, млн. рублей</t>
  </si>
  <si>
    <t>0-1</t>
  </si>
  <si>
    <t>1-2</t>
  </si>
  <si>
    <t>2-3</t>
  </si>
  <si>
    <t>3-4</t>
  </si>
  <si>
    <t>4-5</t>
  </si>
  <si>
    <t>8-9</t>
  </si>
  <si>
    <t>13-14</t>
  </si>
  <si>
    <t>17-18</t>
  </si>
  <si>
    <t>Итог Результат</t>
  </si>
  <si>
    <t>Сумма по полю Уровень инновационной активности организаций, в процентах</t>
  </si>
  <si>
    <t>Сумма по полю Отгружено товаров собственного производства, выполнено работ и услуг собственными силами, трлд. рублей</t>
  </si>
  <si>
    <t>0-25</t>
  </si>
  <si>
    <t>25-50</t>
  </si>
  <si>
    <t>50-75</t>
  </si>
  <si>
    <t>125-150</t>
  </si>
  <si>
    <t>400-405</t>
  </si>
  <si>
    <t>0-0,04</t>
  </si>
  <si>
    <t>0,04-0,08</t>
  </si>
  <si>
    <t>0,08-0,12</t>
  </si>
  <si>
    <t>0,12-0,16</t>
  </si>
  <si>
    <t>0,16-0,2</t>
  </si>
  <si>
    <t>0,2-0,24</t>
  </si>
  <si>
    <t>0,24-0,28</t>
  </si>
  <si>
    <t>0,28-0,3</t>
  </si>
  <si>
    <t>Данные</t>
  </si>
  <si>
    <t>Количество по полю Отгружено товаров собственного производства, выполнено работ и услуг собственными силами, трлд. рублей</t>
  </si>
  <si>
    <t>Количество по полю Внутренние текущие затраты на научные исследования и разработки, млн. рублей</t>
  </si>
  <si>
    <t>Количество по полю Уровень инновационной активности организаций, в процентах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</si>
  <si>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</si>
  <si>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</si>
  <si>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</si>
  <si>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</si>
  <si>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</si>
  <si>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</si>
  <si>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</si>
  <si>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</si>
  <si>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</si>
  <si>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</si>
  <si>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</si>
  <si>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</si>
  <si>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</si>
  <si>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</si>
  <si>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</si>
  <si>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</si>
  <si>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</si>
  <si>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</si>
  <si>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</si>
  <si>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</si>
  <si>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</si>
  <si>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</si>
  <si>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</si>
  <si>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</si>
  <si>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ВЫВОД ВЕРОЯТНОСТИ</t>
  </si>
  <si>
    <t>Наблюдение</t>
  </si>
  <si>
    <t>Предсказанное 1,1230556704</t>
  </si>
  <si>
    <t>Остатки</t>
  </si>
  <si>
    <t>Стандартные остатки</t>
  </si>
  <si>
    <t>Персентиль</t>
  </si>
  <si>
    <t>Среднее по полю Внутренние текущие затраты на научные исследования и разработки, млн. рублей</t>
  </si>
  <si>
    <t>Количество по полю Внутренние текущие затраты на научные исследования и разработки, млн. рублей3</t>
  </si>
  <si>
    <r>
      <rPr>
        <sz val="11"/>
        <color rgb="FF000000"/>
        <rFont val="Calibri"/>
        <family val="2"/>
        <charset val="1"/>
      </rPr>
      <t>D = δ</t>
    </r>
    <r>
      <rPr>
        <vertAlign val="subscript"/>
        <sz val="11"/>
        <color rgb="FF000000"/>
        <rFont val="Calibri"/>
        <family val="2"/>
        <charset val="204"/>
      </rPr>
      <t>меж гр</t>
    </r>
    <r>
      <rPr>
        <sz val="11"/>
        <color rgb="FF000000"/>
        <rFont val="Calibri"/>
        <family val="2"/>
        <charset val="1"/>
      </rPr>
      <t>^2 + d</t>
    </r>
    <r>
      <rPr>
        <vertAlign val="subscript"/>
        <sz val="11"/>
        <color rgb="FF000000"/>
        <rFont val="Calibri"/>
        <family val="2"/>
        <charset val="204"/>
      </rPr>
      <t>ср внутр гр</t>
    </r>
  </si>
  <si>
    <r>
      <rPr>
        <sz val="11"/>
        <color rgb="FF000000"/>
        <rFont val="Calibri"/>
        <family val="2"/>
        <charset val="1"/>
      </rPr>
      <t>d</t>
    </r>
    <r>
      <rPr>
        <vertAlign val="subscript"/>
        <sz val="11"/>
        <color rgb="FF000000"/>
        <rFont val="Calibri"/>
        <family val="2"/>
        <charset val="204"/>
      </rPr>
      <t>ср внутр гр</t>
    </r>
    <r>
      <rPr>
        <sz val="11"/>
        <color rgb="FF000000"/>
        <rFont val="Calibri"/>
        <family val="2"/>
        <charset val="1"/>
      </rPr>
      <t xml:space="preserve"> =(m</t>
    </r>
    <r>
      <rPr>
        <vertAlign val="subscript"/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1"/>
      </rPr>
      <t>d</t>
    </r>
    <r>
      <rPr>
        <vertAlign val="subscript"/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1"/>
      </rPr>
      <t xml:space="preserve"> + m</t>
    </r>
    <r>
      <rPr>
        <vertAlign val="subscript"/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1"/>
      </rPr>
      <t>d</t>
    </r>
    <r>
      <rPr>
        <vertAlign val="subscript"/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1"/>
      </rPr>
      <t>)/n</t>
    </r>
  </si>
  <si>
    <r>
      <rPr>
        <sz val="11"/>
        <color rgb="FF000000"/>
        <rFont val="Calibri"/>
        <family val="2"/>
        <charset val="1"/>
      </rPr>
      <t>δ</t>
    </r>
    <r>
      <rPr>
        <vertAlign val="subscript"/>
        <sz val="11"/>
        <color rgb="FF000000"/>
        <rFont val="Calibri"/>
        <family val="2"/>
        <charset val="204"/>
      </rPr>
      <t>меж гр</t>
    </r>
    <r>
      <rPr>
        <sz val="11"/>
        <color rgb="FF000000"/>
        <rFont val="Calibri"/>
        <family val="2"/>
        <charset val="1"/>
      </rPr>
      <t>^2 = (СУММА(x</t>
    </r>
    <r>
      <rPr>
        <vertAlign val="subscript"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1"/>
      </rPr>
      <t>-x)^2 * m</t>
    </r>
    <r>
      <rPr>
        <vertAlign val="subscript"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1"/>
      </rPr>
      <t>)/n</t>
    </r>
  </si>
  <si>
    <r>
      <rPr>
        <sz val="11"/>
        <color rgb="FF000000"/>
        <rFont val="Calibri"/>
        <family val="2"/>
        <charset val="1"/>
      </rPr>
      <t>1=(δ</t>
    </r>
    <r>
      <rPr>
        <vertAlign val="subscript"/>
        <sz val="11"/>
        <color rgb="FF000000"/>
        <rFont val="Calibri"/>
        <family val="2"/>
        <charset val="204"/>
      </rPr>
      <t>меж гр</t>
    </r>
    <r>
      <rPr>
        <sz val="11"/>
        <color rgb="FF000000"/>
        <rFont val="Calibri"/>
        <family val="2"/>
        <charset val="1"/>
      </rPr>
      <t>^2/D) + (d</t>
    </r>
    <r>
      <rPr>
        <vertAlign val="subscript"/>
        <sz val="11"/>
        <color rgb="FF000000"/>
        <rFont val="Calibri"/>
        <family val="2"/>
        <charset val="204"/>
      </rPr>
      <t>ср внутр гр</t>
    </r>
    <r>
      <rPr>
        <sz val="11"/>
        <color rgb="FF000000"/>
        <rFont val="Calibri"/>
        <family val="2"/>
        <charset val="1"/>
      </rPr>
      <t>/D)</t>
    </r>
  </si>
  <si>
    <t>Ряды динамики</t>
  </si>
  <si>
    <t>Дата</t>
  </si>
  <si>
    <t>t</t>
  </si>
  <si>
    <t>Отгруженно товаров собственного производства, выполненно работ собственными силами, трлн. рублей</t>
  </si>
  <si>
    <t>Отгруженно товаров собственного производства, выполненно работ собственными силами, млн. рублей</t>
  </si>
  <si>
    <t>Абсолютный прирост</t>
  </si>
  <si>
    <t>Темпы роста</t>
  </si>
  <si>
    <t>Темпы прироста</t>
  </si>
  <si>
    <t>Δб</t>
  </si>
  <si>
    <t>Δц</t>
  </si>
  <si>
    <t>Tб</t>
  </si>
  <si>
    <t>Tц</t>
  </si>
  <si>
    <t>-</t>
  </si>
  <si>
    <t>Вывод: за 10 лет Россия демонстрирует значительный рост отгруженных товаров собственного производства и выполненных работ собственными силами, начиная с 25794618,1 млн. рублей и заканчивая 91296007,7 млн. рублей. Темпы роста были относительно стабильными, колебаясь от 7% до 13%, но в последний период резко увеличились до 32%, что указывает на ускорение динамики развития. Усреднённое значение за весь период также подтверждает стабильность роста с некоторыми колебаниями, включая резкий рост в последний период.</t>
  </si>
  <si>
    <t>Регрессионная модель</t>
  </si>
  <si>
    <t>Линейная</t>
  </si>
  <si>
    <t>Необработанный вывод ЛИНЕЙН</t>
  </si>
  <si>
    <t>Статистика регрессии</t>
  </si>
  <si>
    <t>R^2</t>
  </si>
  <si>
    <t>Среднеквадратическое отклонение</t>
  </si>
  <si>
    <t>Число переменных X</t>
  </si>
  <si>
    <t>Скорректированный R^2</t>
  </si>
  <si>
    <t>Дисперсионный анализ (ANOVA)</t>
  </si>
  <si>
    <t>Итог</t>
  </si>
  <si>
    <t>Уровень доверия</t>
  </si>
  <si>
    <t>P-значение</t>
  </si>
  <si>
    <t>Прогнозное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</si>
</sst>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,##0.####"/>
    <numFmt numFmtId="166" formatCode="[=0]\ ;0.0"/>
    <numFmt numFmtId="167" formatCode="_-* #,##0.00_-;\-* #,##0.00_-;_-* \-??_-;_-@_-"/>
    <numFmt numFmtId="168" formatCode="0.00_ ;\-0.00\ "/>
  </numFmts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99CCFF"/>
        <bgColor rgb="FFBFBFBF"/>
      </patternFill>
    </fill>
    <fill>
      <patternFill patternType="solid">
        <fgColor rgb="FFA9D18E"/>
        <bgColor rgb="FFBFBFBF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2">
    <xf numFmtId="0" fontId="0" fillId="0" borderId="0"/>
    <xf numFmtId="167" fontId="15" fillId="0" borderId="0" applyBorder="0" applyProtection="0"/>
    <xf numFmtId="9" fontId="15" fillId="0" borderId="0" applyBorder="0" applyProtection="0"/>
    <xf numFmtId="0" fontId="1" fillId="0" borderId="0"/>
    <xf numFmtId="0" fontId="2" fillId="0" borderId="0"/>
    <xf numFmtId="0" fontId="3" fillId="0" borderId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>
      <alignment horizontal="left"/>
    </xf>
    <xf numFmtId="0" fontId="4" fillId="0" borderId="0" applyBorder="0" applyProtection="0">
      <alignment horizontal="left"/>
    </xf>
    <xf numFmtId="0" fontId="4" fillId="0" borderId="0" applyBorder="0" applyProtection="0"/>
  </cellStyleXfs>
  <cellXfs count="90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 indent="1"/>
    </xf>
    <xf numFmtId="165" fontId="7" fillId="0" borderId="1" xfId="0" applyNumberFormat="1" applyFont="1" applyBorder="1" applyAlignment="1">
      <alignment horizontal="right" vertical="top"/>
    </xf>
    <xf numFmtId="166" fontId="6" fillId="0" borderId="1" xfId="4" applyNumberFormat="1" applyFont="1" applyBorder="1" applyAlignment="1">
      <alignment horizontal="right" wrapText="1" indent="1"/>
    </xf>
    <xf numFmtId="0" fontId="7" fillId="0" borderId="1" xfId="0" applyFont="1" applyBorder="1"/>
    <xf numFmtId="0" fontId="0" fillId="0" borderId="1" xfId="0" applyFont="1" applyBorder="1"/>
    <xf numFmtId="168" fontId="0" fillId="0" borderId="1" xfId="1" applyNumberFormat="1" applyFont="1" applyBorder="1" applyAlignment="1" applyProtection="1"/>
    <xf numFmtId="9" fontId="0" fillId="0" borderId="1" xfId="2" applyFont="1" applyBorder="1" applyAlignment="1" applyProtection="1"/>
    <xf numFmtId="9" fontId="0" fillId="0" borderId="0" xfId="2" applyFont="1" applyBorder="1" applyAlignment="1" applyProtection="1"/>
    <xf numFmtId="164" fontId="6" fillId="3" borderId="1" xfId="0" applyNumberFormat="1" applyFont="1" applyFill="1" applyBorder="1" applyAlignment="1">
      <alignment horizontal="left" wrapText="1" indent="1"/>
    </xf>
    <xf numFmtId="164" fontId="6" fillId="3" borderId="1" xfId="0" applyNumberFormat="1" applyFont="1" applyFill="1" applyBorder="1" applyAlignment="1">
      <alignment horizontal="right" wrapText="1" indent="1"/>
    </xf>
    <xf numFmtId="166" fontId="6" fillId="3" borderId="1" xfId="4" applyNumberFormat="1" applyFont="1" applyFill="1" applyBorder="1" applyAlignment="1">
      <alignment horizontal="right" wrapText="1" indent="1"/>
    </xf>
    <xf numFmtId="166" fontId="0" fillId="0" borderId="0" xfId="0" applyNumberFormat="1"/>
    <xf numFmtId="0" fontId="8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wrapText="1" indent="1"/>
    </xf>
    <xf numFmtId="165" fontId="9" fillId="0" borderId="1" xfId="0" applyNumberFormat="1" applyFont="1" applyBorder="1" applyAlignment="1">
      <alignment horizontal="right" vertical="top"/>
    </xf>
    <xf numFmtId="166" fontId="8" fillId="0" borderId="1" xfId="4" applyNumberFormat="1" applyFont="1" applyBorder="1" applyAlignment="1">
      <alignment horizontal="right" wrapText="1" indent="1"/>
    </xf>
    <xf numFmtId="0" fontId="9" fillId="0" borderId="1" xfId="0" applyFont="1" applyBorder="1"/>
    <xf numFmtId="3" fontId="9" fillId="0" borderId="1" xfId="0" applyNumberFormat="1" applyFont="1" applyBorder="1" applyAlignment="1">
      <alignment horizontal="right" vertical="top"/>
    </xf>
    <xf numFmtId="0" fontId="6" fillId="3" borderId="1" xfId="0" applyFont="1" applyFill="1" applyBorder="1" applyAlignment="1">
      <alignment horizontal="left" wrapText="1" indent="1"/>
    </xf>
    <xf numFmtId="0" fontId="8" fillId="0" borderId="1" xfId="0" applyFont="1" applyBorder="1" applyAlignment="1">
      <alignment horizontal="left" wrapText="1" inden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 indent="3"/>
    </xf>
    <xf numFmtId="164" fontId="6" fillId="3" borderId="1" xfId="0" applyNumberFormat="1" applyFont="1" applyFill="1" applyBorder="1" applyAlignment="1">
      <alignment horizontal="right" indent="1"/>
    </xf>
    <xf numFmtId="0" fontId="8" fillId="0" borderId="0" xfId="0" applyFont="1" applyBorder="1" applyAlignment="1">
      <alignment wrapText="1"/>
    </xf>
    <xf numFmtId="164" fontId="8" fillId="0" borderId="0" xfId="0" applyNumberFormat="1" applyFont="1" applyBorder="1" applyAlignment="1">
      <alignment horizontal="right" wrapText="1" indent="1"/>
    </xf>
    <xf numFmtId="0" fontId="0" fillId="0" borderId="0" xfId="0" applyBorder="1"/>
    <xf numFmtId="166" fontId="8" fillId="0" borderId="0" xfId="4" applyNumberFormat="1" applyFont="1" applyBorder="1" applyAlignment="1">
      <alignment horizontal="right" wrapText="1" indent="1"/>
    </xf>
    <xf numFmtId="165" fontId="0" fillId="0" borderId="0" xfId="0" applyNumberFormat="1" applyBorder="1" applyAlignment="1">
      <alignment horizontal="right" vertical="top"/>
    </xf>
    <xf numFmtId="0" fontId="0" fillId="0" borderId="3" xfId="8" applyFont="1" applyBorder="1"/>
    <xf numFmtId="0" fontId="0" fillId="0" borderId="4" xfId="6" applyFont="1" applyBorder="1"/>
    <xf numFmtId="168" fontId="0" fillId="0" borderId="5" xfId="9" applyNumberFormat="1" applyFont="1" applyBorder="1">
      <alignment horizontal="left"/>
    </xf>
    <xf numFmtId="168" fontId="15" fillId="0" borderId="6" xfId="7" applyNumberFormat="1" applyBorder="1"/>
    <xf numFmtId="168" fontId="0" fillId="0" borderId="7" xfId="9" applyNumberFormat="1" applyFont="1" applyBorder="1">
      <alignment horizontal="left"/>
    </xf>
    <xf numFmtId="168" fontId="15" fillId="0" borderId="8" xfId="7" applyNumberFormat="1" applyBorder="1"/>
    <xf numFmtId="168" fontId="15" fillId="0" borderId="9" xfId="7" applyNumberFormat="1" applyBorder="1"/>
    <xf numFmtId="168" fontId="4" fillId="0" borderId="10" xfId="10" applyNumberFormat="1" applyFont="1" applyBorder="1">
      <alignment horizontal="left"/>
    </xf>
    <xf numFmtId="168" fontId="4" fillId="0" borderId="11" xfId="11" applyNumberFormat="1" applyBorder="1"/>
    <xf numFmtId="9" fontId="15" fillId="0" borderId="6" xfId="7" applyNumberFormat="1" applyBorder="1"/>
    <xf numFmtId="9" fontId="15" fillId="0" borderId="8" xfId="7" applyNumberFormat="1" applyBorder="1"/>
    <xf numFmtId="9" fontId="15" fillId="0" borderId="9" xfId="7" applyNumberFormat="1" applyBorder="1"/>
    <xf numFmtId="9" fontId="4" fillId="0" borderId="11" xfId="11" applyNumberFormat="1" applyBorder="1"/>
    <xf numFmtId="9" fontId="0" fillId="0" borderId="5" xfId="9" applyNumberFormat="1" applyFont="1" applyBorder="1">
      <alignment horizontal="left"/>
    </xf>
    <xf numFmtId="9" fontId="0" fillId="0" borderId="7" xfId="9" applyNumberFormat="1" applyFont="1" applyBorder="1">
      <alignment horizontal="left"/>
    </xf>
    <xf numFmtId="9" fontId="4" fillId="0" borderId="10" xfId="10" applyNumberFormat="1" applyFont="1" applyBorder="1">
      <alignment horizontal="left"/>
    </xf>
    <xf numFmtId="0" fontId="15" fillId="0" borderId="12" xfId="6" applyBorder="1"/>
    <xf numFmtId="0" fontId="0" fillId="0" borderId="13" xfId="8" applyFont="1" applyBorder="1"/>
    <xf numFmtId="0" fontId="15" fillId="0" borderId="14" xfId="6" applyBorder="1"/>
    <xf numFmtId="0" fontId="15" fillId="0" borderId="15" xfId="6" applyBorder="1"/>
    <xf numFmtId="0" fontId="0" fillId="0" borderId="16" xfId="8" applyFont="1" applyBorder="1"/>
    <xf numFmtId="0" fontId="0" fillId="0" borderId="17" xfId="9" applyFont="1" applyBorder="1">
      <alignment horizontal="left"/>
    </xf>
    <xf numFmtId="0" fontId="0" fillId="0" borderId="18" xfId="9" applyFont="1" applyBorder="1">
      <alignment horizontal="left"/>
    </xf>
    <xf numFmtId="0" fontId="0" fillId="0" borderId="19" xfId="9" applyFont="1" applyBorder="1">
      <alignment horizontal="left"/>
    </xf>
    <xf numFmtId="0" fontId="0" fillId="0" borderId="5" xfId="9" applyFont="1" applyBorder="1">
      <alignment horizontal="left"/>
    </xf>
    <xf numFmtId="0" fontId="15" fillId="0" borderId="20" xfId="7" applyBorder="1"/>
    <xf numFmtId="0" fontId="15" fillId="0" borderId="21" xfId="7" applyBorder="1"/>
    <xf numFmtId="0" fontId="15" fillId="0" borderId="22" xfId="7" applyBorder="1"/>
    <xf numFmtId="0" fontId="0" fillId="0" borderId="7" xfId="9" applyFont="1" applyBorder="1">
      <alignment horizontal="left"/>
    </xf>
    <xf numFmtId="0" fontId="15" fillId="0" borderId="23" xfId="7" applyBorder="1"/>
    <xf numFmtId="0" fontId="15" fillId="0" borderId="0" xfId="7"/>
    <xf numFmtId="0" fontId="15" fillId="0" borderId="24" xfId="7" applyBorder="1"/>
    <xf numFmtId="0" fontId="15" fillId="0" borderId="17" xfId="7" applyBorder="1"/>
    <xf numFmtId="0" fontId="15" fillId="0" borderId="18" xfId="7" applyBorder="1"/>
    <xf numFmtId="0" fontId="15" fillId="0" borderId="19" xfId="7" applyBorder="1"/>
    <xf numFmtId="0" fontId="4" fillId="0" borderId="10" xfId="10" applyFont="1" applyBorder="1">
      <alignment horizontal="left"/>
    </xf>
    <xf numFmtId="0" fontId="4" fillId="0" borderId="25" xfId="11" applyBorder="1"/>
    <xf numFmtId="0" fontId="4" fillId="0" borderId="26" xfId="11" applyBorder="1"/>
    <xf numFmtId="0" fontId="4" fillId="0" borderId="27" xfId="11" applyBorder="1"/>
    <xf numFmtId="0" fontId="11" fillId="0" borderId="14" xfId="0" applyFont="1" applyBorder="1" applyAlignment="1">
      <alignment horizontal="center"/>
    </xf>
    <xf numFmtId="0" fontId="0" fillId="0" borderId="0" xfId="0" applyFont="1" applyBorder="1" applyAlignment="1"/>
    <xf numFmtId="0" fontId="0" fillId="0" borderId="28" xfId="0" applyFont="1" applyBorder="1" applyAlignment="1"/>
    <xf numFmtId="168" fontId="15" fillId="0" borderId="20" xfId="7" applyNumberFormat="1" applyBorder="1"/>
    <xf numFmtId="168" fontId="15" fillId="0" borderId="22" xfId="7" applyNumberFormat="1" applyBorder="1"/>
    <xf numFmtId="168" fontId="15" fillId="0" borderId="23" xfId="7" applyNumberFormat="1" applyBorder="1"/>
    <xf numFmtId="168" fontId="15" fillId="0" borderId="24" xfId="7" applyNumberFormat="1" applyBorder="1"/>
    <xf numFmtId="168" fontId="15" fillId="0" borderId="17" xfId="7" applyNumberFormat="1" applyBorder="1"/>
    <xf numFmtId="168" fontId="15" fillId="0" borderId="19" xfId="7" applyNumberFormat="1" applyBorder="1"/>
    <xf numFmtId="168" fontId="4" fillId="0" borderId="25" xfId="11" applyNumberFormat="1" applyBorder="1"/>
    <xf numFmtId="168" fontId="4" fillId="0" borderId="27" xfId="11" applyNumberFormat="1" applyBorder="1"/>
    <xf numFmtId="0" fontId="13" fillId="0" borderId="0" xfId="0" applyFont="1"/>
    <xf numFmtId="0" fontId="14" fillId="4" borderId="1" xfId="0" applyFont="1" applyFill="1" applyBorder="1"/>
    <xf numFmtId="9" fontId="14" fillId="4" borderId="1" xfId="2" applyFont="1" applyFill="1" applyBorder="1" applyAlignment="1" applyProtection="1"/>
    <xf numFmtId="0" fontId="0" fillId="0" borderId="0" xfId="0" applyFont="1" applyAlignment="1">
      <alignment wrapText="1"/>
    </xf>
    <xf numFmtId="0" fontId="4" fillId="0" borderId="0" xfId="0" applyFont="1"/>
  </cellXfs>
  <cellStyles count="12">
    <cellStyle name="Normal" xfId="3" xr:uid="{00000000-0005-0000-0000-000006000000}"/>
    <cellStyle name="Заглавие сводной таблицы" xfId="10" xr:uid="{00000000-0005-0000-0000-00000D000000}"/>
    <cellStyle name="Значение сводной таблицы" xfId="7" xr:uid="{00000000-0005-0000-0000-00000A000000}"/>
    <cellStyle name="Категория сводной таблицы" xfId="9" xr:uid="{00000000-0005-0000-0000-00000C000000}"/>
    <cellStyle name="Обычный" xfId="0" builtinId="0"/>
    <cellStyle name="Обычный 2" xfId="4" xr:uid="{00000000-0005-0000-0000-000007000000}"/>
    <cellStyle name="Обычный 2 2" xfId="5" xr:uid="{00000000-0005-0000-0000-000008000000}"/>
    <cellStyle name="Поле сводной таблицы" xfId="8" xr:uid="{00000000-0005-0000-0000-00000B000000}"/>
    <cellStyle name="Процентный" xfId="2" builtinId="5"/>
    <cellStyle name="Результат сводной таблицы" xfId="11" xr:uid="{00000000-0005-0000-0000-00000E000000}"/>
    <cellStyle name="Угол сводной таблицы" xfId="6" xr:uid="{00000000-0005-0000-0000-000009000000}"/>
    <cellStyle name="Финансовый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Итог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СТ1!$B$3</c:f>
              <c:strCache>
                <c:ptCount val="1"/>
                <c:pt idx="0">
                  <c:v>Сумма по полю Внутренние текущие затраты на научные исследования и разработки, млн. рублей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СТ1!$A$4:$A$12</c:f>
              <c:strCache>
                <c:ptCount val="9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8-9</c:v>
                </c:pt>
                <c:pt idx="6">
                  <c:v>13-14</c:v>
                </c:pt>
                <c:pt idx="7">
                  <c:v>17-18</c:v>
                </c:pt>
                <c:pt idx="8">
                  <c:v>Итог Результат</c:v>
                </c:pt>
              </c:strCache>
            </c:strRef>
          </c:cat>
          <c:val>
            <c:numRef>
              <c:f>СТ1!$B$4:$B$12</c:f>
              <c:numCache>
                <c:formatCode>0.00_ ;\-0.00\ </c:formatCode>
                <c:ptCount val="9"/>
                <c:pt idx="0">
                  <c:v>155.467612</c:v>
                </c:pt>
                <c:pt idx="1">
                  <c:v>186.32703749999999</c:v>
                </c:pt>
                <c:pt idx="2">
                  <c:v>87.956416700000005</c:v>
                </c:pt>
                <c:pt idx="3">
                  <c:v>0.19648579999999999</c:v>
                </c:pt>
                <c:pt idx="4">
                  <c:v>259.38370620000001</c:v>
                </c:pt>
                <c:pt idx="5">
                  <c:v>19.427665999999999</c:v>
                </c:pt>
                <c:pt idx="6">
                  <c:v>66.949290000000005</c:v>
                </c:pt>
                <c:pt idx="7">
                  <c:v>403.38254599999999</c:v>
                </c:pt>
                <c:pt idx="8">
                  <c:v>1179.0907602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4D6-AC17-92CEBC95E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88086"/>
        <c:axId val="90514378"/>
      </c:barChart>
      <c:catAx>
        <c:axId val="2168808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90514378"/>
        <c:crosses val="autoZero"/>
        <c:auto val="1"/>
        <c:lblAlgn val="ctr"/>
        <c:lblOffset val="100"/>
        <c:noMultiLvlLbl val="1"/>
      </c:catAx>
      <c:valAx>
        <c:axId val="905143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21688086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Итог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СТ2!$B$3</c:f>
              <c:strCache>
                <c:ptCount val="1"/>
                <c:pt idx="0">
                  <c:v>Сумма по полю Уровень инновационной активности организаций, в процентах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СТ2!$A$4:$A$12</c:f>
              <c:strCache>
                <c:ptCount val="9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8-9</c:v>
                </c:pt>
                <c:pt idx="6">
                  <c:v>13-14</c:v>
                </c:pt>
                <c:pt idx="7">
                  <c:v>17-18</c:v>
                </c:pt>
                <c:pt idx="8">
                  <c:v>Итог Результат</c:v>
                </c:pt>
              </c:strCache>
            </c:strRef>
          </c:cat>
          <c:val>
            <c:numRef>
              <c:f>СТ2!$B$4:$B$12</c:f>
              <c:numCache>
                <c:formatCode>0%</c:formatCode>
                <c:ptCount val="9"/>
                <c:pt idx="0">
                  <c:v>5.35487587237058</c:v>
                </c:pt>
                <c:pt idx="1">
                  <c:v>2.0136880628509899</c:v>
                </c:pt>
                <c:pt idx="2">
                  <c:v>0.74200691304808197</c:v>
                </c:pt>
                <c:pt idx="3">
                  <c:v>6.7703568161024699E-2</c:v>
                </c:pt>
                <c:pt idx="4">
                  <c:v>0.34238555345535199</c:v>
                </c:pt>
                <c:pt idx="5">
                  <c:v>8.4789981737542403E-2</c:v>
                </c:pt>
                <c:pt idx="6">
                  <c:v>0.110928897739253</c:v>
                </c:pt>
                <c:pt idx="7">
                  <c:v>0.132575155081915</c:v>
                </c:pt>
                <c:pt idx="8">
                  <c:v>8.8489540044447406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3-4673-9F35-DE30238ED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8609"/>
        <c:axId val="97558369"/>
      </c:barChart>
      <c:catAx>
        <c:axId val="158986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97558369"/>
        <c:crosses val="autoZero"/>
        <c:auto val="1"/>
        <c:lblAlgn val="ctr"/>
        <c:lblOffset val="100"/>
        <c:noMultiLvlLbl val="1"/>
      </c:catAx>
      <c:valAx>
        <c:axId val="975583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15898609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Итог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СТ3!$B$3</c:f>
              <c:strCache>
                <c:ptCount val="1"/>
                <c:pt idx="0">
                  <c:v>Сумма по полю Отгружено товаров собственного производства, выполнено работ и услуг собственными силами, трлд. рублей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СТ3!$A$4:$A$9</c:f>
              <c:strCache>
                <c:ptCount val="6"/>
                <c:pt idx="0">
                  <c:v>0-25</c:v>
                </c:pt>
                <c:pt idx="1">
                  <c:v>25-50</c:v>
                </c:pt>
                <c:pt idx="2">
                  <c:v>50-75</c:v>
                </c:pt>
                <c:pt idx="3">
                  <c:v>125-150</c:v>
                </c:pt>
                <c:pt idx="4">
                  <c:v>400-405</c:v>
                </c:pt>
                <c:pt idx="5">
                  <c:v>Итог Результат</c:v>
                </c:pt>
              </c:strCache>
            </c:strRef>
          </c:cat>
          <c:val>
            <c:numRef>
              <c:f>СТ3!$B$4:$B$9</c:f>
              <c:numCache>
                <c:formatCode>0.00_ ;\-0.00\ </c:formatCode>
                <c:ptCount val="6"/>
                <c:pt idx="0">
                  <c:v>66.417714997800005</c:v>
                </c:pt>
                <c:pt idx="1">
                  <c:v>5.8272392964000002</c:v>
                </c:pt>
                <c:pt idx="2">
                  <c:v>15.115066475800001</c:v>
                </c:pt>
                <c:pt idx="3">
                  <c:v>8.5248889499999994</c:v>
                </c:pt>
                <c:pt idx="4">
                  <c:v>17.579949936199998</c:v>
                </c:pt>
                <c:pt idx="5">
                  <c:v>113.46485965620001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D-4B59-B07C-09CED7EE4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67545"/>
        <c:axId val="95983429"/>
      </c:barChart>
      <c:catAx>
        <c:axId val="79567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95983429"/>
        <c:crosses val="autoZero"/>
        <c:auto val="1"/>
        <c:lblAlgn val="ctr"/>
        <c:lblOffset val="100"/>
        <c:noMultiLvlLbl val="1"/>
      </c:catAx>
      <c:valAx>
        <c:axId val="959834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79567545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Итог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СТ4!$B$3</c:f>
              <c:strCache>
                <c:ptCount val="1"/>
                <c:pt idx="0">
                  <c:v>Сумма по полю Уровень инновационной активности организаций, в процентах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СТ4!$A$4:$A$9</c:f>
              <c:strCache>
                <c:ptCount val="6"/>
                <c:pt idx="0">
                  <c:v>0-25</c:v>
                </c:pt>
                <c:pt idx="1">
                  <c:v>25-50</c:v>
                </c:pt>
                <c:pt idx="2">
                  <c:v>50-75</c:v>
                </c:pt>
                <c:pt idx="3">
                  <c:v>125-150</c:v>
                </c:pt>
                <c:pt idx="4">
                  <c:v>400-405</c:v>
                </c:pt>
                <c:pt idx="5">
                  <c:v>Итог Результат</c:v>
                </c:pt>
              </c:strCache>
            </c:strRef>
          </c:cat>
          <c:val>
            <c:numRef>
              <c:f>СТ4!$B$4:$B$9</c:f>
              <c:numCache>
                <c:formatCode>0%</c:formatCode>
                <c:ptCount val="6"/>
                <c:pt idx="0">
                  <c:v>7.9776845643206302</c:v>
                </c:pt>
                <c:pt idx="1">
                  <c:v>0.20042470798204601</c:v>
                </c:pt>
                <c:pt idx="2">
                  <c:v>0.26205594691958101</c:v>
                </c:pt>
                <c:pt idx="3">
                  <c:v>0.27621363014057199</c:v>
                </c:pt>
                <c:pt idx="4">
                  <c:v>0.132575155081915</c:v>
                </c:pt>
                <c:pt idx="5">
                  <c:v>8.8489540044447406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6-40E8-A0DB-C0ACB5F6A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06685"/>
        <c:axId val="36987379"/>
      </c:barChart>
      <c:catAx>
        <c:axId val="321066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6987379"/>
        <c:crosses val="autoZero"/>
        <c:auto val="1"/>
        <c:lblAlgn val="ctr"/>
        <c:lblOffset val="100"/>
        <c:noMultiLvlLbl val="1"/>
      </c:catAx>
      <c:valAx>
        <c:axId val="369873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106685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Итог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СТ5!$B$3</c:f>
              <c:strCache>
                <c:ptCount val="1"/>
                <c:pt idx="0">
                  <c:v>Сумма по полю Отгружено товаров собственного производства, выполнено работ и услуг собственными силами, трлд. рублей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СТ5!$A$4:$A$12</c:f>
              <c:strCache>
                <c:ptCount val="9"/>
                <c:pt idx="0">
                  <c:v>0-0,04</c:v>
                </c:pt>
                <c:pt idx="1">
                  <c:v>0,04-0,08</c:v>
                </c:pt>
                <c:pt idx="2">
                  <c:v>0,08-0,12</c:v>
                </c:pt>
                <c:pt idx="3">
                  <c:v>0,12-0,16</c:v>
                </c:pt>
                <c:pt idx="4">
                  <c:v>0,16-0,2</c:v>
                </c:pt>
                <c:pt idx="5">
                  <c:v>0,2-0,24</c:v>
                </c:pt>
                <c:pt idx="6">
                  <c:v>0,24-0,28</c:v>
                </c:pt>
                <c:pt idx="7">
                  <c:v>0,28-0,3</c:v>
                </c:pt>
                <c:pt idx="8">
                  <c:v>Итог Результат</c:v>
                </c:pt>
              </c:strCache>
            </c:strRef>
          </c:cat>
          <c:val>
            <c:numRef>
              <c:f>СТ5!$B$4:$B$12</c:f>
              <c:numCache>
                <c:formatCode>0.00_ ;\-0.00\ </c:formatCode>
                <c:ptCount val="9"/>
                <c:pt idx="0">
                  <c:v>1.7114869285000001</c:v>
                </c:pt>
                <c:pt idx="1">
                  <c:v>24.103322718499999</c:v>
                </c:pt>
                <c:pt idx="2">
                  <c:v>36.358642813000003</c:v>
                </c:pt>
                <c:pt idx="3">
                  <c:v>40.6498469589</c:v>
                </c:pt>
                <c:pt idx="4">
                  <c:v>4.2611232862000001</c:v>
                </c:pt>
                <c:pt idx="5">
                  <c:v>2.1957297307000001</c:v>
                </c:pt>
                <c:pt idx="6">
                  <c:v>1.2574492642999999</c:v>
                </c:pt>
                <c:pt idx="7">
                  <c:v>2.9272579561000001</c:v>
                </c:pt>
                <c:pt idx="8">
                  <c:v>113.46485965620001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CD6-8E20-482EA245A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55743"/>
        <c:axId val="27643859"/>
      </c:barChart>
      <c:catAx>
        <c:axId val="3805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27643859"/>
        <c:crosses val="autoZero"/>
        <c:auto val="1"/>
        <c:lblAlgn val="ctr"/>
        <c:lblOffset val="100"/>
        <c:noMultiLvlLbl val="1"/>
      </c:catAx>
      <c:valAx>
        <c:axId val="276438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8055743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Итог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СТ6!$B$3</c:f>
              <c:strCache>
                <c:ptCount val="1"/>
                <c:pt idx="0">
                  <c:v>Сумма по полю Внутренние текущие затраты на научные исследования и разработки, млн. рублей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СТ6!$A$4:$A$12</c:f>
              <c:strCache>
                <c:ptCount val="9"/>
                <c:pt idx="0">
                  <c:v>0-0,04</c:v>
                </c:pt>
                <c:pt idx="1">
                  <c:v>0,04-0,08</c:v>
                </c:pt>
                <c:pt idx="2">
                  <c:v>0,08-0,12</c:v>
                </c:pt>
                <c:pt idx="3">
                  <c:v>0,12-0,16</c:v>
                </c:pt>
                <c:pt idx="4">
                  <c:v>0,16-0,2</c:v>
                </c:pt>
                <c:pt idx="5">
                  <c:v>0,2-0,24</c:v>
                </c:pt>
                <c:pt idx="6">
                  <c:v>0,24-0,28</c:v>
                </c:pt>
                <c:pt idx="7">
                  <c:v>0,28-0,3</c:v>
                </c:pt>
                <c:pt idx="8">
                  <c:v>Итог Результат</c:v>
                </c:pt>
              </c:strCache>
            </c:strRef>
          </c:cat>
          <c:val>
            <c:numRef>
              <c:f>СТ6!$B$4:$B$12</c:f>
              <c:numCache>
                <c:formatCode>0.00_ ;\-0.00\ </c:formatCode>
                <c:ptCount val="9"/>
                <c:pt idx="0">
                  <c:v>3.3092857000000002</c:v>
                </c:pt>
                <c:pt idx="1">
                  <c:v>76.878264700000003</c:v>
                </c:pt>
                <c:pt idx="2">
                  <c:v>285.32264900000001</c:v>
                </c:pt>
                <c:pt idx="3">
                  <c:v>725.75149060000001</c:v>
                </c:pt>
                <c:pt idx="4">
                  <c:v>46.038195899999998</c:v>
                </c:pt>
                <c:pt idx="5">
                  <c:v>11.608756</c:v>
                </c:pt>
                <c:pt idx="6">
                  <c:v>13.3035409</c:v>
                </c:pt>
                <c:pt idx="7">
                  <c:v>16.878577400000001</c:v>
                </c:pt>
                <c:pt idx="8">
                  <c:v>1179.0907602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4-4EA4-8F64-962C3088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76151"/>
        <c:axId val="25831995"/>
      </c:barChart>
      <c:catAx>
        <c:axId val="72076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25831995"/>
        <c:crosses val="autoZero"/>
        <c:auto val="1"/>
        <c:lblAlgn val="ctr"/>
        <c:lblOffset val="100"/>
        <c:noMultiLvlLbl val="1"/>
      </c:catAx>
      <c:valAx>
        <c:axId val="25831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72076151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СТ7!$B$3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СТ7!$A$4:$A$7</c:f>
              <c:strCache>
                <c:ptCount val="4"/>
                <c:pt idx="0">
                  <c:v>Уровень инновационной активности организаций</c:v>
                </c:pt>
                <c:pt idx="1">
                  <c:v>Высокий</c:v>
                </c:pt>
                <c:pt idx="2">
                  <c:v>Низкий</c:v>
                </c:pt>
                <c:pt idx="3">
                  <c:v>Средний</c:v>
                </c:pt>
              </c:strCache>
            </c:strRef>
          </c:cat>
          <c:val>
            <c:numRef>
              <c:f>СТ7!$B$4:$B$7</c:f>
              <c:numCache>
                <c:formatCode>General</c:formatCode>
                <c:ptCount val="4"/>
                <c:pt idx="0">
                  <c:v>0</c:v>
                </c:pt>
                <c:pt idx="1">
                  <c:v>31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6-4F02-A000-751EFFFB8EE4}"/>
            </c:ext>
          </c:extLst>
        </c:ser>
        <c:ser>
          <c:idx val="1"/>
          <c:order val="1"/>
          <c:tx>
            <c:strRef>
              <c:f>СТ7!$C$3</c:f>
              <c:strCache>
                <c:ptCount val="1"/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СТ7!$A$4:$A$7</c:f>
              <c:strCache>
                <c:ptCount val="4"/>
                <c:pt idx="0">
                  <c:v>Уровень инновационной активности организаций</c:v>
                </c:pt>
                <c:pt idx="1">
                  <c:v>Высокий</c:v>
                </c:pt>
                <c:pt idx="2">
                  <c:v>Низкий</c:v>
                </c:pt>
                <c:pt idx="3">
                  <c:v>Средний</c:v>
                </c:pt>
              </c:strCache>
            </c:strRef>
          </c:cat>
          <c:val>
            <c:numRef>
              <c:f>СТ7!$C$4:$C$7</c:f>
              <c:numCache>
                <c:formatCode>General</c:formatCode>
                <c:ptCount val="4"/>
                <c:pt idx="0">
                  <c:v>0</c:v>
                </c:pt>
                <c:pt idx="1">
                  <c:v>31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6-4F02-A000-751EFFFB8EE4}"/>
            </c:ext>
          </c:extLst>
        </c:ser>
        <c:ser>
          <c:idx val="2"/>
          <c:order val="2"/>
          <c:tx>
            <c:strRef>
              <c:f>СТ7!$D$3</c:f>
              <c:strCache>
                <c:ptCount val="1"/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СТ7!$A$4:$A$7</c:f>
              <c:strCache>
                <c:ptCount val="4"/>
                <c:pt idx="0">
                  <c:v>Уровень инновационной активности организаций</c:v>
                </c:pt>
                <c:pt idx="1">
                  <c:v>Высокий</c:v>
                </c:pt>
                <c:pt idx="2">
                  <c:v>Низкий</c:v>
                </c:pt>
                <c:pt idx="3">
                  <c:v>Средний</c:v>
                </c:pt>
              </c:strCache>
            </c:strRef>
          </c:cat>
          <c:val>
            <c:numRef>
              <c:f>СТ7!$D$4:$D$7</c:f>
              <c:numCache>
                <c:formatCode>General</c:formatCode>
                <c:ptCount val="4"/>
                <c:pt idx="0">
                  <c:v>0</c:v>
                </c:pt>
                <c:pt idx="1">
                  <c:v>31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6-4F02-A000-751EFFFB8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72073"/>
        <c:axId val="56834202"/>
      </c:barChart>
      <c:catAx>
        <c:axId val="7797207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56834202"/>
        <c:crosses val="autoZero"/>
        <c:auto val="1"/>
        <c:lblAlgn val="ctr"/>
        <c:lblOffset val="100"/>
        <c:noMultiLvlLbl val="1"/>
      </c:catAx>
      <c:valAx>
        <c:axId val="568342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77972073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Внутренние текущие затраты на научные исследования и разработки, млн. рублей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'Количественные признаки'!$B$1</c:f>
              <c:strCache>
                <c:ptCount val="1"/>
                <c:pt idx="0">
                  <c:v>Внутренние текущие затраты на научные исследования и разработки, млн. рублей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'Количественные признаки'!$A$2:$A$87</c:f>
              <c:numCache>
                <c:formatCode>0.00_ ;\-0.00\ </c:formatCode>
                <c:ptCount val="86"/>
                <c:pt idx="0">
                  <c:v>1.1230556704000001</c:v>
                </c:pt>
                <c:pt idx="1">
                  <c:v>0.32832863909999999</c:v>
                </c:pt>
                <c:pt idx="2">
                  <c:v>0.55805359450000003</c:v>
                </c:pt>
                <c:pt idx="3">
                  <c:v>0.70875663680000001</c:v>
                </c:pt>
                <c:pt idx="4">
                  <c:v>0.18935929269999999</c:v>
                </c:pt>
                <c:pt idx="5">
                  <c:v>2.1986773401000002</c:v>
                </c:pt>
                <c:pt idx="6">
                  <c:v>0.17495196360000001</c:v>
                </c:pt>
                <c:pt idx="7">
                  <c:v>0.52618002639999994</c:v>
                </c:pt>
                <c:pt idx="8">
                  <c:v>0.87699711989999996</c:v>
                </c:pt>
                <c:pt idx="9">
                  <c:v>4.3061044535999997</c:v>
                </c:pt>
                <c:pt idx="10">
                  <c:v>0.21144709840000001</c:v>
                </c:pt>
                <c:pt idx="11">
                  <c:v>0.40964058599999997</c:v>
                </c:pt>
                <c:pt idx="12">
                  <c:v>0.37265274279999999</c:v>
                </c:pt>
                <c:pt idx="13">
                  <c:v>0.28131898579999998</c:v>
                </c:pt>
                <c:pt idx="14">
                  <c:v>0.45421750750000001</c:v>
                </c:pt>
                <c:pt idx="15">
                  <c:v>0.96930393520000002</c:v>
                </c:pt>
                <c:pt idx="16">
                  <c:v>0.51441586549999996</c:v>
                </c:pt>
                <c:pt idx="17">
                  <c:v>17.579949936199998</c:v>
                </c:pt>
                <c:pt idx="18">
                  <c:v>0.25323191880000001</c:v>
                </c:pt>
                <c:pt idx="19">
                  <c:v>0.8712490396</c:v>
                </c:pt>
                <c:pt idx="20">
                  <c:v>0.69692060089999996</c:v>
                </c:pt>
                <c:pt idx="21">
                  <c:v>0.2969379385</c:v>
                </c:pt>
                <c:pt idx="22">
                  <c:v>0.39998266240000002</c:v>
                </c:pt>
                <c:pt idx="23">
                  <c:v>0.84793086029999998</c:v>
                </c:pt>
                <c:pt idx="24">
                  <c:v>0.71443114169999999</c:v>
                </c:pt>
                <c:pt idx="25">
                  <c:v>1.7146938767</c:v>
                </c:pt>
                <c:pt idx="26">
                  <c:v>1.0601092599999999</c:v>
                </c:pt>
                <c:pt idx="27">
                  <c:v>0.2370376414</c:v>
                </c:pt>
                <c:pt idx="28">
                  <c:v>0.1726065541</c:v>
                </c:pt>
                <c:pt idx="29">
                  <c:v>4.2187844963999996</c:v>
                </c:pt>
                <c:pt idx="30">
                  <c:v>8.4928686599999997E-2</c:v>
                </c:pt>
                <c:pt idx="31">
                  <c:v>1.1823393099999999E-2</c:v>
                </c:pt>
                <c:pt idx="32">
                  <c:v>0.2365065167</c:v>
                </c:pt>
                <c:pt idx="33">
                  <c:v>2.1594998626000002</c:v>
                </c:pt>
                <c:pt idx="34">
                  <c:v>0.41011643069999998</c:v>
                </c:pt>
                <c:pt idx="35">
                  <c:v>1.0228561653999999</c:v>
                </c:pt>
                <c:pt idx="36">
                  <c:v>1.2574492642999999</c:v>
                </c:pt>
                <c:pt idx="37">
                  <c:v>2.8799143900000001E-2</c:v>
                </c:pt>
                <c:pt idx="38">
                  <c:v>0.10880880449999999</c:v>
                </c:pt>
                <c:pt idx="39">
                  <c:v>5.2736221999999996E-3</c:v>
                </c:pt>
                <c:pt idx="40">
                  <c:v>5.6164541800000002E-2</c:v>
                </c:pt>
                <c:pt idx="41">
                  <c:v>5.7894491800000003E-2</c:v>
                </c:pt>
                <c:pt idx="42">
                  <c:v>4.5766898E-2</c:v>
                </c:pt>
                <c:pt idx="43">
                  <c:v>6.2192838200000003E-2</c:v>
                </c:pt>
                <c:pt idx="44">
                  <c:v>0.53112021229999995</c:v>
                </c:pt>
                <c:pt idx="45">
                  <c:v>1.9007175221999999</c:v>
                </c:pt>
                <c:pt idx="46">
                  <c:v>0.13380433999999999</c:v>
                </c:pt>
                <c:pt idx="47">
                  <c:v>0.29501220849999998</c:v>
                </c:pt>
                <c:pt idx="48">
                  <c:v>2.9272579561000001</c:v>
                </c:pt>
                <c:pt idx="49">
                  <c:v>0.61429356219999998</c:v>
                </c:pt>
                <c:pt idx="50">
                  <c:v>0.25562612420000003</c:v>
                </c:pt>
                <c:pt idx="51">
                  <c:v>1.7261770856</c:v>
                </c:pt>
                <c:pt idx="52">
                  <c:v>0.32868230869999998</c:v>
                </c:pt>
                <c:pt idx="53">
                  <c:v>1.8932401538999999</c:v>
                </c:pt>
                <c:pt idx="54">
                  <c:v>0.91456557660000004</c:v>
                </c:pt>
                <c:pt idx="55">
                  <c:v>0.35248229739999998</c:v>
                </c:pt>
                <c:pt idx="56">
                  <c:v>1.7019444449000001</c:v>
                </c:pt>
                <c:pt idx="57">
                  <c:v>0.77217475579999995</c:v>
                </c:pt>
                <c:pt idx="58">
                  <c:v>0.3585196343</c:v>
                </c:pt>
                <c:pt idx="59">
                  <c:v>13.2218263219</c:v>
                </c:pt>
                <c:pt idx="60">
                  <c:v>0.1653611539</c:v>
                </c:pt>
                <c:pt idx="61">
                  <c:v>2.8603462954999999</c:v>
                </c:pt>
                <c:pt idx="62">
                  <c:v>8.4237279301000001</c:v>
                </c:pt>
                <c:pt idx="63">
                  <c:v>4.0282873232999998</c:v>
                </c:pt>
                <c:pt idx="64">
                  <c:v>3.0422071595000002</c:v>
                </c:pt>
                <c:pt idx="65">
                  <c:v>1.3532334473000001</c:v>
                </c:pt>
                <c:pt idx="66">
                  <c:v>1.7723909423999999</c:v>
                </c:pt>
                <c:pt idx="67">
                  <c:v>1.4384272599999999E-2</c:v>
                </c:pt>
                <c:pt idx="68">
                  <c:v>3.7328570200000001E-2</c:v>
                </c:pt>
                <c:pt idx="69">
                  <c:v>0.2609661076</c:v>
                </c:pt>
                <c:pt idx="70">
                  <c:v>0.43270924430000002</c:v>
                </c:pt>
                <c:pt idx="71">
                  <c:v>2.9668930008999999</c:v>
                </c:pt>
                <c:pt idx="72">
                  <c:v>2.4677480460000001</c:v>
                </c:pt>
                <c:pt idx="73">
                  <c:v>1.651882528</c:v>
                </c:pt>
                <c:pt idx="74">
                  <c:v>0.80258054430000003</c:v>
                </c:pt>
                <c:pt idx="75">
                  <c:v>1.0490978488</c:v>
                </c:pt>
                <c:pt idx="76">
                  <c:v>0.64489429229999995</c:v>
                </c:pt>
                <c:pt idx="77">
                  <c:v>0.21026835830000001</c:v>
                </c:pt>
                <c:pt idx="78">
                  <c:v>1.1223526415</c:v>
                </c:pt>
                <c:pt idx="79">
                  <c:v>0.30446897779999998</c:v>
                </c:pt>
                <c:pt idx="80">
                  <c:v>0.1197383075</c:v>
                </c:pt>
                <c:pt idx="81">
                  <c:v>0.60663402820000001</c:v>
                </c:pt>
                <c:pt idx="82">
                  <c:v>0.6038561241</c:v>
                </c:pt>
                <c:pt idx="83">
                  <c:v>0.3192508463</c:v>
                </c:pt>
                <c:pt idx="84">
                  <c:v>0.28071568180000001</c:v>
                </c:pt>
                <c:pt idx="85">
                  <c:v>1.1806834340000001</c:v>
                </c:pt>
              </c:numCache>
            </c:numRef>
          </c:xVal>
          <c:yVal>
            <c:numRef>
              <c:f>'Количественные признаки'!$B$2:$B$87</c:f>
              <c:numCache>
                <c:formatCode>0.00_ ;\-0.00\ </c:formatCode>
                <c:ptCount val="86"/>
                <c:pt idx="0">
                  <c:v>2.8701094</c:v>
                </c:pt>
                <c:pt idx="1">
                  <c:v>0.57515400000000005</c:v>
                </c:pt>
                <c:pt idx="2">
                  <c:v>4.9731173000000002</c:v>
                </c:pt>
                <c:pt idx="3">
                  <c:v>10.608196</c:v>
                </c:pt>
                <c:pt idx="4">
                  <c:v>0.78286770000000006</c:v>
                </c:pt>
                <c:pt idx="5">
                  <c:v>6.3828323999999999</c:v>
                </c:pt>
                <c:pt idx="6">
                  <c:v>8.6131200000000005E-2</c:v>
                </c:pt>
                <c:pt idx="7">
                  <c:v>3.7714240000000001</c:v>
                </c:pt>
                <c:pt idx="8">
                  <c:v>0.57192240000000005</c:v>
                </c:pt>
                <c:pt idx="9">
                  <c:v>128.4009465</c:v>
                </c:pt>
                <c:pt idx="10">
                  <c:v>0.72882910000000001</c:v>
                </c:pt>
                <c:pt idx="11">
                  <c:v>1.4141836000000001</c:v>
                </c:pt>
                <c:pt idx="12">
                  <c:v>1.6411374999999999</c:v>
                </c:pt>
                <c:pt idx="13">
                  <c:v>1.0009014000000001</c:v>
                </c:pt>
                <c:pt idx="14">
                  <c:v>5.1789287000000002</c:v>
                </c:pt>
                <c:pt idx="15">
                  <c:v>7.8228932000000002</c:v>
                </c:pt>
                <c:pt idx="16">
                  <c:v>6.4973035000000001</c:v>
                </c:pt>
                <c:pt idx="17">
                  <c:v>403.38254599999999</c:v>
                </c:pt>
                <c:pt idx="18">
                  <c:v>1.0365278</c:v>
                </c:pt>
                <c:pt idx="19">
                  <c:v>2.0853991999999999</c:v>
                </c:pt>
                <c:pt idx="20">
                  <c:v>1.5539928000000001</c:v>
                </c:pt>
                <c:pt idx="21">
                  <c:v>3.2107200000000002E-2</c:v>
                </c:pt>
                <c:pt idx="22">
                  <c:v>1.5218856000000001</c:v>
                </c:pt>
                <c:pt idx="23">
                  <c:v>0.7868849</c:v>
                </c:pt>
                <c:pt idx="24">
                  <c:v>1.7926899999999999</c:v>
                </c:pt>
                <c:pt idx="25">
                  <c:v>7.9898027000000003</c:v>
                </c:pt>
                <c:pt idx="26">
                  <c:v>2.785161</c:v>
                </c:pt>
                <c:pt idx="27">
                  <c:v>1.4800599999999999</c:v>
                </c:pt>
                <c:pt idx="28">
                  <c:v>0.1485908</c:v>
                </c:pt>
                <c:pt idx="29">
                  <c:v>127.4036018</c:v>
                </c:pt>
                <c:pt idx="30">
                  <c:v>0.2090004</c:v>
                </c:pt>
                <c:pt idx="31">
                  <c:v>0.1465979</c:v>
                </c:pt>
                <c:pt idx="32">
                  <c:v>1.5156342</c:v>
                </c:pt>
                <c:pt idx="33">
                  <c:v>6.3433903999999997</c:v>
                </c:pt>
                <c:pt idx="34">
                  <c:v>0.66045810000000005</c:v>
                </c:pt>
                <c:pt idx="35">
                  <c:v>3.5960576</c:v>
                </c:pt>
                <c:pt idx="36">
                  <c:v>13.3035409</c:v>
                </c:pt>
                <c:pt idx="37">
                  <c:v>1.0524464</c:v>
                </c:pt>
                <c:pt idx="38">
                  <c:v>1.1176558999999999</c:v>
                </c:pt>
                <c:pt idx="39">
                  <c:v>0.1120482</c:v>
                </c:pt>
                <c:pt idx="40">
                  <c:v>0.69996230000000004</c:v>
                </c:pt>
                <c:pt idx="41">
                  <c:v>0.50657790000000003</c:v>
                </c:pt>
                <c:pt idx="42">
                  <c:v>0.47933959999999998</c:v>
                </c:pt>
                <c:pt idx="43">
                  <c:v>0.35972229999999999</c:v>
                </c:pt>
                <c:pt idx="44">
                  <c:v>2.1841295999999999</c:v>
                </c:pt>
                <c:pt idx="45">
                  <c:v>10.5272109</c:v>
                </c:pt>
                <c:pt idx="46">
                  <c:v>0.17801320000000001</c:v>
                </c:pt>
                <c:pt idx="47">
                  <c:v>1.0815451</c:v>
                </c:pt>
                <c:pt idx="48">
                  <c:v>16.878577400000001</c:v>
                </c:pt>
                <c:pt idx="49">
                  <c:v>1.8468608</c:v>
                </c:pt>
                <c:pt idx="50">
                  <c:v>1.8022346</c:v>
                </c:pt>
                <c:pt idx="51">
                  <c:v>15.636340000000001</c:v>
                </c:pt>
                <c:pt idx="52">
                  <c:v>4.2025613999999996</c:v>
                </c:pt>
                <c:pt idx="53">
                  <c:v>68.750296300000002</c:v>
                </c:pt>
                <c:pt idx="54">
                  <c:v>0.89377050000000002</c:v>
                </c:pt>
                <c:pt idx="55">
                  <c:v>3.6395900999999999</c:v>
                </c:pt>
                <c:pt idx="56">
                  <c:v>15.492536400000001</c:v>
                </c:pt>
                <c:pt idx="57">
                  <c:v>6.4454200000000004</c:v>
                </c:pt>
                <c:pt idx="58">
                  <c:v>10.2881474</c:v>
                </c:pt>
                <c:pt idx="59">
                  <c:v>66.949290000000005</c:v>
                </c:pt>
                <c:pt idx="60">
                  <c:v>0.33546500000000001</c:v>
                </c:pt>
                <c:pt idx="61">
                  <c:v>26.436511299999999</c:v>
                </c:pt>
                <c:pt idx="62">
                  <c:v>19.427665999999999</c:v>
                </c:pt>
                <c:pt idx="63">
                  <c:v>3.5791578999999998</c:v>
                </c:pt>
                <c:pt idx="64">
                  <c:v>0.19648579999999999</c:v>
                </c:pt>
                <c:pt idx="65">
                  <c:v>15.6520223</c:v>
                </c:pt>
                <c:pt idx="66">
                  <c:v>20.749647700000001</c:v>
                </c:pt>
                <c:pt idx="67">
                  <c:v>8.82994E-2</c:v>
                </c:pt>
                <c:pt idx="68">
                  <c:v>0.34280749999999999</c:v>
                </c:pt>
                <c:pt idx="69">
                  <c:v>0.1114783</c:v>
                </c:pt>
                <c:pt idx="70">
                  <c:v>1.9670859999999999</c:v>
                </c:pt>
                <c:pt idx="71">
                  <c:v>26.005517399999999</c:v>
                </c:pt>
                <c:pt idx="72">
                  <c:v>5.9095877999999997</c:v>
                </c:pt>
                <c:pt idx="73">
                  <c:v>1.7391981999999999</c:v>
                </c:pt>
                <c:pt idx="74">
                  <c:v>24.832369499999999</c:v>
                </c:pt>
                <c:pt idx="75">
                  <c:v>5.6436681000000002</c:v>
                </c:pt>
                <c:pt idx="76">
                  <c:v>15.420316700000001</c:v>
                </c:pt>
                <c:pt idx="77">
                  <c:v>0.89852980000000005</c:v>
                </c:pt>
                <c:pt idx="78">
                  <c:v>0.52963139999999997</c:v>
                </c:pt>
                <c:pt idx="79">
                  <c:v>3.0256675999999998</c:v>
                </c:pt>
                <c:pt idx="80">
                  <c:v>1.5560993000000001</c:v>
                </c:pt>
                <c:pt idx="81">
                  <c:v>7.8638168000000004</c:v>
                </c:pt>
                <c:pt idx="82">
                  <c:v>2.0351073</c:v>
                </c:pt>
                <c:pt idx="83">
                  <c:v>0.66589860000000001</c:v>
                </c:pt>
                <c:pt idx="84">
                  <c:v>0.81182639999999995</c:v>
                </c:pt>
                <c:pt idx="85">
                  <c:v>1.0618145999999999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47-4EAC-BE6F-21FE7A103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86256"/>
        <c:axId val="49833541"/>
      </c:scatterChart>
      <c:valAx>
        <c:axId val="502862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49833541"/>
        <c:crosses val="autoZero"/>
        <c:crossBetween val="midCat"/>
      </c:valAx>
      <c:valAx>
        <c:axId val="498335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502862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Динамика отгруженных товаров, выполненных работ собственными силами
</a:t>
            </a:r>
          </a:p>
        </c:rich>
      </c:tx>
      <c:layout>
        <c:manualLayout>
          <c:xMode val="edge"/>
          <c:yMode val="edge"/>
          <c:x val="0.200612423447069"/>
          <c:y val="1.0955302366345301E-4"/>
        </c:manualLayout>
      </c:layout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'Ряды динамики'!$C$5:$C$14</c:f>
              <c:numCache>
                <c:formatCode>General</c:formatCode>
                <c:ptCount val="10"/>
                <c:pt idx="0">
                  <c:v>25.794618100000001</c:v>
                </c:pt>
                <c:pt idx="1">
                  <c:v>33.407033400000003</c:v>
                </c:pt>
                <c:pt idx="2">
                  <c:v>35.944433699999998</c:v>
                </c:pt>
                <c:pt idx="3">
                  <c:v>38.334530200000003</c:v>
                </c:pt>
                <c:pt idx="4">
                  <c:v>41.2334909</c:v>
                </c:pt>
                <c:pt idx="5">
                  <c:v>45.525133799999999</c:v>
                </c:pt>
                <c:pt idx="6">
                  <c:v>51.316283499999997</c:v>
                </c:pt>
                <c:pt idx="7">
                  <c:v>57.611057799999998</c:v>
                </c:pt>
                <c:pt idx="8">
                  <c:v>68.982626600000003</c:v>
                </c:pt>
                <c:pt idx="9">
                  <c:v>91.296007700000004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3-4B6C-9F7E-4E1A65E7A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39901"/>
        <c:axId val="7400691"/>
      </c:lineChart>
      <c:catAx>
        <c:axId val="5399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7400691"/>
        <c:crosses val="autoZero"/>
        <c:auto val="1"/>
        <c:lblAlgn val="ctr"/>
        <c:lblOffset val="100"/>
        <c:noMultiLvlLbl val="1"/>
      </c:catAx>
      <c:valAx>
        <c:axId val="74006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ru-RU" sz="1000" b="1" strike="noStrike" spc="-1">
                    <a:solidFill>
                      <a:srgbClr val="595959"/>
                    </a:solidFill>
                    <a:latin typeface="Calibri"/>
                  </a:rPr>
                  <a:t>Отгруженно товаров собственного производства, выполненно работ собственными силами, трлн. рублей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53990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181080</xdr:colOff>
      <xdr:row>1</xdr:row>
      <xdr:rowOff>185760</xdr:rowOff>
    </xdr:from>
    <xdr:to>
      <xdr:col>10</xdr:col>
      <xdr:colOff>485640</xdr:colOff>
      <xdr:row>16</xdr:row>
      <xdr:rowOff>71280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247680</xdr:colOff>
      <xdr:row>2</xdr:row>
      <xdr:rowOff>14400</xdr:rowOff>
    </xdr:from>
    <xdr:to>
      <xdr:col>5</xdr:col>
      <xdr:colOff>285480</xdr:colOff>
      <xdr:row>21</xdr:row>
      <xdr:rowOff>18720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47520</xdr:colOff>
      <xdr:row>2</xdr:row>
      <xdr:rowOff>4680</xdr:rowOff>
    </xdr:from>
    <xdr:to>
      <xdr:col>10</xdr:col>
      <xdr:colOff>352080</xdr:colOff>
      <xdr:row>13</xdr:row>
      <xdr:rowOff>32760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9360</xdr:colOff>
      <xdr:row>2</xdr:row>
      <xdr:rowOff>14400</xdr:rowOff>
    </xdr:from>
    <xdr:to>
      <xdr:col>10</xdr:col>
      <xdr:colOff>313920</xdr:colOff>
      <xdr:row>14</xdr:row>
      <xdr:rowOff>80640</xdr:rowOff>
    </xdr:to>
    <xdr:graphicFrame macro="">
      <xdr:nvGraphicFramePr>
        <xdr:cNvPr id="3" name="Диаграмма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9360</xdr:colOff>
      <xdr:row>2</xdr:row>
      <xdr:rowOff>4680</xdr:rowOff>
    </xdr:from>
    <xdr:to>
      <xdr:col>11</xdr:col>
      <xdr:colOff>9000</xdr:colOff>
      <xdr:row>16</xdr:row>
      <xdr:rowOff>171000</xdr:rowOff>
    </xdr:to>
    <xdr:graphicFrame macro="">
      <xdr:nvGraphicFramePr>
        <xdr:cNvPr id="4" name="Диаграмма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9360</xdr:colOff>
      <xdr:row>1</xdr:row>
      <xdr:rowOff>185760</xdr:rowOff>
    </xdr:from>
    <xdr:to>
      <xdr:col>10</xdr:col>
      <xdr:colOff>313920</xdr:colOff>
      <xdr:row>16</xdr:row>
      <xdr:rowOff>71280</xdr:rowOff>
    </xdr:to>
    <xdr:graphicFrame macro="">
      <xdr:nvGraphicFramePr>
        <xdr:cNvPr id="5" name="Диаграмма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8</xdr:row>
      <xdr:rowOff>42840</xdr:rowOff>
    </xdr:from>
    <xdr:to>
      <xdr:col>3</xdr:col>
      <xdr:colOff>1504800</xdr:colOff>
      <xdr:row>22</xdr:row>
      <xdr:rowOff>99720</xdr:rowOff>
    </xdr:to>
    <xdr:graphicFrame macro="">
      <xdr:nvGraphicFramePr>
        <xdr:cNvPr id="6" name="Диаграмма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104760</xdr:colOff>
      <xdr:row>0</xdr:row>
      <xdr:rowOff>266760</xdr:rowOff>
    </xdr:from>
    <xdr:to>
      <xdr:col>13</xdr:col>
      <xdr:colOff>66240</xdr:colOff>
      <xdr:row>10</xdr:row>
      <xdr:rowOff>147240</xdr:rowOff>
    </xdr:to>
    <xdr:graphicFrame macro="">
      <xdr:nvGraphicFramePr>
        <xdr:cNvPr id="7" name="Диаграмма 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19080</xdr:colOff>
      <xdr:row>0</xdr:row>
      <xdr:rowOff>171360</xdr:rowOff>
    </xdr:from>
    <xdr:to>
      <xdr:col>8</xdr:col>
      <xdr:colOff>4133520</xdr:colOff>
      <xdr:row>14</xdr:row>
      <xdr:rowOff>151920</xdr:rowOff>
    </xdr:to>
    <xdr:graphicFrame macro="">
      <xdr:nvGraphicFramePr>
        <xdr:cNvPr id="8" name="Диаграмма 1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86" xr:uid="{00000000-000A-0000-FFFF-FFFF01000000}">
  <cacheSource type="worksheet">
    <worksheetSource ref="H3:L89" sheet="Данные"/>
  </cacheSource>
  <cacheFields count="5">
    <cacheField name="Субъекты" numFmtId="0">
      <sharedItems count="86">
        <s v=" Архангельская область без АО"/>
        <s v="Алтайский край"/>
        <s v="Амурская область"/>
        <s v="Архангельская область"/>
        <s v="Астраханская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г. Москва"/>
        <s v="г. Санкт-Петербург"/>
        <s v="г. Севастополь"/>
        <s v="Забайкальский край"/>
        <s v="Ивановская область"/>
        <s v="Иркутская область"/>
        <s v="Кабардино-Балкарская Республика"/>
        <s v="Калинингpадская область"/>
        <s v="Калужская область"/>
        <s v="Камчатский край"/>
        <s v="Карачаево-Черкесская Республика"/>
        <s v="Кемеровская область- Кузбасс"/>
        <s v="Кировская область"/>
        <s v="Костромская область"/>
        <s v="Краснодарский край"/>
        <s v="Красноярский край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 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"/>
        <s v="Республика Мордовия"/>
        <s v="Республика Саха (Якутия)"/>
        <s v="Республика Северная Осетия - 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ратовская область"/>
        <s v="Сахалинская область"/>
        <s v="Свердловская област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"/>
        <s v="Тюменская область без АО"/>
        <s v="Удмуртская Республика"/>
        <s v="Ульяновская область"/>
        <s v="Уральский федеральный округ"/>
        <s v="Хабаровский край"/>
        <s v="Ханты-Мансийский автономный округ - Югра"/>
        <s v="Челябинская область"/>
        <s v="Чеченская Республика "/>
        <s v="Чувашская Республика"/>
        <s v="Ямало-Ненецкий автономный округ"/>
        <s v="Ярославская область"/>
      </sharedItems>
    </cacheField>
    <cacheField name="Отгружено товаров собственного производства, выполнено работ и услуг собственными силами, трлд. рублей" numFmtId="0">
      <sharedItems containsSemiMixedTypes="0" containsString="0" containsNumber="1" minValue="5.2736221999999996E-3" maxValue="17.579949936199998" count="86">
        <n v="5.2736221999999996E-3"/>
        <n v="1.1823393099999999E-2"/>
        <n v="1.4384272599999999E-2"/>
        <n v="2.8799143900000001E-2"/>
        <n v="3.7328570200000001E-2"/>
        <n v="4.5766898E-2"/>
        <n v="5.6164541800000002E-2"/>
        <n v="5.7894491800000003E-2"/>
        <n v="6.2192838200000003E-2"/>
        <n v="8.4928686599999997E-2"/>
        <n v="0.10880880449999999"/>
        <n v="0.1197383075"/>
        <n v="0.13380433999999999"/>
        <n v="0.1653611539"/>
        <n v="0.1726065541"/>
        <n v="0.17495196360000001"/>
        <n v="0.18935929269999999"/>
        <n v="0.21026835830000001"/>
        <n v="0.21144709840000001"/>
        <n v="0.2365065167"/>
        <n v="0.2370376414"/>
        <n v="0.25323191880000001"/>
        <n v="0.25562612420000003"/>
        <n v="0.2609661076"/>
        <n v="0.28071568180000001"/>
        <n v="0.28131898579999998"/>
        <n v="0.29501220849999998"/>
        <n v="0.2969379385"/>
        <n v="0.30446897779999998"/>
        <n v="0.3192508463"/>
        <n v="0.32832863909999999"/>
        <n v="0.32868230869999998"/>
        <n v="0.35248229739999998"/>
        <n v="0.3585196343"/>
        <n v="0.37265274279999999"/>
        <n v="0.39998266240000002"/>
        <n v="0.40964058599999997"/>
        <n v="0.41011643069999998"/>
        <n v="0.43270924430000002"/>
        <n v="0.45421750750000001"/>
        <n v="0.51441586549999996"/>
        <n v="0.52618002639999994"/>
        <n v="0.53112021229999995"/>
        <n v="0.55805359450000003"/>
        <n v="0.6038561241"/>
        <n v="0.60663402820000001"/>
        <n v="0.61429356219999998"/>
        <n v="0.64489429229999995"/>
        <n v="0.69692060089999996"/>
        <n v="0.70875663680000001"/>
        <n v="0.71443114169999999"/>
        <n v="0.77217475579999995"/>
        <n v="0.80258054430000003"/>
        <n v="0.84793086029999998"/>
        <n v="0.8712490396"/>
        <n v="0.87699711989999996"/>
        <n v="0.91456557660000004"/>
        <n v="0.96930393520000002"/>
        <n v="1.0228561653999999"/>
        <n v="1.0490978488"/>
        <n v="1.0601092599999999"/>
        <n v="1.1223526415"/>
        <n v="1.1230556704000001"/>
        <n v="1.1806834340000001"/>
        <n v="1.2574492642999999"/>
        <n v="1.3532334473000001"/>
        <n v="1.651882528"/>
        <n v="1.7019444449000001"/>
        <n v="1.7146938767"/>
        <n v="1.7261770856"/>
        <n v="1.7723909423999999"/>
        <n v="1.8932401538999999"/>
        <n v="1.9007175221999999"/>
        <n v="2.1594998626000002"/>
        <n v="2.1986773401000002"/>
        <n v="2.4677480460000001"/>
        <n v="2.8603462954999999"/>
        <n v="2.9272579561000001"/>
        <n v="2.9668930008999999"/>
        <n v="3.0422071595000002"/>
        <n v="4.0282873232999998"/>
        <n v="4.2187844963999996"/>
        <n v="4.3061044535999997"/>
        <n v="8.4237279301000001"/>
        <n v="13.2218263219"/>
        <n v="17.579949936199998"/>
      </sharedItems>
    </cacheField>
    <cacheField name="Внутренние текущие затраты на научные исследования и разработки, млн. рублей" numFmtId="0">
      <sharedItems containsSemiMixedTypes="0" containsString="0" containsNumber="1" minValue="3.2107200000000002E-2" maxValue="403.38254599999999" count="86">
        <n v="3.2107200000000002E-2"/>
        <n v="8.6131200000000005E-2"/>
        <n v="8.82994E-2"/>
        <n v="0.1114783"/>
        <n v="0.1120482"/>
        <n v="0.1465979"/>
        <n v="0.1485908"/>
        <n v="0.17801320000000001"/>
        <n v="0.19648579999999999"/>
        <n v="0.2090004"/>
        <n v="0.33546500000000001"/>
        <n v="0.34280749999999999"/>
        <n v="0.35972229999999999"/>
        <n v="0.47933959999999998"/>
        <n v="0.50657790000000003"/>
        <n v="0.52963139999999997"/>
        <n v="0.57192240000000005"/>
        <n v="0.57515400000000005"/>
        <n v="0.66045810000000005"/>
        <n v="0.66589860000000001"/>
        <n v="0.69996230000000004"/>
        <n v="0.72882910000000001"/>
        <n v="0.78286770000000006"/>
        <n v="0.7868849"/>
        <n v="0.81182639999999995"/>
        <n v="0.89377050000000002"/>
        <n v="0.89852980000000005"/>
        <n v="1.0009014000000001"/>
        <n v="1.0365278"/>
        <n v="1.0524464"/>
        <n v="1.0618145999999999"/>
        <n v="1.0815451"/>
        <n v="1.1176558999999999"/>
        <n v="1.4141836000000001"/>
        <n v="1.4800599999999999"/>
        <n v="1.5156342"/>
        <n v="1.5218856000000001"/>
        <n v="1.5539928000000001"/>
        <n v="1.5560993000000001"/>
        <n v="1.6411374999999999"/>
        <n v="1.7391981999999999"/>
        <n v="1.7926899999999999"/>
        <n v="1.8022346"/>
        <n v="1.8468608"/>
        <n v="1.9670859999999999"/>
        <n v="2.0351073"/>
        <n v="2.0853991999999999"/>
        <n v="2.1841295999999999"/>
        <n v="2.785161"/>
        <n v="2.8701094"/>
        <n v="3.0256675999999998"/>
        <n v="3.5791578999999998"/>
        <n v="3.5960576"/>
        <n v="3.6395900999999999"/>
        <n v="3.7714240000000001"/>
        <n v="4.2025613999999996"/>
        <n v="4.9731173000000002"/>
        <n v="5.1789287000000002"/>
        <n v="5.6436681000000002"/>
        <n v="5.9095877999999997"/>
        <n v="6.3433903999999997"/>
        <n v="6.3828323999999999"/>
        <n v="6.4454200000000004"/>
        <n v="6.4973035000000001"/>
        <n v="7.8228932000000002"/>
        <n v="7.8638168000000004"/>
        <n v="7.9898027000000003"/>
        <n v="10.2881474"/>
        <n v="10.5272109"/>
        <n v="10.608196"/>
        <n v="13.3035409"/>
        <n v="15.420316700000001"/>
        <n v="15.492536400000001"/>
        <n v="15.636340000000001"/>
        <n v="15.6520223"/>
        <n v="16.878577400000001"/>
        <n v="19.427665999999999"/>
        <n v="20.749647700000001"/>
        <n v="24.832369499999999"/>
        <n v="26.005517399999999"/>
        <n v="26.436511299999999"/>
        <n v="66.949290000000005"/>
        <n v="68.750296300000002"/>
        <n v="127.4036018"/>
        <n v="128.4009465"/>
        <n v="403.38254599999999"/>
      </sharedItems>
    </cacheField>
    <cacheField name="Уровень инновационной активности организаций, в процентах" numFmtId="0">
      <sharedItems containsSemiMixedTypes="0" containsString="0" containsNumber="1" minValue="1.6759776536312901E-2" maxValue="0.290174471992654" count="86">
        <n v="1.6759776536312901E-2"/>
        <n v="1.86915887850467E-2"/>
        <n v="2.5641025641025599E-2"/>
        <n v="3.37837837837838E-2"/>
        <n v="3.7828947368421101E-2"/>
        <n v="3.8834951456310697E-2"/>
        <n v="3.8961038961039002E-2"/>
        <n v="4.0380047505938203E-2"/>
        <n v="4.0650406504064998E-2"/>
        <n v="4.3668122270742397E-2"/>
        <n v="4.57142857142857E-2"/>
        <n v="4.5918367346938799E-2"/>
        <n v="4.5962732919254699E-2"/>
        <n v="4.7244094488188997E-2"/>
        <n v="4.8780487804878099E-2"/>
        <n v="5.5837563451776699E-2"/>
        <n v="5.8139534883720902E-2"/>
        <n v="5.9474412171507597E-2"/>
        <n v="6.3473744950952093E-2"/>
        <n v="6.3655030800821397E-2"/>
        <n v="6.4070351758793997E-2"/>
        <n v="6.5340909090909102E-2"/>
        <n v="6.5803667745415295E-2"/>
        <n v="6.6171923314780501E-2"/>
        <n v="6.7703568161024699E-2"/>
        <n v="6.7961165048543701E-2"/>
        <n v="6.8027210884353706E-2"/>
        <n v="6.9306930693069299E-2"/>
        <n v="7.0258620689655202E-2"/>
        <n v="7.2314049586776896E-2"/>
        <n v="7.4162679425837305E-2"/>
        <n v="7.5971731448763305E-2"/>
        <n v="7.7212806026365294E-2"/>
        <n v="7.7958894401133905E-2"/>
        <n v="7.7966101694915205E-2"/>
        <n v="8.2283172720533704E-2"/>
        <n v="8.4789981737542403E-2"/>
        <n v="8.7889273356401398E-2"/>
        <n v="8.8381330685203596E-2"/>
        <n v="8.9065894279507604E-2"/>
        <n v="8.9171974522293002E-2"/>
        <n v="8.9223638470451894E-2"/>
        <n v="9.12162162162162E-2"/>
        <n v="9.8253275109170299E-2"/>
        <n v="9.8468271334792107E-2"/>
        <n v="0.10042432814710001"/>
        <n v="0.102127659574468"/>
        <n v="0.107142857142857"/>
        <n v="0.107861060329068"/>
        <n v="0.109422492401216"/>
        <n v="0.110928897739253"/>
        <n v="0.116666666666667"/>
        <n v="0.117298578199052"/>
        <n v="0.11741723216121699"/>
        <n v="0.119760479041916"/>
        <n v="0.12232030264817099"/>
        <n v="0.123863636363636"/>
        <n v="0.12626656274357001"/>
        <n v="0.126284875183554"/>
        <n v="0.127438231469441"/>
        <n v="0.12822796081923399"/>
        <n v="0.12844036697247699"/>
        <n v="0.13016608729239099"/>
        <n v="0.132110091743119"/>
        <n v="0.132575155081915"/>
        <n v="0.13517441860465099"/>
        <n v="0.13670133729569101"/>
        <n v="0.14318706697459599"/>
        <n v="0.14374999999999999"/>
        <n v="0.145009416195857"/>
        <n v="0.14893617021276601"/>
        <n v="0.15112704918032799"/>
        <n v="0.15285451197053401"/>
        <n v="0.15320665083135401"/>
        <n v="0.15401301518438201"/>
        <n v="0.15812591508052701"/>
        <n v="0.15879639797935399"/>
        <n v="0.16998011928429399"/>
        <n v="0.17089678510998299"/>
        <n v="0.17379679144384999"/>
        <n v="0.17857142857142899"/>
        <n v="0.18181818181818199"/>
        <n v="0.2"/>
        <n v="0.21185510428101001"/>
        <n v="0.27586206896551702"/>
        <n v="0.290174471992654"/>
      </sharedItems>
    </cacheField>
    <cacheField name="Уровень инновационной активности организаций" numFmtId="0">
      <sharedItems count="3">
        <s v="Высокий"/>
        <s v="Низкий"/>
        <s v="Средни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">
  <r>
    <x v="5"/>
    <x v="62"/>
    <x v="49"/>
    <x v="77"/>
    <x v="0"/>
  </r>
  <r>
    <x v="6"/>
    <x v="30"/>
    <x v="17"/>
    <x v="65"/>
    <x v="0"/>
  </r>
  <r>
    <x v="7"/>
    <x v="43"/>
    <x v="56"/>
    <x v="51"/>
    <x v="2"/>
  </r>
  <r>
    <x v="10"/>
    <x v="49"/>
    <x v="69"/>
    <x v="57"/>
    <x v="0"/>
  </r>
  <r>
    <x v="15"/>
    <x v="16"/>
    <x v="22"/>
    <x v="70"/>
    <x v="0"/>
  </r>
  <r>
    <x v="19"/>
    <x v="74"/>
    <x v="61"/>
    <x v="56"/>
    <x v="0"/>
  </r>
  <r>
    <x v="24"/>
    <x v="15"/>
    <x v="1"/>
    <x v="10"/>
    <x v="1"/>
  </r>
  <r>
    <x v="28"/>
    <x v="41"/>
    <x v="54"/>
    <x v="25"/>
    <x v="1"/>
  </r>
  <r>
    <x v="30"/>
    <x v="55"/>
    <x v="16"/>
    <x v="66"/>
    <x v="0"/>
  </r>
  <r>
    <x v="32"/>
    <x v="82"/>
    <x v="84"/>
    <x v="53"/>
    <x v="2"/>
  </r>
  <r>
    <x v="40"/>
    <x v="18"/>
    <x v="21"/>
    <x v="72"/>
    <x v="0"/>
  </r>
  <r>
    <x v="63"/>
    <x v="36"/>
    <x v="33"/>
    <x v="58"/>
    <x v="0"/>
  </r>
  <r>
    <x v="68"/>
    <x v="34"/>
    <x v="39"/>
    <x v="21"/>
    <x v="1"/>
  </r>
  <r>
    <x v="70"/>
    <x v="25"/>
    <x v="27"/>
    <x v="47"/>
    <x v="2"/>
  </r>
  <r>
    <x v="71"/>
    <x v="39"/>
    <x v="57"/>
    <x v="52"/>
    <x v="2"/>
  </r>
  <r>
    <x v="73"/>
    <x v="57"/>
    <x v="64"/>
    <x v="74"/>
    <x v="0"/>
  </r>
  <r>
    <x v="85"/>
    <x v="40"/>
    <x v="63"/>
    <x v="61"/>
    <x v="0"/>
  </r>
  <r>
    <x v="11"/>
    <x v="85"/>
    <x v="85"/>
    <x v="64"/>
    <x v="0"/>
  </r>
  <r>
    <x v="52"/>
    <x v="21"/>
    <x v="28"/>
    <x v="19"/>
    <x v="1"/>
  </r>
  <r>
    <x v="53"/>
    <x v="54"/>
    <x v="46"/>
    <x v="40"/>
    <x v="2"/>
  </r>
  <r>
    <x v="3"/>
    <x v="48"/>
    <x v="37"/>
    <x v="8"/>
    <x v="1"/>
  </r>
  <r>
    <x v="34"/>
    <x v="27"/>
    <x v="0"/>
    <x v="0"/>
    <x v="1"/>
  </r>
  <r>
    <x v="0"/>
    <x v="35"/>
    <x v="36"/>
    <x v="12"/>
    <x v="1"/>
  </r>
  <r>
    <x v="9"/>
    <x v="53"/>
    <x v="23"/>
    <x v="41"/>
    <x v="2"/>
  </r>
  <r>
    <x v="18"/>
    <x v="50"/>
    <x v="41"/>
    <x v="22"/>
    <x v="1"/>
  </r>
  <r>
    <x v="29"/>
    <x v="68"/>
    <x v="66"/>
    <x v="35"/>
    <x v="2"/>
  </r>
  <r>
    <x v="33"/>
    <x v="60"/>
    <x v="48"/>
    <x v="45"/>
    <x v="2"/>
  </r>
  <r>
    <x v="36"/>
    <x v="20"/>
    <x v="34"/>
    <x v="44"/>
    <x v="2"/>
  </r>
  <r>
    <x v="44"/>
    <x v="14"/>
    <x v="6"/>
    <x v="43"/>
    <x v="2"/>
  </r>
  <r>
    <x v="12"/>
    <x v="81"/>
    <x v="83"/>
    <x v="76"/>
    <x v="0"/>
  </r>
  <r>
    <x v="45"/>
    <x v="9"/>
    <x v="9"/>
    <x v="34"/>
    <x v="2"/>
  </r>
  <r>
    <x v="51"/>
    <x v="1"/>
    <x v="5"/>
    <x v="2"/>
    <x v="1"/>
  </r>
  <r>
    <x v="54"/>
    <x v="19"/>
    <x v="35"/>
    <x v="26"/>
    <x v="1"/>
  </r>
  <r>
    <x v="25"/>
    <x v="73"/>
    <x v="60"/>
    <x v="18"/>
    <x v="1"/>
  </r>
  <r>
    <x v="4"/>
    <x v="37"/>
    <x v="18"/>
    <x v="32"/>
    <x v="2"/>
  </r>
  <r>
    <x v="8"/>
    <x v="58"/>
    <x v="52"/>
    <x v="37"/>
    <x v="2"/>
  </r>
  <r>
    <x v="62"/>
    <x v="64"/>
    <x v="70"/>
    <x v="84"/>
    <x v="0"/>
  </r>
  <r>
    <x v="13"/>
    <x v="3"/>
    <x v="29"/>
    <x v="46"/>
    <x v="2"/>
  </r>
  <r>
    <x v="49"/>
    <x v="10"/>
    <x v="32"/>
    <x v="4"/>
    <x v="1"/>
  </r>
  <r>
    <x v="50"/>
    <x v="0"/>
    <x v="4"/>
    <x v="5"/>
    <x v="1"/>
  </r>
  <r>
    <x v="17"/>
    <x v="6"/>
    <x v="20"/>
    <x v="16"/>
    <x v="1"/>
  </r>
  <r>
    <x v="21"/>
    <x v="7"/>
    <x v="14"/>
    <x v="14"/>
    <x v="1"/>
  </r>
  <r>
    <x v="58"/>
    <x v="5"/>
    <x v="13"/>
    <x v="3"/>
    <x v="1"/>
  </r>
  <r>
    <x v="82"/>
    <x v="8"/>
    <x v="12"/>
    <x v="1"/>
    <x v="1"/>
  </r>
  <r>
    <x v="69"/>
    <x v="42"/>
    <x v="47"/>
    <x v="27"/>
    <x v="1"/>
  </r>
  <r>
    <x v="47"/>
    <x v="72"/>
    <x v="68"/>
    <x v="83"/>
    <x v="0"/>
  </r>
  <r>
    <x v="55"/>
    <x v="12"/>
    <x v="7"/>
    <x v="54"/>
    <x v="2"/>
  </r>
  <r>
    <x v="56"/>
    <x v="26"/>
    <x v="31"/>
    <x v="82"/>
    <x v="0"/>
  </r>
  <r>
    <x v="59"/>
    <x v="77"/>
    <x v="75"/>
    <x v="85"/>
    <x v="0"/>
  </r>
  <r>
    <x v="76"/>
    <x v="46"/>
    <x v="43"/>
    <x v="67"/>
    <x v="0"/>
  </r>
  <r>
    <x v="83"/>
    <x v="22"/>
    <x v="42"/>
    <x v="75"/>
    <x v="0"/>
  </r>
  <r>
    <x v="42"/>
    <x v="69"/>
    <x v="73"/>
    <x v="55"/>
    <x v="0"/>
  </r>
  <r>
    <x v="23"/>
    <x v="31"/>
    <x v="55"/>
    <x v="59"/>
    <x v="0"/>
  </r>
  <r>
    <x v="35"/>
    <x v="71"/>
    <x v="82"/>
    <x v="71"/>
    <x v="0"/>
  </r>
  <r>
    <x v="39"/>
    <x v="56"/>
    <x v="25"/>
    <x v="31"/>
    <x v="2"/>
  </r>
  <r>
    <x v="41"/>
    <x v="32"/>
    <x v="53"/>
    <x v="73"/>
    <x v="0"/>
  </r>
  <r>
    <x v="64"/>
    <x v="67"/>
    <x v="72"/>
    <x v="81"/>
    <x v="0"/>
  </r>
  <r>
    <x v="65"/>
    <x v="51"/>
    <x v="62"/>
    <x v="39"/>
    <x v="2"/>
  </r>
  <r>
    <x v="77"/>
    <x v="33"/>
    <x v="67"/>
    <x v="79"/>
    <x v="0"/>
  </r>
  <r>
    <x v="78"/>
    <x v="84"/>
    <x v="81"/>
    <x v="50"/>
    <x v="2"/>
  </r>
  <r>
    <x v="27"/>
    <x v="13"/>
    <x v="10"/>
    <x v="68"/>
    <x v="0"/>
  </r>
  <r>
    <x v="67"/>
    <x v="76"/>
    <x v="80"/>
    <x v="62"/>
    <x v="0"/>
  </r>
  <r>
    <x v="74"/>
    <x v="83"/>
    <x v="76"/>
    <x v="36"/>
    <x v="2"/>
  </r>
  <r>
    <x v="80"/>
    <x v="80"/>
    <x v="51"/>
    <x v="23"/>
    <x v="1"/>
  </r>
  <r>
    <x v="84"/>
    <x v="79"/>
    <x v="8"/>
    <x v="24"/>
    <x v="1"/>
  </r>
  <r>
    <x v="75"/>
    <x v="65"/>
    <x v="74"/>
    <x v="60"/>
    <x v="0"/>
  </r>
  <r>
    <x v="81"/>
    <x v="70"/>
    <x v="77"/>
    <x v="63"/>
    <x v="0"/>
  </r>
  <r>
    <x v="46"/>
    <x v="2"/>
    <x v="2"/>
    <x v="15"/>
    <x v="1"/>
  </r>
  <r>
    <x v="60"/>
    <x v="4"/>
    <x v="11"/>
    <x v="9"/>
    <x v="1"/>
  </r>
  <r>
    <x v="61"/>
    <x v="23"/>
    <x v="3"/>
    <x v="7"/>
    <x v="1"/>
  </r>
  <r>
    <x v="1"/>
    <x v="38"/>
    <x v="44"/>
    <x v="78"/>
    <x v="0"/>
  </r>
  <r>
    <x v="26"/>
    <x v="78"/>
    <x v="79"/>
    <x v="28"/>
    <x v="2"/>
  </r>
  <r>
    <x v="16"/>
    <x v="75"/>
    <x v="59"/>
    <x v="20"/>
    <x v="1"/>
  </r>
  <r>
    <x v="22"/>
    <x v="66"/>
    <x v="40"/>
    <x v="33"/>
    <x v="2"/>
  </r>
  <r>
    <x v="37"/>
    <x v="52"/>
    <x v="78"/>
    <x v="38"/>
    <x v="2"/>
  </r>
  <r>
    <x v="38"/>
    <x v="59"/>
    <x v="58"/>
    <x v="48"/>
    <x v="2"/>
  </r>
  <r>
    <x v="72"/>
    <x v="47"/>
    <x v="71"/>
    <x v="80"/>
    <x v="0"/>
  </r>
  <r>
    <x v="48"/>
    <x v="17"/>
    <x v="26"/>
    <x v="11"/>
    <x v="1"/>
  </r>
  <r>
    <x v="57"/>
    <x v="61"/>
    <x v="15"/>
    <x v="69"/>
    <x v="0"/>
  </r>
  <r>
    <x v="14"/>
    <x v="28"/>
    <x v="50"/>
    <x v="13"/>
    <x v="1"/>
  </r>
  <r>
    <x v="20"/>
    <x v="11"/>
    <x v="38"/>
    <x v="49"/>
    <x v="2"/>
  </r>
  <r>
    <x v="43"/>
    <x v="45"/>
    <x v="65"/>
    <x v="30"/>
    <x v="2"/>
  </r>
  <r>
    <x v="79"/>
    <x v="44"/>
    <x v="45"/>
    <x v="29"/>
    <x v="2"/>
  </r>
  <r>
    <x v="2"/>
    <x v="29"/>
    <x v="19"/>
    <x v="17"/>
    <x v="1"/>
  </r>
  <r>
    <x v="31"/>
    <x v="24"/>
    <x v="24"/>
    <x v="42"/>
    <x v="2"/>
  </r>
  <r>
    <x v="66"/>
    <x v="63"/>
    <x v="30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12" cacheId="2" applyNumberFormats="0" applyBorderFormats="0" applyFontFormats="0" applyPatternFormats="0" applyAlignmentFormats="0" applyWidthHeightFormats="0" dataCaption="Values" itemPrintTitles="1" indent="0" compact="0" outline="1" outlineData="1" compactData="0">
  <location ref="A3:B12" firstHeaderRow="1" firstDataRow="1" firstDataCol="1"/>
  <pivotFields count="5">
    <pivotField compact="0" showAll="0"/>
    <pivotField axis="axisRow" compact="0" showAll="0">
      <items count="8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t="default"/>
      </items>
    </pivotField>
    <pivotField dataField="1" compact="0" showAll="0"/>
    <pivotField compact="0" showAll="0"/>
    <pivotField compact="0" showAll="0"/>
  </pivotFields>
  <rowFields count="1">
    <field x="1"/>
  </rowFields>
  <dataFields count="1">
    <dataField name="Сумма по полю Внутренние текущие затраты на научные исследования и разработки, млн. рублей" fld="2" baseField="0" baseItem="0" numFmtId="16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Сводная таблица1" cacheId="2" applyNumberFormats="0" applyBorderFormats="0" applyFontFormats="0" applyPatternFormats="0" applyAlignmentFormats="0" applyWidthHeightFormats="0" dataCaption="Values" itemPrintTitles="1" indent="0" compact="0" outline="1" outlineData="1" compactData="0">
  <location ref="A3:B12" firstHeaderRow="1" firstDataRow="1" firstDataCol="1"/>
  <pivotFields count="5">
    <pivotField compact="0" showAll="0"/>
    <pivotField axis="axisRow" compact="0" showAll="0">
      <items count="8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t="default"/>
      </items>
    </pivotField>
    <pivotField compact="0" showAll="0"/>
    <pivotField dataField="1" compact="0" showAll="0"/>
    <pivotField compact="0" showAll="0"/>
  </pivotFields>
  <rowFields count="1">
    <field x="1"/>
  </rowFields>
  <dataFields count="1">
    <dataField name="Сумма по полю Уровень инновационной активности организаций, в процентах" fld="3" baseField="0" baseItem="0" numFmtId="9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Сводная таблица4" cacheId="2" applyNumberFormats="0" applyBorderFormats="0" applyFontFormats="0" applyPatternFormats="0" applyAlignmentFormats="0" applyWidthHeightFormats="0" dataCaption="Values" itemPrintTitles="1" indent="0" compact="0" outline="1" outlineData="1" compactData="0">
  <location ref="A3:B9" firstHeaderRow="1" firstDataRow="1" firstDataCol="1"/>
  <pivotFields count="5">
    <pivotField compact="0" showAll="0"/>
    <pivotField dataField="1" compact="0" showAll="0"/>
    <pivotField axis="axisRow" compact="0" showAll="0">
      <items count="8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t="default"/>
      </items>
    </pivotField>
    <pivotField compact="0" showAll="0"/>
    <pivotField compact="0" showAll="0"/>
  </pivotFields>
  <rowFields count="1">
    <field x="2"/>
  </rowFields>
  <dataFields count="1">
    <dataField name="Сумма по полю Отгружено товаров собственного производства, выполнено работ и услуг собственными силами, трлд. рублей" fld="1" baseField="0" baseItem="0" numFmtId="16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Сводная таблица5" cacheId="2" applyNumberFormats="0" applyBorderFormats="0" applyFontFormats="0" applyPatternFormats="0" applyAlignmentFormats="0" applyWidthHeightFormats="0" dataCaption="Values" itemPrintTitles="1" indent="0" compact="0" outline="1" outlineData="1" compactData="0">
  <location ref="A3:B9" firstHeaderRow="1" firstDataRow="1" firstDataCol="1"/>
  <pivotFields count="5">
    <pivotField compact="0" showAll="0"/>
    <pivotField compact="0" showAll="0"/>
    <pivotField axis="axisRow" compact="0" showAll="0">
      <items count="8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t="default"/>
      </items>
    </pivotField>
    <pivotField dataField="1" compact="0" showAll="0"/>
    <pivotField compact="0" showAll="0"/>
  </pivotFields>
  <rowFields count="1">
    <field x="2"/>
  </rowFields>
  <dataFields count="1">
    <dataField name="Сумма по полю Уровень инновационной активности организаций, в процентах" fld="3" baseField="0" baseItem="0" numFmtId="9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Сводная таблица6" cacheId="2" applyNumberFormats="0" applyBorderFormats="0" applyFontFormats="0" applyPatternFormats="0" applyAlignmentFormats="0" applyWidthHeightFormats="0" dataCaption="Values" itemPrintTitles="1" indent="0" compact="0" outline="1" outlineData="1" compactData="0">
  <location ref="A3:B12" firstHeaderRow="1" firstDataRow="1" firstDataCol="1"/>
  <pivotFields count="5">
    <pivotField compact="0" showAll="0"/>
    <pivotField dataField="1" compact="0" showAll="0"/>
    <pivotField compact="0" showAll="0"/>
    <pivotField axis="axisRow" compact="0" showAll="0">
      <items count="8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t="default"/>
      </items>
    </pivotField>
    <pivotField compact="0" showAll="0"/>
  </pivotFields>
  <rowFields count="1">
    <field x="3"/>
  </rowFields>
  <dataFields count="1">
    <dataField name="Сумма по полю Отгружено товаров собственного производства, выполнено работ и услуг собственными силами, трлд. рублей" fld="1" baseField="0" baseItem="0" numFmtId="16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Сводная таблица7" cacheId="2" applyNumberFormats="0" applyBorderFormats="0" applyFontFormats="0" applyPatternFormats="0" applyAlignmentFormats="0" applyWidthHeightFormats="0" dataCaption="Values" itemPrintTitles="1" indent="0" compact="0" outline="1" outlineData="1" compactData="0">
  <location ref="A3:B12" firstHeaderRow="1" firstDataRow="1" firstDataCol="1"/>
  <pivotFields count="5">
    <pivotField compact="0" showAll="0"/>
    <pivotField compact="0" showAll="0"/>
    <pivotField dataField="1" compact="0" showAll="0"/>
    <pivotField axis="axisRow" compact="0" showAll="0">
      <items count="8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t="default"/>
      </items>
    </pivotField>
    <pivotField compact="0" showAll="0"/>
  </pivotFields>
  <rowFields count="1">
    <field x="3"/>
  </rowFields>
  <dataFields count="1">
    <dataField name="Сумма по полю Внутренние текущие затраты на научные исследования и разработки, млн. рублей" fld="2" baseField="0" baseItem="0" numFmtId="16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Сводная таблица8" cacheId="2" applyNumberFormats="0" applyBorderFormats="0" applyFontFormats="0" applyPatternFormats="0" applyAlignmentFormats="0" applyWidthHeightFormats="0" dataCaption="Values" itemPrintTitles="1" indent="0" compact="0" outline="1" outlineData="1" compactData="0">
  <location ref="A3:D8" firstHeaderRow="1" firstDataRow="2" firstDataCol="1"/>
  <pivotFields count="5">
    <pivotField compact="0" showAll="0"/>
    <pivotField dataField="1" compact="0" showAll="0"/>
    <pivotField dataField="1" compact="0" showAll="0"/>
    <pivotField dataField="1" compact="0" showAll="0"/>
    <pivotField axis="axisRow" compact="0" showAll="0">
      <items count="4">
        <item x="0"/>
        <item x="1"/>
        <item x="2"/>
        <item t="default"/>
      </items>
    </pivotField>
  </pivotFields>
  <rowFields count="1">
    <field x="4"/>
  </rowFields>
  <colFields count="1">
    <field x="-2"/>
  </colFields>
  <dataFields count="3">
    <dataField name="Количество по полю Отгружено товаров собственного производства, выполнено работ и услуг собственными силами, трлд. рублей" fld="1" subtotal="count" baseField="0" baseItem="0"/>
    <dataField name="Количество по полю Внутренние текущие затраты на научные исследования и разработки, млн. рублей" fld="2" subtotal="count" baseField="0" baseItem="0"/>
    <dataField name="Количество по полю Уровень инновационной активности организаций, в процентах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Сводная таблица9" cacheId="2" applyNumberFormats="0" applyBorderFormats="0" applyFontFormats="0" applyPatternFormats="0" applyAlignmentFormats="0" applyWidthHeightFormats="0" dataCaption="Values" itemPrintTitles="1" indent="0" compact="0" outline="1" outlineData="1" compactData="0">
  <location ref="A3:D8" firstHeaderRow="1" firstDataRow="2" firstDataCol="1"/>
  <pivotFields count="5">
    <pivotField compact="0" showAll="0"/>
    <pivotField compact="0" showAll="0"/>
    <pivotField dataField="1" compact="0" showAll="0"/>
    <pivotField compact="0" showAll="0"/>
    <pivotField axis="axisRow" compact="0" showAll="0">
      <items count="4">
        <item x="0"/>
        <item x="1"/>
        <item x="2"/>
        <item t="default"/>
      </items>
    </pivotField>
  </pivotFields>
  <rowFields count="1">
    <field x="4"/>
  </rowFields>
  <colFields count="1">
    <field x="-2"/>
  </colFields>
  <dataFields count="3">
    <dataField name="Среднее по полю Внутренние текущие затраты на научные исследования и разработки, млн. рублей" fld="2" subtotal="average" baseField="0" baseItem="0" numFmtId="168"/>
    <dataField name="Количество по полю Внутренние текущие затраты на научные исследования и разработки, млн. рублей3" fld="2" subtotal="count" baseField="0" baseItem="0"/>
    <dataField name="Среднее по полю Внутренние текущие затраты на научные исследования и разработки, млн. рублей" fld="2" subtotal="average" baseField="0" baseItem="0" numFmtId="16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opLeftCell="G1" zoomScaleNormal="100" workbookViewId="0">
      <selection activeCell="I3" sqref="I3"/>
    </sheetView>
  </sheetViews>
  <sheetFormatPr defaultColWidth="8.7109375" defaultRowHeight="15" x14ac:dyDescent="0.25"/>
  <cols>
    <col min="1" max="1" width="24" customWidth="1"/>
    <col min="2" max="2" width="27.5703125" customWidth="1"/>
    <col min="3" max="3" width="26.28515625" customWidth="1"/>
    <col min="4" max="4" width="15" customWidth="1"/>
    <col min="5" max="5" width="13.42578125" customWidth="1"/>
    <col min="8" max="8" width="59.5703125" customWidth="1"/>
    <col min="9" max="9" width="38.28515625" customWidth="1"/>
    <col min="10" max="10" width="30.28515625" customWidth="1"/>
    <col min="11" max="11" width="28.28515625" customWidth="1"/>
    <col min="12" max="12" width="19.140625" customWidth="1"/>
    <col min="17" max="17" width="12" customWidth="1"/>
  </cols>
  <sheetData>
    <row r="1" spans="1:18" x14ac:dyDescent="0.25">
      <c r="A1" s="3" t="s">
        <v>0</v>
      </c>
      <c r="B1" s="3"/>
      <c r="C1" s="3"/>
      <c r="D1" s="3"/>
      <c r="E1" s="3"/>
      <c r="H1" s="3" t="s">
        <v>1</v>
      </c>
      <c r="I1" s="3"/>
      <c r="J1" s="3"/>
      <c r="K1" s="3"/>
      <c r="L1" s="3"/>
    </row>
    <row r="3" spans="1:18" ht="78.75" customHeight="1" x14ac:dyDescent="0.25">
      <c r="A3" s="4"/>
      <c r="B3" s="4" t="s">
        <v>2</v>
      </c>
      <c r="C3" s="4" t="s">
        <v>3</v>
      </c>
      <c r="D3" s="5" t="s">
        <v>4</v>
      </c>
      <c r="E3" s="5" t="s">
        <v>5</v>
      </c>
      <c r="H3" s="5" t="s">
        <v>6</v>
      </c>
      <c r="I3" s="4" t="s">
        <v>7</v>
      </c>
      <c r="J3" s="4" t="s">
        <v>8</v>
      </c>
      <c r="K3" s="5" t="s">
        <v>4</v>
      </c>
      <c r="L3" s="5" t="s">
        <v>5</v>
      </c>
    </row>
    <row r="4" spans="1:18" x14ac:dyDescent="0.25">
      <c r="A4" s="6" t="s">
        <v>9</v>
      </c>
      <c r="B4" s="7">
        <v>91296007.704400003</v>
      </c>
      <c r="C4" s="8">
        <v>1091333468.0999999</v>
      </c>
      <c r="D4" s="9">
        <v>11.877729257641899</v>
      </c>
      <c r="E4" s="10" t="s">
        <v>10</v>
      </c>
      <c r="H4" s="11" t="s">
        <v>11</v>
      </c>
      <c r="I4" s="12">
        <v>1.1230556704000001</v>
      </c>
      <c r="J4" s="12">
        <v>2.8701094</v>
      </c>
      <c r="K4" s="13">
        <v>0.16998011928429399</v>
      </c>
      <c r="L4" s="11" t="s">
        <v>12</v>
      </c>
      <c r="M4" s="14"/>
      <c r="Q4">
        <f t="shared" ref="Q4:Q35" si="0">I4/1000/1000</f>
        <v>1.1230556704000001E-6</v>
      </c>
      <c r="R4">
        <f t="shared" ref="R4:R35" si="1">J4/1000</f>
        <v>2.8701094000000002E-3</v>
      </c>
    </row>
    <row r="5" spans="1:18" ht="26.25" x14ac:dyDescent="0.25">
      <c r="A5" s="15" t="s">
        <v>13</v>
      </c>
      <c r="B5" s="16">
        <v>31783411.394499999</v>
      </c>
      <c r="C5" s="16">
        <v>586689423.89999998</v>
      </c>
      <c r="D5" s="17">
        <v>12.595764611421499</v>
      </c>
      <c r="E5" s="17" t="s">
        <v>12</v>
      </c>
      <c r="F5" s="18"/>
      <c r="H5" s="11" t="s">
        <v>14</v>
      </c>
      <c r="I5" s="12">
        <v>0.32832863909999999</v>
      </c>
      <c r="J5" s="12">
        <v>0.57515400000000005</v>
      </c>
      <c r="K5" s="13">
        <v>0.13517441860465099</v>
      </c>
      <c r="L5" s="11" t="s">
        <v>12</v>
      </c>
      <c r="M5" s="14"/>
      <c r="Q5">
        <f t="shared" si="0"/>
        <v>3.2832863909999998E-7</v>
      </c>
      <c r="R5">
        <f t="shared" si="1"/>
        <v>5.7515400000000003E-4</v>
      </c>
    </row>
    <row r="6" spans="1:18" x14ac:dyDescent="0.25">
      <c r="A6" s="19" t="s">
        <v>11</v>
      </c>
      <c r="B6" s="20">
        <v>1123055.6703999999</v>
      </c>
      <c r="C6" s="21">
        <v>2870109.4</v>
      </c>
      <c r="D6" s="22">
        <v>16.998011928429399</v>
      </c>
      <c r="E6" s="23" t="s">
        <v>12</v>
      </c>
      <c r="F6" s="18"/>
      <c r="H6" s="11" t="s">
        <v>15</v>
      </c>
      <c r="I6" s="12">
        <v>0.55805359450000003</v>
      </c>
      <c r="J6" s="12">
        <v>4.9731173000000002</v>
      </c>
      <c r="K6" s="13">
        <v>0.116666666666667</v>
      </c>
      <c r="L6" s="11" t="s">
        <v>10</v>
      </c>
      <c r="M6" s="14"/>
      <c r="Q6">
        <f t="shared" si="0"/>
        <v>5.5805359449999996E-7</v>
      </c>
      <c r="R6">
        <f t="shared" si="1"/>
        <v>4.9731173000000005E-3</v>
      </c>
    </row>
    <row r="7" spans="1:18" x14ac:dyDescent="0.25">
      <c r="A7" s="19" t="s">
        <v>14</v>
      </c>
      <c r="B7" s="20">
        <v>328328.63909999997</v>
      </c>
      <c r="C7" s="24">
        <v>575154</v>
      </c>
      <c r="D7" s="22">
        <v>13.5174418604651</v>
      </c>
      <c r="E7" s="23" t="s">
        <v>12</v>
      </c>
      <c r="F7" s="18"/>
      <c r="H7" s="11" t="s">
        <v>16</v>
      </c>
      <c r="I7" s="12">
        <v>0.70875663680000001</v>
      </c>
      <c r="J7" s="12">
        <v>10.608196</v>
      </c>
      <c r="K7" s="13">
        <v>0.12626656274357001</v>
      </c>
      <c r="L7" s="11" t="s">
        <v>12</v>
      </c>
      <c r="M7" s="14"/>
      <c r="Q7">
        <f t="shared" si="0"/>
        <v>7.0875663680000009E-7</v>
      </c>
      <c r="R7">
        <f t="shared" si="1"/>
        <v>1.0608196E-2</v>
      </c>
    </row>
    <row r="8" spans="1:18" x14ac:dyDescent="0.25">
      <c r="A8" s="19" t="s">
        <v>15</v>
      </c>
      <c r="B8" s="20">
        <v>558053.59450000001</v>
      </c>
      <c r="C8" s="21">
        <v>4973117.3</v>
      </c>
      <c r="D8" s="22">
        <v>11.6666666666667</v>
      </c>
      <c r="E8" s="23" t="s">
        <v>10</v>
      </c>
      <c r="H8" s="11" t="s">
        <v>17</v>
      </c>
      <c r="I8" s="12">
        <v>0.18935929269999999</v>
      </c>
      <c r="J8" s="12">
        <v>0.78286770000000006</v>
      </c>
      <c r="K8" s="13">
        <v>0.14893617021276601</v>
      </c>
      <c r="L8" s="11" t="s">
        <v>12</v>
      </c>
      <c r="M8" s="14"/>
      <c r="Q8">
        <f t="shared" si="0"/>
        <v>1.8935929269999999E-7</v>
      </c>
      <c r="R8">
        <f t="shared" si="1"/>
        <v>7.8286770000000005E-4</v>
      </c>
    </row>
    <row r="9" spans="1:18" x14ac:dyDescent="0.25">
      <c r="A9" s="19" t="s">
        <v>16</v>
      </c>
      <c r="B9" s="20">
        <v>708756.63679999998</v>
      </c>
      <c r="C9" s="24">
        <v>10608196</v>
      </c>
      <c r="D9" s="22">
        <v>12.626656274357</v>
      </c>
      <c r="E9" s="23" t="s">
        <v>12</v>
      </c>
      <c r="H9" s="11" t="s">
        <v>18</v>
      </c>
      <c r="I9" s="12">
        <v>2.1986773401000002</v>
      </c>
      <c r="J9" s="12">
        <v>6.3828323999999999</v>
      </c>
      <c r="K9" s="13">
        <v>0.123863636363636</v>
      </c>
      <c r="L9" s="11" t="s">
        <v>12</v>
      </c>
      <c r="M9" s="14"/>
      <c r="O9">
        <f t="shared" ref="O9:O18" si="2">I9*2</f>
        <v>4.3973546802000003</v>
      </c>
      <c r="Q9">
        <f t="shared" si="0"/>
        <v>2.1986773401000001E-6</v>
      </c>
      <c r="R9">
        <f t="shared" si="1"/>
        <v>6.3828323999999999E-3</v>
      </c>
    </row>
    <row r="10" spans="1:18" x14ac:dyDescent="0.25">
      <c r="A10" s="19" t="s">
        <v>17</v>
      </c>
      <c r="B10" s="20">
        <v>189359.29269999999</v>
      </c>
      <c r="C10" s="21">
        <v>782867.7</v>
      </c>
      <c r="D10" s="22">
        <v>14.893617021276601</v>
      </c>
      <c r="E10" s="23" t="s">
        <v>12</v>
      </c>
      <c r="H10" s="11" t="s">
        <v>19</v>
      </c>
      <c r="I10" s="12">
        <v>0.17495196360000001</v>
      </c>
      <c r="J10" s="12">
        <v>8.6131200000000005E-2</v>
      </c>
      <c r="K10" s="13">
        <v>4.57142857142857E-2</v>
      </c>
      <c r="L10" s="11" t="s">
        <v>20</v>
      </c>
      <c r="M10" s="14"/>
      <c r="O10">
        <f t="shared" si="2"/>
        <v>0.34990392720000002</v>
      </c>
      <c r="Q10">
        <f t="shared" si="0"/>
        <v>1.7495196360000001E-7</v>
      </c>
      <c r="R10">
        <f t="shared" si="1"/>
        <v>8.6131200000000006E-5</v>
      </c>
    </row>
    <row r="11" spans="1:18" x14ac:dyDescent="0.25">
      <c r="A11" s="19" t="s">
        <v>18</v>
      </c>
      <c r="B11" s="20">
        <v>2198677.3401000001</v>
      </c>
      <c r="C11" s="21">
        <v>6382832.4000000004</v>
      </c>
      <c r="D11" s="22">
        <v>12.386363636363599</v>
      </c>
      <c r="E11" s="23" t="s">
        <v>12</v>
      </c>
      <c r="H11" s="11" t="s">
        <v>21</v>
      </c>
      <c r="I11" s="12">
        <v>0.52618002639999994</v>
      </c>
      <c r="J11" s="12">
        <v>3.7714240000000001</v>
      </c>
      <c r="K11" s="13">
        <v>6.7961165048543701E-2</v>
      </c>
      <c r="L11" s="11" t="s">
        <v>20</v>
      </c>
      <c r="M11" s="14"/>
      <c r="O11">
        <f t="shared" si="2"/>
        <v>1.0523600527999999</v>
      </c>
      <c r="Q11">
        <f t="shared" si="0"/>
        <v>5.2618002639999988E-7</v>
      </c>
      <c r="R11">
        <f t="shared" si="1"/>
        <v>3.7714240000000002E-3</v>
      </c>
    </row>
    <row r="12" spans="1:18" x14ac:dyDescent="0.25">
      <c r="A12" s="19" t="s">
        <v>19</v>
      </c>
      <c r="B12" s="20">
        <v>174951.96359999999</v>
      </c>
      <c r="C12" s="21">
        <v>86131.199999999997</v>
      </c>
      <c r="D12" s="22">
        <v>4.5714285714285703</v>
      </c>
      <c r="E12" s="23" t="s">
        <v>20</v>
      </c>
      <c r="H12" s="11" t="s">
        <v>22</v>
      </c>
      <c r="I12" s="12">
        <v>0.87699711989999996</v>
      </c>
      <c r="J12" s="12">
        <v>0.57192240000000005</v>
      </c>
      <c r="K12" s="13">
        <v>0.13670133729569101</v>
      </c>
      <c r="L12" s="11" t="s">
        <v>12</v>
      </c>
      <c r="M12" s="14"/>
      <c r="O12">
        <f t="shared" si="2"/>
        <v>1.7539942397999999</v>
      </c>
      <c r="Q12">
        <f t="shared" si="0"/>
        <v>8.7699711989999999E-7</v>
      </c>
      <c r="R12">
        <f t="shared" si="1"/>
        <v>5.7192240000000002E-4</v>
      </c>
    </row>
    <row r="13" spans="1:18" x14ac:dyDescent="0.25">
      <c r="A13" s="19" t="s">
        <v>21</v>
      </c>
      <c r="B13" s="20">
        <v>526180.02639999997</v>
      </c>
      <c r="C13" s="24">
        <v>3771424</v>
      </c>
      <c r="D13" s="22">
        <v>6.7961165048543704</v>
      </c>
      <c r="E13" s="23" t="s">
        <v>20</v>
      </c>
      <c r="H13" s="11" t="s">
        <v>23</v>
      </c>
      <c r="I13" s="12">
        <v>4.3061044535999997</v>
      </c>
      <c r="J13" s="12">
        <v>128.4009465</v>
      </c>
      <c r="K13" s="13">
        <v>0.11741723216121699</v>
      </c>
      <c r="L13" s="11" t="s">
        <v>10</v>
      </c>
      <c r="M13" s="14"/>
      <c r="O13">
        <f t="shared" si="2"/>
        <v>8.6122089071999994</v>
      </c>
      <c r="Q13">
        <f t="shared" si="0"/>
        <v>4.3061044535999993E-6</v>
      </c>
      <c r="R13">
        <f t="shared" si="1"/>
        <v>0.1284009465</v>
      </c>
    </row>
    <row r="14" spans="1:18" x14ac:dyDescent="0.25">
      <c r="A14" s="19" t="s">
        <v>22</v>
      </c>
      <c r="B14" s="20">
        <v>876997.11990000005</v>
      </c>
      <c r="C14" s="21">
        <v>571922.4</v>
      </c>
      <c r="D14" s="22">
        <v>13.6701337295691</v>
      </c>
      <c r="E14" s="23" t="s">
        <v>12</v>
      </c>
      <c r="H14" s="11" t="s">
        <v>24</v>
      </c>
      <c r="I14" s="12">
        <v>0.21144709840000001</v>
      </c>
      <c r="J14" s="12">
        <v>0.72882910000000001</v>
      </c>
      <c r="K14" s="13">
        <v>0.15285451197053401</v>
      </c>
      <c r="L14" s="11" t="s">
        <v>12</v>
      </c>
      <c r="M14" s="14"/>
      <c r="O14">
        <f t="shared" si="2"/>
        <v>0.42289419680000001</v>
      </c>
      <c r="Q14">
        <f t="shared" si="0"/>
        <v>2.1144709839999999E-7</v>
      </c>
      <c r="R14">
        <f t="shared" si="1"/>
        <v>7.2882909999999999E-4</v>
      </c>
    </row>
    <row r="15" spans="1:18" x14ac:dyDescent="0.25">
      <c r="A15" s="19" t="s">
        <v>23</v>
      </c>
      <c r="B15" s="20">
        <v>4306104.4535999997</v>
      </c>
      <c r="C15" s="21">
        <v>128400946.5</v>
      </c>
      <c r="D15" s="22">
        <v>11.7417232161217</v>
      </c>
      <c r="E15" s="23" t="s">
        <v>10</v>
      </c>
      <c r="H15" s="11" t="s">
        <v>25</v>
      </c>
      <c r="I15" s="12">
        <v>0.40964058599999997</v>
      </c>
      <c r="J15" s="12">
        <v>1.4141836000000001</v>
      </c>
      <c r="K15" s="13">
        <v>0.126284875183554</v>
      </c>
      <c r="L15" s="11" t="s">
        <v>12</v>
      </c>
      <c r="M15" s="14"/>
      <c r="O15">
        <f t="shared" si="2"/>
        <v>0.81928117199999995</v>
      </c>
      <c r="Q15">
        <f t="shared" si="0"/>
        <v>4.0964058599999996E-7</v>
      </c>
      <c r="R15">
        <f t="shared" si="1"/>
        <v>1.4141836000000001E-3</v>
      </c>
    </row>
    <row r="16" spans="1:18" x14ac:dyDescent="0.25">
      <c r="A16" s="19" t="s">
        <v>24</v>
      </c>
      <c r="B16" s="20">
        <v>211447.09839999999</v>
      </c>
      <c r="C16" s="21">
        <v>728829.1</v>
      </c>
      <c r="D16" s="22">
        <v>15.285451197053399</v>
      </c>
      <c r="E16" s="23" t="s">
        <v>12</v>
      </c>
      <c r="H16" s="11" t="s">
        <v>26</v>
      </c>
      <c r="I16" s="12">
        <v>0.37265274279999999</v>
      </c>
      <c r="J16" s="12">
        <v>1.6411374999999999</v>
      </c>
      <c r="K16" s="13">
        <v>6.5340909090909102E-2</v>
      </c>
      <c r="L16" s="11" t="s">
        <v>20</v>
      </c>
      <c r="M16" s="14"/>
      <c r="O16">
        <f t="shared" si="2"/>
        <v>0.74530548559999998</v>
      </c>
      <c r="Q16">
        <f t="shared" si="0"/>
        <v>3.726527428E-7</v>
      </c>
      <c r="R16">
        <f t="shared" si="1"/>
        <v>1.6411374999999999E-3</v>
      </c>
    </row>
    <row r="17" spans="1:18" x14ac:dyDescent="0.25">
      <c r="A17" s="19" t="s">
        <v>25</v>
      </c>
      <c r="B17" s="20">
        <v>409640.58600000001</v>
      </c>
      <c r="C17" s="21">
        <v>1414183.6</v>
      </c>
      <c r="D17" s="22">
        <v>12.628487518355399</v>
      </c>
      <c r="E17" s="23" t="s">
        <v>12</v>
      </c>
      <c r="H17" s="11" t="s">
        <v>27</v>
      </c>
      <c r="I17" s="12">
        <v>0.28131898579999998</v>
      </c>
      <c r="J17" s="12">
        <v>1.0009014000000001</v>
      </c>
      <c r="K17" s="13">
        <v>0.107142857142857</v>
      </c>
      <c r="L17" s="11" t="s">
        <v>10</v>
      </c>
      <c r="M17" s="14"/>
      <c r="O17">
        <f t="shared" si="2"/>
        <v>0.56263797159999995</v>
      </c>
      <c r="Q17">
        <f t="shared" si="0"/>
        <v>2.8131898579999997E-7</v>
      </c>
      <c r="R17">
        <f t="shared" si="1"/>
        <v>1.0009014000000001E-3</v>
      </c>
    </row>
    <row r="18" spans="1:18" x14ac:dyDescent="0.25">
      <c r="A18" s="19" t="s">
        <v>26</v>
      </c>
      <c r="B18" s="20">
        <v>372652.74280000001</v>
      </c>
      <c r="C18" s="21">
        <v>1641137.5</v>
      </c>
      <c r="D18" s="22">
        <v>6.5340909090909101</v>
      </c>
      <c r="E18" s="23" t="s">
        <v>20</v>
      </c>
      <c r="H18" s="11" t="s">
        <v>28</v>
      </c>
      <c r="I18" s="12">
        <v>0.45421750750000001</v>
      </c>
      <c r="J18" s="12">
        <v>5.1789287000000002</v>
      </c>
      <c r="K18" s="13">
        <v>0.117298578199052</v>
      </c>
      <c r="L18" s="11" t="s">
        <v>10</v>
      </c>
      <c r="M18" s="14"/>
      <c r="O18">
        <f t="shared" si="2"/>
        <v>0.90843501500000001</v>
      </c>
      <c r="Q18">
        <f t="shared" si="0"/>
        <v>4.5421750750000001E-7</v>
      </c>
      <c r="R18">
        <f t="shared" si="1"/>
        <v>5.1789287E-3</v>
      </c>
    </row>
    <row r="19" spans="1:18" x14ac:dyDescent="0.25">
      <c r="A19" s="19" t="s">
        <v>27</v>
      </c>
      <c r="B19" s="20">
        <v>281318.98580000002</v>
      </c>
      <c r="C19" s="21">
        <v>1000901.4</v>
      </c>
      <c r="D19" s="22">
        <v>10.714285714285699</v>
      </c>
      <c r="E19" s="23" t="s">
        <v>10</v>
      </c>
      <c r="H19" s="11" t="s">
        <v>29</v>
      </c>
      <c r="I19" s="12">
        <v>0.96930393520000002</v>
      </c>
      <c r="J19" s="12">
        <v>7.8228932000000002</v>
      </c>
      <c r="K19" s="13">
        <v>0.15401301518438201</v>
      </c>
      <c r="L19" s="11" t="s">
        <v>12</v>
      </c>
      <c r="M19" s="14"/>
      <c r="Q19">
        <f t="shared" si="0"/>
        <v>9.6930393520000011E-7</v>
      </c>
      <c r="R19">
        <f t="shared" si="1"/>
        <v>7.8228932000000001E-3</v>
      </c>
    </row>
    <row r="20" spans="1:18" x14ac:dyDescent="0.25">
      <c r="A20" s="19" t="s">
        <v>28</v>
      </c>
      <c r="B20" s="20">
        <v>454217.50750000001</v>
      </c>
      <c r="C20" s="21">
        <v>5178928.7</v>
      </c>
      <c r="D20" s="22">
        <v>11.729857819905201</v>
      </c>
      <c r="E20" s="23" t="s">
        <v>10</v>
      </c>
      <c r="H20" s="11" t="s">
        <v>30</v>
      </c>
      <c r="I20" s="12">
        <v>0.51441586549999996</v>
      </c>
      <c r="J20" s="12">
        <v>6.4973035000000001</v>
      </c>
      <c r="K20" s="13">
        <v>0.12844036697247699</v>
      </c>
      <c r="L20" s="11" t="s">
        <v>12</v>
      </c>
      <c r="M20" s="14"/>
      <c r="Q20">
        <f t="shared" si="0"/>
        <v>5.1441586550000001E-7</v>
      </c>
      <c r="R20">
        <f t="shared" si="1"/>
        <v>6.4973035E-3</v>
      </c>
    </row>
    <row r="21" spans="1:18" x14ac:dyDescent="0.25">
      <c r="A21" s="19" t="s">
        <v>29</v>
      </c>
      <c r="B21" s="20">
        <v>969303.93519999995</v>
      </c>
      <c r="C21" s="21">
        <v>7822893.2000000002</v>
      </c>
      <c r="D21" s="22">
        <v>15.401301518438199</v>
      </c>
      <c r="E21" s="23" t="s">
        <v>12</v>
      </c>
      <c r="H21" s="11" t="s">
        <v>31</v>
      </c>
      <c r="I21" s="12">
        <v>17.579949936199998</v>
      </c>
      <c r="J21" s="12">
        <v>403.38254599999999</v>
      </c>
      <c r="K21" s="13">
        <v>0.132575155081915</v>
      </c>
      <c r="L21" s="11" t="s">
        <v>12</v>
      </c>
      <c r="M21" s="14"/>
      <c r="Q21">
        <f t="shared" si="0"/>
        <v>1.7579949936199995E-5</v>
      </c>
      <c r="R21">
        <f t="shared" si="1"/>
        <v>0.40338254600000001</v>
      </c>
    </row>
    <row r="22" spans="1:18" x14ac:dyDescent="0.25">
      <c r="A22" s="19" t="s">
        <v>30</v>
      </c>
      <c r="B22" s="20">
        <v>514415.86550000001</v>
      </c>
      <c r="C22" s="21">
        <v>6497303.5</v>
      </c>
      <c r="D22" s="22">
        <v>12.8440366972477</v>
      </c>
      <c r="E22" s="23" t="s">
        <v>12</v>
      </c>
      <c r="H22" s="11" t="s">
        <v>32</v>
      </c>
      <c r="I22" s="12">
        <v>0.25323191880000001</v>
      </c>
      <c r="J22" s="12">
        <v>1.0365278</v>
      </c>
      <c r="K22" s="13">
        <v>6.3655030800821397E-2</v>
      </c>
      <c r="L22" s="11" t="s">
        <v>20</v>
      </c>
      <c r="M22" s="14"/>
      <c r="Q22">
        <f t="shared" si="0"/>
        <v>2.5323191880000003E-7</v>
      </c>
      <c r="R22">
        <f t="shared" si="1"/>
        <v>1.0365278E-3</v>
      </c>
    </row>
    <row r="23" spans="1:18" x14ac:dyDescent="0.25">
      <c r="A23" s="19" t="s">
        <v>31</v>
      </c>
      <c r="B23" s="20">
        <v>17579949.9362</v>
      </c>
      <c r="C23" s="24">
        <v>403382546</v>
      </c>
      <c r="D23" s="22">
        <v>13.257515508191499</v>
      </c>
      <c r="E23" s="23" t="s">
        <v>12</v>
      </c>
      <c r="H23" s="11" t="s">
        <v>33</v>
      </c>
      <c r="I23" s="12">
        <v>0.8712490396</v>
      </c>
      <c r="J23" s="12">
        <v>2.0853991999999999</v>
      </c>
      <c r="K23" s="13">
        <v>8.9171974522293002E-2</v>
      </c>
      <c r="L23" s="11" t="s">
        <v>10</v>
      </c>
      <c r="M23" s="14"/>
      <c r="Q23">
        <f t="shared" si="0"/>
        <v>8.7124903959999995E-7</v>
      </c>
      <c r="R23">
        <f t="shared" si="1"/>
        <v>2.0853992E-3</v>
      </c>
    </row>
    <row r="24" spans="1:18" ht="26.25" x14ac:dyDescent="0.25">
      <c r="A24" s="25" t="s">
        <v>34</v>
      </c>
      <c r="B24" s="16">
        <v>10786995.389900001</v>
      </c>
      <c r="C24" s="16">
        <v>147062711</v>
      </c>
      <c r="D24" s="17">
        <v>11.0112359550562</v>
      </c>
      <c r="E24" s="17" t="s">
        <v>10</v>
      </c>
      <c r="H24" s="11" t="s">
        <v>35</v>
      </c>
      <c r="I24" s="12">
        <v>0.69692060089999996</v>
      </c>
      <c r="J24" s="12">
        <v>1.5539928000000001</v>
      </c>
      <c r="K24" s="13">
        <v>4.0650406504064998E-2</v>
      </c>
      <c r="L24" s="11" t="s">
        <v>20</v>
      </c>
      <c r="M24" s="14"/>
      <c r="Q24">
        <f t="shared" si="0"/>
        <v>6.9692060089999996E-7</v>
      </c>
      <c r="R24">
        <f t="shared" si="1"/>
        <v>1.5539928E-3</v>
      </c>
    </row>
    <row r="25" spans="1:18" x14ac:dyDescent="0.25">
      <c r="A25" s="19" t="s">
        <v>32</v>
      </c>
      <c r="B25" s="20">
        <v>253231.91880000001</v>
      </c>
      <c r="C25" s="21">
        <v>1036527.8</v>
      </c>
      <c r="D25" s="22">
        <v>6.3655030800821404</v>
      </c>
      <c r="E25" s="23" t="s">
        <v>20</v>
      </c>
      <c r="H25" s="11" t="s">
        <v>36</v>
      </c>
      <c r="I25" s="12">
        <v>0.2969379385</v>
      </c>
      <c r="J25" s="12">
        <v>3.2107200000000002E-2</v>
      </c>
      <c r="K25" s="13">
        <v>1.6759776536312901E-2</v>
      </c>
      <c r="L25" s="11" t="s">
        <v>20</v>
      </c>
      <c r="M25" s="14"/>
      <c r="Q25">
        <f t="shared" si="0"/>
        <v>2.969379385E-7</v>
      </c>
      <c r="R25">
        <f t="shared" si="1"/>
        <v>3.2107200000000003E-5</v>
      </c>
    </row>
    <row r="26" spans="1:18" x14ac:dyDescent="0.25">
      <c r="A26" s="19" t="s">
        <v>33</v>
      </c>
      <c r="B26" s="20">
        <v>871249.03960000002</v>
      </c>
      <c r="C26" s="21">
        <v>2085399.2</v>
      </c>
      <c r="D26" s="22">
        <v>8.9171974522292992</v>
      </c>
      <c r="E26" s="23" t="s">
        <v>10</v>
      </c>
      <c r="H26" s="11" t="s">
        <v>37</v>
      </c>
      <c r="I26" s="12">
        <v>0.39998266240000002</v>
      </c>
      <c r="J26" s="12">
        <v>1.5218856000000001</v>
      </c>
      <c r="K26" s="13">
        <v>4.5962732919254699E-2</v>
      </c>
      <c r="L26" s="11" t="s">
        <v>20</v>
      </c>
      <c r="M26" s="14"/>
      <c r="Q26">
        <f t="shared" si="0"/>
        <v>3.9998266240000001E-7</v>
      </c>
      <c r="R26">
        <f t="shared" si="1"/>
        <v>1.5218856000000002E-3</v>
      </c>
    </row>
    <row r="27" spans="1:18" x14ac:dyDescent="0.25">
      <c r="A27" s="19" t="s">
        <v>35</v>
      </c>
      <c r="B27" s="20">
        <v>696920.60089999996</v>
      </c>
      <c r="C27" s="21">
        <v>1553992.8</v>
      </c>
      <c r="D27" s="22">
        <v>4.0650406504065</v>
      </c>
      <c r="E27" s="23" t="s">
        <v>20</v>
      </c>
      <c r="H27" s="11" t="s">
        <v>38</v>
      </c>
      <c r="I27" s="12">
        <v>0.84793086029999998</v>
      </c>
      <c r="J27" s="12">
        <v>0.7868849</v>
      </c>
      <c r="K27" s="13">
        <v>8.9223638470451894E-2</v>
      </c>
      <c r="L27" s="11" t="s">
        <v>10</v>
      </c>
      <c r="M27" s="14"/>
      <c r="Q27">
        <f t="shared" si="0"/>
        <v>8.479308603E-7</v>
      </c>
      <c r="R27">
        <f t="shared" si="1"/>
        <v>7.8688490000000005E-4</v>
      </c>
    </row>
    <row r="28" spans="1:18" ht="26.25" x14ac:dyDescent="0.25">
      <c r="A28" s="26" t="s">
        <v>39</v>
      </c>
      <c r="B28" s="20">
        <v>296937.93849999999</v>
      </c>
      <c r="C28" s="21">
        <v>32107.200000000001</v>
      </c>
      <c r="D28" s="22">
        <v>1.67597765363129</v>
      </c>
      <c r="E28" s="23" t="s">
        <v>20</v>
      </c>
      <c r="H28" s="11" t="s">
        <v>40</v>
      </c>
      <c r="I28" s="12">
        <v>0.71443114169999999</v>
      </c>
      <c r="J28" s="12">
        <v>1.7926899999999999</v>
      </c>
      <c r="K28" s="13">
        <v>6.5803667745415295E-2</v>
      </c>
      <c r="L28" s="11" t="s">
        <v>20</v>
      </c>
      <c r="M28" s="14"/>
      <c r="Q28">
        <f t="shared" si="0"/>
        <v>7.1443114169999997E-7</v>
      </c>
      <c r="R28">
        <f t="shared" si="1"/>
        <v>1.79269E-3</v>
      </c>
    </row>
    <row r="29" spans="1:18" ht="26.25" x14ac:dyDescent="0.25">
      <c r="A29" s="26" t="s">
        <v>37</v>
      </c>
      <c r="B29" s="20">
        <v>399982.66239999997</v>
      </c>
      <c r="C29" s="21">
        <v>1521885.6</v>
      </c>
      <c r="D29" s="22">
        <v>4.5962732919254696</v>
      </c>
      <c r="E29" s="23" t="s">
        <v>20</v>
      </c>
      <c r="H29" s="11" t="s">
        <v>41</v>
      </c>
      <c r="I29" s="12">
        <v>1.7146938767</v>
      </c>
      <c r="J29" s="12">
        <v>7.9898027000000003</v>
      </c>
      <c r="K29" s="13">
        <v>8.2283172720533704E-2</v>
      </c>
      <c r="L29" s="11" t="s">
        <v>10</v>
      </c>
      <c r="M29" s="14"/>
      <c r="Q29">
        <f t="shared" si="0"/>
        <v>1.7146938767E-6</v>
      </c>
      <c r="R29">
        <f t="shared" si="1"/>
        <v>7.9898026999999996E-3</v>
      </c>
    </row>
    <row r="30" spans="1:18" x14ac:dyDescent="0.25">
      <c r="A30" s="19" t="s">
        <v>38</v>
      </c>
      <c r="B30" s="20">
        <v>847930.86029999994</v>
      </c>
      <c r="C30" s="21">
        <v>786884.9</v>
      </c>
      <c r="D30" s="22">
        <v>8.9223638470451903</v>
      </c>
      <c r="E30" s="23" t="s">
        <v>10</v>
      </c>
      <c r="H30" s="11" t="s">
        <v>42</v>
      </c>
      <c r="I30" s="12">
        <v>1.0601092599999999</v>
      </c>
      <c r="J30" s="12">
        <v>2.785161</v>
      </c>
      <c r="K30" s="13">
        <v>0.10042432814710001</v>
      </c>
      <c r="L30" s="11" t="s">
        <v>10</v>
      </c>
      <c r="M30" s="14"/>
      <c r="Q30">
        <f t="shared" si="0"/>
        <v>1.0601092599999999E-6</v>
      </c>
      <c r="R30">
        <f t="shared" si="1"/>
        <v>2.785161E-3</v>
      </c>
    </row>
    <row r="31" spans="1:18" x14ac:dyDescent="0.25">
      <c r="A31" s="19" t="s">
        <v>40</v>
      </c>
      <c r="B31" s="20">
        <v>714431.14170000004</v>
      </c>
      <c r="C31" s="24">
        <v>1792690</v>
      </c>
      <c r="D31" s="22">
        <v>6.5803667745415302</v>
      </c>
      <c r="E31" s="23" t="s">
        <v>20</v>
      </c>
      <c r="H31" s="11" t="s">
        <v>43</v>
      </c>
      <c r="I31" s="12">
        <v>0.2370376414</v>
      </c>
      <c r="J31" s="12">
        <v>1.4800599999999999</v>
      </c>
      <c r="K31" s="13">
        <v>9.8468271334792107E-2</v>
      </c>
      <c r="L31" s="11" t="s">
        <v>10</v>
      </c>
      <c r="M31" s="14"/>
      <c r="Q31">
        <f t="shared" si="0"/>
        <v>2.3703764140000001E-7</v>
      </c>
      <c r="R31">
        <f t="shared" si="1"/>
        <v>1.4800599999999998E-3</v>
      </c>
    </row>
    <row r="32" spans="1:18" x14ac:dyDescent="0.25">
      <c r="A32" s="19" t="s">
        <v>41</v>
      </c>
      <c r="B32" s="20">
        <v>1714693.8766999999</v>
      </c>
      <c r="C32" s="21">
        <v>7989802.7000000002</v>
      </c>
      <c r="D32" s="22">
        <v>8.2283172720533706</v>
      </c>
      <c r="E32" s="23" t="s">
        <v>10</v>
      </c>
      <c r="H32" s="11" t="s">
        <v>44</v>
      </c>
      <c r="I32" s="12">
        <v>0.1726065541</v>
      </c>
      <c r="J32" s="12">
        <v>0.1485908</v>
      </c>
      <c r="K32" s="13">
        <v>9.8253275109170299E-2</v>
      </c>
      <c r="L32" s="11" t="s">
        <v>10</v>
      </c>
      <c r="M32" s="14"/>
      <c r="Q32">
        <f t="shared" si="0"/>
        <v>1.726065541E-7</v>
      </c>
      <c r="R32">
        <f t="shared" si="1"/>
        <v>1.4859079999999999E-4</v>
      </c>
    </row>
    <row r="33" spans="1:18" x14ac:dyDescent="0.25">
      <c r="A33" s="19" t="s">
        <v>42</v>
      </c>
      <c r="B33" s="20">
        <v>1060109.26</v>
      </c>
      <c r="C33" s="24">
        <v>2785161</v>
      </c>
      <c r="D33" s="22">
        <v>10.042432814710001</v>
      </c>
      <c r="E33" s="23" t="s">
        <v>10</v>
      </c>
      <c r="H33" s="11" t="s">
        <v>45</v>
      </c>
      <c r="I33" s="12">
        <v>4.2187844963999996</v>
      </c>
      <c r="J33" s="12">
        <v>127.4036018</v>
      </c>
      <c r="K33" s="13">
        <v>0.15879639797935399</v>
      </c>
      <c r="L33" s="11" t="s">
        <v>12</v>
      </c>
      <c r="M33" s="14"/>
      <c r="Q33">
        <f t="shared" si="0"/>
        <v>4.2187844964000001E-6</v>
      </c>
      <c r="R33">
        <f t="shared" si="1"/>
        <v>0.12740360180000002</v>
      </c>
    </row>
    <row r="34" spans="1:18" x14ac:dyDescent="0.25">
      <c r="A34" s="19" t="s">
        <v>43</v>
      </c>
      <c r="B34" s="20">
        <v>237037.64139999999</v>
      </c>
      <c r="C34" s="24">
        <v>1480060</v>
      </c>
      <c r="D34" s="22">
        <v>9.8468271334792092</v>
      </c>
      <c r="E34" s="23" t="s">
        <v>10</v>
      </c>
      <c r="H34" s="11" t="s">
        <v>46</v>
      </c>
      <c r="I34" s="12">
        <v>8.4928686599999997E-2</v>
      </c>
      <c r="J34" s="12">
        <v>0.2090004</v>
      </c>
      <c r="K34" s="13">
        <v>7.7966101694915205E-2</v>
      </c>
      <c r="L34" s="11" t="s">
        <v>10</v>
      </c>
      <c r="M34" s="14"/>
      <c r="Q34">
        <f t="shared" si="0"/>
        <v>8.4928686600000002E-8</v>
      </c>
      <c r="R34">
        <f t="shared" si="1"/>
        <v>2.0900040000000001E-4</v>
      </c>
    </row>
    <row r="35" spans="1:18" x14ac:dyDescent="0.25">
      <c r="A35" s="19" t="s">
        <v>44</v>
      </c>
      <c r="B35" s="20">
        <v>172606.55410000001</v>
      </c>
      <c r="C35" s="21">
        <v>148590.79999999999</v>
      </c>
      <c r="D35" s="22">
        <v>9.8253275109170293</v>
      </c>
      <c r="E35" s="23" t="s">
        <v>10</v>
      </c>
      <c r="H35" s="11" t="s">
        <v>47</v>
      </c>
      <c r="I35" s="12">
        <v>1.1823393099999999E-2</v>
      </c>
      <c r="J35" s="12">
        <v>0.1465979</v>
      </c>
      <c r="K35" s="13">
        <v>2.5641025641025599E-2</v>
      </c>
      <c r="L35" s="11" t="s">
        <v>20</v>
      </c>
      <c r="M35" s="14"/>
      <c r="Q35">
        <f t="shared" si="0"/>
        <v>1.1823393100000001E-8</v>
      </c>
      <c r="R35">
        <f t="shared" si="1"/>
        <v>1.465979E-4</v>
      </c>
    </row>
    <row r="36" spans="1:18" x14ac:dyDescent="0.25">
      <c r="A36" s="19" t="s">
        <v>45</v>
      </c>
      <c r="B36" s="20">
        <v>4218784.4963999996</v>
      </c>
      <c r="C36" s="21">
        <v>127403601.8</v>
      </c>
      <c r="D36" s="22">
        <v>15.8796397979354</v>
      </c>
      <c r="E36" s="23" t="s">
        <v>12</v>
      </c>
      <c r="H36" s="11" t="s">
        <v>48</v>
      </c>
      <c r="I36" s="12">
        <v>0.2365065167</v>
      </c>
      <c r="J36" s="12">
        <v>1.5156342</v>
      </c>
      <c r="K36" s="13">
        <v>6.8027210884353706E-2</v>
      </c>
      <c r="L36" s="11" t="s">
        <v>20</v>
      </c>
      <c r="M36" s="14"/>
      <c r="Q36">
        <f t="shared" ref="Q36:Q67" si="3">I36/1000/1000</f>
        <v>2.365065167E-7</v>
      </c>
      <c r="R36">
        <f t="shared" ref="R36:R67" si="4">J36/1000</f>
        <v>1.5156342000000001E-3</v>
      </c>
    </row>
    <row r="37" spans="1:18" ht="26.25" x14ac:dyDescent="0.25">
      <c r="A37" s="25" t="s">
        <v>49</v>
      </c>
      <c r="B37" s="16">
        <v>5211979.4632999999</v>
      </c>
      <c r="C37" s="16">
        <v>26827125.899999999</v>
      </c>
      <c r="D37" s="17">
        <v>11.930655755357</v>
      </c>
      <c r="E37" s="17" t="s">
        <v>10</v>
      </c>
      <c r="H37" s="11" t="s">
        <v>50</v>
      </c>
      <c r="I37" s="12">
        <v>2.1594998626000002</v>
      </c>
      <c r="J37" s="12">
        <v>6.3433903999999997</v>
      </c>
      <c r="K37" s="13">
        <v>6.3473744950952093E-2</v>
      </c>
      <c r="L37" s="11" t="s">
        <v>20</v>
      </c>
      <c r="M37" s="14"/>
      <c r="Q37">
        <f t="shared" si="3"/>
        <v>2.1594998626E-6</v>
      </c>
      <c r="R37">
        <f t="shared" si="4"/>
        <v>6.3433903999999992E-3</v>
      </c>
    </row>
    <row r="38" spans="1:18" x14ac:dyDescent="0.25">
      <c r="A38" s="19" t="s">
        <v>46</v>
      </c>
      <c r="B38" s="20">
        <v>84928.686600000001</v>
      </c>
      <c r="C38" s="21">
        <v>209000.4</v>
      </c>
      <c r="D38" s="22">
        <v>7.7966101694915304</v>
      </c>
      <c r="E38" s="23" t="s">
        <v>10</v>
      </c>
      <c r="H38" s="11" t="s">
        <v>51</v>
      </c>
      <c r="I38" s="12">
        <v>0.41011643069999998</v>
      </c>
      <c r="J38" s="12">
        <v>0.66045810000000005</v>
      </c>
      <c r="K38" s="13">
        <v>7.7212806026365294E-2</v>
      </c>
      <c r="L38" s="11" t="s">
        <v>10</v>
      </c>
      <c r="M38" s="14"/>
      <c r="Q38">
        <f t="shared" si="3"/>
        <v>4.1011643069999998E-7</v>
      </c>
      <c r="R38">
        <f t="shared" si="4"/>
        <v>6.6045810000000009E-4</v>
      </c>
    </row>
    <row r="39" spans="1:18" x14ac:dyDescent="0.25">
      <c r="A39" s="19" t="s">
        <v>47</v>
      </c>
      <c r="B39" s="20">
        <v>11823.393099999999</v>
      </c>
      <c r="C39" s="21">
        <v>146597.9</v>
      </c>
      <c r="D39" s="22">
        <v>2.5641025641025599</v>
      </c>
      <c r="E39" s="23" t="s">
        <v>20</v>
      </c>
      <c r="H39" s="11" t="s">
        <v>52</v>
      </c>
      <c r="I39" s="12">
        <v>1.0228561653999999</v>
      </c>
      <c r="J39" s="12">
        <v>3.5960576</v>
      </c>
      <c r="K39" s="13">
        <v>8.7889273356401398E-2</v>
      </c>
      <c r="L39" s="11" t="s">
        <v>10</v>
      </c>
      <c r="M39" s="14"/>
      <c r="Q39">
        <f t="shared" si="3"/>
        <v>1.0228561653999998E-6</v>
      </c>
      <c r="R39">
        <f t="shared" si="4"/>
        <v>3.5960575999999999E-3</v>
      </c>
    </row>
    <row r="40" spans="1:18" ht="16.5" x14ac:dyDescent="0.25">
      <c r="A40" s="19" t="s">
        <v>53</v>
      </c>
      <c r="B40" s="20">
        <v>236506.51670000001</v>
      </c>
      <c r="C40" s="21">
        <v>1515634.2</v>
      </c>
      <c r="D40" s="22">
        <v>6.8027210884353702</v>
      </c>
      <c r="E40" s="23" t="s">
        <v>20</v>
      </c>
      <c r="H40" s="11" t="s">
        <v>54</v>
      </c>
      <c r="I40" s="12">
        <v>1.2574492642999999</v>
      </c>
      <c r="J40" s="12">
        <v>13.3035409</v>
      </c>
      <c r="K40" s="13">
        <v>0.27586206896551702</v>
      </c>
      <c r="L40" s="11" t="s">
        <v>12</v>
      </c>
      <c r="M40" s="14"/>
      <c r="Q40">
        <f t="shared" si="3"/>
        <v>1.2574492643E-6</v>
      </c>
      <c r="R40">
        <f t="shared" si="4"/>
        <v>1.3303540899999999E-2</v>
      </c>
    </row>
    <row r="41" spans="1:18" x14ac:dyDescent="0.25">
      <c r="A41" s="19" t="s">
        <v>50</v>
      </c>
      <c r="B41" s="20">
        <v>2159499.8626000001</v>
      </c>
      <c r="C41" s="21">
        <v>6343390.4000000004</v>
      </c>
      <c r="D41" s="22">
        <v>6.3473744950952096</v>
      </c>
      <c r="E41" s="23" t="s">
        <v>20</v>
      </c>
      <c r="H41" s="11" t="s">
        <v>55</v>
      </c>
      <c r="I41" s="12">
        <v>2.8799143900000001E-2</v>
      </c>
      <c r="J41" s="12">
        <v>1.0524464</v>
      </c>
      <c r="K41" s="13">
        <v>0.102127659574468</v>
      </c>
      <c r="L41" s="11" t="s">
        <v>10</v>
      </c>
      <c r="M41" s="14"/>
      <c r="Q41">
        <f t="shared" si="3"/>
        <v>2.8799143900000003E-8</v>
      </c>
      <c r="R41">
        <f t="shared" si="4"/>
        <v>1.0524464E-3</v>
      </c>
    </row>
    <row r="42" spans="1:18" x14ac:dyDescent="0.25">
      <c r="A42" s="19" t="s">
        <v>51</v>
      </c>
      <c r="B42" s="20">
        <v>410116.43070000003</v>
      </c>
      <c r="C42" s="21">
        <v>660458.1</v>
      </c>
      <c r="D42" s="22">
        <v>7.7212806026365302</v>
      </c>
      <c r="E42" s="23" t="s">
        <v>10</v>
      </c>
      <c r="H42" s="11" t="s">
        <v>56</v>
      </c>
      <c r="I42" s="12">
        <v>0.10880880449999999</v>
      </c>
      <c r="J42" s="12">
        <v>1.1176558999999999</v>
      </c>
      <c r="K42" s="13">
        <v>3.7828947368421101E-2</v>
      </c>
      <c r="L42" s="11" t="s">
        <v>20</v>
      </c>
      <c r="M42" s="14"/>
      <c r="Q42">
        <f t="shared" si="3"/>
        <v>1.0880880449999998E-7</v>
      </c>
      <c r="R42">
        <f t="shared" si="4"/>
        <v>1.1176558999999998E-3</v>
      </c>
    </row>
    <row r="43" spans="1:18" x14ac:dyDescent="0.25">
      <c r="A43" s="19" t="s">
        <v>52</v>
      </c>
      <c r="B43" s="20">
        <v>1022856.1654000001</v>
      </c>
      <c r="C43" s="21">
        <v>3596057.6</v>
      </c>
      <c r="D43" s="22">
        <v>8.7889273356401407</v>
      </c>
      <c r="E43" s="23" t="s">
        <v>10</v>
      </c>
      <c r="H43" s="11" t="s">
        <v>57</v>
      </c>
      <c r="I43" s="12">
        <v>5.2736221999999996E-3</v>
      </c>
      <c r="J43" s="12">
        <v>0.1120482</v>
      </c>
      <c r="K43" s="13">
        <v>3.8834951456310697E-2</v>
      </c>
      <c r="L43" s="11" t="s">
        <v>20</v>
      </c>
      <c r="M43" s="14"/>
      <c r="Q43">
        <f t="shared" si="3"/>
        <v>5.2736222000000001E-9</v>
      </c>
      <c r="R43">
        <f t="shared" si="4"/>
        <v>1.120482E-4</v>
      </c>
    </row>
    <row r="44" spans="1:18" x14ac:dyDescent="0.25">
      <c r="A44" s="19" t="s">
        <v>54</v>
      </c>
      <c r="B44" s="20">
        <v>1257449.2642999999</v>
      </c>
      <c r="C44" s="21">
        <v>13303540.9</v>
      </c>
      <c r="D44" s="22">
        <v>27.586206896551701</v>
      </c>
      <c r="E44" s="23" t="s">
        <v>12</v>
      </c>
      <c r="H44" s="11" t="s">
        <v>58</v>
      </c>
      <c r="I44" s="12">
        <v>5.6164541800000002E-2</v>
      </c>
      <c r="J44" s="12">
        <v>0.69996230000000004</v>
      </c>
      <c r="K44" s="13">
        <v>5.8139534883720902E-2</v>
      </c>
      <c r="L44" s="11" t="s">
        <v>20</v>
      </c>
      <c r="M44" s="14"/>
      <c r="Q44">
        <f t="shared" si="3"/>
        <v>5.6164541799999997E-8</v>
      </c>
      <c r="R44">
        <f t="shared" si="4"/>
        <v>6.9996230000000004E-4</v>
      </c>
    </row>
    <row r="45" spans="1:18" ht="16.5" x14ac:dyDescent="0.25">
      <c r="A45" s="19" t="s">
        <v>59</v>
      </c>
      <c r="B45" s="20">
        <v>28799.143899999999</v>
      </c>
      <c r="C45" s="21">
        <v>1052446.3999999999</v>
      </c>
      <c r="D45" s="22">
        <v>10.2127659574468</v>
      </c>
      <c r="E45" s="23" t="s">
        <v>10</v>
      </c>
      <c r="H45" s="11" t="s">
        <v>60</v>
      </c>
      <c r="I45" s="12">
        <v>5.7894491800000003E-2</v>
      </c>
      <c r="J45" s="12">
        <v>0.50657790000000003</v>
      </c>
      <c r="K45" s="13">
        <v>4.8780487804878099E-2</v>
      </c>
      <c r="L45" s="11" t="s">
        <v>20</v>
      </c>
      <c r="M45" s="14"/>
      <c r="Q45">
        <f t="shared" si="3"/>
        <v>5.7894491800000003E-8</v>
      </c>
      <c r="R45">
        <f t="shared" si="4"/>
        <v>5.0657790000000001E-4</v>
      </c>
    </row>
    <row r="46" spans="1:18" ht="26.25" x14ac:dyDescent="0.25">
      <c r="A46" s="25" t="s">
        <v>61</v>
      </c>
      <c r="B46" s="16">
        <v>867221.40879999998</v>
      </c>
      <c r="C46" s="16">
        <v>5459435.7999999998</v>
      </c>
      <c r="D46" s="17">
        <v>4.6341463414634099</v>
      </c>
      <c r="E46" s="17" t="s">
        <v>20</v>
      </c>
      <c r="H46" s="11" t="s">
        <v>62</v>
      </c>
      <c r="I46" s="12">
        <v>4.5766898E-2</v>
      </c>
      <c r="J46" s="12">
        <v>0.47933959999999998</v>
      </c>
      <c r="K46" s="13">
        <v>3.37837837837838E-2</v>
      </c>
      <c r="L46" s="11" t="s">
        <v>20</v>
      </c>
      <c r="M46" s="14"/>
      <c r="Q46">
        <f t="shared" si="3"/>
        <v>4.5766897999999996E-8</v>
      </c>
      <c r="R46">
        <f t="shared" si="4"/>
        <v>4.793396E-4</v>
      </c>
    </row>
    <row r="47" spans="1:18" x14ac:dyDescent="0.25">
      <c r="A47" s="19" t="s">
        <v>56</v>
      </c>
      <c r="B47" s="20">
        <v>108808.8045</v>
      </c>
      <c r="C47" s="21">
        <v>1117655.8999999999</v>
      </c>
      <c r="D47" s="22">
        <v>3.7828947368421102</v>
      </c>
      <c r="E47" s="23" t="s">
        <v>20</v>
      </c>
      <c r="H47" s="11" t="s">
        <v>63</v>
      </c>
      <c r="I47" s="12">
        <v>6.2192838200000003E-2</v>
      </c>
      <c r="J47" s="12">
        <v>0.35972229999999999</v>
      </c>
      <c r="K47" s="13">
        <v>1.86915887850467E-2</v>
      </c>
      <c r="L47" s="11" t="s">
        <v>20</v>
      </c>
      <c r="M47" s="14"/>
      <c r="Q47">
        <f t="shared" si="3"/>
        <v>6.2192838200000004E-8</v>
      </c>
      <c r="R47">
        <f t="shared" si="4"/>
        <v>3.5972229999999998E-4</v>
      </c>
    </row>
    <row r="48" spans="1:18" x14ac:dyDescent="0.25">
      <c r="A48" s="19" t="s">
        <v>57</v>
      </c>
      <c r="B48" s="20">
        <v>5273.6221999999998</v>
      </c>
      <c r="C48" s="21">
        <v>112048.2</v>
      </c>
      <c r="D48" s="22">
        <v>3.8834951456310698</v>
      </c>
      <c r="E48" s="23" t="s">
        <v>20</v>
      </c>
      <c r="H48" s="11" t="s">
        <v>64</v>
      </c>
      <c r="I48" s="12">
        <v>0.53112021229999995</v>
      </c>
      <c r="J48" s="12">
        <v>2.1841295999999999</v>
      </c>
      <c r="K48" s="13">
        <v>6.9306930693069299E-2</v>
      </c>
      <c r="L48" s="11" t="s">
        <v>20</v>
      </c>
      <c r="M48" s="14"/>
      <c r="Q48">
        <f t="shared" si="3"/>
        <v>5.3112021229999994E-7</v>
      </c>
      <c r="R48">
        <f t="shared" si="4"/>
        <v>2.1841295999999997E-3</v>
      </c>
    </row>
    <row r="49" spans="1:18" ht="26.25" x14ac:dyDescent="0.25">
      <c r="A49" s="19" t="s">
        <v>58</v>
      </c>
      <c r="B49" s="20">
        <v>56164.541799999999</v>
      </c>
      <c r="C49" s="21">
        <v>699962.3</v>
      </c>
      <c r="D49" s="22">
        <v>5.81395348837209</v>
      </c>
      <c r="E49" s="23" t="s">
        <v>20</v>
      </c>
      <c r="H49" s="11" t="s">
        <v>65</v>
      </c>
      <c r="I49" s="12">
        <v>1.9007175221999999</v>
      </c>
      <c r="J49" s="12">
        <v>10.5272109</v>
      </c>
      <c r="K49" s="13">
        <v>0.21185510428101001</v>
      </c>
      <c r="L49" s="11" t="s">
        <v>12</v>
      </c>
      <c r="M49" s="14"/>
      <c r="Q49">
        <f t="shared" si="3"/>
        <v>1.9007175222E-6</v>
      </c>
      <c r="R49">
        <f t="shared" si="4"/>
        <v>1.05272109E-2</v>
      </c>
    </row>
    <row r="50" spans="1:18" ht="26.25" x14ac:dyDescent="0.25">
      <c r="A50" s="19" t="s">
        <v>60</v>
      </c>
      <c r="B50" s="20">
        <v>57894.491800000003</v>
      </c>
      <c r="C50" s="21">
        <v>506577.9</v>
      </c>
      <c r="D50" s="22">
        <v>4.8780487804878101</v>
      </c>
      <c r="E50" s="23" t="s">
        <v>20</v>
      </c>
      <c r="H50" s="11" t="s">
        <v>66</v>
      </c>
      <c r="I50" s="12">
        <v>0.13380433999999999</v>
      </c>
      <c r="J50" s="12">
        <v>0.17801320000000001</v>
      </c>
      <c r="K50" s="13">
        <v>0.119760479041916</v>
      </c>
      <c r="L50" s="11" t="s">
        <v>10</v>
      </c>
      <c r="M50" s="14"/>
      <c r="Q50">
        <f t="shared" si="3"/>
        <v>1.3380434000000001E-7</v>
      </c>
      <c r="R50">
        <f t="shared" si="4"/>
        <v>1.7801320000000002E-4</v>
      </c>
    </row>
    <row r="51" spans="1:18" ht="26.25" x14ac:dyDescent="0.25">
      <c r="A51" s="19" t="s">
        <v>62</v>
      </c>
      <c r="B51" s="20">
        <v>45766.898000000001</v>
      </c>
      <c r="C51" s="21">
        <v>479339.6</v>
      </c>
      <c r="D51" s="22">
        <v>3.3783783783783798</v>
      </c>
      <c r="E51" s="23" t="s">
        <v>20</v>
      </c>
      <c r="H51" s="11" t="s">
        <v>67</v>
      </c>
      <c r="I51" s="12">
        <v>0.29501220849999998</v>
      </c>
      <c r="J51" s="12">
        <v>1.0815451</v>
      </c>
      <c r="K51" s="13">
        <v>0.2</v>
      </c>
      <c r="L51" s="11" t="s">
        <v>12</v>
      </c>
      <c r="M51" s="14"/>
      <c r="Q51">
        <f t="shared" si="3"/>
        <v>2.9501220849999996E-7</v>
      </c>
      <c r="R51">
        <f t="shared" si="4"/>
        <v>1.0815451E-3</v>
      </c>
    </row>
    <row r="52" spans="1:18" x14ac:dyDescent="0.25">
      <c r="A52" s="19" t="s">
        <v>63</v>
      </c>
      <c r="B52" s="20">
        <v>62192.838199999998</v>
      </c>
      <c r="C52" s="21">
        <v>359722.3</v>
      </c>
      <c r="D52" s="22">
        <v>1.86915887850467</v>
      </c>
      <c r="E52" s="23" t="s">
        <v>20</v>
      </c>
      <c r="H52" s="11" t="s">
        <v>68</v>
      </c>
      <c r="I52" s="12">
        <v>2.9272579561000001</v>
      </c>
      <c r="J52" s="12">
        <v>16.878577400000001</v>
      </c>
      <c r="K52" s="13">
        <v>0.290174471992654</v>
      </c>
      <c r="L52" s="11" t="s">
        <v>12</v>
      </c>
      <c r="M52" s="14"/>
      <c r="Q52">
        <f t="shared" si="3"/>
        <v>2.9272579560999997E-6</v>
      </c>
      <c r="R52">
        <f t="shared" si="4"/>
        <v>1.6878577400000001E-2</v>
      </c>
    </row>
    <row r="53" spans="1:18" x14ac:dyDescent="0.25">
      <c r="A53" s="19" t="s">
        <v>64</v>
      </c>
      <c r="B53" s="20">
        <v>531120.21230000001</v>
      </c>
      <c r="C53" s="21">
        <v>2184129.6</v>
      </c>
      <c r="D53" s="22">
        <v>6.9306930693069297</v>
      </c>
      <c r="E53" s="23" t="s">
        <v>20</v>
      </c>
      <c r="H53" s="11" t="s">
        <v>69</v>
      </c>
      <c r="I53" s="12">
        <v>0.61429356219999998</v>
      </c>
      <c r="J53" s="12">
        <v>1.8468608</v>
      </c>
      <c r="K53" s="13">
        <v>0.14318706697459599</v>
      </c>
      <c r="L53" s="11" t="s">
        <v>12</v>
      </c>
      <c r="M53" s="14"/>
      <c r="Q53">
        <f t="shared" si="3"/>
        <v>6.1429356219999997E-7</v>
      </c>
      <c r="R53">
        <f t="shared" si="4"/>
        <v>1.8468607999999999E-3</v>
      </c>
    </row>
    <row r="54" spans="1:18" ht="26.25" x14ac:dyDescent="0.25">
      <c r="A54" s="25" t="s">
        <v>70</v>
      </c>
      <c r="B54" s="16">
        <v>14174497.9704</v>
      </c>
      <c r="C54" s="16">
        <v>157663104.09999999</v>
      </c>
      <c r="D54" s="17">
        <v>16.742348292740498</v>
      </c>
      <c r="E54" s="17" t="s">
        <v>12</v>
      </c>
      <c r="H54" s="11" t="s">
        <v>71</v>
      </c>
      <c r="I54" s="12">
        <v>0.25562612420000003</v>
      </c>
      <c r="J54" s="12">
        <v>1.8022346</v>
      </c>
      <c r="K54" s="13">
        <v>0.15812591508052701</v>
      </c>
      <c r="L54" s="11" t="s">
        <v>12</v>
      </c>
      <c r="M54" s="14"/>
      <c r="Q54">
        <f t="shared" si="3"/>
        <v>2.5562612420000003E-7</v>
      </c>
      <c r="R54">
        <f t="shared" si="4"/>
        <v>1.8022346E-3</v>
      </c>
    </row>
    <row r="55" spans="1:18" x14ac:dyDescent="0.25">
      <c r="A55" s="19" t="s">
        <v>65</v>
      </c>
      <c r="B55" s="20">
        <v>1900717.5222</v>
      </c>
      <c r="C55" s="21">
        <v>10527210.9</v>
      </c>
      <c r="D55" s="22">
        <v>21.185510428101001</v>
      </c>
      <c r="E55" s="23" t="s">
        <v>12</v>
      </c>
      <c r="H55" s="11" t="s">
        <v>72</v>
      </c>
      <c r="I55" s="12">
        <v>1.7261770856</v>
      </c>
      <c r="J55" s="12">
        <v>15.636340000000001</v>
      </c>
      <c r="K55" s="13">
        <v>0.12232030264817099</v>
      </c>
      <c r="L55" s="11" t="s">
        <v>12</v>
      </c>
      <c r="M55" s="14"/>
      <c r="Q55">
        <f t="shared" si="3"/>
        <v>1.7261770856000001E-6</v>
      </c>
      <c r="R55">
        <f t="shared" si="4"/>
        <v>1.5636340000000002E-2</v>
      </c>
    </row>
    <row r="56" spans="1:18" x14ac:dyDescent="0.25">
      <c r="A56" s="19" t="s">
        <v>66</v>
      </c>
      <c r="B56" s="20">
        <v>133804.34</v>
      </c>
      <c r="C56" s="21">
        <v>178013.2</v>
      </c>
      <c r="D56" s="22">
        <v>11.976047904191599</v>
      </c>
      <c r="E56" s="23" t="s">
        <v>10</v>
      </c>
      <c r="H56" s="11" t="s">
        <v>73</v>
      </c>
      <c r="I56" s="12">
        <v>0.32868230869999998</v>
      </c>
      <c r="J56" s="12">
        <v>4.2025613999999996</v>
      </c>
      <c r="K56" s="13">
        <v>0.127438231469441</v>
      </c>
      <c r="L56" s="11" t="s">
        <v>12</v>
      </c>
      <c r="M56" s="14"/>
      <c r="Q56">
        <f t="shared" si="3"/>
        <v>3.286823087E-7</v>
      </c>
      <c r="R56">
        <f t="shared" si="4"/>
        <v>4.2025613999999998E-3</v>
      </c>
    </row>
    <row r="57" spans="1:18" x14ac:dyDescent="0.25">
      <c r="A57" s="19" t="s">
        <v>67</v>
      </c>
      <c r="B57" s="20">
        <v>295012.20850000001</v>
      </c>
      <c r="C57" s="21">
        <v>1081545.1000000001</v>
      </c>
      <c r="D57" s="22">
        <v>20</v>
      </c>
      <c r="E57" s="23" t="s">
        <v>12</v>
      </c>
      <c r="H57" s="11" t="s">
        <v>74</v>
      </c>
      <c r="I57" s="12">
        <v>1.8932401538999999</v>
      </c>
      <c r="J57" s="12">
        <v>68.750296300000002</v>
      </c>
      <c r="K57" s="13">
        <v>0.15112704918032799</v>
      </c>
      <c r="L57" s="11" t="s">
        <v>12</v>
      </c>
      <c r="M57" s="14"/>
      <c r="Q57">
        <f t="shared" si="3"/>
        <v>1.8932401539E-6</v>
      </c>
      <c r="R57">
        <f t="shared" si="4"/>
        <v>6.8750296299999999E-2</v>
      </c>
    </row>
    <row r="58" spans="1:18" x14ac:dyDescent="0.25">
      <c r="A58" s="19" t="s">
        <v>68</v>
      </c>
      <c r="B58" s="20">
        <v>2927257.9561000001</v>
      </c>
      <c r="C58" s="21">
        <v>16878577.399999999</v>
      </c>
      <c r="D58" s="22">
        <v>29.017447199265401</v>
      </c>
      <c r="E58" s="23" t="s">
        <v>12</v>
      </c>
      <c r="H58" s="11" t="s">
        <v>75</v>
      </c>
      <c r="I58" s="12">
        <v>0.91456557660000004</v>
      </c>
      <c r="J58" s="12">
        <v>0.89377050000000002</v>
      </c>
      <c r="K58" s="13">
        <v>7.5971731448763305E-2</v>
      </c>
      <c r="L58" s="11" t="s">
        <v>10</v>
      </c>
      <c r="M58" s="14"/>
      <c r="Q58">
        <f t="shared" si="3"/>
        <v>9.1456557660000009E-7</v>
      </c>
      <c r="R58">
        <f t="shared" si="4"/>
        <v>8.9377050000000006E-4</v>
      </c>
    </row>
    <row r="59" spans="1:18" x14ac:dyDescent="0.25">
      <c r="A59" s="19" t="s">
        <v>69</v>
      </c>
      <c r="B59" s="20">
        <v>614293.56220000004</v>
      </c>
      <c r="C59" s="21">
        <v>1846860.8</v>
      </c>
      <c r="D59" s="22">
        <v>14.3187066974596</v>
      </c>
      <c r="E59" s="23" t="s">
        <v>12</v>
      </c>
      <c r="H59" s="11" t="s">
        <v>76</v>
      </c>
      <c r="I59" s="12">
        <v>0.35248229739999998</v>
      </c>
      <c r="J59" s="12">
        <v>3.6395900999999999</v>
      </c>
      <c r="K59" s="13">
        <v>0.15320665083135401</v>
      </c>
      <c r="L59" s="11" t="s">
        <v>12</v>
      </c>
      <c r="M59" s="14"/>
      <c r="Q59">
        <f t="shared" si="3"/>
        <v>3.5248229739999994E-7</v>
      </c>
      <c r="R59">
        <f t="shared" si="4"/>
        <v>3.6395900999999999E-3</v>
      </c>
    </row>
    <row r="60" spans="1:18" x14ac:dyDescent="0.25">
      <c r="A60" s="19" t="s">
        <v>71</v>
      </c>
      <c r="B60" s="20">
        <v>255626.12419999999</v>
      </c>
      <c r="C60" s="21">
        <v>1802234.6</v>
      </c>
      <c r="D60" s="22">
        <v>15.8125915080527</v>
      </c>
      <c r="E60" s="23" t="s">
        <v>12</v>
      </c>
      <c r="H60" s="11" t="s">
        <v>77</v>
      </c>
      <c r="I60" s="12">
        <v>1.7019444449000001</v>
      </c>
      <c r="J60" s="12">
        <v>15.492536400000001</v>
      </c>
      <c r="K60" s="13">
        <v>0.18181818181818199</v>
      </c>
      <c r="L60" s="11" t="s">
        <v>12</v>
      </c>
      <c r="M60" s="14"/>
      <c r="Q60">
        <f t="shared" si="3"/>
        <v>1.7019444449000001E-6</v>
      </c>
      <c r="R60">
        <f t="shared" si="4"/>
        <v>1.5492536400000001E-2</v>
      </c>
    </row>
    <row r="61" spans="1:18" x14ac:dyDescent="0.25">
      <c r="A61" s="19" t="s">
        <v>72</v>
      </c>
      <c r="B61" s="20">
        <v>1726177.0856000001</v>
      </c>
      <c r="C61" s="24">
        <v>15636340</v>
      </c>
      <c r="D61" s="22">
        <v>12.2320302648171</v>
      </c>
      <c r="E61" s="23" t="s">
        <v>12</v>
      </c>
      <c r="H61" s="11" t="s">
        <v>78</v>
      </c>
      <c r="I61" s="12">
        <v>0.77217475579999995</v>
      </c>
      <c r="J61" s="12">
        <v>6.4454200000000004</v>
      </c>
      <c r="K61" s="13">
        <v>8.9065894279507604E-2</v>
      </c>
      <c r="L61" s="11" t="s">
        <v>10</v>
      </c>
      <c r="M61" s="14"/>
      <c r="Q61">
        <f t="shared" si="3"/>
        <v>7.7217475579999996E-7</v>
      </c>
      <c r="R61">
        <f t="shared" si="4"/>
        <v>6.4454200000000003E-3</v>
      </c>
    </row>
    <row r="62" spans="1:18" x14ac:dyDescent="0.25">
      <c r="A62" s="19" t="s">
        <v>73</v>
      </c>
      <c r="B62" s="20">
        <v>328682.30869999999</v>
      </c>
      <c r="C62" s="21">
        <v>4202561.4000000004</v>
      </c>
      <c r="D62" s="22">
        <v>12.7438231469441</v>
      </c>
      <c r="E62" s="23" t="s">
        <v>12</v>
      </c>
      <c r="H62" s="11" t="s">
        <v>79</v>
      </c>
      <c r="I62" s="12">
        <v>0.3585196343</v>
      </c>
      <c r="J62" s="12">
        <v>10.2881474</v>
      </c>
      <c r="K62" s="13">
        <v>0.17379679144384999</v>
      </c>
      <c r="L62" s="11" t="s">
        <v>12</v>
      </c>
      <c r="M62" s="14"/>
      <c r="Q62">
        <f t="shared" si="3"/>
        <v>3.5851963430000002E-7</v>
      </c>
      <c r="R62">
        <f t="shared" si="4"/>
        <v>1.0288147399999999E-2</v>
      </c>
    </row>
    <row r="63" spans="1:18" x14ac:dyDescent="0.25">
      <c r="A63" s="19" t="s">
        <v>74</v>
      </c>
      <c r="B63" s="20">
        <v>1893240.1539</v>
      </c>
      <c r="C63" s="21">
        <v>68750296.299999997</v>
      </c>
      <c r="D63" s="22">
        <v>15.112704918032801</v>
      </c>
      <c r="E63" s="23" t="s">
        <v>12</v>
      </c>
      <c r="H63" s="11" t="s">
        <v>80</v>
      </c>
      <c r="I63" s="12">
        <v>13.2218263219</v>
      </c>
      <c r="J63" s="12">
        <v>66.949290000000005</v>
      </c>
      <c r="K63" s="13">
        <v>0.110928897739253</v>
      </c>
      <c r="L63" s="11" t="s">
        <v>10</v>
      </c>
      <c r="M63" s="14"/>
      <c r="Q63">
        <f t="shared" si="3"/>
        <v>1.32218263219E-5</v>
      </c>
      <c r="R63">
        <f t="shared" si="4"/>
        <v>6.6949290000000009E-2</v>
      </c>
    </row>
    <row r="64" spans="1:18" x14ac:dyDescent="0.25">
      <c r="A64" s="19" t="s">
        <v>75</v>
      </c>
      <c r="B64" s="20">
        <v>914565.57660000003</v>
      </c>
      <c r="C64" s="21">
        <v>893770.5</v>
      </c>
      <c r="D64" s="22">
        <v>7.5971731448763302</v>
      </c>
      <c r="E64" s="23" t="s">
        <v>10</v>
      </c>
      <c r="H64" s="11" t="s">
        <v>81</v>
      </c>
      <c r="I64" s="12">
        <v>0.1653611539</v>
      </c>
      <c r="J64" s="12">
        <v>0.33546500000000001</v>
      </c>
      <c r="K64" s="13">
        <v>0.14374999999999999</v>
      </c>
      <c r="L64" s="11" t="s">
        <v>12</v>
      </c>
      <c r="M64" s="14"/>
      <c r="Q64">
        <f t="shared" si="3"/>
        <v>1.653611539E-7</v>
      </c>
      <c r="R64">
        <f t="shared" si="4"/>
        <v>3.3546500000000001E-4</v>
      </c>
    </row>
    <row r="65" spans="1:18" x14ac:dyDescent="0.25">
      <c r="A65" s="19" t="s">
        <v>76</v>
      </c>
      <c r="B65" s="20">
        <v>352482.29739999998</v>
      </c>
      <c r="C65" s="21">
        <v>3639590.1</v>
      </c>
      <c r="D65" s="22">
        <v>15.320665083135401</v>
      </c>
      <c r="E65" s="23" t="s">
        <v>12</v>
      </c>
      <c r="H65" s="11" t="s">
        <v>82</v>
      </c>
      <c r="I65" s="12">
        <v>2.8603462954999999</v>
      </c>
      <c r="J65" s="12">
        <v>26.436511299999999</v>
      </c>
      <c r="K65" s="13">
        <v>0.13016608729239099</v>
      </c>
      <c r="L65" s="11" t="s">
        <v>12</v>
      </c>
      <c r="M65" s="14"/>
      <c r="Q65">
        <f t="shared" si="3"/>
        <v>2.8603462955E-6</v>
      </c>
      <c r="R65">
        <f t="shared" si="4"/>
        <v>2.64365113E-2</v>
      </c>
    </row>
    <row r="66" spans="1:18" x14ac:dyDescent="0.25">
      <c r="A66" s="19" t="s">
        <v>77</v>
      </c>
      <c r="B66" s="20">
        <v>1701944.4449</v>
      </c>
      <c r="C66" s="21">
        <v>15492536.4</v>
      </c>
      <c r="D66" s="22">
        <v>18.181818181818201</v>
      </c>
      <c r="E66" s="23" t="s">
        <v>12</v>
      </c>
      <c r="H66" s="11" t="s">
        <v>83</v>
      </c>
      <c r="I66" s="12">
        <v>8.4237279301000001</v>
      </c>
      <c r="J66" s="12">
        <v>19.427665999999999</v>
      </c>
      <c r="K66" s="13">
        <v>8.4789981737542403E-2</v>
      </c>
      <c r="L66" s="11" t="s">
        <v>10</v>
      </c>
      <c r="M66" s="14"/>
      <c r="Q66">
        <f t="shared" si="3"/>
        <v>8.4237279300999988E-6</v>
      </c>
      <c r="R66">
        <f t="shared" si="4"/>
        <v>1.9427666E-2</v>
      </c>
    </row>
    <row r="67" spans="1:18" x14ac:dyDescent="0.25">
      <c r="A67" s="19" t="s">
        <v>78</v>
      </c>
      <c r="B67" s="20">
        <v>772174.75580000004</v>
      </c>
      <c r="C67" s="24">
        <v>6445420</v>
      </c>
      <c r="D67" s="22">
        <v>8.9065894279507596</v>
      </c>
      <c r="E67" s="23" t="s">
        <v>10</v>
      </c>
      <c r="H67" s="11" t="s">
        <v>84</v>
      </c>
      <c r="I67" s="12">
        <v>4.0282873232999998</v>
      </c>
      <c r="J67" s="12">
        <v>3.5791578999999998</v>
      </c>
      <c r="K67" s="13">
        <v>6.6171923314780501E-2</v>
      </c>
      <c r="L67" s="11" t="s">
        <v>20</v>
      </c>
      <c r="M67" s="14"/>
      <c r="Q67">
        <f t="shared" si="3"/>
        <v>4.0282873232999995E-6</v>
      </c>
      <c r="R67">
        <f t="shared" si="4"/>
        <v>3.5791578999999998E-3</v>
      </c>
    </row>
    <row r="68" spans="1:18" x14ac:dyDescent="0.25">
      <c r="A68" s="27" t="s">
        <v>79</v>
      </c>
      <c r="B68" s="20">
        <v>358519.63429999998</v>
      </c>
      <c r="C68" s="21">
        <v>10288147.4</v>
      </c>
      <c r="D68" s="22">
        <v>17.379679144385001</v>
      </c>
      <c r="E68" s="23" t="s">
        <v>12</v>
      </c>
      <c r="H68" s="11" t="s">
        <v>85</v>
      </c>
      <c r="I68" s="12">
        <v>3.0422071595000002</v>
      </c>
      <c r="J68" s="12">
        <v>0.19648579999999999</v>
      </c>
      <c r="K68" s="13">
        <v>6.7703568161024699E-2</v>
      </c>
      <c r="L68" s="11" t="s">
        <v>20</v>
      </c>
      <c r="M68" s="14"/>
      <c r="Q68">
        <f t="shared" ref="Q68:Q89" si="5">I68/1000/1000</f>
        <v>3.0422071595000003E-6</v>
      </c>
      <c r="R68">
        <f t="shared" ref="R68:R89" si="6">J68/1000</f>
        <v>1.9648579999999999E-4</v>
      </c>
    </row>
    <row r="69" spans="1:18" ht="26.25" x14ac:dyDescent="0.25">
      <c r="A69" s="25" t="s">
        <v>80</v>
      </c>
      <c r="B69" s="16">
        <v>13221826.321900001</v>
      </c>
      <c r="C69" s="16">
        <v>66949290</v>
      </c>
      <c r="D69" s="17">
        <v>11.0928897739253</v>
      </c>
      <c r="E69" s="17" t="s">
        <v>10</v>
      </c>
      <c r="H69" s="11" t="s">
        <v>86</v>
      </c>
      <c r="I69" s="12">
        <v>1.3532334473000001</v>
      </c>
      <c r="J69" s="12">
        <v>15.6520223</v>
      </c>
      <c r="K69" s="13">
        <v>0.12822796081923399</v>
      </c>
      <c r="L69" s="11" t="s">
        <v>12</v>
      </c>
      <c r="M69" s="14"/>
      <c r="Q69">
        <f t="shared" si="5"/>
        <v>1.3532334473000001E-6</v>
      </c>
      <c r="R69">
        <f t="shared" si="6"/>
        <v>1.5652022300000002E-2</v>
      </c>
    </row>
    <row r="70" spans="1:18" x14ac:dyDescent="0.25">
      <c r="A70" s="19" t="s">
        <v>81</v>
      </c>
      <c r="B70" s="20">
        <v>165361.1539</v>
      </c>
      <c r="C70" s="24">
        <v>335465</v>
      </c>
      <c r="D70" s="22">
        <v>14.375</v>
      </c>
      <c r="E70" s="23" t="s">
        <v>12</v>
      </c>
      <c r="H70" s="11" t="s">
        <v>87</v>
      </c>
      <c r="I70" s="12">
        <v>1.7723909423999999</v>
      </c>
      <c r="J70" s="12">
        <v>20.749647700000001</v>
      </c>
      <c r="K70" s="13">
        <v>0.132110091743119</v>
      </c>
      <c r="L70" s="11" t="s">
        <v>12</v>
      </c>
      <c r="M70" s="14"/>
      <c r="Q70">
        <f t="shared" si="5"/>
        <v>1.7723909424E-6</v>
      </c>
      <c r="R70">
        <f t="shared" si="6"/>
        <v>2.0749647700000002E-2</v>
      </c>
    </row>
    <row r="71" spans="1:18" x14ac:dyDescent="0.25">
      <c r="A71" s="19" t="s">
        <v>82</v>
      </c>
      <c r="B71" s="20">
        <v>2860346.2955</v>
      </c>
      <c r="C71" s="21">
        <v>26436511.300000001</v>
      </c>
      <c r="D71" s="22">
        <v>13.016608729239101</v>
      </c>
      <c r="E71" s="23" t="s">
        <v>12</v>
      </c>
      <c r="H71" s="11" t="s">
        <v>88</v>
      </c>
      <c r="I71" s="12">
        <v>1.4384272599999999E-2</v>
      </c>
      <c r="J71" s="12">
        <v>8.82994E-2</v>
      </c>
      <c r="K71" s="13">
        <v>5.5837563451776699E-2</v>
      </c>
      <c r="L71" s="11" t="s">
        <v>20</v>
      </c>
      <c r="M71" s="14"/>
      <c r="Q71">
        <f t="shared" si="5"/>
        <v>1.4384272600000001E-8</v>
      </c>
      <c r="R71">
        <f t="shared" si="6"/>
        <v>8.8299400000000004E-5</v>
      </c>
    </row>
    <row r="72" spans="1:18" x14ac:dyDescent="0.25">
      <c r="A72" s="19" t="s">
        <v>83</v>
      </c>
      <c r="B72" s="20">
        <v>8423727.9300999995</v>
      </c>
      <c r="C72" s="24">
        <v>19427666</v>
      </c>
      <c r="D72" s="22">
        <v>8.4789981737542401</v>
      </c>
      <c r="E72" s="23" t="s">
        <v>10</v>
      </c>
      <c r="H72" s="11" t="s">
        <v>89</v>
      </c>
      <c r="I72" s="12">
        <v>3.7328570200000001E-2</v>
      </c>
      <c r="J72" s="12">
        <v>0.34280749999999999</v>
      </c>
      <c r="K72" s="13">
        <v>4.3668122270742397E-2</v>
      </c>
      <c r="L72" s="11" t="s">
        <v>20</v>
      </c>
      <c r="M72" s="14"/>
      <c r="Q72">
        <f t="shared" si="5"/>
        <v>3.7328570200000002E-8</v>
      </c>
      <c r="R72">
        <f t="shared" si="6"/>
        <v>3.4280749999999999E-4</v>
      </c>
    </row>
    <row r="73" spans="1:18" ht="51.75" x14ac:dyDescent="0.25">
      <c r="A73" s="28" t="s">
        <v>90</v>
      </c>
      <c r="B73" s="20">
        <v>4028287.3232999998</v>
      </c>
      <c r="C73" s="21">
        <v>3579157.9</v>
      </c>
      <c r="D73" s="22">
        <v>6.6171923314780496</v>
      </c>
      <c r="E73" s="23" t="s">
        <v>20</v>
      </c>
      <c r="H73" s="11" t="s">
        <v>91</v>
      </c>
      <c r="I73" s="12">
        <v>0.2609661076</v>
      </c>
      <c r="J73" s="12">
        <v>0.1114783</v>
      </c>
      <c r="K73" s="13">
        <v>4.0380047505938203E-2</v>
      </c>
      <c r="L73" s="11" t="s">
        <v>20</v>
      </c>
      <c r="M73" s="14"/>
      <c r="Q73">
        <f t="shared" si="5"/>
        <v>2.6096610759999997E-7</v>
      </c>
      <c r="R73">
        <f t="shared" si="6"/>
        <v>1.114783E-4</v>
      </c>
    </row>
    <row r="74" spans="1:18" ht="26.25" x14ac:dyDescent="0.25">
      <c r="A74" s="28" t="s">
        <v>85</v>
      </c>
      <c r="B74" s="20">
        <v>3042207.1595000001</v>
      </c>
      <c r="C74" s="21">
        <v>196485.8</v>
      </c>
      <c r="D74" s="22">
        <v>6.7703568161024696</v>
      </c>
      <c r="E74" s="23" t="s">
        <v>20</v>
      </c>
      <c r="H74" s="11" t="s">
        <v>92</v>
      </c>
      <c r="I74" s="12">
        <v>0.43270924430000002</v>
      </c>
      <c r="J74" s="12">
        <v>1.9670859999999999</v>
      </c>
      <c r="K74" s="13">
        <v>0.17089678510998299</v>
      </c>
      <c r="L74" s="11" t="s">
        <v>12</v>
      </c>
      <c r="M74" s="14"/>
      <c r="Q74">
        <f t="shared" si="5"/>
        <v>4.3270924430000004E-7</v>
      </c>
      <c r="R74">
        <f t="shared" si="6"/>
        <v>1.9670859999999998E-3</v>
      </c>
    </row>
    <row r="75" spans="1:18" ht="26.25" x14ac:dyDescent="0.25">
      <c r="A75" s="28" t="s">
        <v>86</v>
      </c>
      <c r="B75" s="20">
        <v>1353233.4473000001</v>
      </c>
      <c r="C75" s="21">
        <v>15652022.300000001</v>
      </c>
      <c r="D75" s="22">
        <v>12.8227960819234</v>
      </c>
      <c r="E75" s="23" t="s">
        <v>12</v>
      </c>
      <c r="H75" s="11" t="s">
        <v>93</v>
      </c>
      <c r="I75" s="12">
        <v>2.9668930008999999</v>
      </c>
      <c r="J75" s="12">
        <v>26.005517399999999</v>
      </c>
      <c r="K75" s="13">
        <v>7.0258620689655202E-2</v>
      </c>
      <c r="L75" s="11" t="s">
        <v>10</v>
      </c>
      <c r="M75" s="14"/>
      <c r="Q75">
        <f t="shared" si="5"/>
        <v>2.9668930008999995E-6</v>
      </c>
      <c r="R75">
        <f t="shared" si="6"/>
        <v>2.6005517399999997E-2</v>
      </c>
    </row>
    <row r="76" spans="1:18" x14ac:dyDescent="0.25">
      <c r="A76" s="19" t="s">
        <v>87</v>
      </c>
      <c r="B76" s="20">
        <v>1772390.9424000001</v>
      </c>
      <c r="C76" s="21">
        <v>20749647.699999999</v>
      </c>
      <c r="D76" s="22">
        <v>13.211009174311901</v>
      </c>
      <c r="E76" s="23" t="s">
        <v>12</v>
      </c>
      <c r="H76" s="11" t="s">
        <v>94</v>
      </c>
      <c r="I76" s="12">
        <v>2.4677480460000001</v>
      </c>
      <c r="J76" s="12">
        <v>5.9095877999999997</v>
      </c>
      <c r="K76" s="13">
        <v>6.4070351758793997E-2</v>
      </c>
      <c r="L76" s="11" t="s">
        <v>20</v>
      </c>
      <c r="M76" s="14"/>
      <c r="Q76">
        <f t="shared" si="5"/>
        <v>2.4677480459999997E-6</v>
      </c>
      <c r="R76">
        <f t="shared" si="6"/>
        <v>5.9095877999999994E-3</v>
      </c>
    </row>
    <row r="77" spans="1:18" ht="26.25" x14ac:dyDescent="0.25">
      <c r="A77" s="25" t="s">
        <v>95</v>
      </c>
      <c r="B77" s="29">
        <v>10328484.455</v>
      </c>
      <c r="C77" s="16">
        <v>82060328.900000006</v>
      </c>
      <c r="D77" s="17">
        <v>9.3472073995019596</v>
      </c>
      <c r="E77" s="17" t="s">
        <v>10</v>
      </c>
      <c r="H77" s="11" t="s">
        <v>96</v>
      </c>
      <c r="I77" s="12">
        <v>1.651882528</v>
      </c>
      <c r="J77" s="12">
        <v>1.7391981999999999</v>
      </c>
      <c r="K77" s="13">
        <v>7.7958894401133905E-2</v>
      </c>
      <c r="L77" s="11" t="s">
        <v>10</v>
      </c>
      <c r="M77" s="14"/>
      <c r="Q77">
        <f t="shared" si="5"/>
        <v>1.651882528E-6</v>
      </c>
      <c r="R77">
        <f t="shared" si="6"/>
        <v>1.7391981999999998E-3</v>
      </c>
    </row>
    <row r="78" spans="1:18" x14ac:dyDescent="0.25">
      <c r="A78" s="19" t="s">
        <v>88</v>
      </c>
      <c r="B78" s="20">
        <v>14384.2726</v>
      </c>
      <c r="C78" s="21">
        <v>88299.4</v>
      </c>
      <c r="D78" s="22">
        <v>5.5837563451776697</v>
      </c>
      <c r="E78" s="23" t="s">
        <v>20</v>
      </c>
      <c r="H78" s="11" t="s">
        <v>97</v>
      </c>
      <c r="I78" s="12">
        <v>0.80258054430000003</v>
      </c>
      <c r="J78" s="12">
        <v>24.832369499999999</v>
      </c>
      <c r="K78" s="13">
        <v>8.8381330685203596E-2</v>
      </c>
      <c r="L78" s="11" t="s">
        <v>10</v>
      </c>
      <c r="M78" s="14"/>
      <c r="Q78">
        <f t="shared" si="5"/>
        <v>8.025805443E-7</v>
      </c>
      <c r="R78">
        <f t="shared" si="6"/>
        <v>2.48323695E-2</v>
      </c>
    </row>
    <row r="79" spans="1:18" x14ac:dyDescent="0.25">
      <c r="A79" s="19" t="s">
        <v>89</v>
      </c>
      <c r="B79" s="20">
        <v>37328.570200000002</v>
      </c>
      <c r="C79" s="21">
        <v>342807.5</v>
      </c>
      <c r="D79" s="22">
        <v>4.3668122270742398</v>
      </c>
      <c r="E79" s="23" t="s">
        <v>20</v>
      </c>
      <c r="H79" s="11" t="s">
        <v>98</v>
      </c>
      <c r="I79" s="12">
        <v>1.0490978488</v>
      </c>
      <c r="J79" s="12">
        <v>5.6436681000000002</v>
      </c>
      <c r="K79" s="13">
        <v>0.107861060329068</v>
      </c>
      <c r="L79" s="11" t="s">
        <v>10</v>
      </c>
      <c r="M79" s="14"/>
      <c r="Q79">
        <f t="shared" si="5"/>
        <v>1.0490978488E-6</v>
      </c>
      <c r="R79">
        <f t="shared" si="6"/>
        <v>5.6436681000000006E-3</v>
      </c>
    </row>
    <row r="80" spans="1:18" x14ac:dyDescent="0.25">
      <c r="A80" s="19" t="s">
        <v>91</v>
      </c>
      <c r="B80" s="20">
        <v>260966.10759999999</v>
      </c>
      <c r="C80" s="21">
        <v>111478.3</v>
      </c>
      <c r="D80" s="22">
        <v>4.0380047505938199</v>
      </c>
      <c r="E80" s="23" t="s">
        <v>20</v>
      </c>
      <c r="H80" s="11" t="s">
        <v>99</v>
      </c>
      <c r="I80" s="12">
        <v>0.64489429229999995</v>
      </c>
      <c r="J80" s="12">
        <v>15.420316700000001</v>
      </c>
      <c r="K80" s="13">
        <v>0.17857142857142899</v>
      </c>
      <c r="L80" s="11" t="s">
        <v>12</v>
      </c>
      <c r="M80" s="14"/>
      <c r="Q80">
        <f t="shared" si="5"/>
        <v>6.4489429230000002E-7</v>
      </c>
      <c r="R80">
        <f t="shared" si="6"/>
        <v>1.5420316700000001E-2</v>
      </c>
    </row>
    <row r="81" spans="1:18" x14ac:dyDescent="0.25">
      <c r="A81" s="19" t="s">
        <v>92</v>
      </c>
      <c r="B81" s="20">
        <v>432709.24430000002</v>
      </c>
      <c r="C81" s="24">
        <v>1967086</v>
      </c>
      <c r="D81" s="22">
        <v>17.089678510998301</v>
      </c>
      <c r="E81" s="23" t="s">
        <v>12</v>
      </c>
      <c r="H81" s="11" t="s">
        <v>100</v>
      </c>
      <c r="I81" s="12">
        <v>0.21026835830000001</v>
      </c>
      <c r="J81" s="12">
        <v>0.89852980000000005</v>
      </c>
      <c r="K81" s="13">
        <v>4.5918367346938799E-2</v>
      </c>
      <c r="L81" s="11" t="s">
        <v>20</v>
      </c>
      <c r="M81" s="14"/>
      <c r="Q81">
        <f t="shared" si="5"/>
        <v>2.1026835830000003E-7</v>
      </c>
      <c r="R81">
        <f t="shared" si="6"/>
        <v>8.9852980000000007E-4</v>
      </c>
    </row>
    <row r="82" spans="1:18" x14ac:dyDescent="0.25">
      <c r="A82" s="19" t="s">
        <v>93</v>
      </c>
      <c r="B82" s="20">
        <v>2966893.0008999999</v>
      </c>
      <c r="C82" s="21">
        <v>26005517.399999999</v>
      </c>
      <c r="D82" s="22">
        <v>7.0258620689655196</v>
      </c>
      <c r="E82" s="23" t="s">
        <v>10</v>
      </c>
      <c r="H82" s="11" t="s">
        <v>101</v>
      </c>
      <c r="I82" s="12">
        <v>1.1223526415</v>
      </c>
      <c r="J82" s="12">
        <v>0.52963139999999997</v>
      </c>
      <c r="K82" s="13">
        <v>0.145009416195857</v>
      </c>
      <c r="L82" s="11" t="s">
        <v>12</v>
      </c>
      <c r="M82" s="14"/>
      <c r="Q82">
        <f t="shared" si="5"/>
        <v>1.1223526415E-6</v>
      </c>
      <c r="R82">
        <f t="shared" si="6"/>
        <v>5.2963139999999994E-4</v>
      </c>
    </row>
    <row r="83" spans="1:18" x14ac:dyDescent="0.25">
      <c r="A83" s="19" t="s">
        <v>94</v>
      </c>
      <c r="B83" s="20">
        <v>2467748.0460000001</v>
      </c>
      <c r="C83" s="21">
        <v>5909587.7999999998</v>
      </c>
      <c r="D83" s="22">
        <v>6.4070351758794004</v>
      </c>
      <c r="E83" s="23" t="s">
        <v>20</v>
      </c>
      <c r="H83" s="11" t="s">
        <v>102</v>
      </c>
      <c r="I83" s="12">
        <v>0.30446897779999998</v>
      </c>
      <c r="J83" s="12">
        <v>3.0256675999999998</v>
      </c>
      <c r="K83" s="13">
        <v>4.7244094488188997E-2</v>
      </c>
      <c r="L83" s="11" t="s">
        <v>20</v>
      </c>
      <c r="M83" s="14"/>
      <c r="Q83">
        <f t="shared" si="5"/>
        <v>3.0446897779999998E-7</v>
      </c>
      <c r="R83">
        <f t="shared" si="6"/>
        <v>3.0256675999999999E-3</v>
      </c>
    </row>
    <row r="84" spans="1:18" ht="26.25" x14ac:dyDescent="0.25">
      <c r="A84" s="19" t="s">
        <v>96</v>
      </c>
      <c r="B84" s="20">
        <v>1651882.5279999999</v>
      </c>
      <c r="C84" s="21">
        <v>1739198.2</v>
      </c>
      <c r="D84" s="22">
        <v>7.79588944011339</v>
      </c>
      <c r="E84" s="23" t="s">
        <v>10</v>
      </c>
      <c r="H84" s="11" t="s">
        <v>103</v>
      </c>
      <c r="I84" s="12">
        <v>0.1197383075</v>
      </c>
      <c r="J84" s="12">
        <v>1.5560993000000001</v>
      </c>
      <c r="K84" s="13">
        <v>0.109422492401216</v>
      </c>
      <c r="L84" s="11" t="s">
        <v>10</v>
      </c>
      <c r="M84" s="14"/>
      <c r="Q84">
        <f t="shared" si="5"/>
        <v>1.1973830750000001E-7</v>
      </c>
      <c r="R84">
        <f t="shared" si="6"/>
        <v>1.5560993000000001E-3</v>
      </c>
    </row>
    <row r="85" spans="1:18" x14ac:dyDescent="0.25">
      <c r="A85" s="19" t="s">
        <v>97</v>
      </c>
      <c r="B85" s="20">
        <v>802580.54429999995</v>
      </c>
      <c r="C85" s="21">
        <v>24832369.5</v>
      </c>
      <c r="D85" s="22">
        <v>8.8381330685203601</v>
      </c>
      <c r="E85" s="23" t="s">
        <v>10</v>
      </c>
      <c r="H85" s="11" t="s">
        <v>104</v>
      </c>
      <c r="I85" s="12">
        <v>0.60663402820000001</v>
      </c>
      <c r="J85" s="12">
        <v>7.8638168000000004</v>
      </c>
      <c r="K85" s="13">
        <v>7.4162679425837305E-2</v>
      </c>
      <c r="L85" s="11" t="s">
        <v>10</v>
      </c>
      <c r="M85" s="14"/>
      <c r="Q85">
        <f t="shared" si="5"/>
        <v>6.0663402820000007E-7</v>
      </c>
      <c r="R85">
        <f t="shared" si="6"/>
        <v>7.8638168000000012E-3</v>
      </c>
    </row>
    <row r="86" spans="1:18" x14ac:dyDescent="0.25">
      <c r="A86" s="19" t="s">
        <v>98</v>
      </c>
      <c r="B86" s="20">
        <v>1049097.8488</v>
      </c>
      <c r="C86" s="21">
        <v>5643668.0999999996</v>
      </c>
      <c r="D86" s="22">
        <v>10.786106032906799</v>
      </c>
      <c r="E86" s="23" t="s">
        <v>10</v>
      </c>
      <c r="H86" s="11" t="s">
        <v>105</v>
      </c>
      <c r="I86" s="12">
        <v>0.6038561241</v>
      </c>
      <c r="J86" s="12">
        <v>2.0351073</v>
      </c>
      <c r="K86" s="13">
        <v>7.2314049586776896E-2</v>
      </c>
      <c r="L86" s="11" t="s">
        <v>10</v>
      </c>
      <c r="M86" s="14"/>
      <c r="Q86">
        <f t="shared" si="5"/>
        <v>6.038561241E-7</v>
      </c>
      <c r="R86">
        <f t="shared" si="6"/>
        <v>2.0351073000000001E-3</v>
      </c>
    </row>
    <row r="87" spans="1:18" x14ac:dyDescent="0.25">
      <c r="A87" s="19" t="s">
        <v>99</v>
      </c>
      <c r="B87" s="20">
        <v>644894.29229999997</v>
      </c>
      <c r="C87" s="21">
        <v>15420316.699999999</v>
      </c>
      <c r="D87" s="22">
        <v>17.8571428571429</v>
      </c>
      <c r="E87" s="23" t="s">
        <v>12</v>
      </c>
      <c r="H87" s="11" t="s">
        <v>106</v>
      </c>
      <c r="I87" s="12">
        <v>0.3192508463</v>
      </c>
      <c r="J87" s="12">
        <v>0.66589860000000001</v>
      </c>
      <c r="K87" s="13">
        <v>5.9474412171507597E-2</v>
      </c>
      <c r="L87" s="11" t="s">
        <v>20</v>
      </c>
      <c r="M87" s="14"/>
      <c r="Q87">
        <f t="shared" si="5"/>
        <v>3.1925084630000001E-7</v>
      </c>
      <c r="R87">
        <f t="shared" si="6"/>
        <v>6.6589860000000004E-4</v>
      </c>
    </row>
    <row r="88" spans="1:18" ht="26.25" x14ac:dyDescent="0.25">
      <c r="A88" s="25" t="s">
        <v>107</v>
      </c>
      <c r="B88" s="16">
        <v>4921591.3005999997</v>
      </c>
      <c r="C88" s="16">
        <v>18622048.5</v>
      </c>
      <c r="D88" s="17">
        <v>7.6900754497968702</v>
      </c>
      <c r="E88" s="17" t="s">
        <v>10</v>
      </c>
      <c r="H88" s="11" t="s">
        <v>108</v>
      </c>
      <c r="I88" s="12">
        <v>0.28071568180000001</v>
      </c>
      <c r="J88" s="12">
        <v>0.81182639999999995</v>
      </c>
      <c r="K88" s="13">
        <v>9.12162162162162E-2</v>
      </c>
      <c r="L88" s="11" t="s">
        <v>10</v>
      </c>
      <c r="M88" s="14"/>
      <c r="Q88">
        <f t="shared" si="5"/>
        <v>2.807156818E-7</v>
      </c>
      <c r="R88">
        <f t="shared" si="6"/>
        <v>8.118263999999999E-4</v>
      </c>
    </row>
    <row r="89" spans="1:18" x14ac:dyDescent="0.25">
      <c r="A89" s="19" t="s">
        <v>100</v>
      </c>
      <c r="B89" s="20">
        <v>210268.35829999999</v>
      </c>
      <c r="C89" s="21">
        <v>898529.8</v>
      </c>
      <c r="D89" s="22">
        <v>4.5918367346938798</v>
      </c>
      <c r="E89" s="23" t="s">
        <v>20</v>
      </c>
      <c r="H89" s="11" t="s">
        <v>109</v>
      </c>
      <c r="I89" s="12">
        <v>1.1806834340000001</v>
      </c>
      <c r="J89" s="12">
        <v>1.0618145999999999</v>
      </c>
      <c r="K89" s="13">
        <v>3.8961038961039002E-2</v>
      </c>
      <c r="L89" s="11" t="s">
        <v>20</v>
      </c>
      <c r="M89" s="14"/>
      <c r="Q89">
        <f t="shared" si="5"/>
        <v>1.180683434E-6</v>
      </c>
      <c r="R89">
        <f t="shared" si="6"/>
        <v>1.0618145999999999E-3</v>
      </c>
    </row>
    <row r="90" spans="1:18" x14ac:dyDescent="0.25">
      <c r="A90" s="19" t="s">
        <v>101</v>
      </c>
      <c r="B90" s="20">
        <v>1122352.6414999999</v>
      </c>
      <c r="C90" s="21">
        <v>529631.4</v>
      </c>
      <c r="D90" s="22">
        <v>14.500941619585699</v>
      </c>
      <c r="E90" s="23" t="s">
        <v>12</v>
      </c>
    </row>
    <row r="91" spans="1:18" x14ac:dyDescent="0.25">
      <c r="A91" s="19" t="s">
        <v>102</v>
      </c>
      <c r="B91" s="20">
        <v>304468.97779999999</v>
      </c>
      <c r="C91" s="21">
        <v>3025667.6</v>
      </c>
      <c r="D91" s="22">
        <v>4.7244094488188999</v>
      </c>
      <c r="E91" s="23" t="s">
        <v>20</v>
      </c>
    </row>
    <row r="92" spans="1:18" x14ac:dyDescent="0.25">
      <c r="A92" s="19" t="s">
        <v>103</v>
      </c>
      <c r="B92" s="20">
        <v>119738.3075</v>
      </c>
      <c r="C92" s="21">
        <v>1556099.3</v>
      </c>
      <c r="D92" s="22">
        <v>10.942249240121599</v>
      </c>
      <c r="E92" s="23" t="s">
        <v>10</v>
      </c>
    </row>
    <row r="93" spans="1:18" x14ac:dyDescent="0.25">
      <c r="A93" s="19" t="s">
        <v>104</v>
      </c>
      <c r="B93" s="20">
        <v>606634.02819999994</v>
      </c>
      <c r="C93" s="21">
        <v>7863816.7999999998</v>
      </c>
      <c r="D93" s="22">
        <v>7.4162679425837297</v>
      </c>
      <c r="E93" s="23" t="s">
        <v>10</v>
      </c>
    </row>
    <row r="94" spans="1:18" x14ac:dyDescent="0.25">
      <c r="A94" s="19" t="s">
        <v>105</v>
      </c>
      <c r="B94" s="20">
        <v>603856.12410000002</v>
      </c>
      <c r="C94" s="21">
        <v>2035107.3</v>
      </c>
      <c r="D94" s="22">
        <v>7.2314049586776896</v>
      </c>
      <c r="E94" s="23" t="s">
        <v>10</v>
      </c>
    </row>
    <row r="95" spans="1:18" x14ac:dyDescent="0.25">
      <c r="A95" s="19" t="s">
        <v>106</v>
      </c>
      <c r="B95" s="20">
        <v>319250.84629999998</v>
      </c>
      <c r="C95" s="21">
        <v>665898.6</v>
      </c>
      <c r="D95" s="22">
        <v>5.94744121715076</v>
      </c>
      <c r="E95" s="23" t="s">
        <v>20</v>
      </c>
    </row>
    <row r="96" spans="1:18" x14ac:dyDescent="0.25">
      <c r="A96" s="19" t="s">
        <v>108</v>
      </c>
      <c r="B96" s="20">
        <v>280715.68180000002</v>
      </c>
      <c r="C96" s="21">
        <v>811826.4</v>
      </c>
      <c r="D96" s="22">
        <v>9.1216216216216193</v>
      </c>
      <c r="E96" s="23" t="s">
        <v>10</v>
      </c>
    </row>
    <row r="97" spans="1:6" x14ac:dyDescent="0.25">
      <c r="A97" s="19" t="s">
        <v>109</v>
      </c>
      <c r="B97" s="20">
        <v>1180683.4339999999</v>
      </c>
      <c r="C97" s="21">
        <v>1061814.6000000001</v>
      </c>
      <c r="D97" s="22">
        <v>3.8961038961039001</v>
      </c>
      <c r="E97" s="23" t="s">
        <v>20</v>
      </c>
    </row>
    <row r="98" spans="1:6" x14ac:dyDescent="0.25">
      <c r="A98" s="30"/>
      <c r="B98" s="31"/>
      <c r="C98" s="32"/>
      <c r="D98" s="33"/>
      <c r="E98" s="32"/>
      <c r="F98" s="32"/>
    </row>
    <row r="99" spans="1:6" x14ac:dyDescent="0.25">
      <c r="A99" s="30"/>
      <c r="B99" s="31"/>
      <c r="C99" s="32"/>
      <c r="D99" s="33"/>
      <c r="E99" s="32"/>
      <c r="F99" s="32"/>
    </row>
    <row r="100" spans="1:6" x14ac:dyDescent="0.25">
      <c r="A100" s="32"/>
      <c r="B100" s="32"/>
      <c r="C100" s="34"/>
      <c r="D100" s="32"/>
      <c r="E100" s="32"/>
      <c r="F100" s="32"/>
    </row>
    <row r="101" spans="1:6" x14ac:dyDescent="0.25">
      <c r="A101" s="32"/>
      <c r="B101" s="32"/>
      <c r="C101" s="32"/>
      <c r="D101" s="32"/>
      <c r="E101" s="32"/>
      <c r="F101" s="32"/>
    </row>
  </sheetData>
  <mergeCells count="2">
    <mergeCell ref="A1:E1"/>
    <mergeCell ref="H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zoomScaleNormal="100" workbookViewId="0">
      <selection activeCell="A19" sqref="A19"/>
    </sheetView>
  </sheetViews>
  <sheetFormatPr defaultColWidth="8.7109375" defaultRowHeight="15" x14ac:dyDescent="0.25"/>
  <cols>
    <col min="1" max="1" width="36.140625" customWidth="1"/>
    <col min="2" max="2" width="28.28515625" customWidth="1"/>
  </cols>
  <sheetData>
    <row r="2" spans="1:2" ht="27.75" customHeight="1" x14ac:dyDescent="0.25"/>
    <row r="3" spans="1:2" x14ac:dyDescent="0.25">
      <c r="A3" s="35" t="s">
        <v>7</v>
      </c>
      <c r="B3" s="36" t="s">
        <v>110</v>
      </c>
    </row>
    <row r="4" spans="1:2" x14ac:dyDescent="0.25">
      <c r="A4" s="37" t="s">
        <v>111</v>
      </c>
      <c r="B4" s="38">
        <v>155.467612</v>
      </c>
    </row>
    <row r="5" spans="1:2" x14ac:dyDescent="0.25">
      <c r="A5" s="39" t="s">
        <v>112</v>
      </c>
      <c r="B5" s="40">
        <v>186.32703749999999</v>
      </c>
    </row>
    <row r="6" spans="1:2" x14ac:dyDescent="0.25">
      <c r="A6" s="39" t="s">
        <v>113</v>
      </c>
      <c r="B6" s="40">
        <v>87.956416700000005</v>
      </c>
    </row>
    <row r="7" spans="1:2" x14ac:dyDescent="0.25">
      <c r="A7" s="39" t="s">
        <v>114</v>
      </c>
      <c r="B7" s="40">
        <v>0.19648579999999999</v>
      </c>
    </row>
    <row r="8" spans="1:2" x14ac:dyDescent="0.25">
      <c r="A8" s="39" t="s">
        <v>115</v>
      </c>
      <c r="B8" s="40">
        <v>259.38370620000001</v>
      </c>
    </row>
    <row r="9" spans="1:2" x14ac:dyDescent="0.25">
      <c r="A9" s="39" t="s">
        <v>116</v>
      </c>
      <c r="B9" s="40">
        <v>19.427665999999999</v>
      </c>
    </row>
    <row r="10" spans="1:2" x14ac:dyDescent="0.25">
      <c r="A10" s="39" t="s">
        <v>117</v>
      </c>
      <c r="B10" s="40">
        <v>66.949290000000005</v>
      </c>
    </row>
    <row r="11" spans="1:2" x14ac:dyDescent="0.25">
      <c r="A11" s="39" t="s">
        <v>118</v>
      </c>
      <c r="B11" s="41">
        <v>403.38254599999999</v>
      </c>
    </row>
    <row r="12" spans="1:2" x14ac:dyDescent="0.25">
      <c r="A12" s="42" t="s">
        <v>119</v>
      </c>
      <c r="B12" s="43">
        <v>1179.0907602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2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30.7109375" customWidth="1"/>
    <col min="2" max="3" width="75.5703125" customWidth="1"/>
    <col min="4" max="68" width="5" customWidth="1"/>
    <col min="69" max="84" width="6" customWidth="1"/>
    <col min="85" max="87" width="7" customWidth="1"/>
    <col min="88" max="88" width="11.85546875" customWidth="1"/>
  </cols>
  <sheetData>
    <row r="3" spans="1:2" x14ac:dyDescent="0.25">
      <c r="A3" s="35" t="s">
        <v>7</v>
      </c>
      <c r="B3" s="36" t="s">
        <v>120</v>
      </c>
    </row>
    <row r="4" spans="1:2" x14ac:dyDescent="0.25">
      <c r="A4" s="37" t="s">
        <v>111</v>
      </c>
      <c r="B4" s="44">
        <v>5.35487587237058</v>
      </c>
    </row>
    <row r="5" spans="1:2" x14ac:dyDescent="0.25">
      <c r="A5" s="39" t="s">
        <v>112</v>
      </c>
      <c r="B5" s="45">
        <v>2.0136880628509899</v>
      </c>
    </row>
    <row r="6" spans="1:2" x14ac:dyDescent="0.25">
      <c r="A6" s="39" t="s">
        <v>113</v>
      </c>
      <c r="B6" s="45">
        <v>0.74200691304808197</v>
      </c>
    </row>
    <row r="7" spans="1:2" x14ac:dyDescent="0.25">
      <c r="A7" s="39" t="s">
        <v>114</v>
      </c>
      <c r="B7" s="45">
        <v>6.7703568161024699E-2</v>
      </c>
    </row>
    <row r="8" spans="1:2" x14ac:dyDescent="0.25">
      <c r="A8" s="39" t="s">
        <v>115</v>
      </c>
      <c r="B8" s="45">
        <v>0.34238555345535199</v>
      </c>
    </row>
    <row r="9" spans="1:2" x14ac:dyDescent="0.25">
      <c r="A9" s="39" t="s">
        <v>116</v>
      </c>
      <c r="B9" s="45">
        <v>8.4789981737542403E-2</v>
      </c>
    </row>
    <row r="10" spans="1:2" x14ac:dyDescent="0.25">
      <c r="A10" s="39" t="s">
        <v>117</v>
      </c>
      <c r="B10" s="45">
        <v>0.110928897739253</v>
      </c>
    </row>
    <row r="11" spans="1:2" x14ac:dyDescent="0.25">
      <c r="A11" s="39" t="s">
        <v>118</v>
      </c>
      <c r="B11" s="46">
        <v>0.132575155081915</v>
      </c>
    </row>
    <row r="12" spans="1:2" x14ac:dyDescent="0.25">
      <c r="A12" s="42" t="s">
        <v>119</v>
      </c>
      <c r="B12" s="47">
        <v>8.8489540044447406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9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31" customWidth="1"/>
    <col min="2" max="2" width="61.7109375" customWidth="1"/>
  </cols>
  <sheetData>
    <row r="3" spans="1:2" x14ac:dyDescent="0.25">
      <c r="A3" s="35" t="s">
        <v>8</v>
      </c>
      <c r="B3" s="36" t="s">
        <v>121</v>
      </c>
    </row>
    <row r="4" spans="1:2" x14ac:dyDescent="0.25">
      <c r="A4" s="37" t="s">
        <v>122</v>
      </c>
      <c r="B4" s="38">
        <v>66.417714997800005</v>
      </c>
    </row>
    <row r="5" spans="1:2" x14ac:dyDescent="0.25">
      <c r="A5" s="39" t="s">
        <v>123</v>
      </c>
      <c r="B5" s="40">
        <v>5.8272392964000002</v>
      </c>
    </row>
    <row r="6" spans="1:2" x14ac:dyDescent="0.25">
      <c r="A6" s="39" t="s">
        <v>124</v>
      </c>
      <c r="B6" s="40">
        <v>15.115066475800001</v>
      </c>
    </row>
    <row r="7" spans="1:2" x14ac:dyDescent="0.25">
      <c r="A7" s="39" t="s">
        <v>125</v>
      </c>
      <c r="B7" s="40">
        <v>8.5248889499999994</v>
      </c>
    </row>
    <row r="8" spans="1:2" x14ac:dyDescent="0.25">
      <c r="A8" s="39" t="s">
        <v>126</v>
      </c>
      <c r="B8" s="41">
        <v>17.579949936199998</v>
      </c>
    </row>
    <row r="9" spans="1:2" x14ac:dyDescent="0.25">
      <c r="A9" s="42" t="s">
        <v>119</v>
      </c>
      <c r="B9" s="43">
        <v>113.46485965620001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9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38.42578125" customWidth="1"/>
    <col min="2" max="2" width="39.5703125" customWidth="1"/>
  </cols>
  <sheetData>
    <row r="3" spans="1:2" x14ac:dyDescent="0.25">
      <c r="A3" s="35" t="s">
        <v>8</v>
      </c>
      <c r="B3" s="36" t="s">
        <v>120</v>
      </c>
    </row>
    <row r="4" spans="1:2" x14ac:dyDescent="0.25">
      <c r="A4" s="37" t="s">
        <v>122</v>
      </c>
      <c r="B4" s="44">
        <v>7.9776845643206302</v>
      </c>
    </row>
    <row r="5" spans="1:2" x14ac:dyDescent="0.25">
      <c r="A5" s="39" t="s">
        <v>123</v>
      </c>
      <c r="B5" s="45">
        <v>0.20042470798204601</v>
      </c>
    </row>
    <row r="6" spans="1:2" x14ac:dyDescent="0.25">
      <c r="A6" s="39" t="s">
        <v>124</v>
      </c>
      <c r="B6" s="45">
        <v>0.26205594691958101</v>
      </c>
    </row>
    <row r="7" spans="1:2" x14ac:dyDescent="0.25">
      <c r="A7" s="39" t="s">
        <v>125</v>
      </c>
      <c r="B7" s="45">
        <v>0.27621363014057199</v>
      </c>
    </row>
    <row r="8" spans="1:2" x14ac:dyDescent="0.25">
      <c r="A8" s="39" t="s">
        <v>126</v>
      </c>
      <c r="B8" s="46">
        <v>0.132575155081915</v>
      </c>
    </row>
    <row r="9" spans="1:2" x14ac:dyDescent="0.25">
      <c r="A9" s="42" t="s">
        <v>119</v>
      </c>
      <c r="B9" s="47">
        <v>8.8489540044447406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12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26.42578125" customWidth="1"/>
    <col min="2" max="2" width="73.140625" customWidth="1"/>
  </cols>
  <sheetData>
    <row r="3" spans="1:2" x14ac:dyDescent="0.25">
      <c r="A3" s="35" t="s">
        <v>4</v>
      </c>
      <c r="B3" s="36" t="s">
        <v>121</v>
      </c>
    </row>
    <row r="4" spans="1:2" x14ac:dyDescent="0.25">
      <c r="A4" s="48" t="s">
        <v>127</v>
      </c>
      <c r="B4" s="38">
        <v>1.7114869285000001</v>
      </c>
    </row>
    <row r="5" spans="1:2" x14ac:dyDescent="0.25">
      <c r="A5" s="49" t="s">
        <v>128</v>
      </c>
      <c r="B5" s="40">
        <v>24.103322718499999</v>
      </c>
    </row>
    <row r="6" spans="1:2" x14ac:dyDescent="0.25">
      <c r="A6" s="49" t="s">
        <v>129</v>
      </c>
      <c r="B6" s="40">
        <v>36.358642813000003</v>
      </c>
    </row>
    <row r="7" spans="1:2" x14ac:dyDescent="0.25">
      <c r="A7" s="49" t="s">
        <v>130</v>
      </c>
      <c r="B7" s="40">
        <v>40.6498469589</v>
      </c>
    </row>
    <row r="8" spans="1:2" x14ac:dyDescent="0.25">
      <c r="A8" s="49" t="s">
        <v>131</v>
      </c>
      <c r="B8" s="40">
        <v>4.2611232862000001</v>
      </c>
    </row>
    <row r="9" spans="1:2" x14ac:dyDescent="0.25">
      <c r="A9" s="49" t="s">
        <v>132</v>
      </c>
      <c r="B9" s="40">
        <v>2.1957297307000001</v>
      </c>
    </row>
    <row r="10" spans="1:2" x14ac:dyDescent="0.25">
      <c r="A10" s="49" t="s">
        <v>133</v>
      </c>
      <c r="B10" s="40">
        <v>1.2574492642999999</v>
      </c>
    </row>
    <row r="11" spans="1:2" x14ac:dyDescent="0.25">
      <c r="A11" s="49" t="s">
        <v>134</v>
      </c>
      <c r="B11" s="41">
        <v>2.9272579561000001</v>
      </c>
    </row>
    <row r="12" spans="1:2" x14ac:dyDescent="0.25">
      <c r="A12" s="50" t="s">
        <v>119</v>
      </c>
      <c r="B12" s="43">
        <v>113.46485965620001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2"/>
  <sheetViews>
    <sheetView zoomScaleNormal="100" workbookViewId="0">
      <selection activeCell="C13" sqref="C13"/>
    </sheetView>
  </sheetViews>
  <sheetFormatPr defaultColWidth="8.7109375" defaultRowHeight="15" x14ac:dyDescent="0.25"/>
  <cols>
    <col min="1" max="1" width="30.140625" customWidth="1"/>
    <col min="2" max="2" width="69.85546875" customWidth="1"/>
  </cols>
  <sheetData>
    <row r="3" spans="1:2" x14ac:dyDescent="0.25">
      <c r="A3" s="35" t="s">
        <v>4</v>
      </c>
      <c r="B3" s="36" t="s">
        <v>110</v>
      </c>
    </row>
    <row r="4" spans="1:2" x14ac:dyDescent="0.25">
      <c r="A4" s="48" t="s">
        <v>127</v>
      </c>
      <c r="B4" s="38">
        <v>3.3092857000000002</v>
      </c>
    </row>
    <row r="5" spans="1:2" x14ac:dyDescent="0.25">
      <c r="A5" s="49" t="s">
        <v>128</v>
      </c>
      <c r="B5" s="40">
        <v>76.878264700000003</v>
      </c>
    </row>
    <row r="6" spans="1:2" x14ac:dyDescent="0.25">
      <c r="A6" s="49" t="s">
        <v>129</v>
      </c>
      <c r="B6" s="40">
        <v>285.32264900000001</v>
      </c>
    </row>
    <row r="7" spans="1:2" x14ac:dyDescent="0.25">
      <c r="A7" s="49" t="s">
        <v>130</v>
      </c>
      <c r="B7" s="40">
        <v>725.75149060000001</v>
      </c>
    </row>
    <row r="8" spans="1:2" x14ac:dyDescent="0.25">
      <c r="A8" s="49" t="s">
        <v>131</v>
      </c>
      <c r="B8" s="40">
        <v>46.038195899999998</v>
      </c>
    </row>
    <row r="9" spans="1:2" x14ac:dyDescent="0.25">
      <c r="A9" s="49" t="s">
        <v>132</v>
      </c>
      <c r="B9" s="40">
        <v>11.608756</v>
      </c>
    </row>
    <row r="10" spans="1:2" x14ac:dyDescent="0.25">
      <c r="A10" s="49" t="s">
        <v>133</v>
      </c>
      <c r="B10" s="40">
        <v>13.3035409</v>
      </c>
    </row>
    <row r="11" spans="1:2" x14ac:dyDescent="0.25">
      <c r="A11" s="49" t="s">
        <v>134</v>
      </c>
      <c r="B11" s="41">
        <v>16.878577400000001</v>
      </c>
    </row>
    <row r="12" spans="1:2" x14ac:dyDescent="0.25">
      <c r="A12" s="50" t="s">
        <v>119</v>
      </c>
      <c r="B12" s="43">
        <v>1179.0907602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8"/>
  <sheetViews>
    <sheetView zoomScaleNormal="100" workbookViewId="0">
      <selection activeCell="E10" sqref="E10"/>
    </sheetView>
  </sheetViews>
  <sheetFormatPr defaultColWidth="8.7109375" defaultRowHeight="15" x14ac:dyDescent="0.25"/>
  <cols>
    <col min="1" max="1" width="26.42578125" customWidth="1"/>
    <col min="2" max="2" width="46.42578125" customWidth="1"/>
    <col min="3" max="3" width="40.5703125" customWidth="1"/>
    <col min="4" max="4" width="39.7109375" customWidth="1"/>
  </cols>
  <sheetData>
    <row r="3" spans="1:4" x14ac:dyDescent="0.25">
      <c r="A3" s="51"/>
      <c r="B3" s="52" t="s">
        <v>135</v>
      </c>
      <c r="C3" s="53"/>
      <c r="D3" s="54"/>
    </row>
    <row r="4" spans="1:4" x14ac:dyDescent="0.25">
      <c r="A4" s="55" t="s">
        <v>5</v>
      </c>
      <c r="B4" s="56" t="s">
        <v>136</v>
      </c>
      <c r="C4" s="57" t="s">
        <v>137</v>
      </c>
      <c r="D4" s="58" t="s">
        <v>138</v>
      </c>
    </row>
    <row r="5" spans="1:4" x14ac:dyDescent="0.25">
      <c r="A5" s="59" t="s">
        <v>12</v>
      </c>
      <c r="B5" s="60">
        <v>31</v>
      </c>
      <c r="C5" s="61">
        <v>31</v>
      </c>
      <c r="D5" s="62">
        <v>31</v>
      </c>
    </row>
    <row r="6" spans="1:4" x14ac:dyDescent="0.25">
      <c r="A6" s="63" t="s">
        <v>20</v>
      </c>
      <c r="B6" s="64">
        <v>28</v>
      </c>
      <c r="C6" s="65">
        <v>28</v>
      </c>
      <c r="D6" s="66">
        <v>28</v>
      </c>
    </row>
    <row r="7" spans="1:4" x14ac:dyDescent="0.25">
      <c r="A7" s="63" t="s">
        <v>10</v>
      </c>
      <c r="B7" s="67">
        <v>27</v>
      </c>
      <c r="C7" s="68">
        <v>27</v>
      </c>
      <c r="D7" s="69">
        <v>27</v>
      </c>
    </row>
    <row r="8" spans="1:4" x14ac:dyDescent="0.25">
      <c r="A8" s="70" t="s">
        <v>119</v>
      </c>
      <c r="B8" s="71">
        <v>86</v>
      </c>
      <c r="C8" s="72">
        <v>86</v>
      </c>
      <c r="D8" s="73">
        <v>86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7"/>
  <sheetViews>
    <sheetView topLeftCell="A65" zoomScaleNormal="100" workbookViewId="0"/>
  </sheetViews>
  <sheetFormatPr defaultColWidth="8.7109375" defaultRowHeight="15" x14ac:dyDescent="0.25"/>
  <cols>
    <col min="1" max="1" width="22" customWidth="1"/>
    <col min="2" max="2" width="25.5703125" customWidth="1"/>
  </cols>
  <sheetData>
    <row r="1" spans="1:2" ht="76.5" x14ac:dyDescent="0.25">
      <c r="A1" s="4" t="s">
        <v>7</v>
      </c>
      <c r="B1" s="4" t="s">
        <v>8</v>
      </c>
    </row>
    <row r="2" spans="1:2" x14ac:dyDescent="0.25">
      <c r="A2" s="12">
        <v>1.1230556704000001</v>
      </c>
      <c r="B2" s="12">
        <v>2.8701094</v>
      </c>
    </row>
    <row r="3" spans="1:2" x14ac:dyDescent="0.25">
      <c r="A3" s="12">
        <v>0.32832863909999999</v>
      </c>
      <c r="B3" s="12">
        <v>0.57515400000000005</v>
      </c>
    </row>
    <row r="4" spans="1:2" x14ac:dyDescent="0.25">
      <c r="A4" s="12">
        <v>0.55805359450000003</v>
      </c>
      <c r="B4" s="12">
        <v>4.9731173000000002</v>
      </c>
    </row>
    <row r="5" spans="1:2" x14ac:dyDescent="0.25">
      <c r="A5" s="12">
        <v>0.70875663680000001</v>
      </c>
      <c r="B5" s="12">
        <v>10.608196</v>
      </c>
    </row>
    <row r="6" spans="1:2" x14ac:dyDescent="0.25">
      <c r="A6" s="12">
        <v>0.18935929269999999</v>
      </c>
      <c r="B6" s="12">
        <v>0.78286770000000006</v>
      </c>
    </row>
    <row r="7" spans="1:2" x14ac:dyDescent="0.25">
      <c r="A7" s="12">
        <v>2.1986773401000002</v>
      </c>
      <c r="B7" s="12">
        <v>6.3828323999999999</v>
      </c>
    </row>
    <row r="8" spans="1:2" x14ac:dyDescent="0.25">
      <c r="A8" s="12">
        <v>0.17495196360000001</v>
      </c>
      <c r="B8" s="12">
        <v>8.6131200000000005E-2</v>
      </c>
    </row>
    <row r="9" spans="1:2" x14ac:dyDescent="0.25">
      <c r="A9" s="12">
        <v>0.52618002639999994</v>
      </c>
      <c r="B9" s="12">
        <v>3.7714240000000001</v>
      </c>
    </row>
    <row r="10" spans="1:2" x14ac:dyDescent="0.25">
      <c r="A10" s="12">
        <v>0.87699711989999996</v>
      </c>
      <c r="B10" s="12">
        <v>0.57192240000000005</v>
      </c>
    </row>
    <row r="11" spans="1:2" x14ac:dyDescent="0.25">
      <c r="A11" s="12">
        <v>4.3061044535999997</v>
      </c>
      <c r="B11" s="12">
        <v>128.4009465</v>
      </c>
    </row>
    <row r="12" spans="1:2" x14ac:dyDescent="0.25">
      <c r="A12" s="12">
        <v>0.21144709840000001</v>
      </c>
      <c r="B12" s="12">
        <v>0.72882910000000001</v>
      </c>
    </row>
    <row r="13" spans="1:2" x14ac:dyDescent="0.25">
      <c r="A13" s="12">
        <v>0.40964058599999997</v>
      </c>
      <c r="B13" s="12">
        <v>1.4141836000000001</v>
      </c>
    </row>
    <row r="14" spans="1:2" x14ac:dyDescent="0.25">
      <c r="A14" s="12">
        <v>0.37265274279999999</v>
      </c>
      <c r="B14" s="12">
        <v>1.6411374999999999</v>
      </c>
    </row>
    <row r="15" spans="1:2" x14ac:dyDescent="0.25">
      <c r="A15" s="12">
        <v>0.28131898579999998</v>
      </c>
      <c r="B15" s="12">
        <v>1.0009014000000001</v>
      </c>
    </row>
    <row r="16" spans="1:2" x14ac:dyDescent="0.25">
      <c r="A16" s="12">
        <v>0.45421750750000001</v>
      </c>
      <c r="B16" s="12">
        <v>5.1789287000000002</v>
      </c>
    </row>
    <row r="17" spans="1:2" x14ac:dyDescent="0.25">
      <c r="A17" s="12">
        <v>0.96930393520000002</v>
      </c>
      <c r="B17" s="12">
        <v>7.8228932000000002</v>
      </c>
    </row>
    <row r="18" spans="1:2" x14ac:dyDescent="0.25">
      <c r="A18" s="12">
        <v>0.51441586549999996</v>
      </c>
      <c r="B18" s="12">
        <v>6.4973035000000001</v>
      </c>
    </row>
    <row r="19" spans="1:2" x14ac:dyDescent="0.25">
      <c r="A19" s="12">
        <v>17.579949936199998</v>
      </c>
      <c r="B19" s="12">
        <v>403.38254599999999</v>
      </c>
    </row>
    <row r="20" spans="1:2" x14ac:dyDescent="0.25">
      <c r="A20" s="12">
        <v>0.25323191880000001</v>
      </c>
      <c r="B20" s="12">
        <v>1.0365278</v>
      </c>
    </row>
    <row r="21" spans="1:2" x14ac:dyDescent="0.25">
      <c r="A21" s="12">
        <v>0.8712490396</v>
      </c>
      <c r="B21" s="12">
        <v>2.0853991999999999</v>
      </c>
    </row>
    <row r="22" spans="1:2" x14ac:dyDescent="0.25">
      <c r="A22" s="12">
        <v>0.69692060089999996</v>
      </c>
      <c r="B22" s="12">
        <v>1.5539928000000001</v>
      </c>
    </row>
    <row r="23" spans="1:2" x14ac:dyDescent="0.25">
      <c r="A23" s="12">
        <v>0.2969379385</v>
      </c>
      <c r="B23" s="12">
        <v>3.2107200000000002E-2</v>
      </c>
    </row>
    <row r="24" spans="1:2" x14ac:dyDescent="0.25">
      <c r="A24" s="12">
        <v>0.39998266240000002</v>
      </c>
      <c r="B24" s="12">
        <v>1.5218856000000001</v>
      </c>
    </row>
    <row r="25" spans="1:2" x14ac:dyDescent="0.25">
      <c r="A25" s="12">
        <v>0.84793086029999998</v>
      </c>
      <c r="B25" s="12">
        <v>0.7868849</v>
      </c>
    </row>
    <row r="26" spans="1:2" x14ac:dyDescent="0.25">
      <c r="A26" s="12">
        <v>0.71443114169999999</v>
      </c>
      <c r="B26" s="12">
        <v>1.7926899999999999</v>
      </c>
    </row>
    <row r="27" spans="1:2" x14ac:dyDescent="0.25">
      <c r="A27" s="12">
        <v>1.7146938767</v>
      </c>
      <c r="B27" s="12">
        <v>7.9898027000000003</v>
      </c>
    </row>
    <row r="28" spans="1:2" x14ac:dyDescent="0.25">
      <c r="A28" s="12">
        <v>1.0601092599999999</v>
      </c>
      <c r="B28" s="12">
        <v>2.785161</v>
      </c>
    </row>
    <row r="29" spans="1:2" x14ac:dyDescent="0.25">
      <c r="A29" s="12">
        <v>0.2370376414</v>
      </c>
      <c r="B29" s="12">
        <v>1.4800599999999999</v>
      </c>
    </row>
    <row r="30" spans="1:2" x14ac:dyDescent="0.25">
      <c r="A30" s="12">
        <v>0.1726065541</v>
      </c>
      <c r="B30" s="12">
        <v>0.1485908</v>
      </c>
    </row>
    <row r="31" spans="1:2" x14ac:dyDescent="0.25">
      <c r="A31" s="12">
        <v>4.2187844963999996</v>
      </c>
      <c r="B31" s="12">
        <v>127.4036018</v>
      </c>
    </row>
    <row r="32" spans="1:2" x14ac:dyDescent="0.25">
      <c r="A32" s="12">
        <v>8.4928686599999997E-2</v>
      </c>
      <c r="B32" s="12">
        <v>0.2090004</v>
      </c>
    </row>
    <row r="33" spans="1:2" x14ac:dyDescent="0.25">
      <c r="A33" s="12">
        <v>1.1823393099999999E-2</v>
      </c>
      <c r="B33" s="12">
        <v>0.1465979</v>
      </c>
    </row>
    <row r="34" spans="1:2" x14ac:dyDescent="0.25">
      <c r="A34" s="12">
        <v>0.2365065167</v>
      </c>
      <c r="B34" s="12">
        <v>1.5156342</v>
      </c>
    </row>
    <row r="35" spans="1:2" x14ac:dyDescent="0.25">
      <c r="A35" s="12">
        <v>2.1594998626000002</v>
      </c>
      <c r="B35" s="12">
        <v>6.3433903999999997</v>
      </c>
    </row>
    <row r="36" spans="1:2" x14ac:dyDescent="0.25">
      <c r="A36" s="12">
        <v>0.41011643069999998</v>
      </c>
      <c r="B36" s="12">
        <v>0.66045810000000005</v>
      </c>
    </row>
    <row r="37" spans="1:2" x14ac:dyDescent="0.25">
      <c r="A37" s="12">
        <v>1.0228561653999999</v>
      </c>
      <c r="B37" s="12">
        <v>3.5960576</v>
      </c>
    </row>
    <row r="38" spans="1:2" x14ac:dyDescent="0.25">
      <c r="A38" s="12">
        <v>1.2574492642999999</v>
      </c>
      <c r="B38" s="12">
        <v>13.3035409</v>
      </c>
    </row>
    <row r="39" spans="1:2" x14ac:dyDescent="0.25">
      <c r="A39" s="12">
        <v>2.8799143900000001E-2</v>
      </c>
      <c r="B39" s="12">
        <v>1.0524464</v>
      </c>
    </row>
    <row r="40" spans="1:2" x14ac:dyDescent="0.25">
      <c r="A40" s="12">
        <v>0.10880880449999999</v>
      </c>
      <c r="B40" s="12">
        <v>1.1176558999999999</v>
      </c>
    </row>
    <row r="41" spans="1:2" x14ac:dyDescent="0.25">
      <c r="A41" s="12">
        <v>5.2736221999999996E-3</v>
      </c>
      <c r="B41" s="12">
        <v>0.1120482</v>
      </c>
    </row>
    <row r="42" spans="1:2" x14ac:dyDescent="0.25">
      <c r="A42" s="12">
        <v>5.6164541800000002E-2</v>
      </c>
      <c r="B42" s="12">
        <v>0.69996230000000004</v>
      </c>
    </row>
    <row r="43" spans="1:2" x14ac:dyDescent="0.25">
      <c r="A43" s="12">
        <v>5.7894491800000003E-2</v>
      </c>
      <c r="B43" s="12">
        <v>0.50657790000000003</v>
      </c>
    </row>
    <row r="44" spans="1:2" x14ac:dyDescent="0.25">
      <c r="A44" s="12">
        <v>4.5766898E-2</v>
      </c>
      <c r="B44" s="12">
        <v>0.47933959999999998</v>
      </c>
    </row>
    <row r="45" spans="1:2" x14ac:dyDescent="0.25">
      <c r="A45" s="12">
        <v>6.2192838200000003E-2</v>
      </c>
      <c r="B45" s="12">
        <v>0.35972229999999999</v>
      </c>
    </row>
    <row r="46" spans="1:2" x14ac:dyDescent="0.25">
      <c r="A46" s="12">
        <v>0.53112021229999995</v>
      </c>
      <c r="B46" s="12">
        <v>2.1841295999999999</v>
      </c>
    </row>
    <row r="47" spans="1:2" x14ac:dyDescent="0.25">
      <c r="A47" s="12">
        <v>1.9007175221999999</v>
      </c>
      <c r="B47" s="12">
        <v>10.5272109</v>
      </c>
    </row>
    <row r="48" spans="1:2" x14ac:dyDescent="0.25">
      <c r="A48" s="12">
        <v>0.13380433999999999</v>
      </c>
      <c r="B48" s="12">
        <v>0.17801320000000001</v>
      </c>
    </row>
    <row r="49" spans="1:2" x14ac:dyDescent="0.25">
      <c r="A49" s="12">
        <v>0.29501220849999998</v>
      </c>
      <c r="B49" s="12">
        <v>1.0815451</v>
      </c>
    </row>
    <row r="50" spans="1:2" x14ac:dyDescent="0.25">
      <c r="A50" s="12">
        <v>2.9272579561000001</v>
      </c>
      <c r="B50" s="12">
        <v>16.878577400000001</v>
      </c>
    </row>
    <row r="51" spans="1:2" x14ac:dyDescent="0.25">
      <c r="A51" s="12">
        <v>0.61429356219999998</v>
      </c>
      <c r="B51" s="12">
        <v>1.8468608</v>
      </c>
    </row>
    <row r="52" spans="1:2" x14ac:dyDescent="0.25">
      <c r="A52" s="12">
        <v>0.25562612420000003</v>
      </c>
      <c r="B52" s="12">
        <v>1.8022346</v>
      </c>
    </row>
    <row r="53" spans="1:2" x14ac:dyDescent="0.25">
      <c r="A53" s="12">
        <v>1.7261770856</v>
      </c>
      <c r="B53" s="12">
        <v>15.636340000000001</v>
      </c>
    </row>
    <row r="54" spans="1:2" x14ac:dyDescent="0.25">
      <c r="A54" s="12">
        <v>0.32868230869999998</v>
      </c>
      <c r="B54" s="12">
        <v>4.2025613999999996</v>
      </c>
    </row>
    <row r="55" spans="1:2" x14ac:dyDescent="0.25">
      <c r="A55" s="12">
        <v>1.8932401538999999</v>
      </c>
      <c r="B55" s="12">
        <v>68.750296300000002</v>
      </c>
    </row>
    <row r="56" spans="1:2" x14ac:dyDescent="0.25">
      <c r="A56" s="12">
        <v>0.91456557660000004</v>
      </c>
      <c r="B56" s="12">
        <v>0.89377050000000002</v>
      </c>
    </row>
    <row r="57" spans="1:2" x14ac:dyDescent="0.25">
      <c r="A57" s="12">
        <v>0.35248229739999998</v>
      </c>
      <c r="B57" s="12">
        <v>3.6395900999999999</v>
      </c>
    </row>
    <row r="58" spans="1:2" x14ac:dyDescent="0.25">
      <c r="A58" s="12">
        <v>1.7019444449000001</v>
      </c>
      <c r="B58" s="12">
        <v>15.492536400000001</v>
      </c>
    </row>
    <row r="59" spans="1:2" x14ac:dyDescent="0.25">
      <c r="A59" s="12">
        <v>0.77217475579999995</v>
      </c>
      <c r="B59" s="12">
        <v>6.4454200000000004</v>
      </c>
    </row>
    <row r="60" spans="1:2" x14ac:dyDescent="0.25">
      <c r="A60" s="12">
        <v>0.3585196343</v>
      </c>
      <c r="B60" s="12">
        <v>10.2881474</v>
      </c>
    </row>
    <row r="61" spans="1:2" x14ac:dyDescent="0.25">
      <c r="A61" s="12">
        <v>13.2218263219</v>
      </c>
      <c r="B61" s="12">
        <v>66.949290000000005</v>
      </c>
    </row>
    <row r="62" spans="1:2" x14ac:dyDescent="0.25">
      <c r="A62" s="12">
        <v>0.1653611539</v>
      </c>
      <c r="B62" s="12">
        <v>0.33546500000000001</v>
      </c>
    </row>
    <row r="63" spans="1:2" x14ac:dyDescent="0.25">
      <c r="A63" s="12">
        <v>2.8603462954999999</v>
      </c>
      <c r="B63" s="12">
        <v>26.436511299999999</v>
      </c>
    </row>
    <row r="64" spans="1:2" x14ac:dyDescent="0.25">
      <c r="A64" s="12">
        <v>8.4237279301000001</v>
      </c>
      <c r="B64" s="12">
        <v>19.427665999999999</v>
      </c>
    </row>
    <row r="65" spans="1:2" x14ac:dyDescent="0.25">
      <c r="A65" s="12">
        <v>4.0282873232999998</v>
      </c>
      <c r="B65" s="12">
        <v>3.5791578999999998</v>
      </c>
    </row>
    <row r="66" spans="1:2" x14ac:dyDescent="0.25">
      <c r="A66" s="12">
        <v>3.0422071595000002</v>
      </c>
      <c r="B66" s="12">
        <v>0.19648579999999999</v>
      </c>
    </row>
    <row r="67" spans="1:2" x14ac:dyDescent="0.25">
      <c r="A67" s="12">
        <v>1.3532334473000001</v>
      </c>
      <c r="B67" s="12">
        <v>15.6520223</v>
      </c>
    </row>
    <row r="68" spans="1:2" x14ac:dyDescent="0.25">
      <c r="A68" s="12">
        <v>1.7723909423999999</v>
      </c>
      <c r="B68" s="12">
        <v>20.749647700000001</v>
      </c>
    </row>
    <row r="69" spans="1:2" x14ac:dyDescent="0.25">
      <c r="A69" s="12">
        <v>1.4384272599999999E-2</v>
      </c>
      <c r="B69" s="12">
        <v>8.82994E-2</v>
      </c>
    </row>
    <row r="70" spans="1:2" x14ac:dyDescent="0.25">
      <c r="A70" s="12">
        <v>3.7328570200000001E-2</v>
      </c>
      <c r="B70" s="12">
        <v>0.34280749999999999</v>
      </c>
    </row>
    <row r="71" spans="1:2" x14ac:dyDescent="0.25">
      <c r="A71" s="12">
        <v>0.2609661076</v>
      </c>
      <c r="B71" s="12">
        <v>0.1114783</v>
      </c>
    </row>
    <row r="72" spans="1:2" x14ac:dyDescent="0.25">
      <c r="A72" s="12">
        <v>0.43270924430000002</v>
      </c>
      <c r="B72" s="12">
        <v>1.9670859999999999</v>
      </c>
    </row>
    <row r="73" spans="1:2" x14ac:dyDescent="0.25">
      <c r="A73" s="12">
        <v>2.9668930008999999</v>
      </c>
      <c r="B73" s="12">
        <v>26.005517399999999</v>
      </c>
    </row>
    <row r="74" spans="1:2" x14ac:dyDescent="0.25">
      <c r="A74" s="12">
        <v>2.4677480460000001</v>
      </c>
      <c r="B74" s="12">
        <v>5.9095877999999997</v>
      </c>
    </row>
    <row r="75" spans="1:2" x14ac:dyDescent="0.25">
      <c r="A75" s="12">
        <v>1.651882528</v>
      </c>
      <c r="B75" s="12">
        <v>1.7391981999999999</v>
      </c>
    </row>
    <row r="76" spans="1:2" x14ac:dyDescent="0.25">
      <c r="A76" s="12">
        <v>0.80258054430000003</v>
      </c>
      <c r="B76" s="12">
        <v>24.832369499999999</v>
      </c>
    </row>
    <row r="77" spans="1:2" x14ac:dyDescent="0.25">
      <c r="A77" s="12">
        <v>1.0490978488</v>
      </c>
      <c r="B77" s="12">
        <v>5.6436681000000002</v>
      </c>
    </row>
    <row r="78" spans="1:2" x14ac:dyDescent="0.25">
      <c r="A78" s="12">
        <v>0.64489429229999995</v>
      </c>
      <c r="B78" s="12">
        <v>15.420316700000001</v>
      </c>
    </row>
    <row r="79" spans="1:2" x14ac:dyDescent="0.25">
      <c r="A79" s="12">
        <v>0.21026835830000001</v>
      </c>
      <c r="B79" s="12">
        <v>0.89852980000000005</v>
      </c>
    </row>
    <row r="80" spans="1:2" x14ac:dyDescent="0.25">
      <c r="A80" s="12">
        <v>1.1223526415</v>
      </c>
      <c r="B80" s="12">
        <v>0.52963139999999997</v>
      </c>
    </row>
    <row r="81" spans="1:2" x14ac:dyDescent="0.25">
      <c r="A81" s="12">
        <v>0.30446897779999998</v>
      </c>
      <c r="B81" s="12">
        <v>3.0256675999999998</v>
      </c>
    </row>
    <row r="82" spans="1:2" x14ac:dyDescent="0.25">
      <c r="A82" s="12">
        <v>0.1197383075</v>
      </c>
      <c r="B82" s="12">
        <v>1.5560993000000001</v>
      </c>
    </row>
    <row r="83" spans="1:2" x14ac:dyDescent="0.25">
      <c r="A83" s="12">
        <v>0.60663402820000001</v>
      </c>
      <c r="B83" s="12">
        <v>7.8638168000000004</v>
      </c>
    </row>
    <row r="84" spans="1:2" x14ac:dyDescent="0.25">
      <c r="A84" s="12">
        <v>0.6038561241</v>
      </c>
      <c r="B84" s="12">
        <v>2.0351073</v>
      </c>
    </row>
    <row r="85" spans="1:2" x14ac:dyDescent="0.25">
      <c r="A85" s="12">
        <v>0.3192508463</v>
      </c>
      <c r="B85" s="12">
        <v>0.66589860000000001</v>
      </c>
    </row>
    <row r="86" spans="1:2" x14ac:dyDescent="0.25">
      <c r="A86" s="12">
        <v>0.28071568180000001</v>
      </c>
      <c r="B86" s="12">
        <v>0.81182639999999995</v>
      </c>
    </row>
    <row r="87" spans="1:2" x14ac:dyDescent="0.25">
      <c r="A87" s="12">
        <v>1.1806834340000001</v>
      </c>
      <c r="B87" s="12">
        <v>1.0618145999999999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"/>
  <sheetViews>
    <sheetView topLeftCell="A65" zoomScaleNormal="100" workbookViewId="0">
      <selection activeCell="A22" sqref="A22"/>
    </sheetView>
  </sheetViews>
  <sheetFormatPr defaultColWidth="8.7109375" defaultRowHeight="15" x14ac:dyDescent="0.25"/>
  <cols>
    <col min="1" max="1" width="26.28515625" customWidth="1"/>
    <col min="2" max="2" width="28.140625" customWidth="1"/>
    <col min="3" max="3" width="23.28515625" customWidth="1"/>
    <col min="4" max="4" width="25" customWidth="1"/>
    <col min="5" max="5" width="12" customWidth="1"/>
    <col min="6" max="6" width="21.7109375" customWidth="1"/>
    <col min="7" max="7" width="13.140625" customWidth="1"/>
    <col min="8" max="8" width="14.7109375" customWidth="1"/>
    <col min="9" max="9" width="14.85546875" customWidth="1"/>
  </cols>
  <sheetData>
    <row r="1" spans="1:9" x14ac:dyDescent="0.25">
      <c r="A1" t="s">
        <v>139</v>
      </c>
    </row>
    <row r="3" spans="1:9" x14ac:dyDescent="0.25">
      <c r="A3" s="2" t="s">
        <v>140</v>
      </c>
      <c r="B3" s="2"/>
    </row>
    <row r="4" spans="1:9" x14ac:dyDescent="0.25">
      <c r="A4" s="75" t="s">
        <v>141</v>
      </c>
      <c r="B4" s="75">
        <v>0.81530503060954995</v>
      </c>
    </row>
    <row r="5" spans="1:9" x14ac:dyDescent="0.25">
      <c r="A5" s="75" t="s">
        <v>142</v>
      </c>
      <c r="B5" s="75">
        <v>0.66472229293723994</v>
      </c>
    </row>
    <row r="6" spans="1:9" x14ac:dyDescent="0.25">
      <c r="A6" s="75" t="s">
        <v>143</v>
      </c>
      <c r="B6" s="75">
        <v>0.65281753103247797</v>
      </c>
    </row>
    <row r="7" spans="1:9" x14ac:dyDescent="0.25">
      <c r="A7" s="75" t="s">
        <v>144</v>
      </c>
      <c r="B7" s="75">
        <v>1.6727740550505099</v>
      </c>
    </row>
    <row r="8" spans="1:9" x14ac:dyDescent="0.25">
      <c r="A8" s="76" t="s">
        <v>145</v>
      </c>
      <c r="B8" s="76">
        <v>85</v>
      </c>
    </row>
    <row r="10" spans="1:9" x14ac:dyDescent="0.25">
      <c r="A10" t="s">
        <v>146</v>
      </c>
    </row>
    <row r="11" spans="1:9" x14ac:dyDescent="0.25">
      <c r="A11" s="74"/>
      <c r="B11" s="74" t="s">
        <v>147</v>
      </c>
      <c r="C11" s="74" t="s">
        <v>148</v>
      </c>
      <c r="D11" s="74" t="s">
        <v>149</v>
      </c>
      <c r="E11" s="74" t="s">
        <v>150</v>
      </c>
      <c r="F11" s="74" t="s">
        <v>151</v>
      </c>
    </row>
    <row r="12" spans="1:9" x14ac:dyDescent="0.25">
      <c r="A12" s="75" t="s">
        <v>152</v>
      </c>
      <c r="B12" s="75">
        <v>1</v>
      </c>
      <c r="C12" s="75">
        <v>466.00375926675298</v>
      </c>
      <c r="D12" s="75">
        <v>466.00375926675298</v>
      </c>
      <c r="E12" s="75">
        <v>166.538578111536</v>
      </c>
      <c r="F12" s="75">
        <v>1.5378703424111E-21</v>
      </c>
    </row>
    <row r="13" spans="1:9" x14ac:dyDescent="0.25">
      <c r="A13" s="75" t="s">
        <v>153</v>
      </c>
      <c r="B13" s="75">
        <v>84</v>
      </c>
      <c r="C13" s="75">
        <v>235.04653529701201</v>
      </c>
      <c r="D13" s="75">
        <v>2.7981730392501398</v>
      </c>
      <c r="E13" s="75"/>
      <c r="F13" s="75"/>
    </row>
    <row r="14" spans="1:9" x14ac:dyDescent="0.25">
      <c r="A14" s="76" t="s">
        <v>154</v>
      </c>
      <c r="B14" s="76">
        <v>85</v>
      </c>
      <c r="C14" s="76">
        <v>701.05029456376406</v>
      </c>
      <c r="D14" s="76"/>
      <c r="E14" s="76"/>
      <c r="F14" s="76"/>
    </row>
    <row r="16" spans="1:9" x14ac:dyDescent="0.25">
      <c r="A16" s="74"/>
      <c r="B16" s="74" t="s">
        <v>155</v>
      </c>
      <c r="C16" s="74" t="s">
        <v>144</v>
      </c>
      <c r="D16" s="74" t="s">
        <v>156</v>
      </c>
      <c r="E16" s="74" t="s">
        <v>157</v>
      </c>
      <c r="F16" s="74" t="s">
        <v>158</v>
      </c>
      <c r="G16" s="74" t="s">
        <v>159</v>
      </c>
      <c r="H16" s="74" t="s">
        <v>160</v>
      </c>
      <c r="I16" s="74" t="s">
        <v>161</v>
      </c>
    </row>
    <row r="17" spans="1:9" x14ac:dyDescent="0.25">
      <c r="A17" s="75" t="s">
        <v>162</v>
      </c>
      <c r="B17" s="75">
        <v>0</v>
      </c>
      <c r="C17" s="75" t="e">
        <f>#N/A</f>
        <v>#N/A</v>
      </c>
      <c r="D17" s="75" t="e">
        <f>#N/A</f>
        <v>#N/A</v>
      </c>
      <c r="E17" s="75" t="e">
        <f>#N/A</f>
        <v>#N/A</v>
      </c>
      <c r="F17" s="75" t="e">
        <f>#N/A</f>
        <v>#N/A</v>
      </c>
      <c r="G17" s="75" t="e">
        <f>#N/A</f>
        <v>#N/A</v>
      </c>
      <c r="H17" s="75" t="e">
        <f>#N/A</f>
        <v>#N/A</v>
      </c>
      <c r="I17" s="75" t="e">
        <f>#N/A</f>
        <v>#N/A</v>
      </c>
    </row>
    <row r="18" spans="1:9" x14ac:dyDescent="0.25">
      <c r="A18" s="76">
        <v>2.8701094</v>
      </c>
      <c r="B18" s="76">
        <v>4.7127033045555801E-2</v>
      </c>
      <c r="C18" s="76">
        <v>3.6518478322890399E-3</v>
      </c>
      <c r="D18" s="76">
        <v>12.9049826854411</v>
      </c>
      <c r="E18" s="76">
        <v>1.23501573104574E-21</v>
      </c>
      <c r="F18" s="76">
        <v>3.9864933143941503E-2</v>
      </c>
      <c r="G18" s="76">
        <v>5.4389132947170099E-2</v>
      </c>
      <c r="H18" s="76">
        <v>3.9864933143941503E-2</v>
      </c>
      <c r="I18" s="76">
        <v>5.4389132947170099E-2</v>
      </c>
    </row>
    <row r="22" spans="1:9" x14ac:dyDescent="0.25">
      <c r="A22" t="e">
        <f t="array" ref="A22">A22:h86вывод остатка</f>
        <v>#NAME?</v>
      </c>
      <c r="F22" t="s">
        <v>163</v>
      </c>
    </row>
    <row r="24" spans="1:9" x14ac:dyDescent="0.25">
      <c r="A24" s="74" t="s">
        <v>164</v>
      </c>
      <c r="B24" s="74" t="s">
        <v>165</v>
      </c>
      <c r="C24" s="74" t="s">
        <v>166</v>
      </c>
      <c r="D24" s="74" t="s">
        <v>167</v>
      </c>
      <c r="F24" s="74" t="s">
        <v>168</v>
      </c>
      <c r="G24" s="74">
        <v>1.1230556704000001</v>
      </c>
    </row>
    <row r="25" spans="1:9" x14ac:dyDescent="0.25">
      <c r="A25" s="75">
        <v>1</v>
      </c>
      <c r="B25" s="75">
        <v>2.7105301564283601E-2</v>
      </c>
      <c r="C25" s="75">
        <v>0.30122333753571601</v>
      </c>
      <c r="D25" s="75">
        <v>0.181142831519366</v>
      </c>
      <c r="F25" s="75">
        <v>0.58823529411764697</v>
      </c>
      <c r="G25" s="75">
        <v>5.2736221999999996E-3</v>
      </c>
    </row>
    <row r="26" spans="1:9" x14ac:dyDescent="0.25">
      <c r="A26" s="75">
        <v>2</v>
      </c>
      <c r="B26" s="75">
        <v>0.234368263336525</v>
      </c>
      <c r="C26" s="75">
        <v>0.32368533116347498</v>
      </c>
      <c r="D26" s="75">
        <v>0.19465051376134901</v>
      </c>
      <c r="F26" s="75">
        <v>1.76470588235294</v>
      </c>
      <c r="G26" s="75">
        <v>1.1823393099999999E-2</v>
      </c>
    </row>
    <row r="27" spans="1:9" x14ac:dyDescent="0.25">
      <c r="A27" s="75">
        <v>3</v>
      </c>
      <c r="B27" s="75">
        <v>0.49993280344573299</v>
      </c>
      <c r="C27" s="75">
        <v>0.20882383335426699</v>
      </c>
      <c r="D27" s="75">
        <v>0.125577721739554</v>
      </c>
      <c r="F27" s="75">
        <v>2.9411764705882399</v>
      </c>
      <c r="G27" s="75">
        <v>1.4384272599999999E-2</v>
      </c>
    </row>
    <row r="28" spans="1:9" x14ac:dyDescent="0.25">
      <c r="A28" s="75">
        <v>4</v>
      </c>
      <c r="B28" s="75">
        <v>3.6894231968198299E-2</v>
      </c>
      <c r="C28" s="75">
        <v>0.15246506073180199</v>
      </c>
      <c r="D28" s="75">
        <v>9.16859664150554E-2</v>
      </c>
      <c r="F28" s="75">
        <v>4.1176470588235299</v>
      </c>
      <c r="G28" s="75">
        <v>2.8799143900000001E-2</v>
      </c>
    </row>
    <row r="29" spans="1:9" x14ac:dyDescent="0.25">
      <c r="A29" s="75">
        <v>5</v>
      </c>
      <c r="B29" s="75">
        <v>0.30080395343904398</v>
      </c>
      <c r="C29" s="75">
        <v>1.8978733866609601</v>
      </c>
      <c r="D29" s="75">
        <v>1.1412998804724099</v>
      </c>
      <c r="F29" s="75">
        <v>5.2941176470588198</v>
      </c>
      <c r="G29" s="75">
        <v>3.7328570200000001E-2</v>
      </c>
    </row>
    <row r="30" spans="1:9" x14ac:dyDescent="0.25">
      <c r="A30" s="75">
        <v>6</v>
      </c>
      <c r="B30" s="75">
        <v>4.0591079086533801E-3</v>
      </c>
      <c r="C30" s="75">
        <v>0.17089285569134699</v>
      </c>
      <c r="D30" s="75">
        <v>0.102767654125373</v>
      </c>
      <c r="F30" s="75">
        <v>6.4705882352941204</v>
      </c>
      <c r="G30" s="75">
        <v>4.5766898E-2</v>
      </c>
    </row>
    <row r="31" spans="1:9" x14ac:dyDescent="0.25">
      <c r="A31" s="75">
        <v>7</v>
      </c>
      <c r="B31" s="75">
        <v>0.17773602347680201</v>
      </c>
      <c r="C31" s="75">
        <v>0.34844400292319799</v>
      </c>
      <c r="D31" s="75">
        <v>0.209539320000284</v>
      </c>
      <c r="F31" s="75">
        <v>7.6470588235294104</v>
      </c>
      <c r="G31" s="75">
        <v>5.6164541800000002E-2</v>
      </c>
    </row>
    <row r="32" spans="1:9" x14ac:dyDescent="0.25">
      <c r="A32" s="75">
        <v>8</v>
      </c>
      <c r="B32" s="75">
        <v>2.6953005844293599E-2</v>
      </c>
      <c r="C32" s="75">
        <v>0.85004411405570601</v>
      </c>
      <c r="D32" s="75">
        <v>0.51118017281168904</v>
      </c>
      <c r="F32" s="75">
        <v>8.8235294117647101</v>
      </c>
      <c r="G32" s="75">
        <v>5.7894491800000003E-2</v>
      </c>
    </row>
    <row r="33" spans="1:7" x14ac:dyDescent="0.25">
      <c r="A33" s="75">
        <v>9</v>
      </c>
      <c r="B33" s="75">
        <v>6.05115564878614</v>
      </c>
      <c r="C33" s="75">
        <v>-1.74505119518614</v>
      </c>
      <c r="D33" s="75">
        <v>-1.04939915090341</v>
      </c>
      <c r="F33" s="75">
        <v>10</v>
      </c>
      <c r="G33" s="75">
        <v>6.2192838200000003E-2</v>
      </c>
    </row>
    <row r="34" spans="1:7" x14ac:dyDescent="0.25">
      <c r="A34" s="75">
        <v>10</v>
      </c>
      <c r="B34" s="75">
        <v>3.4347553080262702E-2</v>
      </c>
      <c r="C34" s="75">
        <v>0.17709954531973701</v>
      </c>
      <c r="D34" s="75">
        <v>0.106500091800509</v>
      </c>
      <c r="F34" s="75">
        <v>11.176470588235301</v>
      </c>
      <c r="G34" s="75">
        <v>8.4928686599999997E-2</v>
      </c>
    </row>
    <row r="35" spans="1:7" x14ac:dyDescent="0.25">
      <c r="A35" s="75">
        <v>11</v>
      </c>
      <c r="B35" s="75">
        <v>6.6646277249683097E-2</v>
      </c>
      <c r="C35" s="75">
        <v>0.342994308750317</v>
      </c>
      <c r="D35" s="75">
        <v>0.20626210701451</v>
      </c>
      <c r="F35" s="75">
        <v>12.352941176470599</v>
      </c>
      <c r="G35" s="75">
        <v>0.10880880449999999</v>
      </c>
    </row>
    <row r="36" spans="1:7" x14ac:dyDescent="0.25">
      <c r="A36" s="75">
        <v>12</v>
      </c>
      <c r="B36" s="75">
        <v>7.7341941194800895E-2</v>
      </c>
      <c r="C36" s="75">
        <v>0.29531080160519901</v>
      </c>
      <c r="D36" s="75">
        <v>0.17758728529683299</v>
      </c>
      <c r="F36" s="75">
        <v>13.5294117647059</v>
      </c>
      <c r="G36" s="75">
        <v>0.1197383075</v>
      </c>
    </row>
    <row r="37" spans="1:7" x14ac:dyDescent="0.25">
      <c r="A37" s="75">
        <v>13</v>
      </c>
      <c r="B37" s="75">
        <v>4.7169513353143101E-2</v>
      </c>
      <c r="C37" s="75">
        <v>0.23414947244685699</v>
      </c>
      <c r="D37" s="75">
        <v>0.14080747788261999</v>
      </c>
      <c r="F37" s="75">
        <v>14.705882352941201</v>
      </c>
      <c r="G37" s="75">
        <v>0.13380433999999999</v>
      </c>
    </row>
    <row r="38" spans="1:7" x14ac:dyDescent="0.25">
      <c r="A38" s="75">
        <v>14</v>
      </c>
      <c r="B38" s="75">
        <v>0.244067543985477</v>
      </c>
      <c r="C38" s="75">
        <v>0.210149963514523</v>
      </c>
      <c r="D38" s="75">
        <v>0.12637519969779301</v>
      </c>
      <c r="F38" s="75">
        <v>15.882352941176499</v>
      </c>
      <c r="G38" s="75">
        <v>0.1653611539</v>
      </c>
    </row>
    <row r="39" spans="1:7" x14ac:dyDescent="0.25">
      <c r="A39" s="75">
        <v>15</v>
      </c>
      <c r="B39" s="75">
        <v>0.368669746348254</v>
      </c>
      <c r="C39" s="75">
        <v>0.60063418885174602</v>
      </c>
      <c r="D39" s="75">
        <v>0.36119571134836798</v>
      </c>
      <c r="F39" s="75">
        <v>17.0588235294118</v>
      </c>
      <c r="G39" s="75">
        <v>0.1726065541</v>
      </c>
    </row>
    <row r="40" spans="1:7" x14ac:dyDescent="0.25">
      <c r="A40" s="75">
        <v>16</v>
      </c>
      <c r="B40" s="75">
        <v>0.30619863675150499</v>
      </c>
      <c r="C40" s="75">
        <v>0.20821722874849399</v>
      </c>
      <c r="D40" s="75">
        <v>0.12521293567483199</v>
      </c>
      <c r="F40" s="75">
        <v>18.235294117647101</v>
      </c>
      <c r="G40" s="75">
        <v>0.17495196360000001</v>
      </c>
    </row>
    <row r="41" spans="1:7" x14ac:dyDescent="0.25">
      <c r="A41" s="75">
        <v>17</v>
      </c>
      <c r="B41" s="75">
        <v>19.0102225753424</v>
      </c>
      <c r="C41" s="75">
        <v>-1.4302726391424401</v>
      </c>
      <c r="D41" s="75">
        <v>-0.86010479074589496</v>
      </c>
      <c r="F41" s="75">
        <v>19.411764705882401</v>
      </c>
      <c r="G41" s="75">
        <v>0.18935929269999999</v>
      </c>
    </row>
    <row r="42" spans="1:7" x14ac:dyDescent="0.25">
      <c r="A42" s="75">
        <v>18</v>
      </c>
      <c r="B42" s="75">
        <v>4.8848479883237303E-2</v>
      </c>
      <c r="C42" s="75">
        <v>0.204383438916763</v>
      </c>
      <c r="D42" s="75">
        <v>0.122907458445705</v>
      </c>
      <c r="F42" s="75">
        <v>20.588235294117599</v>
      </c>
      <c r="G42" s="75">
        <v>0.21026835830000001</v>
      </c>
    </row>
    <row r="43" spans="1:7" x14ac:dyDescent="0.25">
      <c r="A43" s="75">
        <v>19</v>
      </c>
      <c r="B43" s="75">
        <v>9.8278677011575694E-2</v>
      </c>
      <c r="C43" s="75">
        <v>0.772970362588424</v>
      </c>
      <c r="D43" s="75">
        <v>0.464831315213801</v>
      </c>
      <c r="F43" s="75">
        <v>21.764705882352899</v>
      </c>
      <c r="G43" s="75">
        <v>0.21144709840000001</v>
      </c>
    </row>
    <row r="44" spans="1:7" x14ac:dyDescent="0.25">
      <c r="A44" s="75">
        <v>20</v>
      </c>
      <c r="B44" s="75">
        <v>7.3235070038155797E-2</v>
      </c>
      <c r="C44" s="75">
        <v>0.62368553086184397</v>
      </c>
      <c r="D44" s="75">
        <v>0.37505780250037002</v>
      </c>
      <c r="F44" s="75">
        <v>22.9411764705882</v>
      </c>
      <c r="G44" s="75">
        <v>0.2365065167</v>
      </c>
    </row>
    <row r="45" spans="1:7" x14ac:dyDescent="0.25">
      <c r="A45" s="75">
        <v>21</v>
      </c>
      <c r="B45" s="75">
        <v>1.51311707540027E-3</v>
      </c>
      <c r="C45" s="75">
        <v>0.29542482142460003</v>
      </c>
      <c r="D45" s="75">
        <v>0.17765585193945899</v>
      </c>
      <c r="F45" s="75">
        <v>24.117647058823501</v>
      </c>
      <c r="G45" s="75">
        <v>0.2370376414</v>
      </c>
    </row>
    <row r="46" spans="1:7" x14ac:dyDescent="0.25">
      <c r="A46" s="75">
        <v>22</v>
      </c>
      <c r="B46" s="75">
        <v>7.1721952962755506E-2</v>
      </c>
      <c r="C46" s="75">
        <v>0.328260709437244</v>
      </c>
      <c r="D46" s="75">
        <v>0.197401950560911</v>
      </c>
      <c r="F46" s="75">
        <v>25.294117647058801</v>
      </c>
      <c r="G46" s="75">
        <v>0.25323191880000001</v>
      </c>
    </row>
    <row r="47" spans="1:7" x14ac:dyDescent="0.25">
      <c r="A47" s="75">
        <v>23</v>
      </c>
      <c r="B47" s="75">
        <v>3.7083550685348902E-2</v>
      </c>
      <c r="C47" s="75">
        <v>0.81084730961465101</v>
      </c>
      <c r="D47" s="75">
        <v>0.487608891114029</v>
      </c>
      <c r="F47" s="75">
        <v>26.470588235294102</v>
      </c>
      <c r="G47" s="75">
        <v>0.25562612420000003</v>
      </c>
    </row>
    <row r="48" spans="1:7" x14ac:dyDescent="0.25">
      <c r="A48" s="75">
        <v>24</v>
      </c>
      <c r="B48" s="75">
        <v>8.4484160870437502E-2</v>
      </c>
      <c r="C48" s="75">
        <v>0.62994698082956302</v>
      </c>
      <c r="D48" s="75">
        <v>0.37882317070141402</v>
      </c>
      <c r="F48" s="75">
        <v>27.647058823529399</v>
      </c>
      <c r="G48" s="75">
        <v>0.2609661076</v>
      </c>
    </row>
    <row r="49" spans="1:7" x14ac:dyDescent="0.25">
      <c r="A49" s="75">
        <v>25</v>
      </c>
      <c r="B49" s="75">
        <v>0.376535695870371</v>
      </c>
      <c r="C49" s="75">
        <v>1.3381581808296299</v>
      </c>
      <c r="D49" s="75">
        <v>0.80471109535973695</v>
      </c>
      <c r="F49" s="75">
        <v>28.823529411764699</v>
      </c>
      <c r="G49" s="75">
        <v>0.28071568180000001</v>
      </c>
    </row>
    <row r="50" spans="1:7" x14ac:dyDescent="0.25">
      <c r="A50" s="75">
        <v>26</v>
      </c>
      <c r="B50" s="75">
        <v>0.131256374484193</v>
      </c>
      <c r="C50" s="75">
        <v>0.92885288551580703</v>
      </c>
      <c r="D50" s="75">
        <v>0.55857239722442198</v>
      </c>
      <c r="F50" s="75">
        <v>30</v>
      </c>
      <c r="G50" s="75">
        <v>0.28131898579999998</v>
      </c>
    </row>
    <row r="51" spans="1:7" x14ac:dyDescent="0.25">
      <c r="A51" s="75">
        <v>27</v>
      </c>
      <c r="B51" s="75">
        <v>6.9750836529405294E-2</v>
      </c>
      <c r="C51" s="75">
        <v>0.167286804870595</v>
      </c>
      <c r="D51" s="75">
        <v>0.100599129396785</v>
      </c>
      <c r="F51" s="75">
        <v>31.176470588235301</v>
      </c>
      <c r="G51" s="75">
        <v>0.29501220849999998</v>
      </c>
    </row>
    <row r="52" spans="1:7" x14ac:dyDescent="0.25">
      <c r="A52" s="75">
        <v>28</v>
      </c>
      <c r="B52" s="75">
        <v>7.00264354186557E-3</v>
      </c>
      <c r="C52" s="75">
        <v>0.165603910558134</v>
      </c>
      <c r="D52" s="75">
        <v>9.9587108736630806E-2</v>
      </c>
      <c r="F52" s="75">
        <v>32.352941176470601</v>
      </c>
      <c r="G52" s="75">
        <v>0.2969379385</v>
      </c>
    </row>
    <row r="53" spans="1:7" x14ac:dyDescent="0.25">
      <c r="A53" s="75">
        <v>29</v>
      </c>
      <c r="B53" s="75">
        <v>6.0041537521514297</v>
      </c>
      <c r="C53" s="75">
        <v>-1.78536925575143</v>
      </c>
      <c r="D53" s="75">
        <v>-1.07364470807674</v>
      </c>
      <c r="F53" s="75">
        <v>33.529411764705898</v>
      </c>
      <c r="G53" s="75">
        <v>0.30446897779999998</v>
      </c>
    </row>
    <row r="54" spans="1:7" x14ac:dyDescent="0.25">
      <c r="A54" s="75">
        <v>30</v>
      </c>
      <c r="B54" s="75">
        <v>9.8495687573343805E-3</v>
      </c>
      <c r="C54" s="75">
        <v>7.5079117842665605E-2</v>
      </c>
      <c r="D54" s="75">
        <v>4.5149370248857297E-2</v>
      </c>
      <c r="F54" s="75">
        <v>34.705882352941202</v>
      </c>
      <c r="G54" s="75">
        <v>0.3192508463</v>
      </c>
    </row>
    <row r="55" spans="1:7" x14ac:dyDescent="0.25">
      <c r="A55" s="75">
        <v>31</v>
      </c>
      <c r="B55" s="75">
        <v>6.9087240777090898E-3</v>
      </c>
      <c r="C55" s="75">
        <v>4.9146690222909104E-3</v>
      </c>
      <c r="D55" s="75">
        <v>2.9554717438609098E-3</v>
      </c>
      <c r="F55" s="75">
        <v>35.882352941176499</v>
      </c>
      <c r="G55" s="75">
        <v>0.32832863909999999</v>
      </c>
    </row>
    <row r="56" spans="1:7" x14ac:dyDescent="0.25">
      <c r="A56" s="75">
        <v>32</v>
      </c>
      <c r="B56" s="75">
        <v>7.1427343028374599E-2</v>
      </c>
      <c r="C56" s="75">
        <v>0.165079173671625</v>
      </c>
      <c r="D56" s="75">
        <v>9.9271554416694899E-2</v>
      </c>
      <c r="F56" s="75">
        <v>37.058823529411796</v>
      </c>
      <c r="G56" s="75">
        <v>0.32868230869999998</v>
      </c>
    </row>
    <row r="57" spans="1:7" x14ac:dyDescent="0.25">
      <c r="A57" s="75">
        <v>33</v>
      </c>
      <c r="B57" s="75">
        <v>0.29894516900166201</v>
      </c>
      <c r="C57" s="75">
        <v>1.8605546935983399</v>
      </c>
      <c r="D57" s="75">
        <v>1.1188580146287199</v>
      </c>
      <c r="F57" s="75">
        <v>38.235294117647101</v>
      </c>
      <c r="G57" s="75">
        <v>0.35248229739999998</v>
      </c>
    </row>
    <row r="58" spans="1:7" x14ac:dyDescent="0.25">
      <c r="A58" s="75">
        <v>34</v>
      </c>
      <c r="B58" s="75">
        <v>3.1125430703904999E-2</v>
      </c>
      <c r="C58" s="75">
        <v>0.37899099999609498</v>
      </c>
      <c r="D58" s="75">
        <v>0.22790897750911601</v>
      </c>
      <c r="F58" s="75">
        <v>39.411764705882398</v>
      </c>
      <c r="G58" s="75">
        <v>0.3585196343</v>
      </c>
    </row>
    <row r="59" spans="1:7" x14ac:dyDescent="0.25">
      <c r="A59" s="75">
        <v>35</v>
      </c>
      <c r="B59" s="75">
        <v>0.16947152534892199</v>
      </c>
      <c r="C59" s="75">
        <v>0.85338464005107795</v>
      </c>
      <c r="D59" s="75">
        <v>0.51318902226709995</v>
      </c>
      <c r="F59" s="75">
        <v>40.588235294117602</v>
      </c>
      <c r="G59" s="75">
        <v>0.37265274279999999</v>
      </c>
    </row>
    <row r="60" spans="1:7" x14ac:dyDescent="0.25">
      <c r="A60" s="75">
        <v>36</v>
      </c>
      <c r="B60" s="75">
        <v>0.62695641161720295</v>
      </c>
      <c r="C60" s="75">
        <v>0.63049285268279698</v>
      </c>
      <c r="D60" s="75">
        <v>0.37915143468637102</v>
      </c>
      <c r="F60" s="75">
        <v>41.764705882352899</v>
      </c>
      <c r="G60" s="75">
        <v>0.39998266240000002</v>
      </c>
    </row>
    <row r="61" spans="1:7" x14ac:dyDescent="0.25">
      <c r="A61" s="75">
        <v>37</v>
      </c>
      <c r="B61" s="75">
        <v>4.9598676271476197E-2</v>
      </c>
      <c r="C61" s="75">
        <v>-2.07995323714762E-2</v>
      </c>
      <c r="D61" s="75">
        <v>-1.25079491478683E-2</v>
      </c>
      <c r="F61" s="75">
        <v>42.941176470588204</v>
      </c>
      <c r="G61" s="75">
        <v>0.40964058599999997</v>
      </c>
    </row>
    <row r="62" spans="1:7" x14ac:dyDescent="0.25">
      <c r="A62" s="75">
        <v>38</v>
      </c>
      <c r="B62" s="75">
        <v>5.2671806532860403E-2</v>
      </c>
      <c r="C62" s="75">
        <v>5.6136997967139599E-2</v>
      </c>
      <c r="D62" s="75">
        <v>3.3758389532347603E-2</v>
      </c>
      <c r="F62" s="75">
        <v>44.117647058823501</v>
      </c>
      <c r="G62" s="75">
        <v>0.41011643069999998</v>
      </c>
    </row>
    <row r="63" spans="1:7" x14ac:dyDescent="0.25">
      <c r="A63" s="75">
        <v>39</v>
      </c>
      <c r="B63" s="75">
        <v>5.2804992240950499E-3</v>
      </c>
      <c r="C63" s="75">
        <v>-6.8770240950468903E-6</v>
      </c>
      <c r="D63" s="75">
        <v>-4.1355481523936999E-6</v>
      </c>
      <c r="F63" s="75">
        <v>45.294117647058798</v>
      </c>
      <c r="G63" s="75">
        <v>0.43270924430000002</v>
      </c>
    </row>
    <row r="64" spans="1:7" x14ac:dyDescent="0.25">
      <c r="A64" s="75">
        <v>40</v>
      </c>
      <c r="B64" s="75">
        <v>3.2987146442743302E-2</v>
      </c>
      <c r="C64" s="75">
        <v>2.31773953572567E-2</v>
      </c>
      <c r="D64" s="75">
        <v>1.39378942435344E-2</v>
      </c>
      <c r="F64" s="75">
        <v>46.470588235294102</v>
      </c>
      <c r="G64" s="75">
        <v>0.45421750750000001</v>
      </c>
    </row>
    <row r="65" spans="1:7" x14ac:dyDescent="0.25">
      <c r="A65" s="75">
        <v>41</v>
      </c>
      <c r="B65" s="75">
        <v>2.3873513433448301E-2</v>
      </c>
      <c r="C65" s="75">
        <v>3.4020978366551699E-2</v>
      </c>
      <c r="D65" s="75">
        <v>2.04587612725908E-2</v>
      </c>
      <c r="F65" s="75">
        <v>47.647058823529399</v>
      </c>
      <c r="G65" s="75">
        <v>0.51441586549999996</v>
      </c>
    </row>
    <row r="66" spans="1:7" x14ac:dyDescent="0.25">
      <c r="A66" s="75">
        <v>42</v>
      </c>
      <c r="B66" s="75">
        <v>2.2589853169243501E-2</v>
      </c>
      <c r="C66" s="75">
        <v>2.3177044830756499E-2</v>
      </c>
      <c r="D66" s="75">
        <v>1.39376834518896E-2</v>
      </c>
      <c r="F66" s="75">
        <v>48.823529411764703</v>
      </c>
      <c r="G66" s="75">
        <v>0.52618002639999994</v>
      </c>
    </row>
    <row r="67" spans="1:7" x14ac:dyDescent="0.25">
      <c r="A67" s="75">
        <v>43</v>
      </c>
      <c r="B67" s="75">
        <v>1.6952644719323302E-2</v>
      </c>
      <c r="C67" s="75">
        <v>4.5240193480676698E-2</v>
      </c>
      <c r="D67" s="75">
        <v>2.7205517383267298E-2</v>
      </c>
      <c r="F67" s="75">
        <v>50</v>
      </c>
      <c r="G67" s="75">
        <v>0.53112021229999995</v>
      </c>
    </row>
    <row r="68" spans="1:7" x14ac:dyDescent="0.25">
      <c r="A68" s="75">
        <v>44</v>
      </c>
      <c r="B68" s="75">
        <v>0.102931547834977</v>
      </c>
      <c r="C68" s="75">
        <v>0.42818866446502302</v>
      </c>
      <c r="D68" s="75">
        <v>0.25749434867905302</v>
      </c>
      <c r="F68" s="75">
        <v>51.176470588235297</v>
      </c>
      <c r="G68" s="75">
        <v>0.55805359450000003</v>
      </c>
    </row>
    <row r="69" spans="1:7" x14ac:dyDescent="0.25">
      <c r="A69" s="75">
        <v>45</v>
      </c>
      <c r="B69" s="75">
        <v>0.49611621596183503</v>
      </c>
      <c r="C69" s="75">
        <v>1.4046013062381599</v>
      </c>
      <c r="D69" s="75">
        <v>0.84466714913021002</v>
      </c>
      <c r="F69" s="75">
        <v>52.352941176470601</v>
      </c>
      <c r="G69" s="75">
        <v>0.6038561241</v>
      </c>
    </row>
    <row r="70" spans="1:7" x14ac:dyDescent="0.25">
      <c r="A70" s="75">
        <v>46</v>
      </c>
      <c r="B70" s="75">
        <v>8.3892339589451397E-3</v>
      </c>
      <c r="C70" s="75">
        <v>0.12541510604105499</v>
      </c>
      <c r="D70" s="75">
        <v>7.5419280622254101E-2</v>
      </c>
      <c r="F70" s="75">
        <v>53.529411764705898</v>
      </c>
      <c r="G70" s="75">
        <v>0.60663402820000001</v>
      </c>
    </row>
    <row r="71" spans="1:7" x14ac:dyDescent="0.25">
      <c r="A71" s="75">
        <v>47</v>
      </c>
      <c r="B71" s="75">
        <v>5.0970011667959003E-2</v>
      </c>
      <c r="C71" s="75">
        <v>0.24404219683204101</v>
      </c>
      <c r="D71" s="75">
        <v>0.14675653920447199</v>
      </c>
      <c r="F71" s="75">
        <v>54.705882352941202</v>
      </c>
      <c r="G71" s="75">
        <v>0.61429356219999998</v>
      </c>
    </row>
    <row r="72" spans="1:7" x14ac:dyDescent="0.25">
      <c r="A72" s="75">
        <v>48</v>
      </c>
      <c r="B72" s="75">
        <v>0.79543727489177096</v>
      </c>
      <c r="C72" s="75">
        <v>2.1318206812082301</v>
      </c>
      <c r="D72" s="75">
        <v>1.2819857772136001</v>
      </c>
      <c r="F72" s="75">
        <v>55.882352941176499</v>
      </c>
      <c r="G72" s="75">
        <v>0.64489429229999995</v>
      </c>
    </row>
    <row r="73" spans="1:7" x14ac:dyDescent="0.25">
      <c r="A73" s="75">
        <v>49</v>
      </c>
      <c r="B73" s="75">
        <v>8.7037069952141694E-2</v>
      </c>
      <c r="C73" s="75">
        <v>0.52725649224785798</v>
      </c>
      <c r="D73" s="75">
        <v>0.317069503060734</v>
      </c>
      <c r="F73" s="75">
        <v>57.058823529411796</v>
      </c>
      <c r="G73" s="75">
        <v>0.69692060089999996</v>
      </c>
    </row>
    <row r="74" spans="1:7" x14ac:dyDescent="0.25">
      <c r="A74" s="75">
        <v>50</v>
      </c>
      <c r="B74" s="75">
        <v>8.4933969550044106E-2</v>
      </c>
      <c r="C74" s="75">
        <v>0.17069215464995599</v>
      </c>
      <c r="D74" s="75">
        <v>0.102646961103299</v>
      </c>
      <c r="F74" s="75">
        <v>58.235294117647101</v>
      </c>
      <c r="G74" s="75">
        <v>0.70875663680000001</v>
      </c>
    </row>
    <row r="75" spans="1:7" x14ac:dyDescent="0.25">
      <c r="A75" s="75">
        <v>51</v>
      </c>
      <c r="B75" s="75">
        <v>0.73689431189154597</v>
      </c>
      <c r="C75" s="75">
        <v>0.98928277370845397</v>
      </c>
      <c r="D75" s="75">
        <v>0.59491234732645204</v>
      </c>
      <c r="F75" s="75">
        <v>59.411764705882398</v>
      </c>
      <c r="G75" s="75">
        <v>0.71443114169999999</v>
      </c>
    </row>
    <row r="76" spans="1:7" x14ac:dyDescent="0.25">
      <c r="A76" s="75">
        <v>52</v>
      </c>
      <c r="B76" s="75">
        <v>0.19805424997377699</v>
      </c>
      <c r="C76" s="75">
        <v>0.13062805872622299</v>
      </c>
      <c r="D76" s="75">
        <v>7.8554127403027904E-2</v>
      </c>
      <c r="F76" s="75">
        <v>60.588235294117602</v>
      </c>
      <c r="G76" s="75">
        <v>0.77217475579999995</v>
      </c>
    </row>
    <row r="77" spans="1:7" x14ac:dyDescent="0.25">
      <c r="A77" s="75">
        <v>53</v>
      </c>
      <c r="B77" s="75">
        <v>3.2399974856218501</v>
      </c>
      <c r="C77" s="75">
        <v>-1.34675733172185</v>
      </c>
      <c r="D77" s="75">
        <v>-0.80988225691057603</v>
      </c>
      <c r="F77" s="75">
        <v>61.764705882352899</v>
      </c>
      <c r="G77" s="75">
        <v>0.80258054430000003</v>
      </c>
    </row>
    <row r="78" spans="1:7" x14ac:dyDescent="0.25">
      <c r="A78" s="75">
        <v>54</v>
      </c>
      <c r="B78" s="75">
        <v>4.21207518886429E-2</v>
      </c>
      <c r="C78" s="75">
        <v>0.87244482471135698</v>
      </c>
      <c r="D78" s="75">
        <v>0.52465100209539095</v>
      </c>
      <c r="F78" s="75">
        <v>62.941176470588204</v>
      </c>
      <c r="G78" s="75">
        <v>0.84793086029999998</v>
      </c>
    </row>
    <row r="79" spans="1:7" x14ac:dyDescent="0.25">
      <c r="A79" s="75">
        <v>55</v>
      </c>
      <c r="B79" s="75">
        <v>0.171523082914978</v>
      </c>
      <c r="C79" s="75">
        <v>0.180959214485022</v>
      </c>
      <c r="D79" s="75">
        <v>0.10882113175394501</v>
      </c>
      <c r="F79" s="75">
        <v>64.117647058823493</v>
      </c>
      <c r="G79" s="75">
        <v>0.8712490396</v>
      </c>
    </row>
    <row r="80" spans="1:7" x14ac:dyDescent="0.25">
      <c r="A80" s="75">
        <v>56</v>
      </c>
      <c r="B80" s="75">
        <v>0.73011727488227596</v>
      </c>
      <c r="C80" s="75">
        <v>0.97182717001772401</v>
      </c>
      <c r="D80" s="75">
        <v>0.58441529386344204</v>
      </c>
      <c r="F80" s="75">
        <v>65.294117647058798</v>
      </c>
      <c r="G80" s="75">
        <v>0.87699711989999996</v>
      </c>
    </row>
    <row r="81" spans="1:7" x14ac:dyDescent="0.25">
      <c r="A81" s="75">
        <v>57</v>
      </c>
      <c r="B81" s="75">
        <v>0.30375352133248601</v>
      </c>
      <c r="C81" s="75">
        <v>0.46842123446751399</v>
      </c>
      <c r="D81" s="75">
        <v>0.28168849548445501</v>
      </c>
      <c r="F81" s="75">
        <v>66.470588235294102</v>
      </c>
      <c r="G81" s="75">
        <v>0.91456557660000004</v>
      </c>
    </row>
    <row r="82" spans="1:7" x14ac:dyDescent="0.25">
      <c r="A82" s="75">
        <v>58</v>
      </c>
      <c r="B82" s="75">
        <v>0.48484986249734902</v>
      </c>
      <c r="C82" s="75">
        <v>-0.12633022819734899</v>
      </c>
      <c r="D82" s="75">
        <v>-7.5969595946204005E-2</v>
      </c>
      <c r="F82" s="75">
        <v>67.647058823529406</v>
      </c>
      <c r="G82" s="75">
        <v>0.96930393520000002</v>
      </c>
    </row>
    <row r="83" spans="1:7" x14ac:dyDescent="0.25">
      <c r="A83" s="75">
        <v>59</v>
      </c>
      <c r="B83" s="75">
        <v>3.1551214022064999</v>
      </c>
      <c r="C83" s="75">
        <v>10.0667049196935</v>
      </c>
      <c r="D83" s="75">
        <v>6.0536857739549896</v>
      </c>
      <c r="F83" s="75">
        <v>68.823529411764696</v>
      </c>
      <c r="G83" s="75">
        <v>1.0228561653999999</v>
      </c>
    </row>
    <row r="84" spans="1:7" x14ac:dyDescent="0.25">
      <c r="A84" s="75">
        <v>60</v>
      </c>
      <c r="B84" s="75">
        <v>1.5809470140627401E-2</v>
      </c>
      <c r="C84" s="75">
        <v>0.149551683759373</v>
      </c>
      <c r="D84" s="75">
        <v>8.9933986112378697E-2</v>
      </c>
      <c r="F84" s="75">
        <v>70</v>
      </c>
      <c r="G84" s="75">
        <v>1.0490978488</v>
      </c>
    </row>
    <row r="85" spans="1:7" x14ac:dyDescent="0.25">
      <c r="A85" s="75">
        <v>61</v>
      </c>
      <c r="B85" s="75">
        <v>1.2458743416443101</v>
      </c>
      <c r="C85" s="75">
        <v>1.61447195385569</v>
      </c>
      <c r="D85" s="75">
        <v>0.97087438019421701</v>
      </c>
      <c r="F85" s="75">
        <v>71.176470588235304</v>
      </c>
      <c r="G85" s="75">
        <v>1.0601092599999999</v>
      </c>
    </row>
    <row r="86" spans="1:7" x14ac:dyDescent="0.25">
      <c r="A86" s="75">
        <v>62</v>
      </c>
      <c r="B86" s="75">
        <v>0.91556825758002103</v>
      </c>
      <c r="C86" s="75">
        <v>7.5081596725199802</v>
      </c>
      <c r="D86" s="75">
        <v>4.5150860942788604</v>
      </c>
      <c r="F86" s="75">
        <v>72.352941176470594</v>
      </c>
      <c r="G86" s="75">
        <v>1.1223526415</v>
      </c>
    </row>
    <row r="87" spans="1:7" x14ac:dyDescent="0.25">
      <c r="A87" s="75">
        <v>63</v>
      </c>
      <c r="B87" s="75">
        <v>0.16867509262856201</v>
      </c>
      <c r="C87" s="75">
        <v>3.85961223067144</v>
      </c>
      <c r="D87" s="75">
        <v>2.3210057153944801</v>
      </c>
      <c r="F87" s="75">
        <v>73.529411764705898</v>
      </c>
      <c r="G87" s="75">
        <v>1.1806834340000001</v>
      </c>
    </row>
    <row r="88" spans="1:7" x14ac:dyDescent="0.25">
      <c r="A88" s="75">
        <v>64</v>
      </c>
      <c r="B88" s="75">
        <v>9.2597927895824699E-3</v>
      </c>
      <c r="C88" s="75">
        <v>3.0329473667104199</v>
      </c>
      <c r="D88" s="75">
        <v>1.8238848236318499</v>
      </c>
      <c r="F88" s="75">
        <v>74.705882352941202</v>
      </c>
      <c r="G88" s="75">
        <v>1.2574492642999999</v>
      </c>
    </row>
    <row r="89" spans="1:7" x14ac:dyDescent="0.25">
      <c r="A89" s="75">
        <v>65</v>
      </c>
      <c r="B89" s="75">
        <v>0.73763337216187597</v>
      </c>
      <c r="C89" s="75">
        <v>0.61560007513812298</v>
      </c>
      <c r="D89" s="75">
        <v>0.37019555525252701</v>
      </c>
      <c r="F89" s="75">
        <v>75.882352941176507</v>
      </c>
      <c r="G89" s="75">
        <v>1.3532334473000001</v>
      </c>
    </row>
    <row r="90" spans="1:7" x14ac:dyDescent="0.25">
      <c r="A90" s="75">
        <v>66</v>
      </c>
      <c r="B90" s="75">
        <v>0.97786933284154098</v>
      </c>
      <c r="C90" s="75">
        <v>0.79452160955845896</v>
      </c>
      <c r="D90" s="75">
        <v>0.47779131336953001</v>
      </c>
      <c r="F90" s="75">
        <v>77.058823529411796</v>
      </c>
      <c r="G90" s="75">
        <v>1.651882528</v>
      </c>
    </row>
    <row r="91" spans="1:7" x14ac:dyDescent="0.25">
      <c r="A91" s="75">
        <v>67</v>
      </c>
      <c r="B91" s="75">
        <v>4.1612887417027504E-3</v>
      </c>
      <c r="C91" s="75">
        <v>1.0222983858297299E-2</v>
      </c>
      <c r="D91" s="75">
        <v>6.1476652433982096E-3</v>
      </c>
      <c r="F91" s="75">
        <v>78.235294117647101</v>
      </c>
      <c r="G91" s="75">
        <v>1.7019444449000001</v>
      </c>
    </row>
    <row r="92" spans="1:7" x14ac:dyDescent="0.25">
      <c r="A92" s="75">
        <v>68</v>
      </c>
      <c r="B92" s="75">
        <v>1.6155500380764399E-2</v>
      </c>
      <c r="C92" s="75">
        <v>2.1173069819235599E-2</v>
      </c>
      <c r="D92" s="75">
        <v>1.2732578592317099E-2</v>
      </c>
      <c r="F92" s="75">
        <v>79.411764705882405</v>
      </c>
      <c r="G92" s="75">
        <v>1.7146938767</v>
      </c>
    </row>
    <row r="93" spans="1:7" x14ac:dyDescent="0.25">
      <c r="A93" s="75">
        <v>69</v>
      </c>
      <c r="B93" s="75">
        <v>5.2536415279623898E-3</v>
      </c>
      <c r="C93" s="75">
        <v>0.25571246607203801</v>
      </c>
      <c r="D93" s="75">
        <v>0.15377453997433499</v>
      </c>
      <c r="F93" s="75">
        <v>80.588235294117595</v>
      </c>
      <c r="G93" s="75">
        <v>1.7261770856</v>
      </c>
    </row>
    <row r="94" spans="1:7" x14ac:dyDescent="0.25">
      <c r="A94" s="75">
        <v>70</v>
      </c>
      <c r="B94" s="75">
        <v>9.2702926925450194E-2</v>
      </c>
      <c r="C94" s="75">
        <v>0.34000631737455</v>
      </c>
      <c r="D94" s="75">
        <v>0.20446525680101099</v>
      </c>
      <c r="F94" s="75">
        <v>81.764705882352899</v>
      </c>
      <c r="G94" s="75">
        <v>1.7723909423999999</v>
      </c>
    </row>
    <row r="95" spans="1:7" x14ac:dyDescent="0.25">
      <c r="A95" s="75">
        <v>71</v>
      </c>
      <c r="B95" s="75">
        <v>1.2255628778765799</v>
      </c>
      <c r="C95" s="75">
        <v>1.7413301230234199</v>
      </c>
      <c r="D95" s="75">
        <v>1.0471614572593599</v>
      </c>
      <c r="F95" s="75">
        <v>82.941176470588204</v>
      </c>
      <c r="G95" s="75">
        <v>1.8932401538999999</v>
      </c>
    </row>
    <row r="96" spans="1:7" x14ac:dyDescent="0.25">
      <c r="A96" s="75">
        <v>72</v>
      </c>
      <c r="B96" s="75">
        <v>0.27850133953621398</v>
      </c>
      <c r="C96" s="75">
        <v>2.1892467064637899</v>
      </c>
      <c r="D96" s="75">
        <v>1.3165193326239999</v>
      </c>
      <c r="F96" s="75">
        <v>84.117647058823493</v>
      </c>
      <c r="G96" s="75">
        <v>1.9007175221999999</v>
      </c>
    </row>
    <row r="97" spans="1:7" x14ac:dyDescent="0.25">
      <c r="A97" s="75">
        <v>73</v>
      </c>
      <c r="B97" s="75">
        <v>8.1963251044171195E-2</v>
      </c>
      <c r="C97" s="75">
        <v>1.5699192769558299</v>
      </c>
      <c r="D97" s="75">
        <v>0.94408230587676301</v>
      </c>
      <c r="F97" s="75">
        <v>85.294117647058798</v>
      </c>
      <c r="G97" s="75">
        <v>2.1594998626000002</v>
      </c>
    </row>
    <row r="98" spans="1:7" x14ac:dyDescent="0.25">
      <c r="A98" s="75">
        <v>74</v>
      </c>
      <c r="B98" s="75">
        <v>1.17027589802595</v>
      </c>
      <c r="C98" s="75">
        <v>-0.36769535372595202</v>
      </c>
      <c r="D98" s="75">
        <v>-0.22111625897026099</v>
      </c>
      <c r="F98" s="75">
        <v>86.470588235294102</v>
      </c>
      <c r="G98" s="75">
        <v>2.1986773401000002</v>
      </c>
    </row>
    <row r="99" spans="1:7" x14ac:dyDescent="0.25">
      <c r="A99" s="75">
        <v>75</v>
      </c>
      <c r="B99" s="75">
        <v>0.265969333046849</v>
      </c>
      <c r="C99" s="75">
        <v>0.78312851575315101</v>
      </c>
      <c r="D99" s="75">
        <v>0.47093999405097098</v>
      </c>
      <c r="F99" s="75">
        <v>87.647058823529406</v>
      </c>
      <c r="G99" s="75">
        <v>2.4677480460000001</v>
      </c>
    </row>
    <row r="100" spans="1:7" x14ac:dyDescent="0.25">
      <c r="A100" s="75">
        <v>76</v>
      </c>
      <c r="B100" s="75">
        <v>0.72671377469383602</v>
      </c>
      <c r="C100" s="75">
        <v>-8.1819482393836199E-2</v>
      </c>
      <c r="D100" s="75">
        <v>-4.9202737196652399E-2</v>
      </c>
      <c r="F100" s="75">
        <v>88.823529411764696</v>
      </c>
      <c r="G100" s="75">
        <v>2.8603462954999999</v>
      </c>
    </row>
    <row r="101" spans="1:7" x14ac:dyDescent="0.25">
      <c r="A101" s="75">
        <v>77</v>
      </c>
      <c r="B101" s="75">
        <v>4.2345043577016697E-2</v>
      </c>
      <c r="C101" s="75">
        <v>0.167923314722983</v>
      </c>
      <c r="D101" s="75">
        <v>0.100981899197741</v>
      </c>
      <c r="F101" s="75">
        <v>90</v>
      </c>
      <c r="G101" s="75">
        <v>2.9272579561000001</v>
      </c>
    </row>
    <row r="102" spans="1:7" x14ac:dyDescent="0.25">
      <c r="A102" s="75">
        <v>78</v>
      </c>
      <c r="B102" s="75">
        <v>2.4959956489763999E-2</v>
      </c>
      <c r="C102" s="75">
        <v>1.09739268501024</v>
      </c>
      <c r="D102" s="75">
        <v>0.659925023995935</v>
      </c>
      <c r="F102" s="75">
        <v>91.176470588235304</v>
      </c>
      <c r="G102" s="75">
        <v>2.9668930008999999</v>
      </c>
    </row>
    <row r="103" spans="1:7" x14ac:dyDescent="0.25">
      <c r="A103" s="75">
        <v>79</v>
      </c>
      <c r="B103" s="75">
        <v>0.14259073697006799</v>
      </c>
      <c r="C103" s="75">
        <v>0.16187824082993199</v>
      </c>
      <c r="D103" s="75">
        <v>9.7346650313343802E-2</v>
      </c>
      <c r="F103" s="75">
        <v>92.352941176470594</v>
      </c>
      <c r="G103" s="75">
        <v>3.0422071595000002</v>
      </c>
    </row>
    <row r="104" spans="1:7" x14ac:dyDescent="0.25">
      <c r="A104" s="75">
        <v>80</v>
      </c>
      <c r="B104" s="75">
        <v>7.3334343133266297E-2</v>
      </c>
      <c r="C104" s="75">
        <v>4.6403964366733698E-2</v>
      </c>
      <c r="D104" s="75">
        <v>2.79053594182994E-2</v>
      </c>
      <c r="F104" s="75">
        <v>93.529411764705898</v>
      </c>
      <c r="G104" s="75">
        <v>4.0282873232999998</v>
      </c>
    </row>
    <row r="105" spans="1:7" x14ac:dyDescent="0.25">
      <c r="A105" s="75">
        <v>81</v>
      </c>
      <c r="B105" s="75">
        <v>0.37059835419779702</v>
      </c>
      <c r="C105" s="75">
        <v>0.23603567400220299</v>
      </c>
      <c r="D105" s="75">
        <v>0.14194175882295701</v>
      </c>
      <c r="F105" s="75">
        <v>94.705882352941202</v>
      </c>
      <c r="G105" s="75">
        <v>4.2187844963999996</v>
      </c>
    </row>
    <row r="106" spans="1:7" x14ac:dyDescent="0.25">
      <c r="A106" s="75">
        <v>82</v>
      </c>
      <c r="B106" s="75">
        <v>9.5908568978351899E-2</v>
      </c>
      <c r="C106" s="75">
        <v>0.50794755512164802</v>
      </c>
      <c r="D106" s="75">
        <v>0.30545793413886602</v>
      </c>
      <c r="F106" s="75">
        <v>95.882352941176507</v>
      </c>
      <c r="G106" s="75">
        <v>4.3061044535999997</v>
      </c>
    </row>
    <row r="107" spans="1:7" x14ac:dyDescent="0.25">
      <c r="A107" s="75">
        <v>83</v>
      </c>
      <c r="B107" s="75">
        <v>3.1381825327189403E-2</v>
      </c>
      <c r="C107" s="75">
        <v>0.28786902097281097</v>
      </c>
      <c r="D107" s="75">
        <v>0.17311211671818</v>
      </c>
      <c r="F107" s="75">
        <v>97.058823529411796</v>
      </c>
      <c r="G107" s="75">
        <v>8.4237279301000001</v>
      </c>
    </row>
    <row r="108" spans="1:7" x14ac:dyDescent="0.25">
      <c r="A108" s="75">
        <v>84</v>
      </c>
      <c r="B108" s="75">
        <v>3.8258969580054598E-2</v>
      </c>
      <c r="C108" s="75">
        <v>0.242456712219945</v>
      </c>
      <c r="D108" s="75">
        <v>0.14580309657179</v>
      </c>
      <c r="F108" s="75">
        <v>98.235294117647101</v>
      </c>
      <c r="G108" s="75">
        <v>13.2218263219</v>
      </c>
    </row>
    <row r="109" spans="1:7" x14ac:dyDescent="0.25">
      <c r="A109" s="76">
        <v>85</v>
      </c>
      <c r="B109" s="76">
        <v>5.00401717424536E-2</v>
      </c>
      <c r="C109" s="76">
        <v>1.13064326225755</v>
      </c>
      <c r="D109" s="76">
        <v>0.67992049898637197</v>
      </c>
      <c r="F109" s="76">
        <v>99.411764705882405</v>
      </c>
      <c r="G109" s="76">
        <v>17.579949936199998</v>
      </c>
    </row>
  </sheetData>
  <mergeCells count="1">
    <mergeCell ref="A3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D14"/>
  <sheetViews>
    <sheetView zoomScaleNormal="100" workbookViewId="0">
      <selection activeCell="C11" sqref="C11"/>
    </sheetView>
  </sheetViews>
  <sheetFormatPr defaultColWidth="8.7109375" defaultRowHeight="15" x14ac:dyDescent="0.25"/>
  <cols>
    <col min="1" max="1" width="17.28515625" customWidth="1"/>
    <col min="2" max="2" width="37.7109375" customWidth="1"/>
    <col min="3" max="3" width="43.140625" customWidth="1"/>
    <col min="4" max="4" width="44.7109375" customWidth="1"/>
    <col min="5" max="7" width="3.7109375" customWidth="1"/>
    <col min="8" max="9" width="5.7109375" customWidth="1"/>
    <col min="10" max="10" width="11.85546875" customWidth="1"/>
    <col min="11" max="11" width="80" customWidth="1"/>
    <col min="12" max="12" width="99.5703125" customWidth="1"/>
    <col min="13" max="13" width="80" customWidth="1"/>
    <col min="14" max="14" width="99.5703125" customWidth="1"/>
    <col min="15" max="15" width="80" customWidth="1"/>
    <col min="16" max="16" width="99.5703125" customWidth="1"/>
    <col min="17" max="17" width="80" customWidth="1"/>
    <col min="18" max="18" width="104.42578125" customWidth="1"/>
    <col min="19" max="19" width="84.7109375" customWidth="1"/>
  </cols>
  <sheetData>
    <row r="3" spans="1:4" x14ac:dyDescent="0.25">
      <c r="A3" s="51"/>
      <c r="B3" s="52" t="s">
        <v>135</v>
      </c>
      <c r="C3" s="53"/>
      <c r="D3" s="54"/>
    </row>
    <row r="4" spans="1:4" x14ac:dyDescent="0.25">
      <c r="A4" s="55" t="s">
        <v>5</v>
      </c>
      <c r="B4" s="56" t="s">
        <v>169</v>
      </c>
      <c r="C4" s="57" t="s">
        <v>170</v>
      </c>
      <c r="D4" s="58" t="s">
        <v>169</v>
      </c>
    </row>
    <row r="5" spans="1:4" x14ac:dyDescent="0.25">
      <c r="A5" s="59" t="s">
        <v>12</v>
      </c>
      <c r="B5" s="77">
        <v>26.244534219354801</v>
      </c>
      <c r="C5" s="61">
        <v>31</v>
      </c>
      <c r="D5" s="78">
        <v>26.244534219354801</v>
      </c>
    </row>
    <row r="6" spans="1:4" x14ac:dyDescent="0.25">
      <c r="A6" s="63" t="s">
        <v>20</v>
      </c>
      <c r="B6" s="79">
        <v>1.4564529178571399</v>
      </c>
      <c r="C6" s="65">
        <v>28</v>
      </c>
      <c r="D6" s="80">
        <v>1.4564529178571399</v>
      </c>
    </row>
    <row r="7" spans="1:4" x14ac:dyDescent="0.25">
      <c r="A7" s="63" t="s">
        <v>10</v>
      </c>
      <c r="B7" s="81">
        <v>12.0270191740741</v>
      </c>
      <c r="C7" s="68">
        <v>27</v>
      </c>
      <c r="D7" s="82">
        <v>12.0270191740741</v>
      </c>
    </row>
    <row r="8" spans="1:4" x14ac:dyDescent="0.25">
      <c r="A8" s="70" t="s">
        <v>119</v>
      </c>
      <c r="B8" s="83">
        <v>13.7103576767442</v>
      </c>
      <c r="C8" s="72">
        <v>86</v>
      </c>
      <c r="D8" s="84">
        <v>13.7103576767442</v>
      </c>
    </row>
    <row r="11" spans="1:4" ht="18" x14ac:dyDescent="0.35">
      <c r="B11" t="s">
        <v>171</v>
      </c>
      <c r="D11" s="85"/>
    </row>
    <row r="12" spans="1:4" ht="18" x14ac:dyDescent="0.35">
      <c r="B12" t="s">
        <v>172</v>
      </c>
    </row>
    <row r="13" spans="1:4" ht="18" x14ac:dyDescent="0.35">
      <c r="B13" t="s">
        <v>173</v>
      </c>
    </row>
    <row r="14" spans="1:4" ht="18" x14ac:dyDescent="0.35">
      <c r="B14" t="s">
        <v>174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14"/>
  <sheetViews>
    <sheetView zoomScaleNormal="100" workbookViewId="0">
      <selection activeCell="P19" sqref="P19"/>
    </sheetView>
  </sheetViews>
  <sheetFormatPr defaultColWidth="8.7109375" defaultRowHeight="15" x14ac:dyDescent="0.25"/>
  <cols>
    <col min="1" max="1" width="5" customWidth="1"/>
    <col min="2" max="2" width="3" customWidth="1"/>
    <col min="3" max="3" width="38.85546875" customWidth="1"/>
  </cols>
  <sheetData>
    <row r="3" spans="1:3" ht="15" customHeight="1" x14ac:dyDescent="0.25">
      <c r="A3" s="1" t="s">
        <v>175</v>
      </c>
      <c r="B3" s="1"/>
      <c r="C3" s="1"/>
    </row>
    <row r="4" spans="1:3" ht="38.25" x14ac:dyDescent="0.25">
      <c r="A4" s="4" t="s">
        <v>176</v>
      </c>
      <c r="B4" s="4" t="s">
        <v>177</v>
      </c>
      <c r="C4" s="4" t="s">
        <v>178</v>
      </c>
    </row>
    <row r="5" spans="1:3" x14ac:dyDescent="0.25">
      <c r="A5" s="11">
        <v>2010</v>
      </c>
      <c r="B5" s="11">
        <v>1</v>
      </c>
      <c r="C5" s="11">
        <v>25.794618100000001</v>
      </c>
    </row>
    <row r="6" spans="1:3" x14ac:dyDescent="0.25">
      <c r="A6" s="11">
        <v>2011</v>
      </c>
      <c r="B6" s="11">
        <v>2</v>
      </c>
      <c r="C6" s="11">
        <v>33.407033400000003</v>
      </c>
    </row>
    <row r="7" spans="1:3" x14ac:dyDescent="0.25">
      <c r="A7" s="11">
        <v>2012</v>
      </c>
      <c r="B7" s="11">
        <v>3</v>
      </c>
      <c r="C7" s="11">
        <v>35.944433699999998</v>
      </c>
    </row>
    <row r="8" spans="1:3" x14ac:dyDescent="0.25">
      <c r="A8" s="11">
        <v>2013</v>
      </c>
      <c r="B8" s="11">
        <v>4</v>
      </c>
      <c r="C8" s="11">
        <v>38.334530200000003</v>
      </c>
    </row>
    <row r="9" spans="1:3" x14ac:dyDescent="0.25">
      <c r="A9" s="11">
        <v>2014</v>
      </c>
      <c r="B9" s="11">
        <v>5</v>
      </c>
      <c r="C9" s="11">
        <v>41.2334909</v>
      </c>
    </row>
    <row r="10" spans="1:3" x14ac:dyDescent="0.25">
      <c r="A10" s="11">
        <v>2015</v>
      </c>
      <c r="B10" s="11">
        <v>6</v>
      </c>
      <c r="C10" s="11">
        <v>45.525133799999999</v>
      </c>
    </row>
    <row r="11" spans="1:3" x14ac:dyDescent="0.25">
      <c r="A11" s="11">
        <v>2016</v>
      </c>
      <c r="B11" s="11">
        <v>7</v>
      </c>
      <c r="C11" s="11">
        <v>51.316283499999997</v>
      </c>
    </row>
    <row r="12" spans="1:3" x14ac:dyDescent="0.25">
      <c r="A12" s="11">
        <v>2017</v>
      </c>
      <c r="B12" s="11">
        <v>8</v>
      </c>
      <c r="C12" s="11">
        <v>57.611057799999998</v>
      </c>
    </row>
    <row r="13" spans="1:3" x14ac:dyDescent="0.25">
      <c r="A13" s="11">
        <v>2018</v>
      </c>
      <c r="B13" s="11">
        <v>9</v>
      </c>
      <c r="C13" s="11">
        <v>68.982626600000003</v>
      </c>
    </row>
    <row r="14" spans="1:3" x14ac:dyDescent="0.25">
      <c r="A14" s="11">
        <v>2019</v>
      </c>
      <c r="B14" s="11">
        <v>10</v>
      </c>
      <c r="C14" s="11">
        <v>91.296007700000004</v>
      </c>
    </row>
  </sheetData>
  <mergeCells count="1">
    <mergeCell ref="A3:C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8"/>
  <sheetViews>
    <sheetView zoomScaleNormal="100" workbookViewId="0">
      <selection activeCell="K9" sqref="K9"/>
    </sheetView>
  </sheetViews>
  <sheetFormatPr defaultColWidth="8.7109375" defaultRowHeight="15" x14ac:dyDescent="0.25"/>
  <cols>
    <col min="1" max="1" width="21.85546875" customWidth="1"/>
    <col min="3" max="3" width="12" customWidth="1"/>
    <col min="6" max="7" width="5.5703125" customWidth="1"/>
    <col min="8" max="8" width="10.140625" customWidth="1"/>
    <col min="9" max="9" width="63.5703125" customWidth="1"/>
    <col min="12" max="12" width="9.7109375" customWidth="1"/>
    <col min="13" max="13" width="7.85546875" customWidth="1"/>
  </cols>
  <sheetData>
    <row r="2" spans="1:7" ht="25.5" customHeight="1" x14ac:dyDescent="0.25">
      <c r="A2" s="1" t="s">
        <v>179</v>
      </c>
      <c r="B2" s="1" t="s">
        <v>180</v>
      </c>
      <c r="C2" s="1"/>
      <c r="D2" s="1" t="s">
        <v>181</v>
      </c>
      <c r="E2" s="1"/>
      <c r="F2" s="1" t="s">
        <v>182</v>
      </c>
      <c r="G2" s="1"/>
    </row>
    <row r="3" spans="1:7" ht="54.75" customHeight="1" x14ac:dyDescent="0.25">
      <c r="A3" s="1"/>
      <c r="B3" s="4" t="s">
        <v>183</v>
      </c>
      <c r="C3" s="4" t="s">
        <v>184</v>
      </c>
      <c r="D3" s="4" t="s">
        <v>185</v>
      </c>
      <c r="E3" s="4" t="s">
        <v>186</v>
      </c>
      <c r="F3" s="4" t="s">
        <v>185</v>
      </c>
      <c r="G3" s="4" t="s">
        <v>186</v>
      </c>
    </row>
    <row r="4" spans="1:7" x14ac:dyDescent="0.25">
      <c r="A4" s="11">
        <v>25794618.100000001</v>
      </c>
      <c r="B4" s="11" t="s">
        <v>187</v>
      </c>
      <c r="C4" s="11" t="s">
        <v>187</v>
      </c>
      <c r="D4" s="11" t="s">
        <v>187</v>
      </c>
      <c r="E4" s="11" t="s">
        <v>187</v>
      </c>
      <c r="F4" s="13" t="s">
        <v>187</v>
      </c>
      <c r="G4" s="13" t="s">
        <v>187</v>
      </c>
    </row>
    <row r="5" spans="1:7" x14ac:dyDescent="0.25">
      <c r="A5" s="11">
        <v>33407033.399999999</v>
      </c>
      <c r="B5" s="11">
        <f>A5-$A4</f>
        <v>7612415.299999997</v>
      </c>
      <c r="C5" s="11">
        <f t="shared" ref="C5:C13" si="0">A5-A4</f>
        <v>7612415.299999997</v>
      </c>
      <c r="D5" s="11">
        <f>A5/$A4</f>
        <v>1.2951164181027357</v>
      </c>
      <c r="E5" s="11">
        <f t="shared" ref="E5:E13" si="1">A5/A4</f>
        <v>1.2951164181027357</v>
      </c>
      <c r="F5" s="13">
        <f t="shared" ref="F5:F13" si="2">D5-1</f>
        <v>0.2951164181027357</v>
      </c>
      <c r="G5" s="13">
        <f t="shared" ref="G5:G13" si="3">E5-1</f>
        <v>0.2951164181027357</v>
      </c>
    </row>
    <row r="6" spans="1:7" x14ac:dyDescent="0.25">
      <c r="A6" s="11">
        <v>35944433.700000003</v>
      </c>
      <c r="B6" s="11">
        <f>A6-$A4</f>
        <v>10149815.600000001</v>
      </c>
      <c r="C6" s="11">
        <f t="shared" si="0"/>
        <v>2537400.3000000045</v>
      </c>
      <c r="D6" s="11">
        <f>A6/$A4</f>
        <v>1.3934857868665247</v>
      </c>
      <c r="E6" s="11">
        <f t="shared" si="1"/>
        <v>1.0759540743896165</v>
      </c>
      <c r="F6" s="13">
        <f t="shared" si="2"/>
        <v>0.39348578686652469</v>
      </c>
      <c r="G6" s="13">
        <f t="shared" si="3"/>
        <v>7.5954074389616544E-2</v>
      </c>
    </row>
    <row r="7" spans="1:7" x14ac:dyDescent="0.25">
      <c r="A7" s="11">
        <v>38334530.200000003</v>
      </c>
      <c r="B7" s="11">
        <f>A7-$A4</f>
        <v>12539912.100000001</v>
      </c>
      <c r="C7" s="11">
        <f t="shared" si="0"/>
        <v>2390096.5</v>
      </c>
      <c r="D7" s="11">
        <f>A7/$A4</f>
        <v>1.4861445147738008</v>
      </c>
      <c r="E7" s="11">
        <f t="shared" si="1"/>
        <v>1.0664942038021314</v>
      </c>
      <c r="F7" s="13">
        <f t="shared" si="2"/>
        <v>0.48614451477380083</v>
      </c>
      <c r="G7" s="13">
        <f t="shared" si="3"/>
        <v>6.6494203802131446E-2</v>
      </c>
    </row>
    <row r="8" spans="1:7" x14ac:dyDescent="0.25">
      <c r="A8" s="11">
        <v>41233490.899999999</v>
      </c>
      <c r="B8" s="11">
        <f>A8-$A4</f>
        <v>15438872.799999997</v>
      </c>
      <c r="C8" s="11">
        <f t="shared" si="0"/>
        <v>2898960.6999999955</v>
      </c>
      <c r="D8" s="11">
        <f>A8/$A7</f>
        <v>1.075622700601141</v>
      </c>
      <c r="E8" s="11">
        <f t="shared" si="1"/>
        <v>1.075622700601141</v>
      </c>
      <c r="F8" s="13">
        <f t="shared" si="2"/>
        <v>7.5622700601140957E-2</v>
      </c>
      <c r="G8" s="13">
        <f t="shared" si="3"/>
        <v>7.5622700601140957E-2</v>
      </c>
    </row>
    <row r="9" spans="1:7" x14ac:dyDescent="0.25">
      <c r="A9" s="11">
        <v>45525133.799999997</v>
      </c>
      <c r="B9" s="11">
        <f>A9-$A4</f>
        <v>19730515.699999996</v>
      </c>
      <c r="C9" s="11">
        <f t="shared" si="0"/>
        <v>4291642.8999999985</v>
      </c>
      <c r="D9" s="11">
        <f>A9/$A4</f>
        <v>1.7649082309925725</v>
      </c>
      <c r="E9" s="11">
        <f t="shared" si="1"/>
        <v>1.1040814834331671</v>
      </c>
      <c r="F9" s="13">
        <f t="shared" si="2"/>
        <v>0.76490823099257255</v>
      </c>
      <c r="G9" s="13">
        <f t="shared" si="3"/>
        <v>0.10408148343316714</v>
      </c>
    </row>
    <row r="10" spans="1:7" x14ac:dyDescent="0.25">
      <c r="A10" s="11">
        <v>51316283.5</v>
      </c>
      <c r="B10" s="11">
        <f>A10-$A4</f>
        <v>25521665.399999999</v>
      </c>
      <c r="C10" s="11">
        <f t="shared" si="0"/>
        <v>5791149.700000003</v>
      </c>
      <c r="D10" s="11">
        <f>A10/$A9</f>
        <v>1.1272077469435138</v>
      </c>
      <c r="E10" s="11">
        <f t="shared" si="1"/>
        <v>1.1272077469435138</v>
      </c>
      <c r="F10" s="13">
        <f t="shared" si="2"/>
        <v>0.12720774694351378</v>
      </c>
      <c r="G10" s="13">
        <f t="shared" si="3"/>
        <v>0.12720774694351378</v>
      </c>
    </row>
    <row r="11" spans="1:7" x14ac:dyDescent="0.25">
      <c r="A11" s="11">
        <v>57611057.799999997</v>
      </c>
      <c r="B11" s="11">
        <f>A11-$A10</f>
        <v>6294774.299999997</v>
      </c>
      <c r="C11" s="11">
        <f t="shared" si="0"/>
        <v>6294774.299999997</v>
      </c>
      <c r="D11" s="11">
        <f>A11/$A4</f>
        <v>2.233452636385417</v>
      </c>
      <c r="E11" s="11">
        <f t="shared" si="1"/>
        <v>1.1226662156857092</v>
      </c>
      <c r="F11" s="13">
        <f t="shared" si="2"/>
        <v>1.233452636385417</v>
      </c>
      <c r="G11" s="13">
        <f t="shared" si="3"/>
        <v>0.12266621568570923</v>
      </c>
    </row>
    <row r="12" spans="1:7" x14ac:dyDescent="0.25">
      <c r="A12" s="11">
        <v>68982626.599999994</v>
      </c>
      <c r="B12" s="11">
        <f>A12-$A4</f>
        <v>43188008.499999993</v>
      </c>
      <c r="C12" s="11">
        <f t="shared" si="0"/>
        <v>11371568.799999997</v>
      </c>
      <c r="D12" s="11">
        <f>A12/$A4</f>
        <v>2.6743030787495936</v>
      </c>
      <c r="E12" s="11">
        <f t="shared" si="1"/>
        <v>1.1973851762881536</v>
      </c>
      <c r="F12" s="13">
        <f t="shared" si="2"/>
        <v>1.6743030787495936</v>
      </c>
      <c r="G12" s="13">
        <f t="shared" si="3"/>
        <v>0.19738517628815355</v>
      </c>
    </row>
    <row r="13" spans="1:7" x14ac:dyDescent="0.25">
      <c r="A13" s="11">
        <v>91296007.700000003</v>
      </c>
      <c r="B13" s="11">
        <f>A13-$A4</f>
        <v>65501389.600000001</v>
      </c>
      <c r="C13" s="11">
        <f t="shared" si="0"/>
        <v>22313381.100000009</v>
      </c>
      <c r="D13" s="11">
        <f>A13/$A4</f>
        <v>3.5393432593599825</v>
      </c>
      <c r="E13" s="11">
        <f t="shared" si="1"/>
        <v>1.3234637792119097</v>
      </c>
      <c r="F13" s="13">
        <f t="shared" si="2"/>
        <v>2.5393432593599825</v>
      </c>
      <c r="G13" s="13">
        <f t="shared" si="3"/>
        <v>0.32346377921190972</v>
      </c>
    </row>
    <row r="14" spans="1:7" x14ac:dyDescent="0.25">
      <c r="A14" s="86">
        <f>AVERAGE(A4:A13)</f>
        <v>48944521.57</v>
      </c>
      <c r="B14" s="86" t="s">
        <v>187</v>
      </c>
      <c r="C14" s="86">
        <f>AVERAGE(C5:C13)</f>
        <v>7277932.1777777784</v>
      </c>
      <c r="D14" s="86" t="s">
        <v>187</v>
      </c>
      <c r="E14" s="86">
        <f>(PRODUCT(E5:E13))^(1/9)</f>
        <v>1.1507776255612425</v>
      </c>
      <c r="F14" s="87" t="s">
        <v>187</v>
      </c>
      <c r="G14" s="87">
        <f>E14-1</f>
        <v>0.15077762556124252</v>
      </c>
    </row>
    <row r="18" spans="9:9" ht="135" x14ac:dyDescent="0.25">
      <c r="I18" s="88" t="s">
        <v>188</v>
      </c>
    </row>
  </sheetData>
  <mergeCells count="4">
    <mergeCell ref="A2:A3"/>
    <mergeCell ref="B2:C2"/>
    <mergeCell ref="D2:E2"/>
    <mergeCell ref="F2:G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6"/>
  <sheetViews>
    <sheetView tabSelected="1" zoomScaleNormal="100" workbookViewId="0">
      <selection activeCell="J26" sqref="J26"/>
    </sheetView>
  </sheetViews>
  <sheetFormatPr defaultColWidth="11.5703125" defaultRowHeight="15" x14ac:dyDescent="0.25"/>
  <sheetData>
    <row r="1" spans="1:2" x14ac:dyDescent="0.25">
      <c r="A1" s="89" t="s">
        <v>152</v>
      </c>
    </row>
    <row r="2" spans="1:2" x14ac:dyDescent="0.25">
      <c r="A2" t="s">
        <v>189</v>
      </c>
      <c r="B2" t="s">
        <v>190</v>
      </c>
    </row>
    <row r="4" spans="1:2" x14ac:dyDescent="0.25">
      <c r="A4" t="s">
        <v>191</v>
      </c>
    </row>
    <row r="5" spans="1:2" x14ac:dyDescent="0.25">
      <c r="A5">
        <f t="array" ref="A5:B9">LINEST('Количественные признаки'!$B$2:$B$87, 'Количественные признаки'!$A$2:$A$87, 1, 1)</f>
        <v>15.084447460779366</v>
      </c>
      <c r="B5">
        <v>-6.1914413247517803</v>
      </c>
    </row>
    <row r="6" spans="1:2" x14ac:dyDescent="0.25">
      <c r="A6">
        <v>1.2096418798170214</v>
      </c>
      <c r="B6">
        <v>3.4567859946222659</v>
      </c>
    </row>
    <row r="7" spans="1:2" x14ac:dyDescent="0.25">
      <c r="A7">
        <v>0.64927706668378127</v>
      </c>
      <c r="B7">
        <v>28.43586560041345</v>
      </c>
    </row>
    <row r="8" spans="1:2" x14ac:dyDescent="0.25">
      <c r="A8">
        <v>155.50529612006852</v>
      </c>
      <c r="B8">
        <v>84</v>
      </c>
    </row>
    <row r="9" spans="1:2" x14ac:dyDescent="0.25">
      <c r="A9">
        <v>125741.34178965421</v>
      </c>
      <c r="B9">
        <v>67922.270005361279</v>
      </c>
    </row>
    <row r="11" spans="1:2" x14ac:dyDescent="0.25">
      <c r="A11" t="s">
        <v>192</v>
      </c>
    </row>
    <row r="12" spans="1:2" x14ac:dyDescent="0.25">
      <c r="A12" t="s">
        <v>193</v>
      </c>
      <c r="B12">
        <f>Лист14!$A$7</f>
        <v>0.64927706668378127</v>
      </c>
    </row>
    <row r="13" spans="1:2" x14ac:dyDescent="0.25">
      <c r="A13" t="s">
        <v>194</v>
      </c>
      <c r="B13">
        <f>Лист14!$B$7</f>
        <v>28.43586560041345</v>
      </c>
    </row>
    <row r="14" spans="1:2" x14ac:dyDescent="0.25">
      <c r="A14" t="s">
        <v>195</v>
      </c>
      <c r="B14">
        <f>1</f>
        <v>1</v>
      </c>
    </row>
    <row r="15" spans="1:2" x14ac:dyDescent="0.25">
      <c r="A15" t="s">
        <v>145</v>
      </c>
      <c r="B15">
        <f>86</f>
        <v>86</v>
      </c>
    </row>
    <row r="16" spans="1:2" x14ac:dyDescent="0.25">
      <c r="A16" t="s">
        <v>196</v>
      </c>
      <c r="B16">
        <f>1 - (1 - Лист14!$A$7)*(Лист14!$B$15 - 1)/(Лист14!$B$15 - Лист14!$B$14 - 1)</f>
        <v>0.64510179366811204</v>
      </c>
    </row>
    <row r="18" spans="1:7" x14ac:dyDescent="0.25">
      <c r="A18" t="s">
        <v>197</v>
      </c>
    </row>
    <row r="19" spans="1:7" x14ac:dyDescent="0.25">
      <c r="B19" t="s">
        <v>147</v>
      </c>
      <c r="C19" t="s">
        <v>148</v>
      </c>
      <c r="D19" t="s">
        <v>149</v>
      </c>
      <c r="E19" t="s">
        <v>150</v>
      </c>
      <c r="F19" t="s">
        <v>151</v>
      </c>
    </row>
    <row r="20" spans="1:7" x14ac:dyDescent="0.25">
      <c r="A20" t="s">
        <v>152</v>
      </c>
      <c r="B20">
        <f>Лист14!$B$14</f>
        <v>1</v>
      </c>
      <c r="C20">
        <f>Лист14!$A$9</f>
        <v>125741.34178965421</v>
      </c>
      <c r="D20">
        <f>Лист14!$A$9 / Лист14!$B$20</f>
        <v>125741.34178965421</v>
      </c>
      <c r="E20">
        <f>Лист14!$A$8</f>
        <v>155.50529612006852</v>
      </c>
      <c r="F20">
        <f>FDIST(Лист14!$A$8, Лист14!$B$20, Лист14!$B$8)</f>
        <v>8.2813365576939203E-21</v>
      </c>
    </row>
    <row r="21" spans="1:7" x14ac:dyDescent="0.25">
      <c r="A21" t="s">
        <v>166</v>
      </c>
      <c r="B21">
        <f>Лист14!$B$8</f>
        <v>84</v>
      </c>
      <c r="C21">
        <f>Лист14!$B$9</f>
        <v>67922.270005361279</v>
      </c>
      <c r="D21">
        <f>Лист14!$B$9 / Лист14!$B$8</f>
        <v>808.59845244477708</v>
      </c>
    </row>
    <row r="22" spans="1:7" x14ac:dyDescent="0.25">
      <c r="A22" t="s">
        <v>198</v>
      </c>
      <c r="B22">
        <f>Лист14!$B$20 + Лист14!$B$8</f>
        <v>85</v>
      </c>
      <c r="C22">
        <f>Лист14!$A$9 + Лист14!$B$9</f>
        <v>193663.61179501549</v>
      </c>
    </row>
    <row r="24" spans="1:7" x14ac:dyDescent="0.25">
      <c r="A24" t="s">
        <v>199</v>
      </c>
      <c r="B24">
        <v>0.95</v>
      </c>
    </row>
    <row r="26" spans="1:7" x14ac:dyDescent="0.25">
      <c r="B26" t="s">
        <v>155</v>
      </c>
      <c r="C26" t="s">
        <v>194</v>
      </c>
      <c r="D26" t="s">
        <v>156</v>
      </c>
      <c r="E26" t="s">
        <v>200</v>
      </c>
      <c r="F26" t="str">
        <f>_xlfn.CONCAT("Нижний ", INT(Лист14!$B$24 * 100), "%")</f>
        <v>Нижний 95%</v>
      </c>
      <c r="G26" t="str">
        <f>_xlfn.CONCAT("Верхний ", INT(Лист14!$B$24 * 100), "%")</f>
        <v>Верхний 95%</v>
      </c>
    </row>
    <row r="27" spans="1:7" x14ac:dyDescent="0.25">
      <c r="A27" t="str">
        <f>"Пересечение"</f>
        <v>Пересечение</v>
      </c>
      <c r="B27">
        <f t="array" ref="B27:B28">INDEX(Лист14!$A$5:$B$5, 1, 29 - ROW())</f>
        <v>-6.1914413247517803</v>
      </c>
      <c r="C27">
        <f t="array" ref="C27:C28">INDEX(Лист14!$A$6:$B$6, 1, 29 - ROW())</f>
        <v>3.4567859946222659</v>
      </c>
      <c r="D27">
        <f t="array" ref="D27:D28">Лист14!$B$27:$B$28 / Лист14!$C$27:$C$28</f>
        <v>-1.7910976653989652</v>
      </c>
      <c r="E27">
        <f t="array" ref="E27:E28">TDIST(ABS(Лист14!$D$27:$D$28), Лист14!$B$8, 2 )</f>
        <v>7.6879617535290351E-2</v>
      </c>
      <c r="F27">
        <f t="array" ref="F27:F28">Лист14!$B$27:$B$28 - Лист14!$C$27:$C$28 * TINV(1 - Лист14!$B$24, Лист14!$B$8)</f>
        <v>-13.065639370323861</v>
      </c>
      <c r="G27">
        <f t="array" ref="G27:G28">Лист14!$B$27:$B$28 + Лист14!$C$27:$C$28 * TINV(1 - Лист14!$B$24, Лист14!$B$8)</f>
        <v>0.68275672082030159</v>
      </c>
    </row>
    <row r="28" spans="1:7" x14ac:dyDescent="0.25">
      <c r="A28" t="str">
        <f>'Количественные признаки'!$A$1</f>
        <v>Отгружено товаров собственного производства, выполнено работ и услуг собственными силами, трлд. рублей</v>
      </c>
      <c r="B28">
        <v>15.084447460779366</v>
      </c>
      <c r="C28">
        <v>1.2096418798170214</v>
      </c>
      <c r="D28">
        <v>12.470176266599781</v>
      </c>
      <c r="E28">
        <v>8.2813365576939805E-21</v>
      </c>
      <c r="F28">
        <v>12.678941924996566</v>
      </c>
      <c r="G28">
        <v>17.489952996562163</v>
      </c>
    </row>
    <row r="30" spans="1:7" x14ac:dyDescent="0.25">
      <c r="A30" t="str">
        <f>'Количественные признаки'!$A$1</f>
        <v>Отгружено товаров собственного производства, выполнено работ и услуг собственными силами, трлд. рублей</v>
      </c>
      <c r="B30" t="s">
        <v>201</v>
      </c>
      <c r="C30" t="str">
        <f>'Количественные признаки'!$B$1</f>
        <v>Внутренние текущие затраты на научные исследования и разработки, млн. рублей</v>
      </c>
      <c r="D30" t="s">
        <v>166</v>
      </c>
    </row>
    <row r="31" spans="1:7" x14ac:dyDescent="0.25">
      <c r="A31">
        <f t="array" ref="A31:A116">'Количественные признаки'!$A$2:$A$87</f>
        <v>1.1230556704000001</v>
      </c>
      <c r="B31">
        <f t="array" ref="B31:B116">MMULT(Лист14!$A$31:$A$116, Лист14!$B$28) + Лист14!$B$27</f>
        <v>10.749232930927368</v>
      </c>
      <c r="C31">
        <f t="array" ref="C31:C116">'Количественные признаки'!$B$2:$B$87</f>
        <v>2.8701094</v>
      </c>
      <c r="D31">
        <f t="array" ref="D31:D116">Лист14!$C$31:$C$116 - Лист14!$B$31:$B$116</f>
        <v>-7.8791235309273677</v>
      </c>
    </row>
    <row r="32" spans="1:7" x14ac:dyDescent="0.25">
      <c r="A32">
        <v>0.32832863909999999</v>
      </c>
      <c r="B32">
        <v>-1.2387852183786405</v>
      </c>
      <c r="C32">
        <v>0.57515400000000005</v>
      </c>
      <c r="D32">
        <v>1.8139392183786405</v>
      </c>
    </row>
    <row r="33" spans="1:4" x14ac:dyDescent="0.25">
      <c r="A33">
        <v>0.55805359450000003</v>
      </c>
      <c r="B33">
        <v>2.2264888017825424</v>
      </c>
      <c r="C33">
        <v>4.9731173000000002</v>
      </c>
      <c r="D33">
        <v>2.7466284982174578</v>
      </c>
    </row>
    <row r="34" spans="1:4" x14ac:dyDescent="0.25">
      <c r="A34">
        <v>0.70875663680000001</v>
      </c>
      <c r="B34">
        <v>4.4997609255365028</v>
      </c>
      <c r="C34">
        <v>10.608196</v>
      </c>
      <c r="D34">
        <v>6.1084350744634968</v>
      </c>
    </row>
    <row r="35" spans="1:4" x14ac:dyDescent="0.25">
      <c r="A35">
        <v>0.18935929269999999</v>
      </c>
      <c r="B35">
        <v>-3.3350610228082886</v>
      </c>
      <c r="C35">
        <v>0.78286770000000006</v>
      </c>
      <c r="D35">
        <v>4.1179287228082888</v>
      </c>
    </row>
    <row r="36" spans="1:4" x14ac:dyDescent="0.25">
      <c r="A36">
        <v>2.1986773401000002</v>
      </c>
      <c r="B36">
        <v>26.974391495192798</v>
      </c>
      <c r="C36">
        <v>6.3828323999999999</v>
      </c>
      <c r="D36">
        <v>-20.5915590951928</v>
      </c>
    </row>
    <row r="37" spans="1:4" x14ac:dyDescent="0.25">
      <c r="A37">
        <v>0.17495196360000001</v>
      </c>
      <c r="B37">
        <v>-3.5523876216673962</v>
      </c>
      <c r="C37">
        <v>8.6131200000000005E-2</v>
      </c>
      <c r="D37">
        <v>3.6385188216673963</v>
      </c>
    </row>
    <row r="38" spans="1:4" x14ac:dyDescent="0.25">
      <c r="A38">
        <v>0.52618002639999994</v>
      </c>
      <c r="B38">
        <v>1.7456936383905184</v>
      </c>
      <c r="C38">
        <v>3.7714240000000001</v>
      </c>
      <c r="D38">
        <v>2.0257303616094817</v>
      </c>
    </row>
    <row r="39" spans="1:4" x14ac:dyDescent="0.25">
      <c r="A39">
        <v>0.87699711989999996</v>
      </c>
      <c r="B39">
        <v>7.0375756536345904</v>
      </c>
      <c r="C39">
        <v>0.57192240000000005</v>
      </c>
      <c r="D39">
        <v>-6.4656532536345903</v>
      </c>
    </row>
    <row r="40" spans="1:4" x14ac:dyDescent="0.25">
      <c r="A40">
        <v>4.3061044535999997</v>
      </c>
      <c r="B40">
        <v>58.763765066205451</v>
      </c>
      <c r="C40">
        <v>128.4009465</v>
      </c>
      <c r="D40">
        <v>69.637181433794552</v>
      </c>
    </row>
    <row r="41" spans="1:4" x14ac:dyDescent="0.25">
      <c r="A41">
        <v>0.21144709840000001</v>
      </c>
      <c r="B41">
        <v>-3.0018786782027354</v>
      </c>
      <c r="C41">
        <v>0.72882910000000001</v>
      </c>
      <c r="D41">
        <v>3.7307077782027354</v>
      </c>
    </row>
    <row r="42" spans="1:4" x14ac:dyDescent="0.25">
      <c r="A42">
        <v>0.40964058599999997</v>
      </c>
      <c r="B42">
        <v>-1.2239427431909533E-2</v>
      </c>
      <c r="C42">
        <v>1.4141836000000001</v>
      </c>
      <c r="D42">
        <v>1.4264230274319096</v>
      </c>
    </row>
    <row r="43" spans="1:4" x14ac:dyDescent="0.25">
      <c r="A43">
        <v>0.37265274279999999</v>
      </c>
      <c r="B43">
        <v>-0.57018060486985433</v>
      </c>
      <c r="C43">
        <v>1.6411374999999999</v>
      </c>
      <c r="D43">
        <v>2.2113181048698545</v>
      </c>
    </row>
    <row r="44" spans="1:4" x14ac:dyDescent="0.25">
      <c r="A44">
        <v>0.28131898579999998</v>
      </c>
      <c r="B44">
        <v>-1.9478998637319442</v>
      </c>
      <c r="C44">
        <v>1.0009014000000001</v>
      </c>
      <c r="D44">
        <v>2.9488012637319443</v>
      </c>
    </row>
    <row r="45" spans="1:4" x14ac:dyDescent="0.25">
      <c r="A45">
        <v>0.45421750750000001</v>
      </c>
      <c r="B45">
        <v>0.66017880289812769</v>
      </c>
      <c r="C45">
        <v>5.1789287000000002</v>
      </c>
      <c r="D45">
        <v>4.5187498971018725</v>
      </c>
    </row>
    <row r="46" spans="1:4" x14ac:dyDescent="0.25">
      <c r="A46">
        <v>0.96930393520000002</v>
      </c>
      <c r="B46">
        <v>8.429972959299306</v>
      </c>
      <c r="C46">
        <v>7.8228932000000002</v>
      </c>
      <c r="D46">
        <v>-0.6070797592993058</v>
      </c>
    </row>
    <row r="47" spans="1:4" x14ac:dyDescent="0.25">
      <c r="A47">
        <v>0.51441586549999996</v>
      </c>
      <c r="B47">
        <v>1.5682377713743136</v>
      </c>
      <c r="C47">
        <v>6.4973035000000001</v>
      </c>
      <c r="D47">
        <v>4.9290657286256865</v>
      </c>
    </row>
    <row r="48" spans="1:4" x14ac:dyDescent="0.25">
      <c r="A48">
        <v>17.579949936199998</v>
      </c>
      <c r="B48">
        <v>258.99238985098867</v>
      </c>
      <c r="C48">
        <v>403.38254599999999</v>
      </c>
      <c r="D48">
        <v>144.39015614901132</v>
      </c>
    </row>
    <row r="49" spans="1:4" x14ac:dyDescent="0.25">
      <c r="A49">
        <v>0.25323191880000001</v>
      </c>
      <c r="B49">
        <v>-2.3715777502208337</v>
      </c>
      <c r="C49">
        <v>1.0365278</v>
      </c>
      <c r="D49">
        <v>3.4081055502208337</v>
      </c>
    </row>
    <row r="50" spans="1:4" x14ac:dyDescent="0.25">
      <c r="A50">
        <v>0.8712490396</v>
      </c>
      <c r="B50">
        <v>6.9508690383489</v>
      </c>
      <c r="C50">
        <v>2.0853991999999999</v>
      </c>
      <c r="D50">
        <v>-4.8654698383489006</v>
      </c>
    </row>
    <row r="51" spans="1:4" x14ac:dyDescent="0.25">
      <c r="A51">
        <v>0.69692060089999996</v>
      </c>
      <c r="B51">
        <v>4.3212208638590539</v>
      </c>
      <c r="C51">
        <v>1.5539928000000001</v>
      </c>
      <c r="D51">
        <v>-2.7672280638590538</v>
      </c>
    </row>
    <row r="52" spans="1:4" x14ac:dyDescent="0.25">
      <c r="A52">
        <v>0.2969379385</v>
      </c>
      <c r="B52">
        <v>-1.7122965923363962</v>
      </c>
      <c r="C52">
        <v>3.2107200000000002E-2</v>
      </c>
      <c r="D52">
        <v>1.7444037923363962</v>
      </c>
    </row>
    <row r="53" spans="1:4" x14ac:dyDescent="0.25">
      <c r="A53">
        <v>0.39998266240000002</v>
      </c>
      <c r="B53">
        <v>-0.15792386855632934</v>
      </c>
      <c r="C53">
        <v>1.5218856000000001</v>
      </c>
      <c r="D53">
        <v>1.6798094685563294</v>
      </c>
    </row>
    <row r="54" spans="1:4" x14ac:dyDescent="0.25">
      <c r="A54">
        <v>0.84793086029999998</v>
      </c>
      <c r="B54">
        <v>6.5991271878170181</v>
      </c>
      <c r="C54">
        <v>0.7868849</v>
      </c>
      <c r="D54">
        <v>-5.8122422878170177</v>
      </c>
    </row>
    <row r="55" spans="1:4" x14ac:dyDescent="0.25">
      <c r="A55">
        <v>0.71443114169999999</v>
      </c>
      <c r="B55">
        <v>4.5853576965664882</v>
      </c>
      <c r="C55">
        <v>1.7926899999999999</v>
      </c>
      <c r="D55">
        <v>-2.7926676965664883</v>
      </c>
    </row>
    <row r="56" spans="1:4" x14ac:dyDescent="0.25">
      <c r="A56">
        <v>1.7146938767</v>
      </c>
      <c r="B56">
        <v>19.673768369649459</v>
      </c>
      <c r="C56">
        <v>7.9898027000000003</v>
      </c>
      <c r="D56">
        <v>-11.683965669649458</v>
      </c>
    </row>
    <row r="57" spans="1:4" x14ac:dyDescent="0.25">
      <c r="A57">
        <v>1.0601092599999999</v>
      </c>
      <c r="B57">
        <v>9.7997211104039117</v>
      </c>
      <c r="C57">
        <v>2.785161</v>
      </c>
      <c r="D57">
        <v>-7.0145601104039113</v>
      </c>
    </row>
    <row r="58" spans="1:4" x14ac:dyDescent="0.25">
      <c r="A58">
        <v>0.2370376414</v>
      </c>
      <c r="B58">
        <v>-2.6158594768264205</v>
      </c>
      <c r="C58">
        <v>1.4800599999999999</v>
      </c>
      <c r="D58">
        <v>4.0959194768264204</v>
      </c>
    </row>
    <row r="59" spans="1:4" x14ac:dyDescent="0.25">
      <c r="A59">
        <v>0.1726065541</v>
      </c>
      <c r="B59">
        <v>-3.5877668280441593</v>
      </c>
      <c r="C59">
        <v>0.1485908</v>
      </c>
      <c r="D59">
        <v>3.7363576280441593</v>
      </c>
    </row>
    <row r="60" spans="1:4" x14ac:dyDescent="0.25">
      <c r="A60">
        <v>4.2187844963999996</v>
      </c>
      <c r="B60">
        <v>57.446591759544553</v>
      </c>
      <c r="C60">
        <v>127.4036018</v>
      </c>
      <c r="D60">
        <v>69.957010040455458</v>
      </c>
    </row>
    <row r="61" spans="1:4" x14ac:dyDescent="0.25">
      <c r="A61">
        <v>8.4928686599999997E-2</v>
      </c>
      <c r="B61">
        <v>-4.9103390138210834</v>
      </c>
      <c r="C61">
        <v>0.2090004</v>
      </c>
      <c r="D61">
        <v>5.1193394138210833</v>
      </c>
    </row>
    <row r="62" spans="1:4" x14ac:dyDescent="0.25">
      <c r="A62">
        <v>1.1823393099999999E-2</v>
      </c>
      <c r="B62">
        <v>-6.0130919727266887</v>
      </c>
      <c r="C62">
        <v>0.1465979</v>
      </c>
      <c r="D62">
        <v>6.1596898727266884</v>
      </c>
    </row>
    <row r="63" spans="1:4" x14ac:dyDescent="0.25">
      <c r="A63">
        <v>0.2365065167</v>
      </c>
      <c r="B63">
        <v>-2.6238711994586925</v>
      </c>
      <c r="C63">
        <v>1.5156342</v>
      </c>
      <c r="D63">
        <v>4.1395053994586926</v>
      </c>
    </row>
    <row r="64" spans="1:4" x14ac:dyDescent="0.25">
      <c r="A64">
        <v>2.1594998626000002</v>
      </c>
      <c r="B64">
        <v>26.383420894198181</v>
      </c>
      <c r="C64">
        <v>6.3433903999999997</v>
      </c>
      <c r="D64">
        <v>-20.040030494198181</v>
      </c>
    </row>
    <row r="65" spans="1:4" x14ac:dyDescent="0.25">
      <c r="A65">
        <v>0.41011643069999998</v>
      </c>
      <c r="B65">
        <v>-5.0615730552685534E-3</v>
      </c>
      <c r="C65">
        <v>0.66045810000000005</v>
      </c>
      <c r="D65">
        <v>0.6655196730552686</v>
      </c>
    </row>
    <row r="66" spans="1:4" x14ac:dyDescent="0.25">
      <c r="A66">
        <v>1.0228561653999999</v>
      </c>
      <c r="B66">
        <v>9.2377787621587668</v>
      </c>
      <c r="C66">
        <v>3.5960576</v>
      </c>
      <c r="D66">
        <v>-5.6417211621587668</v>
      </c>
    </row>
    <row r="67" spans="1:4" x14ac:dyDescent="0.25">
      <c r="A67">
        <v>1.2574492642999999</v>
      </c>
      <c r="B67">
        <v>12.776486037177234</v>
      </c>
      <c r="C67">
        <v>13.3035409</v>
      </c>
      <c r="D67">
        <v>0.52705486282276581</v>
      </c>
    </row>
    <row r="68" spans="1:4" x14ac:dyDescent="0.25">
      <c r="A68">
        <v>2.8799143900000001E-2</v>
      </c>
      <c r="B68">
        <v>-5.7570221516768054</v>
      </c>
      <c r="C68">
        <v>1.0524464</v>
      </c>
      <c r="D68">
        <v>6.8094685516768054</v>
      </c>
    </row>
    <row r="69" spans="1:4" x14ac:dyDescent="0.25">
      <c r="A69">
        <v>0.10880880449999999</v>
      </c>
      <c r="B69">
        <v>-4.5501206300013166</v>
      </c>
      <c r="C69">
        <v>1.1176558999999999</v>
      </c>
      <c r="D69">
        <v>5.6677765300013165</v>
      </c>
    </row>
    <row r="70" spans="1:4" x14ac:dyDescent="0.25">
      <c r="A70">
        <v>5.2736221999999996E-3</v>
      </c>
      <c r="B70">
        <v>-6.1118916477478811</v>
      </c>
      <c r="C70">
        <v>0.1120482</v>
      </c>
      <c r="D70">
        <v>6.2239398477478813</v>
      </c>
    </row>
    <row r="71" spans="1:4" x14ac:dyDescent="0.25">
      <c r="A71">
        <v>5.6164541800000002E-2</v>
      </c>
      <c r="B71">
        <v>-5.3442302448109338</v>
      </c>
      <c r="C71">
        <v>0.69996230000000004</v>
      </c>
      <c r="D71">
        <v>6.0441925448109339</v>
      </c>
    </row>
    <row r="72" spans="1:4" x14ac:dyDescent="0.25">
      <c r="A72">
        <v>5.7894491800000003E-2</v>
      </c>
      <c r="B72">
        <v>-5.3181349049261586</v>
      </c>
      <c r="C72">
        <v>0.50657790000000003</v>
      </c>
      <c r="D72">
        <v>5.8247128049261585</v>
      </c>
    </row>
    <row r="73" spans="1:4" x14ac:dyDescent="0.25">
      <c r="A73">
        <v>4.5766898E-2</v>
      </c>
      <c r="B73">
        <v>-5.5010729564279321</v>
      </c>
      <c r="C73">
        <v>0.47933959999999998</v>
      </c>
      <c r="D73">
        <v>5.9804125564279325</v>
      </c>
    </row>
    <row r="74" spans="1:4" x14ac:dyDescent="0.25">
      <c r="A74">
        <v>6.2192838200000003E-2</v>
      </c>
      <c r="B74">
        <v>-5.2532967244871287</v>
      </c>
      <c r="C74">
        <v>0.35972229999999999</v>
      </c>
      <c r="D74">
        <v>5.6130190244871283</v>
      </c>
    </row>
    <row r="75" spans="1:4" x14ac:dyDescent="0.25">
      <c r="A75">
        <v>0.53112021229999995</v>
      </c>
      <c r="B75">
        <v>1.8202136130455511</v>
      </c>
      <c r="C75">
        <v>2.1841295999999999</v>
      </c>
      <c r="D75">
        <v>0.36391598695444882</v>
      </c>
    </row>
    <row r="76" spans="1:4" x14ac:dyDescent="0.25">
      <c r="A76">
        <v>1.9007175221999999</v>
      </c>
      <c r="B76">
        <v>22.479832276656857</v>
      </c>
      <c r="C76">
        <v>10.5272109</v>
      </c>
      <c r="D76">
        <v>-11.952621376656857</v>
      </c>
    </row>
    <row r="77" spans="1:4" x14ac:dyDescent="0.25">
      <c r="A77">
        <v>0.13380433999999999</v>
      </c>
      <c r="B77">
        <v>-4.1730767879975215</v>
      </c>
      <c r="C77">
        <v>0.17801320000000001</v>
      </c>
      <c r="D77">
        <v>4.3510899879975211</v>
      </c>
    </row>
    <row r="78" spans="1:4" x14ac:dyDescent="0.25">
      <c r="A78">
        <v>0.29501220849999998</v>
      </c>
      <c r="B78">
        <v>-1.7413451653450425</v>
      </c>
      <c r="C78">
        <v>1.0815451</v>
      </c>
      <c r="D78">
        <v>2.8228902653450425</v>
      </c>
    </row>
    <row r="79" spans="1:4" x14ac:dyDescent="0.25">
      <c r="A79">
        <v>2.9272579561000001</v>
      </c>
      <c r="B79">
        <v>37.964627518187065</v>
      </c>
      <c r="C79">
        <v>16.878577400000001</v>
      </c>
      <c r="D79">
        <v>-21.086050118187064</v>
      </c>
    </row>
    <row r="80" spans="1:4" x14ac:dyDescent="0.25">
      <c r="A80">
        <v>0.61429356219999998</v>
      </c>
      <c r="B80">
        <v>3.0748376397491199</v>
      </c>
      <c r="C80">
        <v>1.8468608</v>
      </c>
      <c r="D80">
        <v>-1.22797683974912</v>
      </c>
    </row>
    <row r="81" spans="1:4" x14ac:dyDescent="0.25">
      <c r="A81">
        <v>0.25562612420000003</v>
      </c>
      <c r="B81">
        <v>-2.3354624846542191</v>
      </c>
      <c r="C81">
        <v>1.8022346</v>
      </c>
      <c r="D81">
        <v>4.1376970846542189</v>
      </c>
    </row>
    <row r="82" spans="1:4" x14ac:dyDescent="0.25">
      <c r="A82">
        <v>1.7261770856</v>
      </c>
      <c r="B82">
        <v>19.846986230982665</v>
      </c>
      <c r="C82">
        <v>15.636340000000001</v>
      </c>
      <c r="D82">
        <v>-4.2106462309826647</v>
      </c>
    </row>
    <row r="83" spans="1:4" x14ac:dyDescent="0.25">
      <c r="A83">
        <v>0.32868230869999998</v>
      </c>
      <c r="B83">
        <v>-1.2334503078789663</v>
      </c>
      <c r="C83">
        <v>4.2025613999999996</v>
      </c>
      <c r="D83">
        <v>5.4360117078789658</v>
      </c>
    </row>
    <row r="84" spans="1:4" x14ac:dyDescent="0.25">
      <c r="A84">
        <v>1.8932401538999999</v>
      </c>
      <c r="B84">
        <v>22.36704030739061</v>
      </c>
      <c r="C84">
        <v>68.750296300000002</v>
      </c>
      <c r="D84">
        <v>46.383255992609392</v>
      </c>
    </row>
    <row r="85" spans="1:4" x14ac:dyDescent="0.25">
      <c r="A85">
        <v>0.91456557660000004</v>
      </c>
      <c r="B85">
        <v>7.6042750649083075</v>
      </c>
      <c r="C85">
        <v>0.89377050000000002</v>
      </c>
      <c r="D85">
        <v>-6.710504564908307</v>
      </c>
    </row>
    <row r="86" spans="1:4" x14ac:dyDescent="0.25">
      <c r="A86">
        <v>0.35248229739999998</v>
      </c>
      <c r="B86">
        <v>-0.87444062876667328</v>
      </c>
      <c r="C86">
        <v>3.6395900999999999</v>
      </c>
      <c r="D86">
        <v>4.5140307287666737</v>
      </c>
    </row>
    <row r="87" spans="1:4" x14ac:dyDescent="0.25">
      <c r="A87">
        <v>1.7019444449000001</v>
      </c>
      <c r="B87">
        <v>19.481450235507573</v>
      </c>
      <c r="C87">
        <v>15.492536400000001</v>
      </c>
      <c r="D87">
        <v>-3.9889138355075726</v>
      </c>
    </row>
    <row r="88" spans="1:4" x14ac:dyDescent="0.25">
      <c r="A88">
        <v>0.77217475579999995</v>
      </c>
      <c r="B88">
        <v>5.4563882096534559</v>
      </c>
      <c r="C88">
        <v>6.4454200000000004</v>
      </c>
      <c r="D88">
        <v>0.98903179034654443</v>
      </c>
    </row>
    <row r="89" spans="1:4" x14ac:dyDescent="0.25">
      <c r="A89">
        <v>0.3585196343</v>
      </c>
      <c r="B89">
        <v>-0.78337073749559849</v>
      </c>
      <c r="C89">
        <v>10.2881474</v>
      </c>
      <c r="D89">
        <v>11.071518137495598</v>
      </c>
    </row>
    <row r="90" spans="1:4" x14ac:dyDescent="0.25">
      <c r="A90">
        <v>13.2218263219</v>
      </c>
      <c r="B90">
        <v>193.25250316349843</v>
      </c>
      <c r="C90">
        <v>66.949290000000005</v>
      </c>
      <c r="D90">
        <v>-126.30321316349843</v>
      </c>
    </row>
    <row r="91" spans="1:4" x14ac:dyDescent="0.25">
      <c r="A91">
        <v>0.1653611539</v>
      </c>
      <c r="B91">
        <v>-3.6970596866933794</v>
      </c>
      <c r="C91">
        <v>0.33546500000000001</v>
      </c>
      <c r="D91">
        <v>4.032524686693379</v>
      </c>
    </row>
    <row r="92" spans="1:4" x14ac:dyDescent="0.25">
      <c r="A92">
        <v>2.8603462954999999</v>
      </c>
      <c r="B92">
        <v>36.955302089352863</v>
      </c>
      <c r="C92">
        <v>26.436511299999999</v>
      </c>
      <c r="D92">
        <v>-10.518790789352863</v>
      </c>
    </row>
    <row r="93" spans="1:4" x14ac:dyDescent="0.25">
      <c r="A93">
        <v>8.4237279301000001</v>
      </c>
      <c r="B93">
        <v>120.8758400607414</v>
      </c>
      <c r="C93">
        <v>19.427665999999999</v>
      </c>
      <c r="D93">
        <v>-101.44817406074139</v>
      </c>
    </row>
    <row r="94" spans="1:4" x14ac:dyDescent="0.25">
      <c r="A94">
        <v>4.0282873232999998</v>
      </c>
      <c r="B94">
        <v>54.57304716049061</v>
      </c>
      <c r="C94">
        <v>3.5791578999999998</v>
      </c>
      <c r="D94">
        <v>-50.993889260490612</v>
      </c>
    </row>
    <row r="95" spans="1:4" x14ac:dyDescent="0.25">
      <c r="A95">
        <v>3.0422071595000002</v>
      </c>
      <c r="B95">
        <v>39.698572737532807</v>
      </c>
      <c r="C95">
        <v>0.19648579999999999</v>
      </c>
      <c r="D95">
        <v>-39.502086937532809</v>
      </c>
    </row>
    <row r="96" spans="1:4" x14ac:dyDescent="0.25">
      <c r="A96">
        <v>1.3532334473000001</v>
      </c>
      <c r="B96">
        <v>14.221337513214413</v>
      </c>
      <c r="C96">
        <v>15.6520223</v>
      </c>
      <c r="D96">
        <v>1.4306847867855872</v>
      </c>
    </row>
    <row r="97" spans="1:4" x14ac:dyDescent="0.25">
      <c r="A97">
        <v>1.7723909423999999</v>
      </c>
      <c r="B97">
        <v>20.544096725842245</v>
      </c>
      <c r="C97">
        <v>20.749647700000001</v>
      </c>
      <c r="D97">
        <v>0.20555097415775592</v>
      </c>
    </row>
    <row r="98" spans="1:4" x14ac:dyDescent="0.25">
      <c r="A98">
        <v>1.4384272599999999E-2</v>
      </c>
      <c r="B98">
        <v>-5.9744625204555524</v>
      </c>
      <c r="C98">
        <v>8.82994E-2</v>
      </c>
      <c r="D98">
        <v>6.0627619204555527</v>
      </c>
    </row>
    <row r="99" spans="1:4" x14ac:dyDescent="0.25">
      <c r="A99">
        <v>3.7328570200000001E-2</v>
      </c>
      <c r="B99">
        <v>-5.6283604687838658</v>
      </c>
      <c r="C99">
        <v>0.34280749999999999</v>
      </c>
      <c r="D99">
        <v>5.9711679687838659</v>
      </c>
    </row>
    <row r="100" spans="1:4" x14ac:dyDescent="0.25">
      <c r="A100">
        <v>0.2609661076</v>
      </c>
      <c r="B100">
        <v>-2.2549117856154854</v>
      </c>
      <c r="C100">
        <v>0.1114783</v>
      </c>
      <c r="D100">
        <v>2.3663900856154854</v>
      </c>
    </row>
    <row r="101" spans="1:4" x14ac:dyDescent="0.25">
      <c r="A101">
        <v>0.43270924430000002</v>
      </c>
      <c r="B101">
        <v>0.33573853668511333</v>
      </c>
      <c r="C101">
        <v>1.9670859999999999</v>
      </c>
      <c r="D101">
        <v>1.6313474633148866</v>
      </c>
    </row>
    <row r="102" spans="1:4" x14ac:dyDescent="0.25">
      <c r="A102">
        <v>2.9668930008999999</v>
      </c>
      <c r="B102">
        <v>38.562500269078299</v>
      </c>
      <c r="C102">
        <v>26.005517399999999</v>
      </c>
      <c r="D102">
        <v>-12.556982869078301</v>
      </c>
    </row>
    <row r="103" spans="1:4" x14ac:dyDescent="0.25">
      <c r="A103">
        <v>2.4677480460000001</v>
      </c>
      <c r="B103">
        <v>31.033174421576163</v>
      </c>
      <c r="C103">
        <v>5.9095877999999997</v>
      </c>
      <c r="D103">
        <v>-25.123586621576163</v>
      </c>
    </row>
    <row r="104" spans="1:4" x14ac:dyDescent="0.25">
      <c r="A104">
        <v>1.651882528</v>
      </c>
      <c r="B104">
        <v>18.726293880243617</v>
      </c>
      <c r="C104">
        <v>1.7391981999999999</v>
      </c>
      <c r="D104">
        <v>-16.987095680243616</v>
      </c>
    </row>
    <row r="105" spans="1:4" x14ac:dyDescent="0.25">
      <c r="A105">
        <v>0.80258054430000003</v>
      </c>
      <c r="B105">
        <v>5.9150427287852771</v>
      </c>
      <c r="C105">
        <v>24.832369499999999</v>
      </c>
      <c r="D105">
        <v>18.917326771214722</v>
      </c>
    </row>
    <row r="106" spans="1:4" x14ac:dyDescent="0.25">
      <c r="A106">
        <v>1.0490978488</v>
      </c>
      <c r="B106">
        <v>9.6336200566884749</v>
      </c>
      <c r="C106">
        <v>5.6436681000000002</v>
      </c>
      <c r="D106">
        <v>-3.9899519566884747</v>
      </c>
    </row>
    <row r="107" spans="1:4" x14ac:dyDescent="0.25">
      <c r="A107">
        <v>0.64489429229999995</v>
      </c>
      <c r="B107">
        <v>3.5364327452040598</v>
      </c>
      <c r="C107">
        <v>15.420316700000001</v>
      </c>
      <c r="D107">
        <v>11.883883954795941</v>
      </c>
    </row>
    <row r="108" spans="1:4" x14ac:dyDescent="0.25">
      <c r="A108">
        <v>0.21026835830000001</v>
      </c>
      <c r="B108">
        <v>-3.0196593213110994</v>
      </c>
      <c r="C108">
        <v>0.89852980000000005</v>
      </c>
      <c r="D108">
        <v>3.9181891213110993</v>
      </c>
    </row>
    <row r="109" spans="1:4" x14ac:dyDescent="0.25">
      <c r="A109">
        <v>1.1223526415</v>
      </c>
      <c r="B109">
        <v>10.73862812842191</v>
      </c>
      <c r="C109">
        <v>0.52963139999999997</v>
      </c>
      <c r="D109">
        <v>-10.20899672842191</v>
      </c>
    </row>
    <row r="110" spans="1:4" x14ac:dyDescent="0.25">
      <c r="A110">
        <v>0.30446897779999998</v>
      </c>
      <c r="B110">
        <v>-1.5986950256904811</v>
      </c>
      <c r="C110">
        <v>3.0256675999999998</v>
      </c>
      <c r="D110">
        <v>4.6243626256904804</v>
      </c>
    </row>
    <row r="111" spans="1:4" x14ac:dyDescent="0.25">
      <c r="A111">
        <v>0.1197383075</v>
      </c>
      <c r="B111">
        <v>-4.3852551162253866</v>
      </c>
      <c r="C111">
        <v>1.5560993000000001</v>
      </c>
      <c r="D111">
        <v>5.9413544162253871</v>
      </c>
    </row>
    <row r="112" spans="1:4" x14ac:dyDescent="0.25">
      <c r="A112">
        <v>0.60663402820000001</v>
      </c>
      <c r="B112">
        <v>2.9592978015520686</v>
      </c>
      <c r="C112">
        <v>7.8638168000000004</v>
      </c>
      <c r="D112">
        <v>4.9045189984479318</v>
      </c>
    </row>
    <row r="113" spans="1:4" x14ac:dyDescent="0.25">
      <c r="A113">
        <v>0.6038561241</v>
      </c>
      <c r="B113">
        <v>2.9173946531045338</v>
      </c>
      <c r="C113">
        <v>2.0351073</v>
      </c>
      <c r="D113">
        <v>-0.88228735310453388</v>
      </c>
    </row>
    <row r="114" spans="1:4" x14ac:dyDescent="0.25">
      <c r="A114">
        <v>0.3192508463</v>
      </c>
      <c r="B114">
        <v>-1.3757187069300816</v>
      </c>
      <c r="C114">
        <v>0.66589860000000001</v>
      </c>
      <c r="D114">
        <v>2.0416173069300818</v>
      </c>
    </row>
    <row r="115" spans="1:4" x14ac:dyDescent="0.25">
      <c r="A115">
        <v>0.28071568180000001</v>
      </c>
      <c r="B115">
        <v>-1.9570003712228221</v>
      </c>
      <c r="C115">
        <v>0.81182639999999995</v>
      </c>
      <c r="D115">
        <v>2.7688267712228223</v>
      </c>
    </row>
    <row r="116" spans="1:4" x14ac:dyDescent="0.25">
      <c r="A116">
        <v>1.1806834340000001</v>
      </c>
      <c r="B116">
        <v>11.618515903233783</v>
      </c>
      <c r="C116">
        <v>1.0618145999999999</v>
      </c>
      <c r="D116">
        <v>-10.556701303233783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Данные</vt:lpstr>
      <vt:lpstr>СТ1</vt:lpstr>
      <vt:lpstr>СТ2</vt:lpstr>
      <vt:lpstr>СТ3</vt:lpstr>
      <vt:lpstr>СТ4</vt:lpstr>
      <vt:lpstr>СТ5</vt:lpstr>
      <vt:lpstr>СТ6</vt:lpstr>
      <vt:lpstr>СТ7</vt:lpstr>
      <vt:lpstr>Количественные признаки</vt:lpstr>
      <vt:lpstr>Регрессионный анализ</vt:lpstr>
      <vt:lpstr>Дисперсионный анализ</vt:lpstr>
      <vt:lpstr>Ряды динамики</vt:lpstr>
      <vt:lpstr>Темпы прироста</vt:lpstr>
      <vt:lpstr>Лист14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Ренат</dc:creator>
  <dc:description/>
  <cp:lastModifiedBy>Ренат</cp:lastModifiedBy>
  <cp:revision>1</cp:revision>
  <dcterms:created xsi:type="dcterms:W3CDTF">2015-06-05T18:19:34Z</dcterms:created>
  <dcterms:modified xsi:type="dcterms:W3CDTF">2024-12-18T13:40:18Z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