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FA992325-7305-4192-AFB0-DDFB11A6CA18}" xr6:coauthVersionLast="47" xr6:coauthVersionMax="47" xr10:uidLastSave="{00000000-0000-0000-0000-000000000000}"/>
  <bookViews>
    <workbookView xWindow="-110" yWindow="-110" windowWidth="19420" windowHeight="10420" activeTab="1" xr2:uid="{7608E117-F643-4E46-BD4D-C0EAFD9C5673}"/>
  </bookViews>
  <sheets>
    <sheet name="Tabel1" sheetId="2" r:id="rId1"/>
    <sheet name="Tabel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18" i="1"/>
  <c r="N21" i="1"/>
  <c r="N22" i="1"/>
  <c r="N23" i="1"/>
  <c r="N20" i="1"/>
  <c r="N19" i="1"/>
  <c r="N18" i="1"/>
  <c r="K21" i="1"/>
  <c r="K22" i="1"/>
  <c r="K23" i="1"/>
  <c r="K24" i="1"/>
  <c r="K25" i="1"/>
  <c r="K26" i="1"/>
  <c r="K27" i="1"/>
  <c r="K20" i="1"/>
  <c r="K19" i="1"/>
  <c r="K18" i="1"/>
  <c r="J21" i="1"/>
  <c r="J22" i="1"/>
  <c r="J23" i="1"/>
  <c r="J24" i="1"/>
  <c r="J25" i="1"/>
  <c r="J26" i="1"/>
  <c r="J27" i="1"/>
  <c r="J20" i="1"/>
  <c r="J19" i="1"/>
  <c r="J18" i="1"/>
  <c r="G21" i="1"/>
  <c r="G22" i="1"/>
  <c r="G23" i="1"/>
  <c r="G24" i="1"/>
  <c r="G25" i="1"/>
  <c r="G26" i="1"/>
  <c r="G27" i="1"/>
  <c r="G20" i="1"/>
  <c r="G19" i="1"/>
  <c r="G18" i="1"/>
  <c r="F21" i="1"/>
  <c r="F22" i="1"/>
  <c r="F23" i="1"/>
  <c r="F24" i="1"/>
  <c r="F25" i="1"/>
  <c r="F26" i="1"/>
  <c r="F27" i="1"/>
  <c r="F19" i="1"/>
  <c r="F18" i="1"/>
  <c r="F20" i="1"/>
  <c r="C20" i="1"/>
  <c r="C21" i="1"/>
  <c r="C22" i="1"/>
  <c r="C23" i="1"/>
  <c r="C24" i="1"/>
  <c r="C25" i="1"/>
  <c r="C26" i="1"/>
  <c r="C27" i="1"/>
  <c r="C19" i="1"/>
  <c r="C18" i="1"/>
  <c r="B23" i="1"/>
  <c r="B24" i="1"/>
  <c r="B25" i="1"/>
  <c r="B26" i="1"/>
  <c r="B27" i="1"/>
  <c r="B22" i="1"/>
  <c r="B21" i="1"/>
  <c r="B20" i="1"/>
  <c r="B18" i="1"/>
  <c r="B19" i="1"/>
  <c r="I4" i="2"/>
  <c r="J4" i="2" s="1"/>
  <c r="K4" i="2" s="1"/>
</calcChain>
</file>

<file path=xl/sharedStrings.xml><?xml version="1.0" encoding="utf-8"?>
<sst xmlns="http://schemas.openxmlformats.org/spreadsheetml/2006/main" count="46" uniqueCount="26">
  <si>
    <t>r = 5 cm</t>
  </si>
  <si>
    <t>r = 4 cm</t>
  </si>
  <si>
    <t>r = 3 cm</t>
  </si>
  <si>
    <t>r = 2 cm</t>
  </si>
  <si>
    <t>U (V)</t>
  </si>
  <si>
    <t>I (A)</t>
  </si>
  <si>
    <t xml:space="preserve">e/m (C/kg) </t>
  </si>
  <si>
    <t>-</t>
  </si>
  <si>
    <t>r (cm)</t>
  </si>
  <si>
    <t>I1 (A)</t>
  </si>
  <si>
    <t>I2 (A)</t>
  </si>
  <si>
    <t>I3 (A)</t>
  </si>
  <si>
    <t>I4 (A)</t>
  </si>
  <si>
    <t>I5 (A)</t>
  </si>
  <si>
    <t>Im (A)</t>
  </si>
  <si>
    <t>σIm (A)</t>
  </si>
  <si>
    <t>εIm (A)</t>
  </si>
  <si>
    <t>B (T)</t>
  </si>
  <si>
    <t>e/m (C/kg)</t>
  </si>
  <si>
    <t>1.388 x 10^7</t>
  </si>
  <si>
    <t xml:space="preserve">r = 5 </t>
  </si>
  <si>
    <t>U (V) / r^2</t>
  </si>
  <si>
    <t>I^2 (A)</t>
  </si>
  <si>
    <t xml:space="preserve">r = 4 </t>
  </si>
  <si>
    <t>r = 3</t>
  </si>
  <si>
    <t>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</si>
</sst>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Tabel2!$B$18:$B$27</c:f>
              <c:strCache>
                <c:ptCount val="10"/>
                <c:pt idx="0">
                  <c:v>4.8</c:v>
                </c:pt>
                <c:pt idx="1">
                  <c:v>5.6</c:v>
                </c:pt>
                <c:pt idx="2">
                  <c:v>6.4</c:v>
                </c:pt>
                <c:pt idx="3">
                  <c:v>7.2</c:v>
                </c:pt>
                <c:pt idx="4">
                  <c:v>8</c:v>
                </c:pt>
                <c:pt idx="5">
                  <c:v>8.8</c:v>
                </c:pt>
                <c:pt idx="6">
                  <c:v>9.6</c:v>
                </c:pt>
                <c:pt idx="7">
                  <c:v>10.4</c:v>
                </c:pt>
                <c:pt idx="8">
                  <c:v>11.2</c:v>
                </c:pt>
                <c:pt idx="9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Tabel2!$B$18:$B$27</c:f>
              <c:numCache>
                <c:formatCode>General</c:formatCode>
                <c:ptCount val="10"/>
                <c:pt idx="0">
                  <c:v>4.8</c:v>
                </c:pt>
                <c:pt idx="1">
                  <c:v>5.6</c:v>
                </c:pt>
                <c:pt idx="2">
                  <c:v>6.4</c:v>
                </c:pt>
                <c:pt idx="3">
                  <c:v>7.2</c:v>
                </c:pt>
                <c:pt idx="4">
                  <c:v>8</c:v>
                </c:pt>
                <c:pt idx="5">
                  <c:v>8.8000000000000007</c:v>
                </c:pt>
                <c:pt idx="6">
                  <c:v>9.6</c:v>
                </c:pt>
                <c:pt idx="7">
                  <c:v>10.4</c:v>
                </c:pt>
                <c:pt idx="8">
                  <c:v>11.2</c:v>
                </c:pt>
                <c:pt idx="9">
                  <c:v>12</c:v>
                </c:pt>
              </c:numCache>
            </c:numRef>
          </c:cat>
          <c:val>
            <c:numRef>
              <c:f>Tabel2!$C$18:$C$27</c:f>
              <c:numCache>
                <c:formatCode>General</c:formatCode>
                <c:ptCount val="10"/>
                <c:pt idx="0">
                  <c:v>1.2544000000000002</c:v>
                </c:pt>
                <c:pt idx="1">
                  <c:v>1.4883999999999999</c:v>
                </c:pt>
                <c:pt idx="2">
                  <c:v>1.7424000000000002</c:v>
                </c:pt>
                <c:pt idx="3">
                  <c:v>1.9880999999999998</c:v>
                </c:pt>
                <c:pt idx="4">
                  <c:v>2.2201</c:v>
                </c:pt>
                <c:pt idx="5">
                  <c:v>2.4649000000000001</c:v>
                </c:pt>
                <c:pt idx="6">
                  <c:v>2.6895999999999995</c:v>
                </c:pt>
                <c:pt idx="7">
                  <c:v>2.8899999999999997</c:v>
                </c:pt>
                <c:pt idx="8">
                  <c:v>3.0625</c:v>
                </c:pt>
                <c:pt idx="9">
                  <c:v>3.3124000000000002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7-493D-9121-3801784E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65360"/>
        <c:axId val="340001424"/>
      </c:lineChart>
      <c:catAx>
        <c:axId val="43896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 / r^2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1424"/>
        <c:crosses val="autoZero"/>
        <c:auto val="1"/>
        <c:lblAlgn val="ctr"/>
        <c:lblOffset val="100"/>
        <c:noMultiLvlLbl val="0"/>
      </c:catAx>
      <c:valAx>
        <c:axId val="3400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</a:t>
                </a:r>
                <a:r>
                  <a:rPr lang="en-US" sz="1000" b="0" i="0" u="none" strike="noStrike" baseline="0">
                    <a:effectLst/>
                  </a:rPr>
                  <a:t>^2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6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Tabel2!$F$18:$F$27</c:f>
              <c:strCache>
                <c:ptCount val="10"/>
                <c:pt idx="0">
                  <c:v>7.5</c:v>
                </c:pt>
                <c:pt idx="1">
                  <c:v>8.75</c:v>
                </c:pt>
                <c:pt idx="2">
                  <c:v>6.4</c:v>
                </c:pt>
                <c:pt idx="3">
                  <c:v>11.25</c:v>
                </c:pt>
                <c:pt idx="4">
                  <c:v>12.5</c:v>
                </c:pt>
                <c:pt idx="5">
                  <c:v>6.4</c:v>
                </c:pt>
                <c:pt idx="6">
                  <c:v>15</c:v>
                </c:pt>
                <c:pt idx="7">
                  <c:v>16.25</c:v>
                </c:pt>
                <c:pt idx="8">
                  <c:v>6.4</c:v>
                </c:pt>
                <c:pt idx="9">
                  <c:v>18.75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Tabel2!$F$18:$F$27</c:f>
              <c:numCache>
                <c:formatCode>General</c:formatCode>
                <c:ptCount val="10"/>
                <c:pt idx="0">
                  <c:v>7.5</c:v>
                </c:pt>
                <c:pt idx="1">
                  <c:v>8.75</c:v>
                </c:pt>
                <c:pt idx="2">
                  <c:v>6.4</c:v>
                </c:pt>
                <c:pt idx="3">
                  <c:v>11.25</c:v>
                </c:pt>
                <c:pt idx="4">
                  <c:v>12.5</c:v>
                </c:pt>
                <c:pt idx="5">
                  <c:v>6.4</c:v>
                </c:pt>
                <c:pt idx="6">
                  <c:v>15</c:v>
                </c:pt>
                <c:pt idx="7">
                  <c:v>16.25</c:v>
                </c:pt>
                <c:pt idx="8">
                  <c:v>6.4</c:v>
                </c:pt>
                <c:pt idx="9">
                  <c:v>18.75</c:v>
                </c:pt>
              </c:numCache>
            </c:numRef>
          </c:cat>
          <c:val>
            <c:numRef>
              <c:f>Tabel2!$G$18:$G$27</c:f>
              <c:numCache>
                <c:formatCode>General</c:formatCode>
                <c:ptCount val="10"/>
                <c:pt idx="0">
                  <c:v>2.0164</c:v>
                </c:pt>
                <c:pt idx="1">
                  <c:v>2.4649000000000001</c:v>
                </c:pt>
                <c:pt idx="2">
                  <c:v>2.8223999999999996</c:v>
                </c:pt>
                <c:pt idx="3">
                  <c:v>3.24</c:v>
                </c:pt>
                <c:pt idx="4">
                  <c:v>3.5343999999999998</c:v>
                </c:pt>
                <c:pt idx="5">
                  <c:v>3.9203999999999999</c:v>
                </c:pt>
                <c:pt idx="6">
                  <c:v>4.2024999999999997</c:v>
                </c:pt>
                <c:pt idx="7">
                  <c:v>4.5368999999999993</c:v>
                </c:pt>
                <c:pt idx="8">
                  <c:v>4.8400000000000007</c:v>
                </c:pt>
                <c:pt idx="9">
                  <c:v>5.1075999999999988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E8-4C60-A4B8-9D7872CC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48"/>
        <c:axId val="645089240"/>
      </c:lineChart>
      <c:catAx>
        <c:axId val="6450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 / r^2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89240"/>
        <c:crosses val="autoZero"/>
        <c:auto val="1"/>
        <c:lblAlgn val="ctr"/>
        <c:lblOffset val="100"/>
        <c:noMultiLvlLbl val="0"/>
      </c:catAx>
      <c:valAx>
        <c:axId val="6450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1" baseline="0">
                    <a:effectLst/>
                  </a:rPr>
                  <a:t>I</a:t>
                </a:r>
                <a:r>
                  <a:rPr lang="en-US" sz="1100" b="0" i="0" baseline="0">
                    <a:effectLst/>
                  </a:rPr>
                  <a:t>^2 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Tabel2!$J$18:$J$27</c:f>
              <c:strCache>
                <c:ptCount val="10"/>
                <c:pt idx="0">
                  <c:v>13.33333333</c:v>
                </c:pt>
                <c:pt idx="1">
                  <c:v>15.55555556</c:v>
                </c:pt>
                <c:pt idx="2">
                  <c:v>17.77777778</c:v>
                </c:pt>
                <c:pt idx="3">
                  <c:v>20</c:v>
                </c:pt>
                <c:pt idx="4">
                  <c:v>22.22222222</c:v>
                </c:pt>
                <c:pt idx="5">
                  <c:v>24.44444444</c:v>
                </c:pt>
                <c:pt idx="6">
                  <c:v>26.66666667</c:v>
                </c:pt>
                <c:pt idx="7">
                  <c:v>28.88888889</c:v>
                </c:pt>
                <c:pt idx="8">
                  <c:v>31.11111111</c:v>
                </c:pt>
                <c:pt idx="9">
                  <c:v>33.33333333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Tabel2!$J$18:$J$27</c:f>
              <c:numCache>
                <c:formatCode>General</c:formatCode>
                <c:ptCount val="10"/>
                <c:pt idx="0">
                  <c:v>13.333333333333334</c:v>
                </c:pt>
                <c:pt idx="1">
                  <c:v>15.555555555555555</c:v>
                </c:pt>
                <c:pt idx="2">
                  <c:v>17.777777777777779</c:v>
                </c:pt>
                <c:pt idx="3">
                  <c:v>20</c:v>
                </c:pt>
                <c:pt idx="4">
                  <c:v>22.222222222222221</c:v>
                </c:pt>
                <c:pt idx="5">
                  <c:v>24.444444444444443</c:v>
                </c:pt>
                <c:pt idx="6">
                  <c:v>26.666666666666668</c:v>
                </c:pt>
                <c:pt idx="7">
                  <c:v>28.888888888888889</c:v>
                </c:pt>
                <c:pt idx="8">
                  <c:v>31.111111111111111</c:v>
                </c:pt>
                <c:pt idx="9">
                  <c:v>33.333333333333336</c:v>
                </c:pt>
              </c:numCache>
            </c:numRef>
          </c:cat>
          <c:val>
            <c:numRef>
              <c:f>Tabel2!$K$18:$K$27</c:f>
              <c:numCache>
                <c:formatCode>General</c:formatCode>
                <c:ptCount val="10"/>
                <c:pt idx="0">
                  <c:v>3.8024999999999998</c:v>
                </c:pt>
                <c:pt idx="1">
                  <c:v>4.6224999999999996</c:v>
                </c:pt>
                <c:pt idx="2">
                  <c:v>5.2441000000000004</c:v>
                </c:pt>
                <c:pt idx="3">
                  <c:v>5.9049000000000005</c:v>
                </c:pt>
                <c:pt idx="4">
                  <c:v>6.5024999999999995</c:v>
                </c:pt>
                <c:pt idx="5">
                  <c:v>7.0225</c:v>
                </c:pt>
                <c:pt idx="6">
                  <c:v>7.6175999999999986</c:v>
                </c:pt>
                <c:pt idx="7">
                  <c:v>8.2369000000000003</c:v>
                </c:pt>
                <c:pt idx="8">
                  <c:v>8.6435999999999993</c:v>
                </c:pt>
                <c:pt idx="9">
                  <c:v>9.5480999999999998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7-4F25-B8D2-F2431713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61248"/>
        <c:axId val="652161576"/>
      </c:lineChart>
      <c:catAx>
        <c:axId val="6521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 / 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61576"/>
        <c:crosses val="autoZero"/>
        <c:auto val="1"/>
        <c:lblAlgn val="ctr"/>
        <c:lblOffset val="100"/>
        <c:noMultiLvlLbl val="0"/>
      </c:catAx>
      <c:valAx>
        <c:axId val="6521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Tabel2!$N$18:$N$23</c:f>
              <c:strCach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Tabel2!$N$18:$N$23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cat>
          <c:val>
            <c:numRef>
              <c:f>Tabel2!$O$18:$O$23</c:f>
              <c:numCache>
                <c:formatCode>General</c:formatCode>
                <c:ptCount val="6"/>
                <c:pt idx="0">
                  <c:v>9.7968999999999991</c:v>
                </c:pt>
                <c:pt idx="1">
                  <c:v>11.1556</c:v>
                </c:pt>
                <c:pt idx="2">
                  <c:v>12.320099999999998</c:v>
                </c:pt>
                <c:pt idx="3">
                  <c:v>13.690000000000001</c:v>
                </c:pt>
                <c:pt idx="4">
                  <c:v>15.132100000000001</c:v>
                </c:pt>
                <c:pt idx="5">
                  <c:v>16.4025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B-477E-9D52-18D9BD94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61752"/>
        <c:axId val="604763392"/>
      </c:lineChart>
      <c:catAx>
        <c:axId val="60476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0"/>
                  <a:t> / 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3392"/>
        <c:crosses val="autoZero"/>
        <c:auto val="1"/>
        <c:lblAlgn val="ctr"/>
        <c:lblOffset val="100"/>
        <c:noMultiLvlLbl val="0"/>
      </c:catAx>
      <c:valAx>
        <c:axId val="6047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I^2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44450</xdr:rowOff>
    </xdr:from>
    <xdr:to>
      <xdr:col>4</xdr:col>
      <xdr:colOff>387350</xdr:colOff>
      <xdr:row>38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9F650-7588-5C7C-3760-B5A5AAF0E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408997</xdr:colOff>
      <xdr:row>27</xdr:row>
      <xdr:rowOff>42717</xdr:rowOff>
    </xdr:from>
    <xdr:to>
      <xdr:col>9</xdr:col>
      <xdr:colOff>288348</xdr:colOff>
      <xdr:row>38</xdr:row>
      <xdr:rowOff>99868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ACE6-D77A-4807-DF24-42A4ACECA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38</xdr:row>
      <xdr:rowOff>101599</xdr:rowOff>
    </xdr:from>
    <xdr:to>
      <xdr:col>4</xdr:col>
      <xdr:colOff>393701</xdr:colOff>
      <xdr:row>50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DA67E-D0BF-C005-7A11-8DCA4A731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347807</xdr:colOff>
      <xdr:row>27</xdr:row>
      <xdr:rowOff>43294</xdr:rowOff>
    </xdr:from>
    <xdr:to>
      <xdr:col>14</xdr:col>
      <xdr:colOff>324715</xdr:colOff>
      <xdr:row>38</xdr:row>
      <xdr:rowOff>119639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60B6F4-B41C-BFE6-7916-CA789BB62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B186-116B-4A9B-94F3-9B12791B8E6E}">
  <dimension ref="B2:M4"/>
  <sheetViews>
    <sheetView workbookViewId="0">
      <selection activeCell="E13" sqref="E13"/>
    </sheetView>
  </sheetViews>
  <sheetFormatPr defaultRowHeight="14.5" x14ac:dyDescent="0.35"/>
  <cols>
    <col min="12" max="12" width="6.81640625" bestFit="1" customWidth="1"/>
    <col min="13" max="13" width="11.1796875" bestFit="1" customWidth="1"/>
  </cols>
  <sheetData>
    <row r="2" spans="2:13" ht="15" thickBot="1" x14ac:dyDescent="0.4"/>
    <row r="3" spans="2:13" x14ac:dyDescent="0.35">
      <c r="B3" s="4" t="s">
        <v>8</v>
      </c>
      <c r="C3" s="5" t="s">
        <v>4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6" t="s">
        <v>18</v>
      </c>
    </row>
    <row r="4" spans="2:13" ht="15" thickBot="1" x14ac:dyDescent="0.4">
      <c r="B4" s="7">
        <v>4</v>
      </c>
      <c r="C4" s="8">
        <v>160</v>
      </c>
      <c r="D4" s="8">
        <v>1.76</v>
      </c>
      <c r="E4" s="8">
        <v>1.79</v>
      </c>
      <c r="F4" s="8">
        <v>1.72</v>
      </c>
      <c r="G4" s="8">
        <v>1.74</v>
      </c>
      <c r="H4" s="8">
        <v>1.76</v>
      </c>
      <c r="I4" s="8">
        <f xml:space="preserve"> AVERAGE(D4:H4)</f>
        <v>1.754</v>
      </c>
      <c r="J4" s="8">
        <f xml:space="preserve"> SQRT(POWER((SUM(D4:H4)-I4), 2) / 20 )</f>
        <v>1.5688252930138524</v>
      </c>
      <c r="K4" s="8">
        <f xml:space="preserve"> J4 / I4</f>
        <v>0.89442719099991586</v>
      </c>
      <c r="L4" s="8">
        <v>1.1999999999999999E-3</v>
      </c>
      <c r="M4" s="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DF82-800A-45C6-A64A-963D78BBA93E}">
  <dimension ref="A3:O27"/>
  <sheetViews>
    <sheetView tabSelected="1" topLeftCell="A22" zoomScale="88" zoomScaleNormal="88" workbookViewId="0">
      <selection activeCell="H44" sqref="H44"/>
    </sheetView>
  </sheetViews>
  <sheetFormatPr defaultRowHeight="14.5" x14ac:dyDescent="0.35"/>
  <cols>
    <col min="2" max="2" width="10.1796875" bestFit="1" customWidth="1"/>
    <col min="4" max="4" width="12.90625" bestFit="1" customWidth="1"/>
    <col min="5" max="5" width="8.81640625" customWidth="1"/>
    <col min="6" max="6" width="12.90625" bestFit="1" customWidth="1"/>
    <col min="8" max="8" width="12.08984375" bestFit="1" customWidth="1"/>
    <col min="10" max="10" width="12.08984375" bestFit="1" customWidth="1"/>
    <col min="12" max="12" width="12.54296875" bestFit="1" customWidth="1"/>
  </cols>
  <sheetData>
    <row r="3" spans="2:10" ht="15.5" x14ac:dyDescent="0.35">
      <c r="B3" s="1"/>
      <c r="C3" s="2" t="s">
        <v>0</v>
      </c>
      <c r="D3" s="3"/>
      <c r="E3" s="2" t="s">
        <v>1</v>
      </c>
      <c r="F3" s="3"/>
      <c r="G3" s="2" t="s">
        <v>2</v>
      </c>
      <c r="H3" s="3"/>
      <c r="I3" s="2" t="s">
        <v>3</v>
      </c>
      <c r="J3" s="3"/>
    </row>
    <row r="4" spans="2:10" ht="15.5" x14ac:dyDescent="0.35">
      <c r="B4" s="1" t="s">
        <v>4</v>
      </c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</row>
    <row r="5" spans="2:10" ht="15.5" x14ac:dyDescent="0.35">
      <c r="B5" s="1">
        <v>120</v>
      </c>
      <c r="C5" s="1">
        <v>1.1200000000000001</v>
      </c>
      <c r="D5" s="1"/>
      <c r="E5" s="1">
        <v>1.42</v>
      </c>
      <c r="F5" s="1"/>
      <c r="G5" s="1">
        <v>1.95</v>
      </c>
      <c r="H5" s="1"/>
      <c r="I5" s="1">
        <v>3.13</v>
      </c>
      <c r="J5" s="1"/>
    </row>
    <row r="6" spans="2:10" ht="15.5" x14ac:dyDescent="0.35">
      <c r="B6" s="1">
        <v>140</v>
      </c>
      <c r="C6" s="1">
        <v>1.22</v>
      </c>
      <c r="D6" s="1"/>
      <c r="E6" s="1">
        <v>1.57</v>
      </c>
      <c r="F6" s="1"/>
      <c r="G6" s="1">
        <v>2.15</v>
      </c>
      <c r="H6" s="1"/>
      <c r="I6" s="1">
        <v>3.34</v>
      </c>
      <c r="J6" s="1"/>
    </row>
    <row r="7" spans="2:10" ht="15.5" x14ac:dyDescent="0.35">
      <c r="B7" s="1">
        <v>160</v>
      </c>
      <c r="C7" s="1">
        <v>1.32</v>
      </c>
      <c r="D7" s="1"/>
      <c r="E7" s="1">
        <v>1.68</v>
      </c>
      <c r="F7" s="1"/>
      <c r="G7" s="1">
        <v>2.29</v>
      </c>
      <c r="H7" s="1"/>
      <c r="I7" s="1">
        <v>3.51</v>
      </c>
      <c r="J7" s="1"/>
    </row>
    <row r="8" spans="2:10" ht="15.5" x14ac:dyDescent="0.35">
      <c r="B8" s="1">
        <v>180</v>
      </c>
      <c r="C8" s="1">
        <v>1.41</v>
      </c>
      <c r="D8" s="1"/>
      <c r="E8" s="1">
        <v>1.8</v>
      </c>
      <c r="F8" s="1"/>
      <c r="G8" s="1">
        <v>2.4300000000000002</v>
      </c>
      <c r="H8" s="1"/>
      <c r="I8" s="1">
        <v>3.7</v>
      </c>
      <c r="J8" s="1"/>
    </row>
    <row r="9" spans="2:10" ht="15.5" x14ac:dyDescent="0.35">
      <c r="B9" s="1">
        <v>200</v>
      </c>
      <c r="C9" s="1">
        <v>1.49</v>
      </c>
      <c r="D9" s="1"/>
      <c r="E9" s="1">
        <v>1.88</v>
      </c>
      <c r="F9" s="1"/>
      <c r="G9" s="1">
        <v>2.5499999999999998</v>
      </c>
      <c r="H9" s="1"/>
      <c r="I9" s="1">
        <v>3.89</v>
      </c>
      <c r="J9" s="1"/>
    </row>
    <row r="10" spans="2:10" ht="15.5" x14ac:dyDescent="0.35">
      <c r="B10" s="1">
        <v>220</v>
      </c>
      <c r="C10" s="1">
        <v>1.57</v>
      </c>
      <c r="D10" s="1"/>
      <c r="E10" s="1">
        <v>1.98</v>
      </c>
      <c r="F10" s="1"/>
      <c r="G10" s="1">
        <v>2.65</v>
      </c>
      <c r="H10" s="1"/>
      <c r="I10" s="1">
        <v>4.05</v>
      </c>
      <c r="J10" s="1"/>
    </row>
    <row r="11" spans="2:10" ht="15.5" x14ac:dyDescent="0.35">
      <c r="B11" s="1">
        <v>240</v>
      </c>
      <c r="C11" s="1">
        <v>1.64</v>
      </c>
      <c r="D11" s="1"/>
      <c r="E11" s="1">
        <v>2.0499999999999998</v>
      </c>
      <c r="F11" s="1"/>
      <c r="G11" s="1">
        <v>2.76</v>
      </c>
      <c r="H11" s="1"/>
      <c r="I11" s="1" t="s">
        <v>7</v>
      </c>
      <c r="J11" s="1" t="s">
        <v>7</v>
      </c>
    </row>
    <row r="12" spans="2:10" ht="15.5" x14ac:dyDescent="0.35">
      <c r="B12" s="1">
        <v>260</v>
      </c>
      <c r="C12" s="1">
        <v>1.7</v>
      </c>
      <c r="D12" s="1"/>
      <c r="E12" s="1">
        <v>2.13</v>
      </c>
      <c r="F12" s="1"/>
      <c r="G12" s="1">
        <v>2.87</v>
      </c>
      <c r="H12" s="1"/>
      <c r="I12" s="1" t="s">
        <v>7</v>
      </c>
      <c r="J12" s="1" t="s">
        <v>7</v>
      </c>
    </row>
    <row r="13" spans="2:10" ht="15.5" x14ac:dyDescent="0.35">
      <c r="B13" s="1">
        <v>280</v>
      </c>
      <c r="C13" s="1">
        <v>1.75</v>
      </c>
      <c r="D13" s="1"/>
      <c r="E13" s="1">
        <v>2.2000000000000002</v>
      </c>
      <c r="F13" s="1"/>
      <c r="G13" s="1">
        <v>2.94</v>
      </c>
      <c r="H13" s="1"/>
      <c r="I13" s="1" t="s">
        <v>7</v>
      </c>
      <c r="J13" s="1" t="s">
        <v>7</v>
      </c>
    </row>
    <row r="14" spans="2:10" ht="15.5" x14ac:dyDescent="0.35">
      <c r="B14" s="1">
        <v>300</v>
      </c>
      <c r="C14" s="1">
        <v>1.82</v>
      </c>
      <c r="D14" s="1"/>
      <c r="E14" s="1">
        <v>2.2599999999999998</v>
      </c>
      <c r="F14" s="1"/>
      <c r="G14" s="1">
        <v>3.09</v>
      </c>
      <c r="H14" s="1"/>
      <c r="I14" s="1" t="s">
        <v>7</v>
      </c>
      <c r="J14" s="1" t="s">
        <v>7</v>
      </c>
    </row>
    <row r="17" spans="1:15" ht="15.5" x14ac:dyDescent="0.35">
      <c r="A17" t="s">
        <v>20</v>
      </c>
      <c r="B17" s="1" t="s">
        <v>21</v>
      </c>
      <c r="C17" s="1" t="s">
        <v>22</v>
      </c>
      <c r="E17" t="s">
        <v>23</v>
      </c>
      <c r="F17" s="1" t="s">
        <v>21</v>
      </c>
      <c r="G17" s="1" t="s">
        <v>22</v>
      </c>
      <c r="I17" t="s">
        <v>24</v>
      </c>
      <c r="J17" s="1" t="s">
        <v>21</v>
      </c>
      <c r="K17" s="1" t="s">
        <v>22</v>
      </c>
      <c r="M17" t="s">
        <v>25</v>
      </c>
      <c r="N17" s="1" t="s">
        <v>21</v>
      </c>
      <c r="O17" s="1" t="s">
        <v>22</v>
      </c>
    </row>
    <row r="18" spans="1:15" ht="15.5" x14ac:dyDescent="0.35">
      <c r="B18" s="1">
        <f xml:space="preserve"> 120 / 25</f>
        <v>4.8</v>
      </c>
      <c r="C18" s="1">
        <f xml:space="preserve"> POWER(C5, 2)</f>
        <v>1.2544000000000002</v>
      </c>
      <c r="F18" s="1">
        <f xml:space="preserve"> B5 / 16</f>
        <v>7.5</v>
      </c>
      <c r="G18" s="1">
        <f xml:space="preserve"> POWER(E5, 2)</f>
        <v>2.0164</v>
      </c>
      <c r="J18" s="1">
        <f xml:space="preserve"> B5 / 9</f>
        <v>13.333333333333334</v>
      </c>
      <c r="K18" s="1">
        <f xml:space="preserve"> POWER(G5, 2)</f>
        <v>3.8024999999999998</v>
      </c>
      <c r="N18" s="1">
        <f xml:space="preserve"> B5 / 4</f>
        <v>30</v>
      </c>
      <c r="O18" s="1">
        <f xml:space="preserve"> POWER(I5, 2)</f>
        <v>9.7968999999999991</v>
      </c>
    </row>
    <row r="19" spans="1:15" ht="15.5" x14ac:dyDescent="0.35">
      <c r="B19" s="1">
        <f xml:space="preserve"> 140 / 25</f>
        <v>5.6</v>
      </c>
      <c r="C19" s="1">
        <f xml:space="preserve"> POWER(C6, 2)</f>
        <v>1.4883999999999999</v>
      </c>
      <c r="F19" s="1">
        <f xml:space="preserve"> B6 / 16</f>
        <v>8.75</v>
      </c>
      <c r="G19" s="1">
        <f xml:space="preserve"> POWER(E6, 2)</f>
        <v>2.4649000000000001</v>
      </c>
      <c r="J19" s="1">
        <f xml:space="preserve"> B6 / 9</f>
        <v>15.555555555555555</v>
      </c>
      <c r="K19" s="1">
        <f xml:space="preserve"> POWER(G6, 2)</f>
        <v>4.6224999999999996</v>
      </c>
      <c r="N19" s="1">
        <f xml:space="preserve"> B6 / 4</f>
        <v>35</v>
      </c>
      <c r="O19" s="1">
        <f t="shared" ref="O19:O23" si="0" xml:space="preserve"> POWER(I6, 2)</f>
        <v>11.1556</v>
      </c>
    </row>
    <row r="20" spans="1:15" ht="15.5" x14ac:dyDescent="0.35">
      <c r="B20" s="1">
        <f xml:space="preserve"> 160 / 25</f>
        <v>6.4</v>
      </c>
      <c r="C20" s="1">
        <f t="shared" ref="C20:C27" si="1" xml:space="preserve"> POWER(C7, 2)</f>
        <v>1.7424000000000002</v>
      </c>
      <c r="F20" s="1">
        <f xml:space="preserve"> 160 / 25</f>
        <v>6.4</v>
      </c>
      <c r="G20" s="1">
        <f xml:space="preserve"> POWER(E7, 2)</f>
        <v>2.8223999999999996</v>
      </c>
      <c r="J20" s="1">
        <f xml:space="preserve"> B7 / 9</f>
        <v>17.777777777777779</v>
      </c>
      <c r="K20" s="1">
        <f xml:space="preserve"> POWER(G7, 2)</f>
        <v>5.2441000000000004</v>
      </c>
      <c r="N20" s="1">
        <f>B7 / 4</f>
        <v>40</v>
      </c>
      <c r="O20" s="1">
        <f t="shared" si="0"/>
        <v>12.320099999999998</v>
      </c>
    </row>
    <row r="21" spans="1:15" ht="15.5" x14ac:dyDescent="0.35">
      <c r="B21" s="1">
        <f xml:space="preserve"> B8 / 25</f>
        <v>7.2</v>
      </c>
      <c r="C21" s="1">
        <f t="shared" si="1"/>
        <v>1.9880999999999998</v>
      </c>
      <c r="F21" s="1">
        <f t="shared" ref="F21:F22" si="2" xml:space="preserve"> B8 / 16</f>
        <v>11.25</v>
      </c>
      <c r="G21" s="1">
        <f t="shared" ref="G21:G27" si="3" xml:space="preserve"> POWER(E8, 2)</f>
        <v>3.24</v>
      </c>
      <c r="J21" s="1">
        <f t="shared" ref="J21:J27" si="4" xml:space="preserve"> B8 / 9</f>
        <v>20</v>
      </c>
      <c r="K21" s="1">
        <f t="shared" ref="K21:K27" si="5" xml:space="preserve"> POWER(G8, 2)</f>
        <v>5.9049000000000005</v>
      </c>
      <c r="N21" s="1">
        <f t="shared" ref="N21:N22" si="6" xml:space="preserve"> B8 / 4</f>
        <v>45</v>
      </c>
      <c r="O21" s="1">
        <f t="shared" si="0"/>
        <v>13.690000000000001</v>
      </c>
    </row>
    <row r="22" spans="1:15" ht="15.5" x14ac:dyDescent="0.35">
      <c r="B22" s="1">
        <f xml:space="preserve"> B9 / 25</f>
        <v>8</v>
      </c>
      <c r="C22" s="1">
        <f t="shared" si="1"/>
        <v>2.2201</v>
      </c>
      <c r="F22" s="1">
        <f t="shared" si="2"/>
        <v>12.5</v>
      </c>
      <c r="G22" s="1">
        <f t="shared" si="3"/>
        <v>3.5343999999999998</v>
      </c>
      <c r="J22" s="1">
        <f t="shared" si="4"/>
        <v>22.222222222222221</v>
      </c>
      <c r="K22" s="1">
        <f t="shared" si="5"/>
        <v>6.5024999999999995</v>
      </c>
      <c r="N22" s="1">
        <f t="shared" si="6"/>
        <v>50</v>
      </c>
      <c r="O22" s="1">
        <f t="shared" si="0"/>
        <v>15.132100000000001</v>
      </c>
    </row>
    <row r="23" spans="1:15" ht="15.5" x14ac:dyDescent="0.35">
      <c r="B23" s="1">
        <f t="shared" ref="B23:B27" si="7" xml:space="preserve"> B10 / 25</f>
        <v>8.8000000000000007</v>
      </c>
      <c r="C23" s="1">
        <f t="shared" si="1"/>
        <v>2.4649000000000001</v>
      </c>
      <c r="F23" s="1">
        <f t="shared" ref="F23" si="8" xml:space="preserve"> 160 / 25</f>
        <v>6.4</v>
      </c>
      <c r="G23" s="1">
        <f t="shared" si="3"/>
        <v>3.9203999999999999</v>
      </c>
      <c r="J23" s="1">
        <f t="shared" si="4"/>
        <v>24.444444444444443</v>
      </c>
      <c r="K23" s="1">
        <f t="shared" si="5"/>
        <v>7.0225</v>
      </c>
      <c r="N23" s="1">
        <f t="shared" ref="N23" si="9">B10 / 4</f>
        <v>55</v>
      </c>
      <c r="O23" s="1">
        <f t="shared" si="0"/>
        <v>16.4025</v>
      </c>
    </row>
    <row r="24" spans="1:15" ht="15.5" x14ac:dyDescent="0.35">
      <c r="B24" s="1">
        <f t="shared" si="7"/>
        <v>9.6</v>
      </c>
      <c r="C24" s="1">
        <f t="shared" si="1"/>
        <v>2.6895999999999995</v>
      </c>
      <c r="F24" s="1">
        <f t="shared" ref="F24:F25" si="10" xml:space="preserve"> B11 / 16</f>
        <v>15</v>
      </c>
      <c r="G24" s="1">
        <f t="shared" si="3"/>
        <v>4.2024999999999997</v>
      </c>
      <c r="J24" s="1">
        <f t="shared" si="4"/>
        <v>26.666666666666668</v>
      </c>
      <c r="K24" s="1">
        <f t="shared" si="5"/>
        <v>7.6175999999999986</v>
      </c>
    </row>
    <row r="25" spans="1:15" ht="15.5" x14ac:dyDescent="0.35">
      <c r="B25" s="1">
        <f t="shared" si="7"/>
        <v>10.4</v>
      </c>
      <c r="C25" s="1">
        <f t="shared" si="1"/>
        <v>2.8899999999999997</v>
      </c>
      <c r="F25" s="1">
        <f t="shared" si="10"/>
        <v>16.25</v>
      </c>
      <c r="G25" s="1">
        <f t="shared" si="3"/>
        <v>4.5368999999999993</v>
      </c>
      <c r="J25" s="1">
        <f t="shared" si="4"/>
        <v>28.888888888888889</v>
      </c>
      <c r="K25" s="1">
        <f t="shared" si="5"/>
        <v>8.2369000000000003</v>
      </c>
    </row>
    <row r="26" spans="1:15" ht="15.5" x14ac:dyDescent="0.35">
      <c r="B26" s="1">
        <f t="shared" si="7"/>
        <v>11.2</v>
      </c>
      <c r="C26" s="1">
        <f t="shared" si="1"/>
        <v>3.0625</v>
      </c>
      <c r="F26" s="1">
        <f t="shared" ref="F26" si="11" xml:space="preserve"> 160 / 25</f>
        <v>6.4</v>
      </c>
      <c r="G26" s="1">
        <f t="shared" si="3"/>
        <v>4.8400000000000007</v>
      </c>
      <c r="J26" s="1">
        <f t="shared" si="4"/>
        <v>31.111111111111111</v>
      </c>
      <c r="K26" s="1">
        <f t="shared" si="5"/>
        <v>8.6435999999999993</v>
      </c>
    </row>
    <row r="27" spans="1:15" ht="15.5" x14ac:dyDescent="0.35">
      <c r="B27" s="1">
        <f t="shared" si="7"/>
        <v>12</v>
      </c>
      <c r="C27" s="1">
        <f t="shared" si="1"/>
        <v>3.3124000000000002</v>
      </c>
      <c r="F27" s="1">
        <f t="shared" ref="F27" si="12" xml:space="preserve"> B14 / 16</f>
        <v>18.75</v>
      </c>
      <c r="G27" s="1">
        <f t="shared" si="3"/>
        <v>5.1075999999999988</v>
      </c>
      <c r="J27" s="1">
        <f t="shared" si="4"/>
        <v>33.333333333333336</v>
      </c>
      <c r="K27" s="1">
        <f t="shared" si="5"/>
        <v>9.5480999999999998</v>
      </c>
    </row>
  </sheetData>
  <mergeCells count="4">
    <mergeCell ref="C3:D3"/>
    <mergeCell ref="E3:F3"/>
    <mergeCell ref="G3:H3"/>
    <mergeCell ref="I3:J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Tabel1</vt:lpstr>
      <vt:lpstr>Tabel2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2022-11-21T12:31:44Z</dcterms:created>
  <dcterms:modified xsi:type="dcterms:W3CDTF">2023-01-04T20:48:34Z</dcterms:modified>
</cp:coreProperties>
</file>