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699A09BA-60C8-46DB-87C7-E96E34549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46" i="2" s="1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N95" i="2" s="1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N104" i="2" s="1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47" i="2" l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92" i="2"/>
  <c r="N93" i="2" s="1"/>
  <c r="N94" i="2" s="1"/>
  <c r="N153" i="2"/>
  <c r="N148" i="2"/>
  <c r="N149" i="2" s="1"/>
  <c r="N45" i="2"/>
  <c r="N150" i="2"/>
  <c r="N56" i="2"/>
  <c r="N47" i="2"/>
  <c r="N48" i="2" s="1"/>
  <c r="N49" i="2" s="1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s="1"/>
  <c r="D39" i="3" s="1"/>
  <c r="D41" i="3" s="1"/>
  <c r="D7" i="4" l="1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<sst xmlns="http://schemas.openxmlformats.org/spreadsheetml/2006/main" count="1201" uniqueCount="628">
  <si>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</si>
  <si>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</si>
  <si>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</si>
  <si>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</si>
  <si>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</si>
  <si>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</si>
  <si>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</si>
  <si>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</si>
  <si>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</si>
  <si>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</si>
  <si>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</si>
  <si>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</si>
  <si>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</si>
  <si>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</si>
  <si>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</si>
  <si>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</si>
  <si>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</si>
  <si>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</si>
  <si>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</si>
  <si>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</si>
  <si>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</si>
  <si>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</si>
  <si>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</si>
  <si>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</si>
  <si>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</si>
  <si>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</si>
  <si>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</si>
  <si>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</si>
  <si>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</si>
  <si>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</si>
  <si>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</si>
  <si>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</si>
  <si>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</si>
  <si>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</si>
  <si>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</si>
  <si>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</si>
  <si>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</si>
  <si>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</si>
  <si>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</si>
  <si>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</si>
  <si>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</si>
  <si>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</si>
  <si>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</si>
  <si>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</si>
  <si>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</si>
  <si>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</si>
  <si>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</si>
  <si>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</si>
  <si>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</si>
  <si>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</si>
  <si>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</si>
  <si>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</si>
  <si>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</si>
  <si>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</si>
  <si>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</si>
  <si>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</si>
  <si>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</si>
  <si>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</si>
  <si>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</si>
  <si>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</si>
  <si>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</si>
  <si>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</si>
  <si>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</si>
  <si>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</si>
  <si>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</si>
  <si>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</si>
  <si>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</si>
  <si>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</si>
  <si>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</si>
  <si>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</si>
  <si>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</si>
  <si>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</si>
  <si>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</si>
  <si>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</si>
  <si>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</si>
  <si>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</si>
  <si>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</si>
  <si>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</si>
  <si>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</si>
  <si>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</si>
  <si>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</si>
  <si>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</si>
  <si>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</si>
  <si>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</si>
  <si>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</si>
  <si>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</si>
  <si>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</si>
  <si>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</si>
  <si>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</si>
  <si>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</si>
  <si>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</si>
  <si>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</si>
  <si>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</si>
  <si>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</si>
  <si>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</si>
  <si>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</si>
  <si>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</si>
  <si>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</si>
  <si>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</si>
  <si>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</si>
  <si>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</si>
  <si>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</si>
  <si>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</si>
  <si>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</si>
  <si>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</si>
  <si>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</si>
  <si>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</si>
  <si>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</si>
  <si>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</si>
  <si>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</si>
  <si>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</si>
  <si>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</si>
  <si>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</si>
  <si>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</si>
  <si>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</si>
  <si>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</si>
  <si>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</si>
  <si>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</si>
  <si>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</si>
  <si>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</si>
  <si>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</si>
  <si>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</si>
  <si>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</si>
  <si>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</si>
  <si>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</si>
  <si>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</si>
  <si>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</si>
  <si>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</si>
  <si>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</si>
  <si>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</si>
  <si>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</si>
  <si>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</si>
  <si>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</si>
  <si>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</si>
  <si>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</si>
  <si>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</si>
  <si>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</si>
  <si>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</si>
  <si>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</si>
  <si>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</si>
  <si>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</si>
  <si>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</si>
  <si>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</si>
  <si>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</si>
  <si>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</si>
  <si>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</si>
  <si>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</si>
  <si>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</si>
  <si>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</si>
  <si>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</si>
  <si>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</si>
  <si>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</si>
  <si>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</si>
  <si>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</si>
  <si>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</si>
  <si>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</si>
  <si>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</si>
  <si>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</si>
  <si>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</si>
  <si>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</si>
  <si>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</si>
  <si>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</si>
  <si>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</si>
  <si>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</si>
  <si>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</si>
  <si>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</si>
  <si>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</si>
  <si>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</si>
  <si>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Орон сууцны зээлийн урьдчилгаанд тавих</t>
  </si>
  <si>
    <t>Санхүүгийн түшиг зээл</t>
  </si>
  <si>
    <t>Шуурхай зээл</t>
  </si>
  <si>
    <t>Бусад зээл /&gt;80 м.кв/</t>
  </si>
  <si>
    <t>Бусад зээл /&lt;=80 м.кв/</t>
  </si>
  <si>
    <t>Орон сууц худалдан авах зээл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</si>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</sst>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3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topLeftCell="A3" zoomScale="130" zoomScaleNormal="130" workbookViewId="0">
      <selection activeCell="D14" sqref="D14:D37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79" t="s">
        <v>429</v>
      </c>
      <c r="C2" s="79"/>
      <c r="D2" s="79"/>
      <c r="E2" s="6"/>
    </row>
    <row r="3" spans="1:5" s="7" customFormat="1" x14ac:dyDescent="0.25">
      <c r="A3" s="6"/>
      <c r="B3" s="79" t="s">
        <v>430</v>
      </c>
      <c r="C3" s="79"/>
      <c r="D3" s="79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169</v>
      </c>
      <c r="E8" s="6">
        <f>+VLOOKUP($D$8,'3'!$G$2:$H$7,2,FALSE)</f>
        <v>0.5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203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13</v>
      </c>
      <c r="E15" s="6"/>
    </row>
    <row r="16" spans="1:5" s="7" customFormat="1" x14ac:dyDescent="0.25">
      <c r="A16" s="43">
        <f t="shared" si="0"/>
        <v>7</v>
      </c>
      <c r="B16" s="84" t="s">
        <v>200</v>
      </c>
      <c r="C16" s="85"/>
      <c r="D16" s="54">
        <v>3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 t="s">
        <v>433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e" cm="1">
        <f t="array" ref="D18">INDEX('2'!F:F, MATCH(1, ('2'!B:B=$D$15) * ('2'!C:C=$D$16) * ('2'!D:D=$D$17), 0))</f>
        <v>#N/A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t="e" cm="1">
        <f t="array" ref="D19">INDEX('2'!I:I, MATCH(1, ('2'!B:B=$D$15) * ('2'!C:C=$D$16) * ('2'!D:D=$D$17), 0))</f>
        <v>#N/A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t="e" cm="1">
        <f t="array" ref="D20">INDEX('2'!$H:$H, MATCH(1, ('2'!B:B=$D$15) * ('2'!C:C=$D$16) * ('2'!D:D=$D$17), 0))</f>
        <v>#N/A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3</v>
      </c>
      <c r="E21" s="6" t="e">
        <f>IF($D$21=1,"0.95",IF($D$21=$D$20,"0.95",IF($D$21='3'!$L$1,"0.4",IF($D$21='3'!$L$2,"0.5",IF($D$21='3'!$L$3,0.75,IF($D$21='3'!$L$4,0.5,IF($D$21&gt;$D$20,"0","1")))))))</f>
        <v>#N/A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 t="e">
        <f>+IF($D$19&gt;2000,IF($D$22&gt;160,0.8,IF($D$22&gt;80,0.9,1)),1)</f>
        <v>#N/A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0</v>
      </c>
      <c r="F23" s="11"/>
    </row>
    <row r="24" spans="1:6" s="7" customFormat="1" x14ac:dyDescent="0.25">
      <c r="A24" s="43">
        <f t="shared" si="0"/>
        <v>15</v>
      </c>
      <c r="B24" s="84" t="s">
        <v>178</v>
      </c>
      <c r="C24" s="85"/>
      <c r="D24" s="55" t="s">
        <v>35</v>
      </c>
      <c r="E24" s="6">
        <f>+VLOOKUP($D$24,'3'!$U$2:$V$3,2,FALSE)</f>
        <v>0.95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195</v>
      </c>
      <c r="D26" s="55" t="s">
        <v>199</v>
      </c>
      <c r="E26" s="6">
        <f>+VLOOKUP($D$26,'3'!$S$2:$T$7,2,FALSE)</f>
        <v>0.5</v>
      </c>
    </row>
    <row r="27" spans="1:6" s="7" customFormat="1" ht="12" hidden="1" customHeight="1" x14ac:dyDescent="0.25">
      <c r="A27" s="47">
        <f t="shared" si="0"/>
        <v>18</v>
      </c>
      <c r="B27" s="82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2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2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1" t="s">
        <v>47</v>
      </c>
      <c r="C30" s="83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1" t="s">
        <v>41</v>
      </c>
      <c r="C31" s="83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1" t="s">
        <v>37</v>
      </c>
      <c r="C32" s="83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1" t="s">
        <v>38</v>
      </c>
      <c r="C33" s="83"/>
      <c r="D33" s="48" t="s">
        <v>35</v>
      </c>
      <c r="E33" s="6">
        <f>+VLOOKUP($D$33,'3'!AA2:AB3,2,FALSE)</f>
        <v>1</v>
      </c>
    </row>
    <row r="34" spans="1:6" s="7" customForma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80" t="s">
        <v>79</v>
      </c>
      <c r="C36" s="81"/>
      <c r="D36" s="17" t="e">
        <f>+E36</f>
        <v>#N/A</v>
      </c>
      <c r="E36" s="41" t="e">
        <f>+E9*E10*E21*E22*E23*E27*E28*E29*E25*E26*E24*E30*E31*E32*E33</f>
        <v>#N/A</v>
      </c>
      <c r="F36" s="18"/>
    </row>
    <row r="37" spans="1:6" s="7" customFormat="1" x14ac:dyDescent="0.25">
      <c r="A37" s="47">
        <v>18</v>
      </c>
      <c r="B37" s="83" t="s">
        <v>176</v>
      </c>
      <c r="C37" s="83"/>
      <c r="D37" s="49" t="e">
        <f>IF(D19&lt;2000,IF(D23=2,1,IF(D23=3,1.25,IF(D23=4,1.35,IF(D23=1,0.75,""))))*D36,D22*D36)</f>
        <v>#N/A</v>
      </c>
      <c r="E37" s="15"/>
    </row>
    <row r="38" spans="1:6" s="7" customFormat="1" hidden="1" x14ac:dyDescent="0.25">
      <c r="A38" s="47">
        <f t="shared" ref="A38:A41" si="1">+A37+1</f>
        <v>19</v>
      </c>
      <c r="B38" s="83" t="s">
        <v>174</v>
      </c>
      <c r="C38" s="83"/>
      <c r="D38" s="52">
        <f>+E8</f>
        <v>0.5</v>
      </c>
      <c r="E38" s="15"/>
    </row>
    <row r="39" spans="1:6" s="7" customFormat="1" x14ac:dyDescent="0.25">
      <c r="A39" s="47">
        <f t="shared" si="1"/>
        <v>20</v>
      </c>
      <c r="B39" s="83" t="s">
        <v>175</v>
      </c>
      <c r="C39" s="83"/>
      <c r="D39" s="49" t="e">
        <f>+D37*D38</f>
        <v>#N/A</v>
      </c>
      <c r="E39" s="15"/>
    </row>
    <row r="40" spans="1:6" s="4" customFormat="1" hidden="1" x14ac:dyDescent="0.25">
      <c r="A40" s="47">
        <f t="shared" si="1"/>
        <v>21</v>
      </c>
      <c r="B40" s="80" t="s">
        <v>81</v>
      </c>
      <c r="C40" s="81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7" t="s">
        <v>82</v>
      </c>
      <c r="C41" s="88"/>
      <c r="D41" s="51" t="e">
        <f>+D39*D40</f>
        <v>#N/A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80" t="s">
        <v>30</v>
      </c>
      <c r="C44" s="81"/>
      <c r="D44" s="47">
        <v>3000</v>
      </c>
      <c r="E44" s="6"/>
    </row>
    <row r="45" spans="1:6" s="7" customFormat="1" x14ac:dyDescent="0.25">
      <c r="A45" s="47">
        <f>+A44+1</f>
        <v>22</v>
      </c>
      <c r="B45" s="80" t="s">
        <v>27</v>
      </c>
      <c r="C45" s="81"/>
      <c r="D45" s="47"/>
      <c r="E45" s="6"/>
    </row>
    <row r="46" spans="1:6" s="7" customFormat="1" x14ac:dyDescent="0.25">
      <c r="A46" s="47">
        <f t="shared" ref="A46:A47" si="2">+A45+1</f>
        <v>23</v>
      </c>
      <c r="B46" s="80" t="s">
        <v>22</v>
      </c>
      <c r="C46" s="81"/>
      <c r="D46" s="47"/>
      <c r="E46" s="6"/>
    </row>
    <row r="47" spans="1:6" s="7" customFormat="1" x14ac:dyDescent="0.25">
      <c r="A47" s="47">
        <f t="shared" si="2"/>
        <v>24</v>
      </c>
      <c r="B47" s="80" t="s">
        <v>177</v>
      </c>
      <c r="C47" s="81"/>
      <c r="D47" s="59">
        <f ca="1">+TODAY()</f>
        <v>45834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201</v>
      </c>
    </row>
    <row r="51" spans="1:5" x14ac:dyDescent="0.2">
      <c r="B51" s="12" t="s">
        <v>202</v>
      </c>
    </row>
  </sheetData>
  <mergeCells count="37">
    <mergeCell ref="B44:C44"/>
    <mergeCell ref="B38:C38"/>
    <mergeCell ref="B39:C39"/>
    <mergeCell ref="B40:C40"/>
    <mergeCell ref="B41:C41"/>
    <mergeCell ref="B37:C37"/>
    <mergeCell ref="B33:C33"/>
    <mergeCell ref="B24:C24"/>
    <mergeCell ref="B30:C30"/>
    <mergeCell ref="B25:B26"/>
    <mergeCell ref="B36:C3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'3'!$G$4:$G$7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pane xSplit="2" ySplit="1" topLeftCell="C20" activePane="bottomRight" state="frozen"/>
      <selection activeCell="E2" sqref="E2"/>
      <selection pane="topRight" activeCell="E2" sqref="E2"/>
      <selection pane="bottomLeft" activeCell="E2" sqref="E2"/>
      <selection pane="bottomRight" activeCell="C4" sqref="C4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427</v>
      </c>
      <c r="M2" s="71" t="s">
        <v>428</v>
      </c>
      <c r="N2" s="68" t="s">
        <v>24</v>
      </c>
      <c r="O2" s="68" t="s">
        <v>18</v>
      </c>
      <c r="P2" s="68" t="s">
        <v>622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205</v>
      </c>
      <c r="G3" s="21" t="s">
        <v>43</v>
      </c>
      <c r="H3" s="72">
        <v>26</v>
      </c>
      <c r="I3" s="72">
        <v>2023</v>
      </c>
      <c r="J3" s="21" t="s">
        <v>219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0</v>
      </c>
      <c r="O3" s="24" t="str">
        <f>+IF(B3='1'!$D$15,IF(C3='1'!$D$16, '2'!D3,""),"")</f>
        <v/>
      </c>
      <c r="P3" s="21" t="s">
        <v>435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251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0</v>
      </c>
      <c r="O4" s="24" t="str">
        <f>+IF(B4='1'!$D$15,IF(C4='1'!$D$16, '2'!D4,""),"")</f>
        <v/>
      </c>
      <c r="P4" s="21" t="s">
        <v>436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394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0</v>
      </c>
      <c r="O5" s="24" t="str">
        <f>+IF(B5='1'!$D$15,IF(C5='1'!$D$16, '2'!D5,""),"")</f>
        <v/>
      </c>
      <c r="P5" s="21" t="s">
        <v>437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395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0</v>
      </c>
      <c r="O6" s="24" t="str">
        <f>+IF(B6='1'!$D$15,IF(C6='1'!$D$16, '2'!D6,""),"")</f>
        <v/>
      </c>
      <c r="P6" s="21" t="s">
        <v>438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252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0</v>
      </c>
      <c r="O7" s="24" t="str">
        <f>+IF(B7='1'!$D$15,IF(C7='1'!$D$16, '2'!D7,""),"")</f>
        <v/>
      </c>
      <c r="P7" s="21" t="s">
        <v>439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396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0</v>
      </c>
      <c r="O8" s="24" t="str">
        <f>+IF(B8='1'!$D$15,IF(C8='1'!$D$16, '2'!D8,""),"")</f>
        <v/>
      </c>
      <c r="P8" s="69" t="s">
        <v>440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397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0</v>
      </c>
      <c r="O9" s="24" t="str">
        <f>+IF(B9='1'!$D$15,IF(C9='1'!$D$16, '2'!D9,""),"")</f>
        <v/>
      </c>
      <c r="P9" s="21" t="s">
        <v>441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398</v>
      </c>
      <c r="G10" s="21" t="s">
        <v>43</v>
      </c>
      <c r="H10" s="72">
        <v>22</v>
      </c>
      <c r="I10" s="72">
        <v>2017</v>
      </c>
      <c r="J10" s="21" t="s">
        <v>434</v>
      </c>
      <c r="K10" s="74">
        <v>6000000</v>
      </c>
      <c r="L10" s="21">
        <v>47.914150999999997</v>
      </c>
      <c r="M10" s="21">
        <v>106.914524</v>
      </c>
      <c r="N10" s="24">
        <f t="shared" si="0"/>
        <v>0</v>
      </c>
      <c r="O10" s="24" t="str">
        <f>+IF(B10='1'!$D$15,IF(C10='1'!$D$16, '2'!D10,""),"")</f>
        <v/>
      </c>
      <c r="P10" s="21" t="s">
        <v>442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206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0</v>
      </c>
      <c r="O11" s="24" t="str">
        <f>+IF(B11='1'!$D$15,IF(C11='1'!$D$16, '2'!D11,""),"")</f>
        <v/>
      </c>
      <c r="P11" s="21" t="s">
        <v>443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220</v>
      </c>
      <c r="G12" s="21" t="s">
        <v>43</v>
      </c>
      <c r="H12" s="72">
        <v>6</v>
      </c>
      <c r="I12" s="72" t="s">
        <v>206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0</v>
      </c>
      <c r="O12" s="24" t="str">
        <f>+IF(B12='1'!$D$15,IF(C12='1'!$D$16, '2'!D12,""),"")</f>
        <v/>
      </c>
      <c r="P12" s="21" t="s">
        <v>444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399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0</v>
      </c>
      <c r="O13" s="24" t="str">
        <f>+IF(B13='1'!$D$15,IF(C13='1'!$D$16, '2'!D13,""),"")</f>
        <v/>
      </c>
      <c r="P13" s="21" t="s">
        <v>445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223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0</v>
      </c>
      <c r="O14" s="24" t="str">
        <f>+IF(B14='1'!$D$15,IF(C14='1'!$D$16, '2'!D14,""),"")</f>
        <v/>
      </c>
      <c r="P14" s="21" t="s">
        <v>446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400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0</v>
      </c>
      <c r="O15" s="24" t="str">
        <f>+IF(B15='1'!$D$15,IF(C15='1'!$D$16, '2'!D15,""),"")</f>
        <v/>
      </c>
      <c r="P15" s="21" t="s">
        <v>447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222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0</v>
      </c>
      <c r="O16" s="24" t="str">
        <f>+IF(B16='1'!$D$15,IF(C16='1'!$D$16, '2'!D16,""),"")</f>
        <v/>
      </c>
      <c r="P16" s="21" t="s">
        <v>448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221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0</v>
      </c>
      <c r="O17" s="24" t="str">
        <f>+IF(B17='1'!$D$15,IF(C17='1'!$D$16, '2'!D17,""),"")</f>
        <v/>
      </c>
      <c r="P17" s="21" t="s">
        <v>449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224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0</v>
      </c>
      <c r="O18" s="24" t="str">
        <f>+IF(B18='1'!$D$15,IF(C18='1'!$D$16, '2'!D18,""),"")</f>
        <v/>
      </c>
      <c r="P18" s="21" t="s">
        <v>450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225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0</v>
      </c>
      <c r="O19" s="24" t="str">
        <f>+IF(B19='1'!$D$15,IF(C19='1'!$D$16, '2'!D19,""),"")</f>
        <v/>
      </c>
      <c r="P19" s="21" t="s">
        <v>451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226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0</v>
      </c>
      <c r="O20" s="24" t="str">
        <f>+IF(B20='1'!$D$15,IF(C20='1'!$D$16, '2'!D20,""),"")</f>
        <v/>
      </c>
      <c r="P20" s="21" t="s">
        <v>452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227</v>
      </c>
      <c r="G21" s="21" t="s">
        <v>43</v>
      </c>
      <c r="H21" s="72">
        <v>14</v>
      </c>
      <c r="I21" s="72">
        <v>2016</v>
      </c>
      <c r="J21" s="21" t="s">
        <v>228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0</v>
      </c>
      <c r="O21" s="24" t="str">
        <f>+IF(B21='1'!$D$15,IF(C21='1'!$D$16, '2'!D21,""),"")</f>
        <v/>
      </c>
      <c r="P21" s="21" t="s">
        <v>453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229</v>
      </c>
      <c r="G22" s="21" t="s">
        <v>43</v>
      </c>
      <c r="H22" s="72">
        <v>16</v>
      </c>
      <c r="I22" s="72">
        <v>2019</v>
      </c>
      <c r="J22" s="21" t="s">
        <v>228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0</v>
      </c>
      <c r="O22" s="24" t="str">
        <f>+IF(B22='1'!$D$15,IF(C22='1'!$D$16, '2'!D22,""),"")</f>
        <v/>
      </c>
      <c r="P22" s="21" t="s">
        <v>454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228</v>
      </c>
      <c r="K23" s="74">
        <v>9585000</v>
      </c>
      <c r="L23" s="21">
        <v>47.915731999999998</v>
      </c>
      <c r="M23" s="21">
        <v>106.919454</v>
      </c>
      <c r="N23" s="24">
        <f t="shared" si="0"/>
        <v>0</v>
      </c>
      <c r="O23" s="24" t="str">
        <f>+IF(B23='1'!$D$15,IF(C23='1'!$D$16, '2'!D23,""),"")</f>
        <v/>
      </c>
      <c r="P23" s="21" t="s">
        <v>455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230</v>
      </c>
      <c r="G24" s="21" t="s">
        <v>43</v>
      </c>
      <c r="H24" s="72">
        <v>21</v>
      </c>
      <c r="I24" s="72">
        <v>2011</v>
      </c>
      <c r="J24" s="21" t="s">
        <v>228</v>
      </c>
      <c r="K24" s="74">
        <v>9585000</v>
      </c>
      <c r="L24" s="21">
        <v>47.915970000000002</v>
      </c>
      <c r="M24" s="21">
        <v>106.919872</v>
      </c>
      <c r="N24" s="24">
        <f t="shared" si="0"/>
        <v>0</v>
      </c>
      <c r="O24" s="24" t="str">
        <f>+IF(B24='1'!$D$15,IF(C24='1'!$D$16, '2'!D24,""),"")</f>
        <v/>
      </c>
      <c r="P24" s="21" t="s">
        <v>456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231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0</v>
      </c>
      <c r="O25" s="24" t="str">
        <f>+IF(B25='1'!$D$15,IF(C25='1'!$D$16, '2'!D25,""),"")</f>
        <v/>
      </c>
      <c r="P25" s="21" t="s">
        <v>457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0</v>
      </c>
      <c r="O26" s="24" t="str">
        <f>+IF(B26='1'!$D$15,IF(C26='1'!$D$16, '2'!D26,""),"")</f>
        <v/>
      </c>
      <c r="P26" s="21" t="s">
        <v>458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232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0</v>
      </c>
      <c r="O27" s="24" t="str">
        <f>+IF(B27='1'!$D$15,IF(C27='1'!$D$16, '2'!D27,""),"")</f>
        <v/>
      </c>
      <c r="P27" s="21" t="s">
        <v>459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233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0</v>
      </c>
      <c r="O28" s="24" t="str">
        <f>+IF(B28='1'!$D$15,IF(C28='1'!$D$16, '2'!D28,""),"")</f>
        <v/>
      </c>
      <c r="P28" s="21" t="s">
        <v>460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234</v>
      </c>
      <c r="G29" s="21" t="s">
        <v>43</v>
      </c>
      <c r="H29" s="72">
        <v>14</v>
      </c>
      <c r="I29" s="72">
        <v>2015</v>
      </c>
      <c r="J29" s="21" t="s">
        <v>219</v>
      </c>
      <c r="K29" s="74">
        <v>10000000</v>
      </c>
      <c r="L29" s="21">
        <v>47.917209999999997</v>
      </c>
      <c r="M29" s="21">
        <v>106.922518</v>
      </c>
      <c r="N29" s="24">
        <f t="shared" si="0"/>
        <v>0</v>
      </c>
      <c r="O29" s="24" t="str">
        <f>+IF(B29='1'!$D$15,IF(C29='1'!$D$16, '2'!D29,""),"")</f>
        <v/>
      </c>
      <c r="P29" s="21" t="s">
        <v>461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235</v>
      </c>
      <c r="E30" s="21"/>
      <c r="F30" s="21" t="s">
        <v>204</v>
      </c>
      <c r="G30" s="21" t="s">
        <v>43</v>
      </c>
      <c r="H30" s="72">
        <v>9</v>
      </c>
      <c r="I30" s="72">
        <v>2006</v>
      </c>
      <c r="J30" s="21" t="s">
        <v>219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0</v>
      </c>
      <c r="O30" s="24" t="str">
        <f>+IF(B30='1'!$D$15,IF(C30='1'!$D$16, '2'!D30,""),"")</f>
        <v/>
      </c>
      <c r="P30" s="21" t="s">
        <v>462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236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0</v>
      </c>
      <c r="O31" s="24" t="str">
        <f>+IF(B31='1'!$D$15,IF(C31='1'!$D$16, '2'!D31,""),"")</f>
        <v/>
      </c>
      <c r="P31" s="21" t="s">
        <v>463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237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0</v>
      </c>
      <c r="O32" s="24" t="str">
        <f>+IF(B32='1'!$D$15,IF(C32='1'!$D$16, '2'!D32,""),"")</f>
        <v/>
      </c>
      <c r="P32" s="21" t="s">
        <v>464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238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0</v>
      </c>
      <c r="O33" s="24" t="str">
        <f>+IF(B33='1'!$D$15,IF(C33='1'!$D$16, '2'!D33,""),"")</f>
        <v/>
      </c>
      <c r="P33" s="21" t="s">
        <v>465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239</v>
      </c>
      <c r="G34" s="21" t="s">
        <v>43</v>
      </c>
      <c r="H34" s="72">
        <v>6</v>
      </c>
      <c r="I34" s="72">
        <v>2008</v>
      </c>
      <c r="J34" s="21" t="s">
        <v>219</v>
      </c>
      <c r="K34" s="74">
        <v>5000000</v>
      </c>
      <c r="L34" s="21">
        <v>47.917006000000001</v>
      </c>
      <c r="M34" s="21">
        <v>106.929186</v>
      </c>
      <c r="N34" s="24">
        <f t="shared" si="0"/>
        <v>0</v>
      </c>
      <c r="O34" s="24" t="str">
        <f>+IF(B34='1'!$D$15,IF(C34='1'!$D$16, '2'!D34,""),"")</f>
        <v/>
      </c>
      <c r="P34" s="21" t="s">
        <v>466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243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0</v>
      </c>
      <c r="O35" s="24" t="str">
        <f>+IF(B35='1'!$D$15,IF(C35='1'!$D$16, '2'!D35,""),"")</f>
        <v/>
      </c>
      <c r="P35" s="21" t="s">
        <v>467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241</v>
      </c>
      <c r="G36" s="21" t="s">
        <v>43</v>
      </c>
      <c r="H36" s="72">
        <v>10</v>
      </c>
      <c r="I36" s="72"/>
      <c r="J36" s="21" t="s">
        <v>242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0</v>
      </c>
      <c r="O36" s="24" t="str">
        <f>+IF(B36='1'!$D$15,IF(C36='1'!$D$16, '2'!D36,""),"")</f>
        <v/>
      </c>
      <c r="P36" s="21" t="s">
        <v>468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240</v>
      </c>
      <c r="G37" s="21" t="s">
        <v>43</v>
      </c>
      <c r="H37" s="72">
        <v>5</v>
      </c>
      <c r="I37" s="72">
        <v>2015</v>
      </c>
      <c r="J37" s="21" t="s">
        <v>242</v>
      </c>
      <c r="K37" s="74">
        <v>5000000</v>
      </c>
      <c r="L37" s="21">
        <v>47.916215999999999</v>
      </c>
      <c r="M37" s="21">
        <v>106.928658</v>
      </c>
      <c r="N37" s="24">
        <f t="shared" si="1"/>
        <v>0</v>
      </c>
      <c r="O37" s="24" t="str">
        <f>+IF(B37='1'!$D$15,IF(C37='1'!$D$16, '2'!D37,""),"")</f>
        <v/>
      </c>
      <c r="P37" s="21" t="s">
        <v>469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401</v>
      </c>
      <c r="G38" s="21" t="s">
        <v>43</v>
      </c>
      <c r="H38" s="72">
        <v>5</v>
      </c>
      <c r="I38" s="72">
        <v>2007</v>
      </c>
      <c r="J38" s="21" t="s">
        <v>242</v>
      </c>
      <c r="K38" s="74">
        <v>5000000</v>
      </c>
      <c r="L38" s="21">
        <v>47.915837000000003</v>
      </c>
      <c r="M38" s="21">
        <v>106.928089</v>
      </c>
      <c r="N38" s="24">
        <f t="shared" si="1"/>
        <v>0</v>
      </c>
      <c r="O38" s="24" t="str">
        <f>+IF(B38='1'!$D$15,IF(C38='1'!$D$16, '2'!D38,""),"")</f>
        <v/>
      </c>
      <c r="P38" s="21" t="s">
        <v>470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244</v>
      </c>
      <c r="G39" s="21" t="s">
        <v>43</v>
      </c>
      <c r="H39" s="72">
        <v>17</v>
      </c>
      <c r="I39" s="72">
        <v>2024</v>
      </c>
      <c r="J39" s="21" t="s">
        <v>245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0</v>
      </c>
      <c r="O39" s="24" t="str">
        <f>+IF(B39='1'!$D$15,IF(C39='1'!$D$16, '2'!D39,""),"")</f>
        <v/>
      </c>
      <c r="P39" s="21" t="s">
        <v>471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246</v>
      </c>
      <c r="G40" s="21" t="s">
        <v>43</v>
      </c>
      <c r="H40" s="72">
        <v>15</v>
      </c>
      <c r="I40" s="72">
        <v>2016</v>
      </c>
      <c r="J40" s="21" t="s">
        <v>247</v>
      </c>
      <c r="K40" s="74">
        <v>6600000</v>
      </c>
      <c r="L40" s="21">
        <v>47.913128</v>
      </c>
      <c r="M40" s="21">
        <v>106.929006</v>
      </c>
      <c r="N40" s="24">
        <f t="shared" si="1"/>
        <v>0</v>
      </c>
      <c r="O40" s="24" t="str">
        <f>+IF(B40='1'!$D$15,IF(C40='1'!$D$16, '2'!D40,""),"")</f>
        <v/>
      </c>
      <c r="P40" s="21" t="s">
        <v>472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248</v>
      </c>
      <c r="G41" s="21" t="s">
        <v>43</v>
      </c>
      <c r="H41" s="72">
        <v>12</v>
      </c>
      <c r="I41" s="72">
        <v>2014</v>
      </c>
      <c r="J41" s="21" t="s">
        <v>247</v>
      </c>
      <c r="K41" s="74">
        <v>6500000</v>
      </c>
      <c r="L41" s="21">
        <v>47.912433</v>
      </c>
      <c r="M41" s="21">
        <v>106.928484</v>
      </c>
      <c r="N41" s="24">
        <f t="shared" si="1"/>
        <v>0</v>
      </c>
      <c r="O41" s="24" t="str">
        <f>+IF(B41='1'!$D$15,IF(C41='1'!$D$16, '2'!D41,""),"")</f>
        <v/>
      </c>
      <c r="P41" s="21" t="s">
        <v>473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249</v>
      </c>
      <c r="G42" s="21" t="s">
        <v>43</v>
      </c>
      <c r="H42" s="72">
        <v>15</v>
      </c>
      <c r="I42" s="72">
        <v>2022</v>
      </c>
      <c r="J42" s="21" t="s">
        <v>242</v>
      </c>
      <c r="K42" s="74">
        <v>8000000</v>
      </c>
      <c r="L42" s="21">
        <v>47.911527999999997</v>
      </c>
      <c r="M42" s="21">
        <v>106.929616</v>
      </c>
      <c r="N42" s="24">
        <f t="shared" si="1"/>
        <v>0</v>
      </c>
      <c r="O42" s="24" t="str">
        <f>+IF(B42='1'!$D$15,IF(C42='1'!$D$16, '2'!D42,""),"")</f>
        <v/>
      </c>
      <c r="P42" s="21" t="s">
        <v>474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250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0</v>
      </c>
      <c r="O43" s="24" t="str">
        <f>+IF(B43='1'!$D$15,IF(C43='1'!$D$16, '2'!D43,""),"")</f>
        <v/>
      </c>
      <c r="P43" s="21" t="s">
        <v>475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421</v>
      </c>
      <c r="G44" s="21" t="s">
        <v>43</v>
      </c>
      <c r="H44" s="72">
        <v>15</v>
      </c>
      <c r="I44" s="72">
        <v>2013</v>
      </c>
      <c r="J44" s="21" t="s">
        <v>422</v>
      </c>
      <c r="K44" s="74">
        <v>6300000</v>
      </c>
      <c r="L44" s="21">
        <v>47.915956000000001</v>
      </c>
      <c r="M44" s="21">
        <v>106.927166</v>
      </c>
      <c r="N44" s="24">
        <f t="shared" si="1"/>
        <v>0</v>
      </c>
      <c r="O44" s="24" t="str">
        <f>+IF(B44='1'!$D$15,IF(C44='1'!$D$16, '2'!D44,""),"")</f>
        <v/>
      </c>
      <c r="P44" s="21" t="s">
        <v>476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253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477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253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478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255</v>
      </c>
      <c r="E47" s="21">
        <v>14251</v>
      </c>
      <c r="F47" s="21" t="s">
        <v>254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479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402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480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402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481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402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482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257</v>
      </c>
      <c r="E51" s="21">
        <v>14252</v>
      </c>
      <c r="F51" s="21" t="s">
        <v>256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483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261</v>
      </c>
      <c r="G52" s="21" t="s">
        <v>43</v>
      </c>
      <c r="H52" s="72">
        <v>14</v>
      </c>
      <c r="I52" s="72">
        <v>2021</v>
      </c>
      <c r="J52" s="21" t="s">
        <v>262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484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258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485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259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486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260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487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263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488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264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489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265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490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403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491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492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409</v>
      </c>
      <c r="G61" s="21" t="s">
        <v>43</v>
      </c>
      <c r="H61" s="72">
        <v>16</v>
      </c>
      <c r="I61" s="72">
        <v>2024</v>
      </c>
      <c r="J61" s="21" t="s">
        <v>410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493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266</v>
      </c>
      <c r="E62" s="21">
        <v>14193</v>
      </c>
      <c r="F62" s="21" t="s">
        <v>267</v>
      </c>
      <c r="G62" s="21" t="s">
        <v>43</v>
      </c>
      <c r="H62" s="72">
        <v>12</v>
      </c>
      <c r="I62" s="72">
        <v>2012</v>
      </c>
      <c r="J62" s="21" t="s">
        <v>268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494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624</v>
      </c>
      <c r="G63" s="21" t="s">
        <v>43</v>
      </c>
      <c r="H63" s="72">
        <v>12</v>
      </c>
      <c r="I63" s="72">
        <v>2009</v>
      </c>
      <c r="J63" s="21" t="s">
        <v>410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625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215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495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216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496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217</v>
      </c>
      <c r="G66" s="21" t="s">
        <v>43</v>
      </c>
      <c r="H66" s="72">
        <v>16</v>
      </c>
      <c r="I66" s="72">
        <v>2009</v>
      </c>
      <c r="J66" s="21" t="s">
        <v>218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497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269</v>
      </c>
      <c r="G67" s="21" t="s">
        <v>43</v>
      </c>
      <c r="H67" s="72">
        <v>5</v>
      </c>
      <c r="I67" s="72">
        <v>1996</v>
      </c>
      <c r="J67" s="21" t="s">
        <v>270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498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271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499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272</v>
      </c>
      <c r="G69" s="21" t="s">
        <v>43</v>
      </c>
      <c r="H69" s="72">
        <v>4</v>
      </c>
      <c r="I69" s="72">
        <v>1960</v>
      </c>
      <c r="J69" s="21" t="s">
        <v>270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500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270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501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273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502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404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503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274</v>
      </c>
      <c r="G73" s="21" t="s">
        <v>43</v>
      </c>
      <c r="H73" s="72">
        <v>9</v>
      </c>
      <c r="I73" s="72">
        <v>2008</v>
      </c>
      <c r="J73" s="21" t="s">
        <v>270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504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405</v>
      </c>
      <c r="G74" s="21" t="s">
        <v>43</v>
      </c>
      <c r="H74" s="72">
        <v>9</v>
      </c>
      <c r="I74" s="72">
        <v>2009</v>
      </c>
      <c r="J74" s="21" t="s">
        <v>275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505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276</v>
      </c>
      <c r="G75" s="21" t="s">
        <v>43</v>
      </c>
      <c r="H75" s="72">
        <v>5</v>
      </c>
      <c r="I75" s="72">
        <v>2007</v>
      </c>
      <c r="J75" s="21" t="s">
        <v>275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504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277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506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420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507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210</v>
      </c>
      <c r="E78" s="21">
        <v>14192</v>
      </c>
      <c r="F78" s="21" t="s">
        <v>420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507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508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278</v>
      </c>
      <c r="G80" s="21" t="s">
        <v>43</v>
      </c>
      <c r="H80" s="72">
        <v>12</v>
      </c>
      <c r="I80" s="72">
        <v>2017</v>
      </c>
      <c r="J80" s="21" t="s">
        <v>279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509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414</v>
      </c>
      <c r="G81" s="21" t="s">
        <v>43</v>
      </c>
      <c r="H81" s="72">
        <v>25</v>
      </c>
      <c r="I81" s="72">
        <v>2025</v>
      </c>
      <c r="J81" s="21" t="s">
        <v>415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510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280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511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281</v>
      </c>
      <c r="G83" s="21" t="s">
        <v>43</v>
      </c>
      <c r="H83" s="72">
        <v>16</v>
      </c>
      <c r="I83" s="72">
        <v>2017</v>
      </c>
      <c r="J83" s="21" t="s">
        <v>282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512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283</v>
      </c>
      <c r="G84" s="21" t="s">
        <v>43</v>
      </c>
      <c r="H84" s="72">
        <v>9</v>
      </c>
      <c r="I84" s="72">
        <v>2012</v>
      </c>
      <c r="J84" s="21" t="s">
        <v>282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513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285</v>
      </c>
      <c r="G85" s="21" t="s">
        <v>43</v>
      </c>
      <c r="H85" s="72">
        <v>9</v>
      </c>
      <c r="I85" s="72">
        <v>2021</v>
      </c>
      <c r="J85" s="21" t="s">
        <v>284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514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287</v>
      </c>
      <c r="E86" s="21">
        <v>14181</v>
      </c>
      <c r="F86" s="21" t="s">
        <v>286</v>
      </c>
      <c r="G86" s="21" t="s">
        <v>43</v>
      </c>
      <c r="H86" s="72">
        <v>3</v>
      </c>
      <c r="I86" s="72">
        <v>2021</v>
      </c>
      <c r="J86" s="21" t="s">
        <v>284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515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289</v>
      </c>
      <c r="E87" s="21">
        <v>14181</v>
      </c>
      <c r="F87" s="21" t="s">
        <v>288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516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290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517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291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518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292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519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293</v>
      </c>
      <c r="G91" s="21" t="s">
        <v>43</v>
      </c>
      <c r="H91" s="72">
        <v>5</v>
      </c>
      <c r="I91" s="72">
        <v>2018</v>
      </c>
      <c r="J91" s="21" t="s">
        <v>294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520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295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521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296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522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297</v>
      </c>
      <c r="G94" s="21" t="s">
        <v>43</v>
      </c>
      <c r="H94" s="72">
        <v>16</v>
      </c>
      <c r="I94" s="72">
        <v>2016</v>
      </c>
      <c r="J94" s="21" t="s">
        <v>284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523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213</v>
      </c>
      <c r="E95" s="21">
        <v>15160</v>
      </c>
      <c r="F95" s="21" t="s">
        <v>298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524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299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525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300</v>
      </c>
      <c r="E97" s="21">
        <v>15160</v>
      </c>
      <c r="F97" s="21" t="s">
        <v>623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526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301</v>
      </c>
      <c r="G98" s="21" t="s">
        <v>43</v>
      </c>
      <c r="H98" s="72">
        <v>15</v>
      </c>
      <c r="I98" s="72">
        <v>2009</v>
      </c>
      <c r="J98" s="21" t="s">
        <v>219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527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302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528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181</v>
      </c>
      <c r="E100" s="21">
        <v>15160</v>
      </c>
      <c r="F100" s="21" t="s">
        <v>303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529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304</v>
      </c>
      <c r="G101" s="21" t="s">
        <v>43</v>
      </c>
      <c r="H101" s="72">
        <v>5</v>
      </c>
      <c r="I101" s="72">
        <v>2005</v>
      </c>
      <c r="J101" s="21" t="s">
        <v>219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530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305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531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209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306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532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533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406</v>
      </c>
      <c r="G105" s="21" t="s">
        <v>43</v>
      </c>
      <c r="H105" s="72">
        <v>8</v>
      </c>
      <c r="I105" s="72">
        <v>2006</v>
      </c>
      <c r="J105" s="21" t="s">
        <v>219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534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407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535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307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536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308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537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309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538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310</v>
      </c>
      <c r="G110" s="21" t="s">
        <v>43</v>
      </c>
      <c r="H110" s="72">
        <v>12</v>
      </c>
      <c r="I110" s="72">
        <v>2011</v>
      </c>
      <c r="J110" s="21" t="s">
        <v>311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539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312</v>
      </c>
      <c r="G111" s="21" t="s">
        <v>43</v>
      </c>
      <c r="H111" s="72">
        <v>12</v>
      </c>
      <c r="I111" s="72">
        <v>2013</v>
      </c>
      <c r="J111" s="21" t="s">
        <v>311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540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313</v>
      </c>
      <c r="G112" s="21" t="s">
        <v>43</v>
      </c>
      <c r="H112" s="72">
        <v>6</v>
      </c>
      <c r="I112" s="72">
        <v>2014</v>
      </c>
      <c r="J112" s="21" t="s">
        <v>311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541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314</v>
      </c>
      <c r="G113" s="21" t="s">
        <v>43</v>
      </c>
      <c r="H113" s="72">
        <v>10</v>
      </c>
      <c r="I113" s="72"/>
      <c r="J113" s="21" t="s">
        <v>311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542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315</v>
      </c>
      <c r="G114" s="21" t="s">
        <v>43</v>
      </c>
      <c r="H114" s="72">
        <v>17</v>
      </c>
      <c r="I114" s="72">
        <v>2009</v>
      </c>
      <c r="J114" s="21" t="s">
        <v>219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543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316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544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317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545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180</v>
      </c>
      <c r="E117" s="21">
        <v>15170</v>
      </c>
      <c r="F117" s="21" t="s">
        <v>318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546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319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547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320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548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209</v>
      </c>
      <c r="E120" s="21">
        <v>15150</v>
      </c>
      <c r="F120" s="21" t="s">
        <v>321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549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322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550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323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551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324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552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325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553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326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554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327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555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328</v>
      </c>
      <c r="E127" s="21">
        <v>13361</v>
      </c>
      <c r="F127" s="21" t="s">
        <v>329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556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330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557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331</v>
      </c>
      <c r="E129" s="21">
        <v>13381</v>
      </c>
      <c r="F129" s="21" t="s">
        <v>332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558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333</v>
      </c>
      <c r="E130" s="21"/>
      <c r="F130" s="21" t="s">
        <v>334</v>
      </c>
      <c r="G130" s="21" t="s">
        <v>43</v>
      </c>
      <c r="H130" s="72">
        <v>3</v>
      </c>
      <c r="I130" s="72">
        <v>2017</v>
      </c>
      <c r="J130" s="21" t="s">
        <v>219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559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335</v>
      </c>
      <c r="G131" s="21" t="s">
        <v>43</v>
      </c>
      <c r="H131" s="72">
        <v>5</v>
      </c>
      <c r="I131" s="72">
        <v>2019</v>
      </c>
      <c r="J131" s="21" t="s">
        <v>219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560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336</v>
      </c>
      <c r="G132" s="21" t="s">
        <v>43</v>
      </c>
      <c r="H132" s="72">
        <v>9</v>
      </c>
      <c r="I132" s="72">
        <v>2018</v>
      </c>
      <c r="J132" s="21" t="s">
        <v>219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561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418</v>
      </c>
      <c r="E133" s="21">
        <v>13380</v>
      </c>
      <c r="F133" s="21" t="s">
        <v>419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562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337</v>
      </c>
      <c r="G134" s="21" t="s">
        <v>43</v>
      </c>
      <c r="H134" s="72">
        <v>10</v>
      </c>
      <c r="I134" s="72">
        <v>2012</v>
      </c>
      <c r="J134" s="21" t="s">
        <v>219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563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338</v>
      </c>
      <c r="G135" s="21" t="s">
        <v>43</v>
      </c>
      <c r="H135" s="72">
        <v>7</v>
      </c>
      <c r="I135" s="72">
        <v>2014</v>
      </c>
      <c r="J135" s="21" t="s">
        <v>219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564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339</v>
      </c>
      <c r="G136" s="21" t="s">
        <v>43</v>
      </c>
      <c r="H136" s="72">
        <v>7</v>
      </c>
      <c r="I136" s="72">
        <v>2015</v>
      </c>
      <c r="J136" s="21" t="s">
        <v>340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565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341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566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343</v>
      </c>
      <c r="E138" s="21">
        <v>13312</v>
      </c>
      <c r="F138" s="21" t="s">
        <v>342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567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344</v>
      </c>
      <c r="E139" s="21">
        <v>13312</v>
      </c>
      <c r="F139" s="21" t="s">
        <v>345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568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408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569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346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570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347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571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182</v>
      </c>
      <c r="E143" s="21">
        <v>13292</v>
      </c>
      <c r="F143" s="21" t="s">
        <v>348</v>
      </c>
      <c r="G143" s="21" t="s">
        <v>43</v>
      </c>
      <c r="H143" s="72">
        <v>5</v>
      </c>
      <c r="I143" s="72">
        <v>2015</v>
      </c>
      <c r="J143" s="21" t="s">
        <v>347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572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350</v>
      </c>
      <c r="E144" s="21">
        <v>13374</v>
      </c>
      <c r="F144" s="21" t="s">
        <v>349</v>
      </c>
      <c r="G144" s="21" t="s">
        <v>43</v>
      </c>
      <c r="H144" s="72">
        <v>16</v>
      </c>
      <c r="I144" s="72">
        <v>2020</v>
      </c>
      <c r="J144" s="21" t="s">
        <v>340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573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351</v>
      </c>
      <c r="E145" s="21">
        <v>13374</v>
      </c>
      <c r="F145" s="21" t="s">
        <v>352</v>
      </c>
      <c r="G145" s="21" t="s">
        <v>43</v>
      </c>
      <c r="H145" s="72">
        <v>17</v>
      </c>
      <c r="I145" s="72">
        <v>2021</v>
      </c>
      <c r="J145" s="21" t="s">
        <v>340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574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353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575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354</v>
      </c>
      <c r="G147" s="21" t="s">
        <v>43</v>
      </c>
      <c r="H147" s="72">
        <v>12</v>
      </c>
      <c r="I147" s="72">
        <v>2021</v>
      </c>
      <c r="J147" s="21" t="s">
        <v>355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576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356</v>
      </c>
      <c r="G148" s="21" t="s">
        <v>43</v>
      </c>
      <c r="H148" s="72">
        <v>15</v>
      </c>
      <c r="I148" s="72"/>
      <c r="J148" s="21" t="s">
        <v>355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577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357</v>
      </c>
      <c r="G149" s="21" t="s">
        <v>43</v>
      </c>
      <c r="H149" s="72">
        <v>7</v>
      </c>
      <c r="I149" s="72">
        <v>2019</v>
      </c>
      <c r="J149" s="21" t="s">
        <v>355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578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416</v>
      </c>
      <c r="E150" s="21">
        <v>17110</v>
      </c>
      <c r="F150" s="21" t="s">
        <v>417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579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358</v>
      </c>
      <c r="E151" s="21">
        <v>17110</v>
      </c>
      <c r="F151" s="70" t="s">
        <v>359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580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360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581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361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582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362</v>
      </c>
      <c r="E154" s="21">
        <v>17011</v>
      </c>
      <c r="F154" s="21" t="s">
        <v>363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583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364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584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365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585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366</v>
      </c>
      <c r="E157" s="21">
        <v>17011</v>
      </c>
      <c r="F157" s="21" t="s">
        <v>365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586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367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587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423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588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214</v>
      </c>
      <c r="E160" s="21">
        <v>17012</v>
      </c>
      <c r="F160" s="21" t="s">
        <v>207</v>
      </c>
      <c r="G160" s="21" t="s">
        <v>43</v>
      </c>
      <c r="H160" s="72">
        <v>2</v>
      </c>
      <c r="I160" s="72">
        <v>2024</v>
      </c>
      <c r="J160" s="21" t="s">
        <v>368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589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207</v>
      </c>
      <c r="G161" s="21" t="s">
        <v>43</v>
      </c>
      <c r="H161" s="72">
        <v>23</v>
      </c>
      <c r="I161" s="72">
        <v>2017</v>
      </c>
      <c r="J161" s="21" t="s">
        <v>368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589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411</v>
      </c>
      <c r="E162" s="21">
        <v>17013</v>
      </c>
      <c r="F162" s="21" t="s">
        <v>412</v>
      </c>
      <c r="G162" s="21" t="s">
        <v>43</v>
      </c>
      <c r="H162" s="72">
        <v>5</v>
      </c>
      <c r="I162" s="72">
        <v>2019</v>
      </c>
      <c r="J162" s="21" t="s">
        <v>413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590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369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591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626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592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370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593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372</v>
      </c>
      <c r="E166" s="21">
        <v>17013</v>
      </c>
      <c r="F166" s="21" t="s">
        <v>371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594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373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595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627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596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375</v>
      </c>
      <c r="E169" s="21">
        <v>17042</v>
      </c>
      <c r="F169" s="21" t="s">
        <v>374</v>
      </c>
      <c r="G169" s="21" t="s">
        <v>43</v>
      </c>
      <c r="H169" s="72">
        <v>16</v>
      </c>
      <c r="I169" s="72">
        <v>2023</v>
      </c>
      <c r="J169" s="21" t="s">
        <v>376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597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374</v>
      </c>
      <c r="G170" s="21" t="s">
        <v>43</v>
      </c>
      <c r="H170" s="72">
        <v>16</v>
      </c>
      <c r="I170" s="72">
        <v>2023</v>
      </c>
      <c r="J170" s="21" t="s">
        <v>376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598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377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599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378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600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379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601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424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602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424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603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424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604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433</v>
      </c>
      <c r="E177" s="21">
        <v>17110</v>
      </c>
      <c r="F177" s="21" t="s">
        <v>432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605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431</v>
      </c>
      <c r="E178" s="21">
        <v>17110</v>
      </c>
      <c r="F178" s="21" t="s">
        <v>432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606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380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607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381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608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382</v>
      </c>
      <c r="G181" s="21" t="s">
        <v>43</v>
      </c>
      <c r="H181" s="72">
        <v>15</v>
      </c>
      <c r="I181" s="72">
        <v>2009</v>
      </c>
      <c r="J181" s="21" t="s">
        <v>219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609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383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610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425</v>
      </c>
      <c r="G183" s="21" t="s">
        <v>43</v>
      </c>
      <c r="H183" s="72">
        <v>16</v>
      </c>
      <c r="I183" s="72">
        <v>2020</v>
      </c>
      <c r="J183" s="21" t="s">
        <v>384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611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426</v>
      </c>
      <c r="G184" s="21" t="s">
        <v>43</v>
      </c>
      <c r="H184" s="72">
        <v>10</v>
      </c>
      <c r="I184" s="72">
        <v>2016</v>
      </c>
      <c r="J184" s="21" t="s">
        <v>384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612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385</v>
      </c>
      <c r="G185" s="21" t="s">
        <v>43</v>
      </c>
      <c r="H185" s="72">
        <v>13</v>
      </c>
      <c r="I185" s="72">
        <v>2020</v>
      </c>
      <c r="J185" s="21" t="s">
        <v>386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613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387</v>
      </c>
      <c r="G186" s="21" t="s">
        <v>43</v>
      </c>
      <c r="H186" s="72">
        <v>7</v>
      </c>
      <c r="I186" s="72">
        <v>2017</v>
      </c>
      <c r="J186" s="21" t="s">
        <v>386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614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388</v>
      </c>
      <c r="E187" s="21">
        <v>16020</v>
      </c>
      <c r="F187" s="21" t="s">
        <v>387</v>
      </c>
      <c r="G187" s="21" t="s">
        <v>43</v>
      </c>
      <c r="H187" s="72">
        <v>7</v>
      </c>
      <c r="I187" s="72">
        <v>2023</v>
      </c>
      <c r="J187" s="21" t="s">
        <v>386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615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389</v>
      </c>
      <c r="G188" s="21" t="s">
        <v>43</v>
      </c>
      <c r="H188" s="72">
        <v>10</v>
      </c>
      <c r="I188" s="72">
        <v>2019</v>
      </c>
      <c r="J188" s="21" t="s">
        <v>386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616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390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617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391</v>
      </c>
      <c r="G190" s="21" t="s">
        <v>43</v>
      </c>
      <c r="H190" s="72">
        <v>7</v>
      </c>
      <c r="I190" s="72">
        <v>2012</v>
      </c>
      <c r="J190" s="21" t="s">
        <v>219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618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392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619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392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620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393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621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5"/>
  <sheetViews>
    <sheetView zoomScale="90" zoomScaleNormal="90" workbookViewId="0">
      <selection activeCell="E40" sqref="E40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194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0</v>
      </c>
      <c r="F2" s="24" t="str">
        <f>+VLOOKUP(E2,'2'!N:O,2,FALSE)</f>
        <v/>
      </c>
      <c r="G2" s="31" t="s">
        <v>173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0</v>
      </c>
      <c r="F3" s="24" t="str">
        <f>+VLOOKUP(E3,'2'!N:O,2,FALSE)</f>
        <v/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196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0</v>
      </c>
      <c r="F4" s="24" t="str">
        <f>+VLOOKUP(E4,'2'!N:O,2,FALSE)</f>
        <v/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197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0</v>
      </c>
      <c r="F5" s="24" t="str">
        <f>+VLOOKUP(E5,'2'!N:O,2,FALSE)</f>
        <v/>
      </c>
      <c r="G5" s="31" t="s">
        <v>170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198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0</v>
      </c>
      <c r="F6" s="24" t="str">
        <f>+VLOOKUP(E6,'2'!N:O,2,FALSE)</f>
        <v/>
      </c>
      <c r="G6" s="31" t="s">
        <v>172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199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0</v>
      </c>
      <c r="F7" s="24" t="str">
        <f>+VLOOKUP(E7,'2'!N:O,2,FALSE)</f>
        <v/>
      </c>
      <c r="G7" s="31" t="s">
        <v>171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0</v>
      </c>
      <c r="F8" s="24" t="str">
        <f>+VLOOKUP(E8,'2'!N:O,2,FALSE)</f>
        <v/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183</v>
      </c>
      <c r="B9" s="23">
        <f t="shared" si="0"/>
        <v>8</v>
      </c>
      <c r="D9" s="21">
        <f t="shared" si="2"/>
        <v>8</v>
      </c>
      <c r="E9" s="24">
        <f>+LARGE('2'!N:N,D9)</f>
        <v>0</v>
      </c>
      <c r="F9" s="24" t="str">
        <f>+VLOOKUP(E9,'2'!N:O,2,FALSE)</f>
        <v/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0</v>
      </c>
      <c r="F10" s="24" t="str">
        <f>+VLOOKUP(E10,'2'!N:O,2,FALSE)</f>
        <v/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0</v>
      </c>
      <c r="F11" s="24" t="str">
        <f>+VLOOKUP(E11,'2'!N:O,2,FALSE)</f>
        <v/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0</v>
      </c>
      <c r="F12" s="24" t="str">
        <f>+VLOOKUP(E12,'2'!N:O,2,FALSE)</f>
        <v/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0</v>
      </c>
      <c r="F13" s="24" t="str">
        <f>+VLOOKUP(E13,'2'!N:O,2,FALSE)</f>
        <v/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0</v>
      </c>
      <c r="F14" s="24" t="str">
        <f>+VLOOKUP(E14,'2'!N:O,2,FALSE)</f>
        <v/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0</v>
      </c>
      <c r="F15" s="24" t="str">
        <f>+VLOOKUP(E15,'2'!N:O,2,FALSE)</f>
        <v/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0</v>
      </c>
      <c r="F16" s="24" t="str">
        <f>+VLOOKUP(E16,'2'!N:O,2,FALSE)</f>
        <v/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0</v>
      </c>
      <c r="F17" s="24" t="str">
        <f>+VLOOKUP(E17,'2'!N:O,2,FALSE)</f>
        <v/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0</v>
      </c>
      <c r="F18" s="24" t="str">
        <f>+VLOOKUP(E18,'2'!N:O,2,FALSE)</f>
        <v/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0</v>
      </c>
      <c r="F19" s="24" t="str">
        <f>+VLOOKUP(E19,'2'!N:O,2,FALSE)</f>
        <v/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0</v>
      </c>
      <c r="F20" s="24" t="str">
        <f>+VLOOKUP(E20,'2'!N:O,2,FALSE)</f>
        <v/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0</v>
      </c>
      <c r="F21" s="24" t="str">
        <f>+VLOOKUP(E21,'2'!N:O,2,FALSE)</f>
        <v/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0</v>
      </c>
      <c r="F22" s="24" t="str">
        <f>+VLOOKUP(E22,'2'!N:O,2,FALSE)</f>
        <v/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0</v>
      </c>
      <c r="F23" s="24" t="str">
        <f>+VLOOKUP(E23,'2'!N:O,2,FALSE)</f>
        <v/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0</v>
      </c>
      <c r="F24" s="24" t="str">
        <f>+VLOOKUP(E24,'2'!N:O,2,FALSE)</f>
        <v/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0</v>
      </c>
      <c r="F25" s="24" t="str">
        <f>+VLOOKUP(E25,'2'!N:O,2,FALSE)</f>
        <v/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0</v>
      </c>
      <c r="F26" s="24" t="str">
        <f>+VLOOKUP(E26,'2'!N:O,2,FALSE)</f>
        <v/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0</v>
      </c>
      <c r="F27" s="24" t="str">
        <f>+VLOOKUP(E27,'2'!N:O,2,FALSE)</f>
        <v/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0</v>
      </c>
      <c r="F28" s="24" t="str">
        <f>+VLOOKUP(E28,'2'!N:O,2,FALSE)</f>
        <v/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0</v>
      </c>
      <c r="F29" s="24" t="str">
        <f>+VLOOKUP(E29,'2'!N:O,2,FALSE)</f>
        <v/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0</v>
      </c>
      <c r="F30" s="24" t="str">
        <f>+VLOOKUP(E30,'2'!N:O,2,FALSE)</f>
        <v/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0</v>
      </c>
      <c r="F31" s="24" t="str">
        <f>+VLOOKUP(E31,'2'!N:O,2,FALSE)</f>
        <v/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0</v>
      </c>
      <c r="F32" s="24" t="str">
        <f>+VLOOKUP(E32,'2'!N:O,2,FALSE)</f>
        <v/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0</v>
      </c>
      <c r="F33" s="24" t="str">
        <f>+VLOOKUP(E33,'2'!N:O,2,FALSE)</f>
        <v/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0</v>
      </c>
      <c r="F34" s="24" t="str">
        <f>+VLOOKUP(E34,'2'!N:O,2,FALSE)</f>
        <v/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0</v>
      </c>
      <c r="F35" s="24" t="str">
        <f>+VLOOKUP(E35,'2'!N:O,2,FALSE)</f>
        <v/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0</v>
      </c>
      <c r="F36" s="24" t="str">
        <f>+VLOOKUP(E36,'2'!N:O,2,FALSE)</f>
        <v/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0</v>
      </c>
      <c r="F37" s="24" t="str">
        <f>+VLOOKUP(E37,'2'!N:O,2,FALSE)</f>
        <v/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0</v>
      </c>
      <c r="F38" s="24" t="str">
        <f>+VLOOKUP(E38,'2'!N:O,2,FALSE)</f>
        <v/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0</v>
      </c>
      <c r="F39" s="24" t="str">
        <f>+VLOOKUP(E39,'2'!N:O,2,FALSE)</f>
        <v/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0</v>
      </c>
      <c r="F40" s="24" t="str">
        <f>+VLOOKUP(E40,'2'!N:O,2,FALSE)</f>
        <v/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0</v>
      </c>
      <c r="F41" s="24" t="str">
        <f>+VLOOKUP(E41,'2'!N:O,2,FALSE)</f>
        <v/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0</v>
      </c>
      <c r="F42" s="24" t="str">
        <f>+VLOOKUP(E42,'2'!N:O,2,FALSE)</f>
        <v/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0</v>
      </c>
      <c r="F43" s="24" t="str">
        <f>+VLOOKUP(E43,'2'!N:O,2,FALSE)</f>
        <v/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179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184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185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186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187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188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189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190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191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192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193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208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211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212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F17" sqref="A17:F17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2025-06-27T03:19:46Z</dcterms:modified>
</cp:coreProperties>
</file>