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Bismillah Skripsi\MBKM\"/>
    </mc:Choice>
  </mc:AlternateContent>
  <bookViews>
    <workbookView xWindow="0" yWindow="0" windowWidth="20490" windowHeight="7620" firstSheet="1" activeTab="2"/>
  </bookViews>
  <sheets>
    <sheet name="Sheet1" sheetId="1" r:id="rId1"/>
    <sheet name="Data baru" sheetId="2" r:id="rId2"/>
    <sheet name="Rantai Markov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3" l="1"/>
  <c r="C13" i="3"/>
  <c r="D13" i="3"/>
  <c r="E13" i="3"/>
  <c r="F13" i="3"/>
  <c r="D31" i="3"/>
  <c r="E31" i="3"/>
  <c r="F31" i="3"/>
  <c r="C31" i="3"/>
  <c r="K13" i="3"/>
  <c r="L13" i="3"/>
  <c r="M13" i="3"/>
  <c r="N13" i="3"/>
  <c r="L31" i="3"/>
  <c r="M31" i="3"/>
  <c r="N31" i="3"/>
  <c r="K31" i="3"/>
  <c r="K12" i="3"/>
  <c r="L12" i="3"/>
  <c r="M12" i="3"/>
  <c r="N12" i="3"/>
  <c r="C12" i="3"/>
  <c r="D12" i="3"/>
  <c r="E12" i="3"/>
  <c r="F12" i="3"/>
  <c r="D28" i="3"/>
  <c r="E28" i="3"/>
  <c r="F28" i="3"/>
  <c r="C32" i="3"/>
  <c r="L28" i="3"/>
  <c r="M28" i="3"/>
  <c r="N28" i="3"/>
  <c r="C28" i="3"/>
  <c r="K28" i="3"/>
  <c r="L25" i="3"/>
  <c r="M25" i="3"/>
  <c r="M11" i="3" s="1"/>
  <c r="N25" i="3"/>
  <c r="K25" i="3"/>
  <c r="L22" i="3"/>
  <c r="M22" i="3"/>
  <c r="L11" i="3" s="1"/>
  <c r="N22" i="3"/>
  <c r="E22" i="3"/>
  <c r="C22" i="3"/>
  <c r="K10" i="3"/>
  <c r="L10" i="3"/>
  <c r="N10" i="3"/>
  <c r="K9" i="3"/>
  <c r="L9" i="3"/>
  <c r="M9" i="3"/>
  <c r="N9" i="3"/>
  <c r="M10" i="3" l="1"/>
  <c r="F22" i="3"/>
  <c r="D22" i="3"/>
  <c r="N11" i="3"/>
  <c r="K11" i="3"/>
  <c r="E25" i="3"/>
  <c r="E26" i="3" s="1"/>
  <c r="E11" i="3" s="1"/>
  <c r="D23" i="3"/>
  <c r="D10" i="3" s="1"/>
  <c r="D25" i="3" s="1"/>
  <c r="D26" i="3" s="1"/>
  <c r="D11" i="3" s="1"/>
  <c r="E23" i="3"/>
  <c r="E10" i="3" s="1"/>
  <c r="F23" i="3"/>
  <c r="F10" i="3" s="1"/>
  <c r="F25" i="3" s="1"/>
  <c r="F26" i="3" s="1"/>
  <c r="F11" i="3" s="1"/>
  <c r="C23" i="3"/>
  <c r="C10" i="3" s="1"/>
  <c r="C25" i="3" l="1"/>
  <c r="C26" i="3" s="1"/>
  <c r="C11" i="3" s="1"/>
  <c r="G11" i="3" s="1"/>
  <c r="C29" i="3"/>
  <c r="G10" i="3"/>
  <c r="F5" i="3"/>
  <c r="F6" i="3"/>
  <c r="F7" i="3"/>
  <c r="F8" i="3"/>
  <c r="E5" i="3"/>
  <c r="E6" i="3"/>
  <c r="E7" i="3"/>
  <c r="E8" i="3"/>
  <c r="D5" i="3"/>
  <c r="D6" i="3"/>
  <c r="D7" i="3"/>
  <c r="D8" i="3"/>
  <c r="C5" i="3"/>
  <c r="C6" i="3"/>
  <c r="C7" i="3"/>
  <c r="C8" i="3"/>
  <c r="G5" i="3" l="1"/>
  <c r="L5" i="3" s="1"/>
  <c r="N5" i="3"/>
  <c r="G6" i="3"/>
  <c r="G7" i="3"/>
  <c r="G8" i="3"/>
  <c r="G27" i="2"/>
  <c r="G26" i="2"/>
  <c r="G25" i="2"/>
  <c r="G24" i="2"/>
  <c r="G20" i="2"/>
  <c r="G19" i="2"/>
  <c r="G18" i="2"/>
  <c r="G17" i="2"/>
  <c r="G13" i="2"/>
  <c r="G12" i="2"/>
  <c r="G11" i="2"/>
  <c r="G10" i="2"/>
  <c r="G4" i="2"/>
  <c r="G5" i="2"/>
  <c r="G6" i="2"/>
  <c r="G3" i="2"/>
  <c r="K5" i="3" l="1"/>
  <c r="M5" i="3"/>
  <c r="E18" i="3" s="1"/>
  <c r="E19" i="3" s="1"/>
  <c r="E9" i="3" s="1"/>
  <c r="E14" i="3" s="1"/>
  <c r="L7" i="3"/>
  <c r="M7" i="3"/>
  <c r="K7" i="3"/>
  <c r="N7" i="3"/>
  <c r="L8" i="3"/>
  <c r="N8" i="3"/>
  <c r="M8" i="3"/>
  <c r="K8" i="3"/>
  <c r="M6" i="3"/>
  <c r="K6" i="3"/>
  <c r="L6" i="3"/>
  <c r="N6" i="3"/>
  <c r="J14" i="1"/>
  <c r="K14" i="1"/>
  <c r="L14" i="1"/>
  <c r="M14" i="1"/>
  <c r="I14" i="1"/>
  <c r="C18" i="3" l="1"/>
  <c r="C19" i="3" s="1"/>
  <c r="C9" i="3" s="1"/>
  <c r="C14" i="3" s="1"/>
  <c r="D18" i="3"/>
  <c r="D19" i="3" s="1"/>
  <c r="D9" i="3" s="1"/>
  <c r="D14" i="3" s="1"/>
  <c r="F18" i="3"/>
  <c r="F19" i="3" s="1"/>
  <c r="F9" i="3" s="1"/>
  <c r="F14" i="3" s="1"/>
  <c r="G9" i="3" l="1"/>
  <c r="G14" i="3" s="1"/>
  <c r="G12" i="3"/>
  <c r="D29" i="3"/>
  <c r="E29" i="3"/>
  <c r="F29" i="3"/>
  <c r="G13" i="3"/>
  <c r="D32" i="3"/>
  <c r="F32" i="3"/>
  <c r="E32" i="3"/>
</calcChain>
</file>

<file path=xl/comments1.xml><?xml version="1.0" encoding="utf-8"?>
<comments xmlns="http://schemas.openxmlformats.org/spreadsheetml/2006/main">
  <authors>
    <author>User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4 periode mendatang</t>
        </r>
      </text>
    </comment>
  </commentList>
</comments>
</file>

<file path=xl/sharedStrings.xml><?xml version="1.0" encoding="utf-8"?>
<sst xmlns="http://schemas.openxmlformats.org/spreadsheetml/2006/main" count="125" uniqueCount="84">
  <si>
    <t>No</t>
  </si>
  <si>
    <t>Tahun</t>
  </si>
  <si>
    <t>Luas Lahan (Ha)</t>
  </si>
  <si>
    <t>Produksi (Ton)</t>
  </si>
  <si>
    <t>Produktivitas (Kg/Ha)</t>
  </si>
  <si>
    <t>Negara Tujuan</t>
  </si>
  <si>
    <t>Pakistan</t>
  </si>
  <si>
    <t>Thailand</t>
  </si>
  <si>
    <t>Amerika Serikat</t>
  </si>
  <si>
    <t>India</t>
  </si>
  <si>
    <t>Vietnam</t>
  </si>
  <si>
    <t>Singapura</t>
  </si>
  <si>
    <t>Belanda</t>
  </si>
  <si>
    <t>Tiongkok</t>
  </si>
  <si>
    <t>Bangladesh</t>
  </si>
  <si>
    <t>Jerman</t>
  </si>
  <si>
    <t>Lainnya</t>
  </si>
  <si>
    <t>Jumlah</t>
  </si>
  <si>
    <t>Kegiatan/Tahapan</t>
  </si>
  <si>
    <t>Persiapan Penelitian</t>
  </si>
  <si>
    <t>Bulan</t>
  </si>
  <si>
    <t>Sept.</t>
  </si>
  <si>
    <t>Okt.</t>
  </si>
  <si>
    <t>Nov.</t>
  </si>
  <si>
    <t>Des.</t>
  </si>
  <si>
    <t>Produksi (Ton/Tahun)</t>
  </si>
  <si>
    <t>Variabel</t>
  </si>
  <si>
    <t>Simbol</t>
  </si>
  <si>
    <t>Definisi Operasional</t>
  </si>
  <si>
    <t>Kebutuhan eksport</t>
  </si>
  <si>
    <t>Y1</t>
  </si>
  <si>
    <t>X1</t>
  </si>
  <si>
    <t>X2</t>
  </si>
  <si>
    <t>X3</t>
  </si>
  <si>
    <t>X4</t>
  </si>
  <si>
    <t>X5</t>
  </si>
  <si>
    <t>X6</t>
  </si>
  <si>
    <t>X7</t>
  </si>
  <si>
    <t>X8</t>
  </si>
  <si>
    <t>Jumlah dari kebutuhan cabe jamu yang dieksport dari luar negeri</t>
  </si>
  <si>
    <t>Jenis Luaran</t>
  </si>
  <si>
    <t>Indikator Capaian</t>
  </si>
  <si>
    <t>Artikel yang diterbitkan pada Jurnal Nasional terakreditasi Sinta 2 Jurnal Sistem dan Manajemen Industri</t>
  </si>
  <si>
    <t>HKI Hak Cipta Sistem Logistik Digital untuk Manajemen Industri Persediaan Komoditas Cabe Jamu di Madura</t>
  </si>
  <si>
    <r>
      <t>Luaran Tambahan : Pengayaan bahan ajar/</t>
    </r>
    <r>
      <rPr>
        <i/>
        <sz val="11"/>
        <color theme="1"/>
        <rFont val="Times New Roman"/>
        <family val="1"/>
      </rPr>
      <t>book</t>
    </r>
    <r>
      <rPr>
        <sz val="11"/>
        <color theme="1"/>
        <rFont val="Times New Roman"/>
        <family val="1"/>
      </rPr>
      <t xml:space="preserve"> </t>
    </r>
    <r>
      <rPr>
        <i/>
        <sz val="11"/>
        <color theme="1"/>
        <rFont val="Times New Roman"/>
        <family val="1"/>
      </rPr>
      <t>chapter</t>
    </r>
  </si>
  <si>
    <t>Published</t>
  </si>
  <si>
    <t>Penerapan</t>
  </si>
  <si>
    <t>Sudah terbit</t>
  </si>
  <si>
    <t>Pengambilan Data</t>
  </si>
  <si>
    <t>Pengolahan Data</t>
  </si>
  <si>
    <t>Penyusunan Artikel</t>
  </si>
  <si>
    <t>HKI</t>
  </si>
  <si>
    <t>Monev</t>
  </si>
  <si>
    <t>Laporan Akhir</t>
  </si>
  <si>
    <t>Hasil panen cabe jamu di Bluto</t>
  </si>
  <si>
    <t>Hasil panen cabe jamu di Lenteng</t>
  </si>
  <si>
    <t>Hasil panen cabe jamu di Guluk-Guluk</t>
  </si>
  <si>
    <t>Kapasitas budidaya cabe jamu di Bluto</t>
  </si>
  <si>
    <t>Kapasitas budidaya cabe jamu di Lenteng</t>
  </si>
  <si>
    <t>Kapasitas budidaya cabe jamu di Guluk-Guluk</t>
  </si>
  <si>
    <t>Hasil panen cabe jamu di Bluto setiap bulannya</t>
  </si>
  <si>
    <t>Hasil panen cabe jamu di Lenteng setiap bulannya</t>
  </si>
  <si>
    <t>Hasil panen cabe jamu di Guluk-Guluk setiap bulannya</t>
  </si>
  <si>
    <t>Hasil panen cabe jamu di Ganding</t>
  </si>
  <si>
    <t>Hasil panen cabe jamu di Ganding setiap bulannya</t>
  </si>
  <si>
    <t>Pemenuhan kebutuhan ekspor cabe jamu di Bluto</t>
  </si>
  <si>
    <t>Pemenuhan kebutuhan ekspor cabe jamu di Lenteng</t>
  </si>
  <si>
    <t>Pemenuhan kebutuhan ekspor cabe jamu di Ganding</t>
  </si>
  <si>
    <t>Kapasitas budidaya cabe jamu di Ganding</t>
  </si>
  <si>
    <t>Pemenuhan kebutuhan ekspor cabe jamu di Guluk-Guluk</t>
  </si>
  <si>
    <t>Bluto</t>
  </si>
  <si>
    <t>Lenteng</t>
  </si>
  <si>
    <t>Ganding</t>
  </si>
  <si>
    <t>Guluk-Guluk</t>
  </si>
  <si>
    <t>Hasil Panen</t>
  </si>
  <si>
    <t>Total</t>
  </si>
  <si>
    <t>Probabilitas Transisi</t>
  </si>
  <si>
    <t>Hasil produksi</t>
  </si>
  <si>
    <t>Periode 2022</t>
  </si>
  <si>
    <t>Periode 2023</t>
  </si>
  <si>
    <t>State : 1 0 0 0</t>
  </si>
  <si>
    <t>Periode 2024</t>
  </si>
  <si>
    <t>Periode 2025</t>
  </si>
  <si>
    <t>Periode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</si>
</sst>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0" fillId="0" borderId="0" xfId="0" applyNumberFormat="1" applyAlignment="1">
      <alignment vertical="center" wrapText="1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center" vertical="center"/>
    </xf>
    <xf numFmtId="164" fontId="1" fillId="0" borderId="9" xfId="0" applyNumberFormat="1" applyFont="1" applyFill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95249</xdr:colOff>
      <xdr:row>20</xdr:row>
      <xdr:rowOff>143265</xdr:rowOff>
    </xdr:from>
    <xdr:to>
      <xdr:col>15</xdr:col>
      <xdr:colOff>9524</xdr:colOff>
      <xdr:row>31</xdr:row>
      <xdr:rowOff>17697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899" y="5096265"/>
          <a:ext cx="4181475" cy="2350932"/>
        </a:xfrm>
        <a:prstGeom prst="rect">
          <a:avLst/>
        </a:prstGeom>
      </xdr:spPr>
    </xdr:pic>
    <xdr:clientData/>
  </xdr:twoCellAnchor>
  <xdr:twoCellAnchor editAs="oneCell">
    <xdr:from>
      <xdr:col>8</xdr:col>
      <xdr:colOff>514350</xdr:colOff>
      <xdr:row>0</xdr:row>
      <xdr:rowOff>97843</xdr:rowOff>
    </xdr:from>
    <xdr:to>
      <xdr:col>15</xdr:col>
      <xdr:colOff>38100</xdr:colOff>
      <xdr:row>8</xdr:row>
      <xdr:rowOff>324213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0" y="97843"/>
          <a:ext cx="3790950" cy="2131370"/>
        </a:xfrm>
        <a:prstGeom prst="rect">
          <a:avLst/>
        </a:prstGeom>
      </xdr:spPr>
    </xdr:pic>
    <xdr:clientData/>
  </xdr:twoCellAnchor>
  <xdr:twoCellAnchor editAs="oneCell">
    <xdr:from>
      <xdr:col>8</xdr:col>
      <xdr:colOff>358204</xdr:colOff>
      <xdr:row>9</xdr:row>
      <xdr:rowOff>114299</xdr:rowOff>
    </xdr:from>
    <xdr:to>
      <xdr:col>15</xdr:col>
      <xdr:colOff>140047</xdr:colOff>
      <xdr:row>19</xdr:row>
      <xdr:rowOff>104774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58854" y="2590799"/>
          <a:ext cx="4049043" cy="2276475"/>
        </a:xfrm>
        <a:prstGeom prst="rect">
          <a:avLst/>
        </a:prstGeom>
      </xdr:spPr>
    </xdr:pic>
    <xdr:clientData/>
  </xdr:twoCellAnchor>
  <xdr:twoCellAnchor editAs="oneCell">
    <xdr:from>
      <xdr:col>7</xdr:col>
      <xdr:colOff>600023</xdr:colOff>
      <xdr:row>31</xdr:row>
      <xdr:rowOff>95250</xdr:rowOff>
    </xdr:from>
    <xdr:to>
      <xdr:col>14</xdr:col>
      <xdr:colOff>500457</xdr:colOff>
      <xdr:row>43</xdr:row>
      <xdr:rowOff>152400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191073" y="7524750"/>
          <a:ext cx="4167634" cy="2343150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285751</xdr:colOff>
      <xdr:row>0</xdr:row>
      <xdr:rowOff>0</xdr:rowOff>
    </xdr:from>
    <xdr:to>
      <xdr:col>21</xdr:col>
      <xdr:colOff>571501</xdr:colOff>
      <xdr:row>8</xdr:row>
      <xdr:rowOff>513630</xdr:rowOff>
    </xdr:to>
    <xdr:pic>
      <xdr:nvPicPr>
        <xdr:cNvPr id="11" name="Picture 10"/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8334"/>
        <a:stretch/>
      </xdr:blipFill>
      <xdr:spPr>
        <a:xfrm>
          <a:off x="9753601" y="0"/>
          <a:ext cx="3943350" cy="2418630"/>
        </a:xfrm>
        <a:prstGeom prst="rect">
          <a:avLst/>
        </a:prstGeom>
      </xdr:spPr>
    </xdr:pic>
    <xdr:clientData/>
  </xdr:twoCellAnchor>
  <xdr:twoCellAnchor editAs="oneCell">
    <xdr:from>
      <xdr:col>15</xdr:col>
      <xdr:colOff>374214</xdr:colOff>
      <xdr:row>9</xdr:row>
      <xdr:rowOff>123825</xdr:rowOff>
    </xdr:from>
    <xdr:to>
      <xdr:col>21</xdr:col>
      <xdr:colOff>512723</xdr:colOff>
      <xdr:row>19</xdr:row>
      <xdr:rowOff>180060</xdr:rowOff>
    </xdr:to>
    <xdr:pic>
      <xdr:nvPicPr>
        <xdr:cNvPr id="12" name="Picture 1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879"/>
        <a:stretch/>
      </xdr:blipFill>
      <xdr:spPr>
        <a:xfrm>
          <a:off x="9842064" y="2600325"/>
          <a:ext cx="3796109" cy="2342235"/>
        </a:xfrm>
        <a:prstGeom prst="rect">
          <a:avLst/>
        </a:prstGeom>
      </xdr:spPr>
    </xdr:pic>
    <xdr:clientData/>
  </xdr:twoCellAnchor>
  <xdr:twoCellAnchor editAs="oneCell">
    <xdr:from>
      <xdr:col>15</xdr:col>
      <xdr:colOff>393229</xdr:colOff>
      <xdr:row>20</xdr:row>
      <xdr:rowOff>152400</xdr:rowOff>
    </xdr:from>
    <xdr:to>
      <xdr:col>21</xdr:col>
      <xdr:colOff>162203</xdr:colOff>
      <xdr:row>29</xdr:row>
      <xdr:rowOff>151486</xdr:rowOff>
    </xdr:to>
    <xdr:pic>
      <xdr:nvPicPr>
        <xdr:cNvPr id="13" name="Picture 12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8024"/>
        <a:stretch/>
      </xdr:blipFill>
      <xdr:spPr>
        <a:xfrm>
          <a:off x="9864889" y="5105400"/>
          <a:ext cx="3426574" cy="2094586"/>
        </a:xfrm>
        <a:prstGeom prst="rect">
          <a:avLst/>
        </a:prstGeom>
      </xdr:spPr>
    </xdr:pic>
    <xdr:clientData/>
  </xdr:twoCellAnchor>
  <xdr:twoCellAnchor editAs="oneCell">
    <xdr:from>
      <xdr:col>15</xdr:col>
      <xdr:colOff>225093</xdr:colOff>
      <xdr:row>30</xdr:row>
      <xdr:rowOff>60960</xdr:rowOff>
    </xdr:from>
    <xdr:to>
      <xdr:col>22</xdr:col>
      <xdr:colOff>459383</xdr:colOff>
      <xdr:row>44</xdr:row>
      <xdr:rowOff>143866</xdr:rowOff>
    </xdr:to>
    <xdr:pic>
      <xdr:nvPicPr>
        <xdr:cNvPr id="14" name="Picture 13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966"/>
        <a:stretch/>
      </xdr:blipFill>
      <xdr:spPr>
        <a:xfrm>
          <a:off x="9696753" y="7299960"/>
          <a:ext cx="4501490" cy="2749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14"/>
  <sheetViews>
    <sheetView topLeftCell="AI1" workbookViewId="0">
      <selection activeCell="B2" sqref="B2:F7"/>
    </sheetView>
  </sheetViews>
  <sheetFormatPr defaultRowHeight="15" x14ac:dyDescent="0.25"/>
  <cols>
    <col min="2" max="2" width="3.5703125" bestFit="1" customWidth="1"/>
    <col min="3" max="3" width="6.42578125" bestFit="1" customWidth="1"/>
    <col min="4" max="4" width="12.5703125" customWidth="1"/>
    <col min="5" max="5" width="12.85546875" customWidth="1"/>
    <col min="6" max="6" width="13" customWidth="1"/>
    <col min="8" max="8" width="15.140625" bestFit="1" customWidth="1"/>
    <col min="16" max="16" width="18.28515625" bestFit="1" customWidth="1"/>
    <col min="17" max="17" width="4.140625" customWidth="1"/>
    <col min="18" max="18" width="3.5703125" customWidth="1"/>
    <col min="19" max="20" width="4.140625" customWidth="1"/>
    <col min="21" max="21" width="3.42578125" customWidth="1"/>
    <col min="22" max="22" width="4" customWidth="1"/>
    <col min="23" max="23" width="4.42578125" customWidth="1"/>
    <col min="24" max="24" width="3.85546875" customWidth="1"/>
    <col min="25" max="25" width="4.7109375" customWidth="1"/>
    <col min="26" max="26" width="4.28515625" customWidth="1"/>
    <col min="27" max="27" width="4.42578125" customWidth="1"/>
    <col min="28" max="28" width="4" customWidth="1"/>
    <col min="29" max="29" width="4.85546875" customWidth="1"/>
    <col min="30" max="30" width="4.42578125" customWidth="1"/>
    <col min="31" max="31" width="4.28515625" customWidth="1"/>
    <col min="32" max="32" width="4.42578125" customWidth="1"/>
    <col min="35" max="35" width="41.85546875" bestFit="1" customWidth="1"/>
    <col min="37" max="37" width="41.7109375" bestFit="1" customWidth="1"/>
    <col min="41" max="41" width="46.42578125" customWidth="1"/>
    <col min="42" max="42" width="16.5703125" bestFit="1" customWidth="1"/>
  </cols>
  <sheetData>
    <row r="2" spans="2:42" ht="18.75" customHeight="1" x14ac:dyDescent="0.25">
      <c r="B2" s="2" t="s">
        <v>0</v>
      </c>
      <c r="C2" s="2" t="s">
        <v>1</v>
      </c>
      <c r="D2" s="3" t="s">
        <v>2</v>
      </c>
      <c r="E2" s="2" t="s">
        <v>3</v>
      </c>
      <c r="F2" s="3" t="s">
        <v>4</v>
      </c>
      <c r="H2" s="2" t="s">
        <v>5</v>
      </c>
      <c r="I2" s="2">
        <v>2017</v>
      </c>
      <c r="J2" s="2">
        <v>2018</v>
      </c>
      <c r="K2" s="2">
        <v>2019</v>
      </c>
      <c r="L2" s="2">
        <v>2020</v>
      </c>
      <c r="M2" s="2">
        <v>2021</v>
      </c>
      <c r="P2" s="27" t="s">
        <v>18</v>
      </c>
      <c r="Q2" s="33" t="s">
        <v>20</v>
      </c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I2" s="2" t="s">
        <v>26</v>
      </c>
      <c r="AJ2" s="2" t="s">
        <v>27</v>
      </c>
      <c r="AK2" s="2" t="s">
        <v>28</v>
      </c>
      <c r="AN2" s="13" t="s">
        <v>0</v>
      </c>
      <c r="AO2" s="13" t="s">
        <v>40</v>
      </c>
      <c r="AP2" s="13" t="s">
        <v>41</v>
      </c>
    </row>
    <row r="3" spans="2:42" ht="31.5" customHeight="1" x14ac:dyDescent="0.25">
      <c r="B3" s="1">
        <v>1</v>
      </c>
      <c r="C3" s="1">
        <v>2011</v>
      </c>
      <c r="D3" s="1">
        <v>568.57000000000005</v>
      </c>
      <c r="E3" s="1">
        <v>2095.4</v>
      </c>
      <c r="F3" s="1">
        <v>5131</v>
      </c>
      <c r="H3" s="1" t="s">
        <v>6</v>
      </c>
      <c r="I3" s="4">
        <v>90975.6</v>
      </c>
      <c r="J3" s="4">
        <v>2379.1</v>
      </c>
      <c r="K3" s="4">
        <v>1653</v>
      </c>
      <c r="L3" s="4">
        <v>1057.3</v>
      </c>
      <c r="M3" s="4">
        <v>5416.5</v>
      </c>
      <c r="P3" s="28"/>
      <c r="Q3" s="30" t="s">
        <v>21</v>
      </c>
      <c r="R3" s="31"/>
      <c r="S3" s="31"/>
      <c r="T3" s="32"/>
      <c r="U3" s="30" t="s">
        <v>22</v>
      </c>
      <c r="V3" s="31"/>
      <c r="W3" s="31"/>
      <c r="X3" s="32"/>
      <c r="Y3" s="30" t="s">
        <v>23</v>
      </c>
      <c r="Z3" s="31"/>
      <c r="AA3" s="31"/>
      <c r="AB3" s="32"/>
      <c r="AC3" s="30" t="s">
        <v>24</v>
      </c>
      <c r="AD3" s="31"/>
      <c r="AE3" s="31"/>
      <c r="AF3" s="32"/>
      <c r="AI3" s="1" t="s">
        <v>29</v>
      </c>
      <c r="AJ3" s="1" t="s">
        <v>30</v>
      </c>
      <c r="AK3" s="12" t="s">
        <v>39</v>
      </c>
      <c r="AN3" s="6">
        <v>1</v>
      </c>
      <c r="AO3" s="14" t="s">
        <v>42</v>
      </c>
      <c r="AP3" s="6" t="s">
        <v>45</v>
      </c>
    </row>
    <row r="4" spans="2:42" ht="31.5" customHeight="1" x14ac:dyDescent="0.25">
      <c r="B4" s="1">
        <v>2</v>
      </c>
      <c r="C4" s="1">
        <v>2012</v>
      </c>
      <c r="D4" s="1">
        <v>582.75</v>
      </c>
      <c r="E4" s="1">
        <v>2179.2600000000002</v>
      </c>
      <c r="F4" s="1">
        <v>5131.4799999999996</v>
      </c>
      <c r="H4" s="1" t="s">
        <v>7</v>
      </c>
      <c r="I4" s="4">
        <v>68299.899999999994</v>
      </c>
      <c r="J4" s="4">
        <v>101664</v>
      </c>
      <c r="K4" s="4">
        <v>162812.29999999999</v>
      </c>
      <c r="L4" s="4">
        <v>64560.9</v>
      </c>
      <c r="M4" s="4">
        <v>117489.3</v>
      </c>
      <c r="P4" s="29"/>
      <c r="Q4" s="5">
        <v>1</v>
      </c>
      <c r="R4" s="5">
        <v>2</v>
      </c>
      <c r="S4" s="5">
        <v>3</v>
      </c>
      <c r="T4" s="5">
        <v>4</v>
      </c>
      <c r="U4" s="5">
        <v>1</v>
      </c>
      <c r="V4" s="5">
        <v>2</v>
      </c>
      <c r="W4" s="5">
        <v>3</v>
      </c>
      <c r="X4" s="5">
        <v>4</v>
      </c>
      <c r="Y4" s="5">
        <v>1</v>
      </c>
      <c r="Z4" s="5">
        <v>2</v>
      </c>
      <c r="AA4" s="5">
        <v>3</v>
      </c>
      <c r="AB4" s="5">
        <v>4</v>
      </c>
      <c r="AC4" s="5">
        <v>1</v>
      </c>
      <c r="AD4" s="5">
        <v>2</v>
      </c>
      <c r="AE4" s="5">
        <v>3</v>
      </c>
      <c r="AF4" s="5">
        <v>4</v>
      </c>
      <c r="AI4" s="1" t="s">
        <v>54</v>
      </c>
      <c r="AJ4" s="1" t="s">
        <v>31</v>
      </c>
      <c r="AK4" s="12" t="s">
        <v>60</v>
      </c>
      <c r="AN4" s="6">
        <v>2</v>
      </c>
      <c r="AO4" s="14" t="s">
        <v>43</v>
      </c>
      <c r="AP4" s="6" t="s">
        <v>46</v>
      </c>
    </row>
    <row r="5" spans="2:42" ht="32.25" customHeight="1" x14ac:dyDescent="0.25">
      <c r="B5" s="1">
        <v>3</v>
      </c>
      <c r="C5" s="1">
        <v>2013</v>
      </c>
      <c r="D5" s="1">
        <v>613.83000000000004</v>
      </c>
      <c r="E5" s="1">
        <v>2179.63</v>
      </c>
      <c r="F5" s="1">
        <v>5131.5600000000004</v>
      </c>
      <c r="H5" s="1" t="s">
        <v>8</v>
      </c>
      <c r="I5" s="4">
        <v>13347.7</v>
      </c>
      <c r="J5" s="4">
        <v>12619.8</v>
      </c>
      <c r="K5" s="1">
        <v>7182</v>
      </c>
      <c r="L5" s="1">
        <v>12918.3</v>
      </c>
      <c r="M5" s="1">
        <v>14389.3</v>
      </c>
      <c r="P5" s="5" t="s">
        <v>19</v>
      </c>
      <c r="Q5" s="7"/>
      <c r="R5" s="7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I5" s="1" t="s">
        <v>55</v>
      </c>
      <c r="AJ5" s="1" t="s">
        <v>32</v>
      </c>
      <c r="AK5" s="12" t="s">
        <v>61</v>
      </c>
      <c r="AN5" s="6">
        <v>3</v>
      </c>
      <c r="AO5" s="14" t="s">
        <v>44</v>
      </c>
      <c r="AP5" s="6" t="s">
        <v>47</v>
      </c>
    </row>
    <row r="6" spans="2:42" ht="28.5" customHeight="1" x14ac:dyDescent="0.25">
      <c r="B6" s="1">
        <v>4</v>
      </c>
      <c r="C6" s="1">
        <v>2014</v>
      </c>
      <c r="D6" s="1">
        <v>663.83</v>
      </c>
      <c r="E6" s="1">
        <v>2407.0300000000002</v>
      </c>
      <c r="F6" s="1">
        <v>5131.5600000000004</v>
      </c>
      <c r="H6" s="1" t="s">
        <v>9</v>
      </c>
      <c r="I6" s="4">
        <v>24169.8</v>
      </c>
      <c r="J6" s="4">
        <v>33572</v>
      </c>
      <c r="K6" s="4">
        <v>31939.9</v>
      </c>
      <c r="L6" s="4">
        <v>33995.1</v>
      </c>
      <c r="M6" s="4">
        <v>28252.799999999999</v>
      </c>
      <c r="P6" s="5" t="s">
        <v>48</v>
      </c>
      <c r="Q6" s="5"/>
      <c r="R6" s="5"/>
      <c r="S6" s="7"/>
      <c r="T6" s="7"/>
      <c r="U6" s="7"/>
      <c r="V6" s="7"/>
      <c r="W6" s="11"/>
      <c r="X6" s="5"/>
      <c r="Y6" s="5"/>
      <c r="Z6" s="5"/>
      <c r="AA6" s="5"/>
      <c r="AB6" s="5"/>
      <c r="AC6" s="5"/>
      <c r="AD6" s="5"/>
      <c r="AE6" s="5"/>
      <c r="AF6" s="5"/>
      <c r="AI6" s="1" t="s">
        <v>63</v>
      </c>
      <c r="AJ6" s="1" t="s">
        <v>33</v>
      </c>
      <c r="AK6" s="12" t="s">
        <v>64</v>
      </c>
    </row>
    <row r="7" spans="2:42" ht="36.75" customHeight="1" x14ac:dyDescent="0.25">
      <c r="B7" s="1">
        <v>5</v>
      </c>
      <c r="C7" s="1">
        <v>2015</v>
      </c>
      <c r="D7" s="1">
        <v>667.83</v>
      </c>
      <c r="E7" s="1">
        <v>2455.17</v>
      </c>
      <c r="F7" s="1">
        <v>4798.54</v>
      </c>
      <c r="H7" s="1" t="s">
        <v>10</v>
      </c>
      <c r="I7" s="4">
        <v>29159.599999999999</v>
      </c>
      <c r="J7" s="4">
        <v>29977.8</v>
      </c>
      <c r="K7" s="4">
        <v>11480.8</v>
      </c>
      <c r="L7" s="4">
        <v>9349.5</v>
      </c>
      <c r="M7" s="4">
        <v>6617.1</v>
      </c>
      <c r="P7" s="6" t="s">
        <v>52</v>
      </c>
      <c r="Q7" s="6"/>
      <c r="R7" s="6"/>
      <c r="S7" s="6"/>
      <c r="T7" s="6"/>
      <c r="U7" s="16"/>
      <c r="V7" s="16"/>
      <c r="W7" s="6"/>
      <c r="X7" s="6"/>
      <c r="Y7" s="6"/>
      <c r="Z7" s="6"/>
      <c r="AA7" s="15"/>
      <c r="AB7" s="15"/>
      <c r="AC7" s="15"/>
      <c r="AD7" s="15"/>
      <c r="AE7" s="11"/>
      <c r="AF7" s="11"/>
      <c r="AI7" s="1" t="s">
        <v>56</v>
      </c>
      <c r="AJ7" s="1" t="s">
        <v>34</v>
      </c>
      <c r="AK7" s="12" t="s">
        <v>62</v>
      </c>
    </row>
    <row r="8" spans="2:42" ht="37.5" customHeight="1" x14ac:dyDescent="0.25">
      <c r="H8" s="1" t="s">
        <v>11</v>
      </c>
      <c r="I8" s="4">
        <v>11179.9</v>
      </c>
      <c r="J8" s="4">
        <v>10170.5</v>
      </c>
      <c r="K8" s="4">
        <v>5007</v>
      </c>
      <c r="L8" s="4">
        <v>4276.3</v>
      </c>
      <c r="M8" s="4">
        <v>5922.6</v>
      </c>
      <c r="P8" s="5" t="s">
        <v>49</v>
      </c>
      <c r="Q8" s="5"/>
      <c r="R8" s="5"/>
      <c r="S8" s="5"/>
      <c r="T8" s="5"/>
      <c r="U8" s="5"/>
      <c r="V8" s="15"/>
      <c r="W8" s="7"/>
      <c r="X8" s="7"/>
      <c r="Y8" s="7"/>
      <c r="Z8" s="7"/>
      <c r="AA8" s="15"/>
      <c r="AB8" s="15"/>
      <c r="AC8" s="15"/>
      <c r="AD8" s="15"/>
      <c r="AE8" s="15"/>
      <c r="AF8" s="15"/>
      <c r="AI8" s="1" t="s">
        <v>57</v>
      </c>
      <c r="AJ8" s="1" t="s">
        <v>35</v>
      </c>
      <c r="AK8" s="12" t="s">
        <v>65</v>
      </c>
    </row>
    <row r="9" spans="2:42" ht="33" customHeight="1" x14ac:dyDescent="0.25">
      <c r="B9" s="2" t="s">
        <v>0</v>
      </c>
      <c r="C9" s="2" t="s">
        <v>1</v>
      </c>
      <c r="D9" s="3" t="s">
        <v>25</v>
      </c>
      <c r="E9" s="3" t="s">
        <v>4</v>
      </c>
      <c r="F9" s="8"/>
      <c r="H9" s="1" t="s">
        <v>12</v>
      </c>
      <c r="I9" s="4">
        <v>3799.9</v>
      </c>
      <c r="J9" s="4">
        <v>2672.2</v>
      </c>
      <c r="K9" s="4">
        <v>2235.9</v>
      </c>
      <c r="L9" s="4">
        <v>2666.1</v>
      </c>
      <c r="M9" s="4">
        <v>223.5</v>
      </c>
      <c r="P9" s="5" t="s">
        <v>50</v>
      </c>
      <c r="Q9" s="5"/>
      <c r="R9" s="5"/>
      <c r="S9" s="5"/>
      <c r="T9" s="5"/>
      <c r="U9" s="5"/>
      <c r="V9" s="15"/>
      <c r="W9" s="11"/>
      <c r="X9" s="11"/>
      <c r="Y9" s="16"/>
      <c r="Z9" s="16"/>
      <c r="AA9" s="16"/>
      <c r="AB9" s="16"/>
      <c r="AC9" s="15"/>
      <c r="AD9" s="15"/>
      <c r="AE9" s="15"/>
      <c r="AF9" s="15"/>
      <c r="AI9" s="1" t="s">
        <v>58</v>
      </c>
      <c r="AJ9" s="1" t="s">
        <v>36</v>
      </c>
      <c r="AK9" s="12" t="s">
        <v>66</v>
      </c>
    </row>
    <row r="10" spans="2:42" ht="36.75" customHeight="1" x14ac:dyDescent="0.25">
      <c r="B10" s="1">
        <v>1</v>
      </c>
      <c r="C10" s="1">
        <v>2015</v>
      </c>
      <c r="D10" s="10">
        <v>2455.17</v>
      </c>
      <c r="E10" s="10">
        <v>4798.54</v>
      </c>
      <c r="F10" s="9"/>
      <c r="H10" s="1" t="s">
        <v>13</v>
      </c>
      <c r="I10" s="4">
        <v>5496.1</v>
      </c>
      <c r="J10" s="4">
        <v>4413.2</v>
      </c>
      <c r="K10" s="4">
        <v>10297.799999999999</v>
      </c>
      <c r="L10" s="4">
        <v>18950.5</v>
      </c>
      <c r="M10" s="4">
        <v>37067.800000000003</v>
      </c>
      <c r="P10" s="6" t="s">
        <v>53</v>
      </c>
      <c r="Q10" s="6"/>
      <c r="R10" s="6"/>
      <c r="S10" s="6"/>
      <c r="T10" s="6"/>
      <c r="U10" s="6"/>
      <c r="V10" s="15"/>
      <c r="W10" s="15"/>
      <c r="X10" s="15"/>
      <c r="Y10" s="15"/>
      <c r="Z10" s="15"/>
      <c r="AA10" s="15"/>
      <c r="AB10" s="15"/>
      <c r="AC10" s="7"/>
      <c r="AD10" s="7"/>
      <c r="AE10" s="15"/>
      <c r="AF10" s="15"/>
      <c r="AI10" s="1" t="s">
        <v>68</v>
      </c>
      <c r="AJ10" s="1" t="s">
        <v>37</v>
      </c>
      <c r="AK10" s="12" t="s">
        <v>67</v>
      </c>
    </row>
    <row r="11" spans="2:42" ht="27" customHeight="1" x14ac:dyDescent="0.25">
      <c r="B11" s="1">
        <v>2</v>
      </c>
      <c r="C11" s="1">
        <v>2016</v>
      </c>
      <c r="D11" s="10">
        <v>2586.92</v>
      </c>
      <c r="E11" s="10">
        <v>4799.54</v>
      </c>
      <c r="F11" s="9"/>
      <c r="H11" s="1" t="s">
        <v>14</v>
      </c>
      <c r="I11" s="4">
        <v>23004.400000000001</v>
      </c>
      <c r="J11" s="4">
        <v>6278</v>
      </c>
      <c r="K11" s="4">
        <v>10899.1</v>
      </c>
      <c r="L11" s="4">
        <v>7407.9</v>
      </c>
      <c r="M11" s="4">
        <v>17284.3</v>
      </c>
      <c r="P11" s="6" t="s">
        <v>51</v>
      </c>
      <c r="Q11" s="6"/>
      <c r="R11" s="6"/>
      <c r="S11" s="6"/>
      <c r="T11" s="6"/>
      <c r="U11" s="6"/>
      <c r="V11" s="6"/>
      <c r="W11" s="6"/>
      <c r="X11" s="6"/>
      <c r="Y11" s="6"/>
      <c r="Z11" s="6"/>
      <c r="AA11" s="15"/>
      <c r="AB11" s="15"/>
      <c r="AC11" s="15"/>
      <c r="AD11" s="15"/>
      <c r="AE11" s="16"/>
      <c r="AF11" s="16"/>
      <c r="AI11" s="1" t="s">
        <v>59</v>
      </c>
      <c r="AJ11" s="1" t="s">
        <v>38</v>
      </c>
      <c r="AK11" s="12" t="s">
        <v>69</v>
      </c>
    </row>
    <row r="12" spans="2:42" x14ac:dyDescent="0.25">
      <c r="B12" s="1">
        <v>3</v>
      </c>
      <c r="C12" s="1">
        <v>2017</v>
      </c>
      <c r="D12" s="10">
        <v>2676.38</v>
      </c>
      <c r="E12" s="10">
        <v>4800.54</v>
      </c>
      <c r="F12" s="9"/>
      <c r="H12" s="1" t="s">
        <v>15</v>
      </c>
      <c r="I12" s="4">
        <v>1305.9000000000001</v>
      </c>
      <c r="J12" s="4">
        <v>1357.1</v>
      </c>
      <c r="K12" s="4">
        <v>1341.3</v>
      </c>
      <c r="L12" s="4">
        <v>1515.3</v>
      </c>
      <c r="M12" s="4">
        <v>1653.6</v>
      </c>
    </row>
    <row r="13" spans="2:42" x14ac:dyDescent="0.25">
      <c r="B13" s="1">
        <v>4</v>
      </c>
      <c r="C13" s="1">
        <v>2018</v>
      </c>
      <c r="D13" s="10">
        <v>2736.3</v>
      </c>
      <c r="E13" s="10">
        <v>4801.54</v>
      </c>
      <c r="F13" s="9"/>
      <c r="H13" s="1" t="s">
        <v>16</v>
      </c>
      <c r="I13" s="4">
        <v>55053.4</v>
      </c>
      <c r="J13" s="4">
        <v>130989.5</v>
      </c>
      <c r="K13" s="4">
        <v>73291.199999999997</v>
      </c>
      <c r="L13" s="4">
        <v>118597.9</v>
      </c>
      <c r="M13" s="4">
        <v>58371.3</v>
      </c>
    </row>
    <row r="14" spans="2:42" x14ac:dyDescent="0.25">
      <c r="B14" s="1"/>
      <c r="C14" s="1"/>
      <c r="D14" s="1"/>
      <c r="E14" s="1"/>
      <c r="F14" s="9"/>
      <c r="H14" s="1" t="s">
        <v>17</v>
      </c>
      <c r="I14" s="1">
        <f>SUM(I3:I13)</f>
        <v>325792.20000000007</v>
      </c>
      <c r="J14" s="1">
        <f>SUM(J3:J13)</f>
        <v>336093.20000000007</v>
      </c>
      <c r="K14" s="1">
        <f>SUM(K3:K13)</f>
        <v>318140.29999999993</v>
      </c>
      <c r="L14" s="1">
        <f>SUM(L3:L13)</f>
        <v>275295.09999999998</v>
      </c>
      <c r="M14" s="1">
        <f>SUM(M3:M13)</f>
        <v>292688.10000000003</v>
      </c>
    </row>
  </sheetData>
  <mergeCells count="6">
    <mergeCell ref="P2:P4"/>
    <mergeCell ref="Q3:T3"/>
    <mergeCell ref="U3:X3"/>
    <mergeCell ref="Y3:AB3"/>
    <mergeCell ref="AC3:AF3"/>
    <mergeCell ref="Q2:A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29"/>
  <sheetViews>
    <sheetView topLeftCell="E5" zoomScale="125" workbookViewId="0">
      <selection activeCell="H33" sqref="H33"/>
    </sheetView>
  </sheetViews>
  <sheetFormatPr defaultRowHeight="15" x14ac:dyDescent="0.25"/>
  <cols>
    <col min="5" max="5" width="14" bestFit="1" customWidth="1"/>
  </cols>
  <sheetData>
    <row r="1" spans="2:7" x14ac:dyDescent="0.25">
      <c r="B1" s="34" t="s">
        <v>70</v>
      </c>
      <c r="C1" s="34"/>
      <c r="D1" s="34"/>
      <c r="E1" s="34"/>
      <c r="F1" s="34"/>
    </row>
    <row r="2" spans="2:7" ht="45" x14ac:dyDescent="0.25">
      <c r="B2" s="2" t="s">
        <v>0</v>
      </c>
      <c r="C2" s="2" t="s">
        <v>1</v>
      </c>
      <c r="D2" s="3" t="s">
        <v>2</v>
      </c>
      <c r="E2" s="2" t="s">
        <v>3</v>
      </c>
      <c r="F2" s="3" t="s">
        <v>4</v>
      </c>
    </row>
    <row r="3" spans="2:7" x14ac:dyDescent="0.25">
      <c r="B3" s="1">
        <v>1</v>
      </c>
      <c r="C3" s="1">
        <v>2018</v>
      </c>
      <c r="D3" s="1">
        <v>687.83</v>
      </c>
      <c r="E3" s="1">
        <v>2736.3</v>
      </c>
      <c r="F3" s="1">
        <v>4801.54</v>
      </c>
      <c r="G3">
        <f>ROUNDUP(E3,0)</f>
        <v>2737</v>
      </c>
    </row>
    <row r="4" spans="2:7" x14ac:dyDescent="0.25">
      <c r="B4" s="1">
        <v>2</v>
      </c>
      <c r="C4" s="1">
        <v>2019</v>
      </c>
      <c r="D4" s="1">
        <v>687.83</v>
      </c>
      <c r="E4" s="1">
        <v>2761.17</v>
      </c>
      <c r="F4" s="1">
        <v>4802.54</v>
      </c>
      <c r="G4">
        <f t="shared" ref="G4:G6" si="0">ROUNDUP(E4,0)</f>
        <v>2762</v>
      </c>
    </row>
    <row r="5" spans="2:7" x14ac:dyDescent="0.25">
      <c r="B5" s="1">
        <v>3</v>
      </c>
      <c r="C5" s="1">
        <v>2020</v>
      </c>
      <c r="D5" s="1">
        <v>687.83</v>
      </c>
      <c r="E5" s="1">
        <v>2761.85</v>
      </c>
      <c r="F5" s="1">
        <v>4803.54</v>
      </c>
      <c r="G5">
        <f t="shared" si="0"/>
        <v>2762</v>
      </c>
    </row>
    <row r="6" spans="2:7" x14ac:dyDescent="0.25">
      <c r="B6" s="1">
        <v>4</v>
      </c>
      <c r="C6" s="1">
        <v>2021</v>
      </c>
      <c r="D6" s="1">
        <v>687.83</v>
      </c>
      <c r="E6" s="1">
        <v>2745.93</v>
      </c>
      <c r="F6" s="1">
        <v>4804.54</v>
      </c>
      <c r="G6">
        <f t="shared" si="0"/>
        <v>2746</v>
      </c>
    </row>
    <row r="7" spans="2:7" x14ac:dyDescent="0.25">
      <c r="B7" s="18"/>
      <c r="C7" s="18"/>
      <c r="D7" s="18"/>
      <c r="E7" s="18"/>
      <c r="F7" s="18"/>
      <c r="G7" s="22">
        <v>2751.75</v>
      </c>
    </row>
    <row r="8" spans="2:7" x14ac:dyDescent="0.25">
      <c r="B8" s="34" t="s">
        <v>71</v>
      </c>
      <c r="C8" s="34"/>
      <c r="D8" s="34"/>
      <c r="E8" s="34"/>
      <c r="F8" s="34"/>
      <c r="G8" s="23">
        <v>2751.8</v>
      </c>
    </row>
    <row r="9" spans="2:7" ht="45" x14ac:dyDescent="0.25">
      <c r="B9" s="2" t="s">
        <v>0</v>
      </c>
      <c r="C9" s="2" t="s">
        <v>1</v>
      </c>
      <c r="D9" s="3" t="s">
        <v>2</v>
      </c>
      <c r="E9" s="2" t="s">
        <v>3</v>
      </c>
      <c r="F9" s="3" t="s">
        <v>4</v>
      </c>
    </row>
    <row r="10" spans="2:7" x14ac:dyDescent="0.25">
      <c r="B10" s="1">
        <v>1</v>
      </c>
      <c r="C10" s="1">
        <v>2018</v>
      </c>
      <c r="D10" s="1">
        <v>233.66</v>
      </c>
      <c r="E10" s="1">
        <v>908.27</v>
      </c>
      <c r="F10" s="1">
        <v>4586.57</v>
      </c>
      <c r="G10">
        <f>ROUNDUP(E10,0)</f>
        <v>909</v>
      </c>
    </row>
    <row r="11" spans="2:7" x14ac:dyDescent="0.25">
      <c r="B11" s="1">
        <v>2</v>
      </c>
      <c r="C11" s="1">
        <v>2019</v>
      </c>
      <c r="D11" s="1">
        <v>233.66</v>
      </c>
      <c r="E11" s="1">
        <v>913.02</v>
      </c>
      <c r="F11" s="1">
        <v>4587.57</v>
      </c>
      <c r="G11">
        <f t="shared" ref="G11:G13" si="1">ROUNDUP(E11,0)</f>
        <v>914</v>
      </c>
    </row>
    <row r="12" spans="2:7" x14ac:dyDescent="0.25">
      <c r="B12" s="1">
        <v>3</v>
      </c>
      <c r="C12" s="1">
        <v>2020</v>
      </c>
      <c r="D12" s="1">
        <v>233.66</v>
      </c>
      <c r="E12" s="1">
        <v>910.87</v>
      </c>
      <c r="F12" s="1">
        <v>4588.57</v>
      </c>
      <c r="G12">
        <f t="shared" si="1"/>
        <v>911</v>
      </c>
    </row>
    <row r="13" spans="2:7" x14ac:dyDescent="0.25">
      <c r="B13" s="1">
        <v>4</v>
      </c>
      <c r="C13" s="1">
        <v>2021</v>
      </c>
      <c r="D13" s="1">
        <v>233.66</v>
      </c>
      <c r="E13" s="1">
        <v>903.98</v>
      </c>
      <c r="F13" s="1">
        <v>4589.57</v>
      </c>
      <c r="G13">
        <f t="shared" si="1"/>
        <v>904</v>
      </c>
    </row>
    <row r="14" spans="2:7" x14ac:dyDescent="0.25">
      <c r="B14" s="18"/>
      <c r="C14" s="18"/>
      <c r="D14" s="18"/>
      <c r="E14" s="18"/>
      <c r="F14" s="18"/>
      <c r="G14" s="23">
        <v>909.5</v>
      </c>
    </row>
    <row r="15" spans="2:7" x14ac:dyDescent="0.25">
      <c r="B15" s="34" t="s">
        <v>72</v>
      </c>
      <c r="C15" s="34"/>
      <c r="D15" s="34"/>
      <c r="E15" s="34"/>
      <c r="F15" s="34"/>
      <c r="G15">
        <v>909.6</v>
      </c>
    </row>
    <row r="16" spans="2:7" ht="45" x14ac:dyDescent="0.25">
      <c r="B16" s="2" t="s">
        <v>0</v>
      </c>
      <c r="C16" s="2" t="s">
        <v>1</v>
      </c>
      <c r="D16" s="3" t="s">
        <v>2</v>
      </c>
      <c r="E16" s="2" t="s">
        <v>3</v>
      </c>
      <c r="F16" s="3" t="s">
        <v>4</v>
      </c>
    </row>
    <row r="17" spans="2:7" x14ac:dyDescent="0.25">
      <c r="B17" s="1">
        <v>1</v>
      </c>
      <c r="C17" s="1">
        <v>2018</v>
      </c>
      <c r="D17" s="1">
        <v>303.86</v>
      </c>
      <c r="E17" s="1">
        <v>1299.1400000000001</v>
      </c>
      <c r="F17" s="1">
        <v>4902.13</v>
      </c>
      <c r="G17">
        <f>ROUNDUP(E17,0)</f>
        <v>1300</v>
      </c>
    </row>
    <row r="18" spans="2:7" x14ac:dyDescent="0.25">
      <c r="B18" s="1">
        <v>2</v>
      </c>
      <c r="C18" s="1">
        <v>2019</v>
      </c>
      <c r="D18" s="1">
        <v>303.86</v>
      </c>
      <c r="E18" s="1">
        <v>1290.03</v>
      </c>
      <c r="F18" s="1">
        <v>4903.13</v>
      </c>
      <c r="G18">
        <f t="shared" ref="G18:G20" si="2">ROUNDUP(E18,0)</f>
        <v>1291</v>
      </c>
    </row>
    <row r="19" spans="2:7" x14ac:dyDescent="0.25">
      <c r="B19" s="1">
        <v>3</v>
      </c>
      <c r="C19" s="1">
        <v>2020</v>
      </c>
      <c r="D19" s="1">
        <v>304</v>
      </c>
      <c r="E19" s="1">
        <v>1276.1099999999999</v>
      </c>
      <c r="F19" s="1">
        <v>4904.13</v>
      </c>
      <c r="G19">
        <f t="shared" si="2"/>
        <v>1277</v>
      </c>
    </row>
    <row r="20" spans="2:7" x14ac:dyDescent="0.25">
      <c r="B20" s="1">
        <v>4</v>
      </c>
      <c r="C20" s="1">
        <v>2021</v>
      </c>
      <c r="D20" s="1">
        <v>304.14</v>
      </c>
      <c r="E20" s="1">
        <v>1259.2</v>
      </c>
      <c r="F20" s="1">
        <v>4905.13</v>
      </c>
      <c r="G20">
        <f t="shared" si="2"/>
        <v>1260</v>
      </c>
    </row>
    <row r="21" spans="2:7" x14ac:dyDescent="0.25">
      <c r="B21" s="18"/>
      <c r="C21" s="18"/>
      <c r="D21" s="18"/>
      <c r="E21" s="18"/>
      <c r="F21" s="18"/>
      <c r="G21">
        <v>1282</v>
      </c>
    </row>
    <row r="22" spans="2:7" x14ac:dyDescent="0.25">
      <c r="B22" s="34" t="s">
        <v>73</v>
      </c>
      <c r="C22" s="34"/>
      <c r="D22" s="34"/>
      <c r="E22" s="34"/>
      <c r="F22" s="34"/>
      <c r="G22">
        <v>1282</v>
      </c>
    </row>
    <row r="23" spans="2:7" ht="45" x14ac:dyDescent="0.25">
      <c r="B23" s="2" t="s">
        <v>0</v>
      </c>
      <c r="C23" s="2" t="s">
        <v>1</v>
      </c>
      <c r="D23" s="3" t="s">
        <v>2</v>
      </c>
      <c r="E23" s="2" t="s">
        <v>3</v>
      </c>
      <c r="F23" s="3" t="s">
        <v>4</v>
      </c>
    </row>
    <row r="24" spans="2:7" x14ac:dyDescent="0.25">
      <c r="B24" s="1">
        <v>1</v>
      </c>
      <c r="C24" s="1">
        <v>2018</v>
      </c>
      <c r="D24" s="1">
        <v>154.46</v>
      </c>
      <c r="E24" s="1">
        <v>615.79999999999995</v>
      </c>
      <c r="F24" s="1">
        <v>4640.59</v>
      </c>
      <c r="G24">
        <f>ROUNDUP(E24,0)</f>
        <v>616</v>
      </c>
    </row>
    <row r="25" spans="2:7" x14ac:dyDescent="0.25">
      <c r="B25" s="1">
        <v>2</v>
      </c>
      <c r="C25" s="1">
        <v>2019</v>
      </c>
      <c r="D25" s="1">
        <v>154.46</v>
      </c>
      <c r="E25" s="1">
        <v>617.41999999999996</v>
      </c>
      <c r="F25" s="1">
        <v>4641.59</v>
      </c>
      <c r="G25">
        <f t="shared" ref="G25:G27" si="3">ROUNDUP(E25,0)</f>
        <v>618</v>
      </c>
    </row>
    <row r="26" spans="2:7" x14ac:dyDescent="0.25">
      <c r="B26" s="1">
        <v>3</v>
      </c>
      <c r="C26" s="1">
        <v>2020</v>
      </c>
      <c r="D26" s="1">
        <v>154.46</v>
      </c>
      <c r="E26" s="1">
        <v>614.86</v>
      </c>
      <c r="F26" s="1">
        <v>4642.59</v>
      </c>
      <c r="G26">
        <f t="shared" si="3"/>
        <v>615</v>
      </c>
    </row>
    <row r="27" spans="2:7" x14ac:dyDescent="0.25">
      <c r="B27" s="1">
        <v>4</v>
      </c>
      <c r="C27" s="1">
        <v>2021</v>
      </c>
      <c r="D27" s="1">
        <v>154.46</v>
      </c>
      <c r="E27" s="1">
        <v>609.46</v>
      </c>
      <c r="F27" s="1">
        <v>4643.59</v>
      </c>
      <c r="G27">
        <f t="shared" si="3"/>
        <v>610</v>
      </c>
    </row>
    <row r="28" spans="2:7" x14ac:dyDescent="0.25">
      <c r="G28" s="23">
        <v>614.75</v>
      </c>
    </row>
    <row r="29" spans="2:7" x14ac:dyDescent="0.25">
      <c r="G29">
        <v>614.79999999999995</v>
      </c>
    </row>
  </sheetData>
  <mergeCells count="4">
    <mergeCell ref="B1:F1"/>
    <mergeCell ref="B8:F8"/>
    <mergeCell ref="B15:F15"/>
    <mergeCell ref="B22:F2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2"/>
  <sheetViews>
    <sheetView tabSelected="1" topLeftCell="A6" workbookViewId="0">
      <selection activeCell="F14" sqref="F14"/>
    </sheetView>
  </sheetViews>
  <sheetFormatPr defaultRowHeight="15" x14ac:dyDescent="0.25"/>
  <cols>
    <col min="1" max="1" width="12.42578125" bestFit="1" customWidth="1"/>
    <col min="6" max="6" width="11.42578125" bestFit="1" customWidth="1"/>
    <col min="9" max="9" width="12.42578125" bestFit="1" customWidth="1"/>
    <col min="10" max="10" width="12.28515625" bestFit="1" customWidth="1"/>
    <col min="14" max="14" width="11.42578125" bestFit="1" customWidth="1"/>
  </cols>
  <sheetData>
    <row r="2" spans="2:28" x14ac:dyDescent="0.25">
      <c r="B2" s="34" t="s">
        <v>77</v>
      </c>
      <c r="C2" s="34"/>
      <c r="D2" s="34"/>
      <c r="E2" s="34"/>
      <c r="F2" s="34"/>
      <c r="G2" s="34"/>
      <c r="J2" s="34" t="s">
        <v>76</v>
      </c>
      <c r="K2" s="34"/>
      <c r="L2" s="34"/>
      <c r="M2" s="34"/>
      <c r="N2" s="34"/>
      <c r="O2" s="34"/>
    </row>
    <row r="3" spans="2:28" x14ac:dyDescent="0.25">
      <c r="B3" s="35" t="s">
        <v>1</v>
      </c>
      <c r="C3" s="37" t="s">
        <v>74</v>
      </c>
      <c r="D3" s="38"/>
      <c r="E3" s="38"/>
      <c r="F3" s="39"/>
      <c r="G3" s="35" t="s">
        <v>75</v>
      </c>
      <c r="J3" s="35" t="s">
        <v>1</v>
      </c>
      <c r="K3" s="37" t="s">
        <v>74</v>
      </c>
      <c r="L3" s="38"/>
      <c r="M3" s="38"/>
      <c r="N3" s="39"/>
    </row>
    <row r="4" spans="2:28" x14ac:dyDescent="0.25">
      <c r="B4" s="36"/>
      <c r="C4" s="13" t="s">
        <v>70</v>
      </c>
      <c r="D4" s="13" t="s">
        <v>71</v>
      </c>
      <c r="E4" s="13" t="s">
        <v>72</v>
      </c>
      <c r="F4" s="13" t="s">
        <v>73</v>
      </c>
      <c r="G4" s="36"/>
      <c r="J4" s="36"/>
      <c r="K4" s="13" t="s">
        <v>70</v>
      </c>
      <c r="L4" s="13" t="s">
        <v>71</v>
      </c>
      <c r="M4" s="13" t="s">
        <v>72</v>
      </c>
      <c r="N4" s="13" t="s">
        <v>73</v>
      </c>
    </row>
    <row r="5" spans="2:28" x14ac:dyDescent="0.25">
      <c r="B5" s="15">
        <v>2018</v>
      </c>
      <c r="C5" s="17">
        <f>'Data baru'!G3</f>
        <v>2737</v>
      </c>
      <c r="D5" s="17">
        <f>'Data baru'!G10</f>
        <v>909</v>
      </c>
      <c r="E5" s="17">
        <f>'Data baru'!G17</f>
        <v>1300</v>
      </c>
      <c r="F5" s="17">
        <f>'Data baru'!G24</f>
        <v>616</v>
      </c>
      <c r="G5" s="15">
        <f>SUM(C5:F5)</f>
        <v>5562</v>
      </c>
      <c r="J5" s="19">
        <v>2018</v>
      </c>
      <c r="K5" s="21">
        <f>C5/$G$5</f>
        <v>0.49208917655519596</v>
      </c>
      <c r="L5" s="21">
        <f t="shared" ref="L5:N5" si="0">D5/$G$5</f>
        <v>0.16343042071197411</v>
      </c>
      <c r="M5" s="21">
        <f t="shared" si="0"/>
        <v>0.23372887450557353</v>
      </c>
      <c r="N5" s="21">
        <f t="shared" si="0"/>
        <v>0.11075152822725638</v>
      </c>
      <c r="T5" s="26"/>
      <c r="U5" s="20"/>
      <c r="V5" s="20"/>
      <c r="W5" s="20"/>
      <c r="X5" s="20"/>
      <c r="Y5" s="25"/>
      <c r="Z5" s="25"/>
      <c r="AA5" s="25"/>
      <c r="AB5" s="25"/>
    </row>
    <row r="6" spans="2:28" x14ac:dyDescent="0.25">
      <c r="B6" s="15">
        <v>2019</v>
      </c>
      <c r="C6" s="17">
        <f>'Data baru'!G4</f>
        <v>2762</v>
      </c>
      <c r="D6" s="17">
        <f>'Data baru'!G11</f>
        <v>914</v>
      </c>
      <c r="E6" s="17">
        <f>'Data baru'!G18</f>
        <v>1291</v>
      </c>
      <c r="F6" s="17">
        <f>'Data baru'!G25</f>
        <v>618</v>
      </c>
      <c r="G6" s="15">
        <f t="shared" ref="G6:G13" si="1">SUM(C6:F6)</f>
        <v>5585</v>
      </c>
      <c r="J6" s="19">
        <v>2019</v>
      </c>
      <c r="K6" s="21">
        <f>C6/$G$6</f>
        <v>0.4945389435989257</v>
      </c>
      <c r="L6" s="21">
        <f t="shared" ref="L6:N6" si="2">D6/$G$6</f>
        <v>0.16365264100268576</v>
      </c>
      <c r="M6" s="21">
        <f t="shared" si="2"/>
        <v>0.23115487914055505</v>
      </c>
      <c r="N6" s="21">
        <f t="shared" si="2"/>
        <v>0.11065353625783349</v>
      </c>
      <c r="U6" s="20"/>
      <c r="V6" s="20"/>
      <c r="W6" s="20"/>
      <c r="X6" s="20"/>
    </row>
    <row r="7" spans="2:28" x14ac:dyDescent="0.25">
      <c r="B7" s="15">
        <v>2020</v>
      </c>
      <c r="C7" s="17">
        <f>'Data baru'!G5</f>
        <v>2762</v>
      </c>
      <c r="D7" s="17">
        <f>'Data baru'!G12</f>
        <v>911</v>
      </c>
      <c r="E7" s="17">
        <f>'Data baru'!G19</f>
        <v>1277</v>
      </c>
      <c r="F7" s="17">
        <f>'Data baru'!G26</f>
        <v>615</v>
      </c>
      <c r="G7" s="15">
        <f t="shared" si="1"/>
        <v>5565</v>
      </c>
      <c r="J7" s="19">
        <v>2020</v>
      </c>
      <c r="K7" s="21">
        <f>C7/$G$7</f>
        <v>0.49631626235399823</v>
      </c>
      <c r="L7" s="21">
        <f t="shared" ref="L7:N7" si="3">D7/$G$7</f>
        <v>0.16370170709793352</v>
      </c>
      <c r="M7" s="21">
        <f t="shared" si="3"/>
        <v>0.22946990116801438</v>
      </c>
      <c r="N7" s="21">
        <f t="shared" si="3"/>
        <v>0.11051212938005391</v>
      </c>
      <c r="U7" s="20"/>
      <c r="V7" s="20"/>
      <c r="W7" s="20"/>
      <c r="X7" s="20"/>
    </row>
    <row r="8" spans="2:28" x14ac:dyDescent="0.25">
      <c r="B8" s="15">
        <v>2021</v>
      </c>
      <c r="C8" s="17">
        <f>'Data baru'!G6</f>
        <v>2746</v>
      </c>
      <c r="D8" s="17">
        <f>'Data baru'!G13</f>
        <v>904</v>
      </c>
      <c r="E8" s="17">
        <f>'Data baru'!G20</f>
        <v>1260</v>
      </c>
      <c r="F8" s="17">
        <f>'Data baru'!G27</f>
        <v>610</v>
      </c>
      <c r="G8" s="15">
        <f t="shared" si="1"/>
        <v>5520</v>
      </c>
      <c r="J8" s="19">
        <v>2021</v>
      </c>
      <c r="K8" s="21">
        <f>C8/$G$8</f>
        <v>0.49746376811594201</v>
      </c>
      <c r="L8" s="21">
        <f t="shared" ref="L8:N8" si="4">D8/$G$8</f>
        <v>0.16376811594202897</v>
      </c>
      <c r="M8" s="21">
        <f t="shared" si="4"/>
        <v>0.22826086956521738</v>
      </c>
      <c r="N8" s="21">
        <f t="shared" si="4"/>
        <v>0.1105072463768116</v>
      </c>
    </row>
    <row r="9" spans="2:28" x14ac:dyDescent="0.25">
      <c r="B9" s="15">
        <v>2022</v>
      </c>
      <c r="C9" s="24">
        <f>C19</f>
        <v>2748</v>
      </c>
      <c r="D9" s="24">
        <f>D19</f>
        <v>910</v>
      </c>
      <c r="E9" s="24">
        <f>E19</f>
        <v>1289</v>
      </c>
      <c r="F9" s="24">
        <f>F19</f>
        <v>615</v>
      </c>
      <c r="G9" s="15">
        <f t="shared" si="1"/>
        <v>5562</v>
      </c>
      <c r="J9" s="19">
        <v>2022</v>
      </c>
      <c r="K9" s="21">
        <f>K18</f>
        <v>0.49208917655519596</v>
      </c>
      <c r="L9" s="21">
        <f>L18</f>
        <v>0.16343042071197411</v>
      </c>
      <c r="M9" s="21">
        <f>M18</f>
        <v>0.23372887450557353</v>
      </c>
      <c r="N9" s="21">
        <f>N18</f>
        <v>0.11075152822725638</v>
      </c>
    </row>
    <row r="10" spans="2:28" x14ac:dyDescent="0.25">
      <c r="B10" s="15">
        <v>2023</v>
      </c>
      <c r="C10" s="24">
        <f t="shared" ref="C10:F10" si="5">C23</f>
        <v>2757</v>
      </c>
      <c r="D10" s="24">
        <f t="shared" si="5"/>
        <v>911</v>
      </c>
      <c r="E10" s="24">
        <f t="shared" si="5"/>
        <v>1281</v>
      </c>
      <c r="F10" s="24">
        <f t="shared" si="5"/>
        <v>615</v>
      </c>
      <c r="G10" s="24">
        <f t="shared" si="1"/>
        <v>5564</v>
      </c>
      <c r="J10" s="19">
        <v>2023</v>
      </c>
      <c r="K10" s="21">
        <f t="shared" ref="K10:N10" si="6">K22</f>
        <v>0.49524171204940115</v>
      </c>
      <c r="L10" s="21">
        <f t="shared" si="6"/>
        <v>0.16366303848608169</v>
      </c>
      <c r="M10" s="21">
        <f t="shared" si="6"/>
        <v>0.23048816280108597</v>
      </c>
      <c r="N10" s="21">
        <f t="shared" si="6"/>
        <v>0.11060708666343119</v>
      </c>
    </row>
    <row r="11" spans="2:28" x14ac:dyDescent="0.25">
      <c r="B11" s="15">
        <v>2024</v>
      </c>
      <c r="C11" s="24">
        <f t="shared" ref="C11:F11" si="7">C26</f>
        <v>2756</v>
      </c>
      <c r="D11" s="24">
        <f t="shared" si="7"/>
        <v>910</v>
      </c>
      <c r="E11" s="24">
        <f t="shared" si="7"/>
        <v>1277</v>
      </c>
      <c r="F11" s="24">
        <f t="shared" si="7"/>
        <v>614</v>
      </c>
      <c r="G11" s="24">
        <f t="shared" si="1"/>
        <v>5557</v>
      </c>
      <c r="J11" s="19">
        <v>2024</v>
      </c>
      <c r="K11" s="21">
        <f t="shared" ref="K11:N11" si="8">K25</f>
        <v>0.49541092051524499</v>
      </c>
      <c r="L11" s="21">
        <f t="shared" si="8"/>
        <v>0.16364577044794554</v>
      </c>
      <c r="M11" s="21">
        <f t="shared" si="8"/>
        <v>0.23036629727496294</v>
      </c>
      <c r="N11" s="21">
        <f t="shared" si="8"/>
        <v>0.11057701176184656</v>
      </c>
    </row>
    <row r="12" spans="2:28" x14ac:dyDescent="0.25">
      <c r="B12" s="15">
        <v>2025</v>
      </c>
      <c r="C12" s="24">
        <f t="shared" ref="C12:F12" si="9">C29</f>
        <v>2750</v>
      </c>
      <c r="D12" s="24">
        <f t="shared" si="9"/>
        <v>907</v>
      </c>
      <c r="E12" s="24">
        <f t="shared" si="9"/>
        <v>1271</v>
      </c>
      <c r="F12" s="24">
        <f t="shared" si="9"/>
        <v>612</v>
      </c>
      <c r="G12" s="24">
        <f t="shared" si="1"/>
        <v>5540</v>
      </c>
      <c r="J12" s="19">
        <v>2025</v>
      </c>
      <c r="K12" s="21">
        <f t="shared" ref="K12:N12" si="10">K28</f>
        <v>0.49584535435746679</v>
      </c>
      <c r="L12" s="21">
        <f t="shared" si="10"/>
        <v>0.16367511864233814</v>
      </c>
      <c r="M12" s="21">
        <f t="shared" si="10"/>
        <v>0.22990159064681204</v>
      </c>
      <c r="N12" s="21">
        <f t="shared" si="10"/>
        <v>0.11057793635338309</v>
      </c>
    </row>
    <row r="13" spans="2:28" x14ac:dyDescent="0.25">
      <c r="B13" s="15">
        <v>2026</v>
      </c>
      <c r="C13" s="24">
        <f t="shared" ref="C13:F13" si="11">C32</f>
        <v>2752</v>
      </c>
      <c r="D13" s="24">
        <f t="shared" si="11"/>
        <v>910</v>
      </c>
      <c r="E13" s="24">
        <f t="shared" si="11"/>
        <v>1283</v>
      </c>
      <c r="F13" s="24">
        <f t="shared" si="11"/>
        <v>614</v>
      </c>
      <c r="G13" s="24">
        <f t="shared" si="1"/>
        <v>5559</v>
      </c>
      <c r="J13" s="19">
        <v>2026</v>
      </c>
      <c r="K13" s="21">
        <f t="shared" ref="K13:N13" si="12">K31</f>
        <v>0.49378419278632241</v>
      </c>
      <c r="L13" s="21">
        <f t="shared" si="12"/>
        <v>0.16354506189276427</v>
      </c>
      <c r="M13" s="21">
        <f t="shared" si="12"/>
        <v>0.23200217562792533</v>
      </c>
      <c r="N13" s="21">
        <f t="shared" si="12"/>
        <v>0.11066856969298802</v>
      </c>
    </row>
    <row r="14" spans="2:28" x14ac:dyDescent="0.25">
      <c r="B14" s="13" t="s">
        <v>75</v>
      </c>
      <c r="C14" s="15">
        <f>SUM(C5:C9)</f>
        <v>13755</v>
      </c>
      <c r="D14" s="15">
        <f>SUM(D5:D9)</f>
        <v>4548</v>
      </c>
      <c r="E14" s="15">
        <f>SUM(E5:E9)</f>
        <v>6417</v>
      </c>
      <c r="F14" s="15">
        <f>SUM(F5:F9)</f>
        <v>3074</v>
      </c>
      <c r="G14" s="15">
        <f>SUM(G5:G9)</f>
        <v>27794</v>
      </c>
    </row>
    <row r="18" spans="1:14" x14ac:dyDescent="0.25">
      <c r="A18" s="40" t="s">
        <v>78</v>
      </c>
      <c r="C18">
        <f>($K$5*C5)+($L$5*C6)+($M$5*C7)+($N$5*C8)</f>
        <v>2747.9257461344841</v>
      </c>
      <c r="D18">
        <f>($K$5*D5)+($L$5*D6)+($M$5*D7)+($N$5*D8)</f>
        <v>909.73085221143469</v>
      </c>
      <c r="E18">
        <f>($K$5*E5)+($L$5*E6)+($M$5*E7)+($N$5*E8)</f>
        <v>1288.7233009708739</v>
      </c>
      <c r="F18">
        <f>($K$5*F5)+($L$5*F6)+($M$5*F7)+($N$5*F8)</f>
        <v>615.42862279755479</v>
      </c>
      <c r="I18" s="40" t="s">
        <v>78</v>
      </c>
      <c r="J18" t="s">
        <v>80</v>
      </c>
      <c r="K18" s="21">
        <v>0.49208917655519596</v>
      </c>
      <c r="L18" s="21">
        <v>0.16343042071197411</v>
      </c>
      <c r="M18" s="21">
        <v>0.23372887450557353</v>
      </c>
      <c r="N18" s="21">
        <v>0.11075152822725638</v>
      </c>
    </row>
    <row r="19" spans="1:14" x14ac:dyDescent="0.25">
      <c r="C19">
        <f>ROUND(C18,0)</f>
        <v>2748</v>
      </c>
      <c r="D19">
        <f t="shared" ref="D19:F19" si="13">ROUND(D18,0)</f>
        <v>910</v>
      </c>
      <c r="E19">
        <f t="shared" si="13"/>
        <v>1289</v>
      </c>
      <c r="F19">
        <f t="shared" si="13"/>
        <v>615</v>
      </c>
    </row>
    <row r="22" spans="1:14" x14ac:dyDescent="0.25">
      <c r="A22" s="40" t="s">
        <v>79</v>
      </c>
      <c r="C22">
        <f>($K$22*C6)+($L$22*C7)+($M$22*C8)+($N$22*C9)</f>
        <v>2756.7636901818942</v>
      </c>
      <c r="D22">
        <f t="shared" ref="D22:F22" si="14">($K$22*D6)+($L$22*D7)+($M$22*D8)+($N$22*D9)</f>
        <v>910.76170090987716</v>
      </c>
      <c r="E22">
        <f t="shared" si="14"/>
        <v>1281.3423702410344</v>
      </c>
      <c r="F22">
        <f t="shared" si="14"/>
        <v>615.33328432214273</v>
      </c>
      <c r="I22" s="40" t="s">
        <v>79</v>
      </c>
      <c r="K22" s="41">
        <f>($K$18*K6)+($L$18*K7)+($M$18*K8)+($N$18*K9)</f>
        <v>0.49524171204940115</v>
      </c>
      <c r="L22" s="41">
        <f t="shared" ref="L22:N22" si="15">($K$18*L6)+($L$18*L7)+($M$18*L8)+($N$18*L9)</f>
        <v>0.16366303848608169</v>
      </c>
      <c r="M22" s="41">
        <f t="shared" si="15"/>
        <v>0.23048816280108597</v>
      </c>
      <c r="N22" s="41">
        <f t="shared" si="15"/>
        <v>0.11060708666343119</v>
      </c>
    </row>
    <row r="23" spans="1:14" x14ac:dyDescent="0.25">
      <c r="C23">
        <f>ROUND(C22,0)</f>
        <v>2757</v>
      </c>
      <c r="D23">
        <f t="shared" ref="D23:F23" si="16">ROUND(D22,0)</f>
        <v>911</v>
      </c>
      <c r="E23">
        <f t="shared" si="16"/>
        <v>1281</v>
      </c>
      <c r="F23">
        <f t="shared" si="16"/>
        <v>615</v>
      </c>
    </row>
    <row r="25" spans="1:14" x14ac:dyDescent="0.25">
      <c r="A25" s="40" t="s">
        <v>81</v>
      </c>
      <c r="C25">
        <f>($K$25*C7)+($L$25*C8)+($M$25*C9)+($N$25*C10)</f>
        <v>2755.6036544521739</v>
      </c>
      <c r="D25">
        <f t="shared" ref="D25:F25" si="17">($K$25*D7)+($L$25*D8)+($M$25*D9)+($N$25*D10)</f>
        <v>909.62411330958946</v>
      </c>
      <c r="E25">
        <f t="shared" si="17"/>
        <v>1277.4247255167318</v>
      </c>
      <c r="F25">
        <f t="shared" si="17"/>
        <v>614.18177114776029</v>
      </c>
      <c r="I25" s="40" t="s">
        <v>81</v>
      </c>
      <c r="K25" s="41">
        <f>($K$22*K7)+($L$22*K8)+($M$22*K9)+($N$22*K10)</f>
        <v>0.49541092051524499</v>
      </c>
      <c r="L25" s="41">
        <f t="shared" ref="L25:N25" si="18">($K$22*L7)+($L$22*L8)+($M$22*L9)+($N$22*L10)</f>
        <v>0.16364577044794554</v>
      </c>
      <c r="M25" s="41">
        <f t="shared" si="18"/>
        <v>0.23036629727496294</v>
      </c>
      <c r="N25" s="41">
        <f t="shared" si="18"/>
        <v>0.11057701176184656</v>
      </c>
    </row>
    <row r="26" spans="1:14" x14ac:dyDescent="0.25">
      <c r="C26">
        <f>ROUND(C25,0)</f>
        <v>2756</v>
      </c>
      <c r="D26">
        <f t="shared" ref="D26:F26" si="19">ROUND(D25,0)</f>
        <v>910</v>
      </c>
      <c r="E26">
        <f t="shared" si="19"/>
        <v>1277</v>
      </c>
      <c r="F26">
        <f t="shared" si="19"/>
        <v>614</v>
      </c>
    </row>
    <row r="28" spans="1:14" x14ac:dyDescent="0.25">
      <c r="A28" s="40" t="s">
        <v>82</v>
      </c>
      <c r="C28">
        <f>($K$28*C8)+($L$28*C9)+($M$28*C10)+($N$28*C11)</f>
        <v>2749.9620470979339</v>
      </c>
      <c r="D28">
        <f t="shared" ref="D28:F28" si="20">($K$28*D8)+($L$28*D9)+($M$28*D10)+($N$28*D11)</f>
        <v>907.25482946450211</v>
      </c>
      <c r="E28">
        <f t="shared" si="20"/>
        <v>1271.4543367622184</v>
      </c>
      <c r="F28">
        <f t="shared" si="20"/>
        <v>612.41019529185928</v>
      </c>
      <c r="I28" s="40" t="s">
        <v>82</v>
      </c>
      <c r="K28" s="41">
        <f>($K$25*K8)+($L$25*K9)+($M$25*K10)+($N$25*K11)</f>
        <v>0.49584535435746679</v>
      </c>
      <c r="L28" s="41">
        <f t="shared" ref="L28:N28" si="21">($K$25*L8)+($L$25*L9)+($M$25*L10)+($N$25*L11)</f>
        <v>0.16367511864233814</v>
      </c>
      <c r="M28" s="41">
        <f t="shared" si="21"/>
        <v>0.22990159064681204</v>
      </c>
      <c r="N28" s="41">
        <f t="shared" si="21"/>
        <v>0.11057793635338309</v>
      </c>
    </row>
    <row r="29" spans="1:14" x14ac:dyDescent="0.25">
      <c r="C29">
        <f>ROUND(C28,0)</f>
        <v>2750</v>
      </c>
      <c r="D29">
        <f t="shared" ref="D29:F29" si="22">ROUND(D28,0)</f>
        <v>907</v>
      </c>
      <c r="E29">
        <f t="shared" si="22"/>
        <v>1271</v>
      </c>
      <c r="F29">
        <f t="shared" si="22"/>
        <v>612</v>
      </c>
    </row>
    <row r="31" spans="1:14" x14ac:dyDescent="0.25">
      <c r="A31" s="40" t="s">
        <v>83</v>
      </c>
      <c r="C31">
        <f>($K$31*C9)+($L$31*C10)+($M$31*C11)+($N$31*C12)</f>
        <v>2751.5492601014444</v>
      </c>
      <c r="D31">
        <f t="shared" ref="D31:F31" si="23">($K$31*D9)+($L$31*D10)+($M$31*D11)+($N$31*D12)</f>
        <v>909.83153935281382</v>
      </c>
      <c r="E31">
        <f t="shared" si="23"/>
        <v>1282.9155791428489</v>
      </c>
      <c r="F31">
        <f t="shared" si="23"/>
        <v>614.43599211529317</v>
      </c>
      <c r="I31" s="40" t="s">
        <v>83</v>
      </c>
      <c r="K31" s="41">
        <f>($K$28*K9)+($L$28*K10)+($M$28*K11)+($N$28*K12)</f>
        <v>0.49378419278632241</v>
      </c>
      <c r="L31" s="41">
        <f t="shared" ref="L31:N31" si="24">($K$28*L9)+($L$28*L10)+($M$28*L11)+($N$28*L12)</f>
        <v>0.16354506189276427</v>
      </c>
      <c r="M31" s="41">
        <f t="shared" si="24"/>
        <v>0.23200217562792533</v>
      </c>
      <c r="N31" s="41">
        <f t="shared" si="24"/>
        <v>0.11066856969298802</v>
      </c>
    </row>
    <row r="32" spans="1:14" x14ac:dyDescent="0.25">
      <c r="C32">
        <f>ROUND(C31,0)</f>
        <v>2752</v>
      </c>
      <c r="D32">
        <f t="shared" ref="D32:F32" si="25">ROUND(D31,0)</f>
        <v>910</v>
      </c>
      <c r="E32">
        <f t="shared" si="25"/>
        <v>1283</v>
      </c>
      <c r="F32">
        <f t="shared" si="25"/>
        <v>614</v>
      </c>
    </row>
  </sheetData>
  <mergeCells count="7">
    <mergeCell ref="J2:O2"/>
    <mergeCell ref="B3:B4"/>
    <mergeCell ref="C3:F3"/>
    <mergeCell ref="G3:G4"/>
    <mergeCell ref="J3:J4"/>
    <mergeCell ref="K3:N3"/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 baru</vt:lpstr>
      <vt:lpstr>Rantai Markov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2022-09-13T04:26:41Z</dcterms:created>
  <dcterms:modified xsi:type="dcterms:W3CDTF">2022-10-28T03:50:18Z</dcterms:modified>
</cp:coreProperties>
</file>