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<sst xmlns="http://schemas.openxmlformats.org/spreadsheetml/2006/main" count="153" uniqueCount="104">
  <si>
    <t>Cari lama mesin cuci : jika</t>
  </si>
  <si>
    <t xml:space="preserve">Berat pakaian : </t>
  </si>
  <si>
    <t>Intensitas kotor :</t>
  </si>
  <si>
    <t>Cari menggunakan batas baru sesuai modul halaman 7</t>
  </si>
  <si>
    <t>Variabel Linguistik : berat pakaian</t>
  </si>
  <si>
    <t>Variabel linguistik : Intensitas kotor</t>
  </si>
  <si>
    <t xml:space="preserve">berat pakaian = </t>
  </si>
  <si>
    <t xml:space="preserve">Intensitas kotor = </t>
  </si>
  <si>
    <t>Fungsi trapesium ringan</t>
  </si>
  <si>
    <t>Fungsi segitiga rendah</t>
  </si>
  <si>
    <t>IK_rendah(55%)</t>
  </si>
  <si>
    <t>(c-x)/(c-b)</t>
  </si>
  <si>
    <t>batas</t>
  </si>
  <si>
    <t>a</t>
  </si>
  <si>
    <t>b</t>
  </si>
  <si>
    <t>c</t>
  </si>
  <si>
    <t>d</t>
  </si>
  <si>
    <t>Fungsi segitiga tinggi</t>
  </si>
  <si>
    <t>IK_tinggi(55%)</t>
  </si>
  <si>
    <t>(x-a)/(b-a)</t>
  </si>
  <si>
    <t>Fungsi trapesium sedang</t>
  </si>
  <si>
    <t>bp_sedang(6,3)</t>
  </si>
  <si>
    <t>jika b &lt;=x &lt;=c</t>
  </si>
  <si>
    <t>Fuzzy Inference</t>
  </si>
  <si>
    <t>Cepat</t>
  </si>
  <si>
    <t>Sedang</t>
  </si>
  <si>
    <t>Lama</t>
  </si>
  <si>
    <t>R1</t>
  </si>
  <si>
    <t>Jika berat pakaian RINGAN DAN intensitas kotor RENDAH MAKA lama mencuci CEPAT</t>
  </si>
  <si>
    <t>(0,  0.125)</t>
  </si>
  <si>
    <t>(0, 0)</t>
  </si>
  <si>
    <t>(0.875, 0)</t>
  </si>
  <si>
    <t>Fungsi trapesium berat</t>
  </si>
  <si>
    <t>R2</t>
  </si>
  <si>
    <t>Jika berat pakaian RINGAN DAN intensitas kotor TINGGI MAKA lama mencuci SEDANG</t>
  </si>
  <si>
    <t>R3</t>
  </si>
  <si>
    <t>Jika berat pakaian SEDANG DAN intensitas kotor RENDAH MAKA lama mencuci CEPAT</t>
  </si>
  <si>
    <t>Max</t>
  </si>
  <si>
    <t>R4</t>
  </si>
  <si>
    <t>Jika berat pakaian SEDANG DAN intensitas kotor TINGGI MAKA lama mencuci LAMA</t>
  </si>
  <si>
    <t>R5</t>
  </si>
  <si>
    <t>Jika berat pakaian BERAT DAN intensitas kotor RENDAH MAKA lama mencuci SEDANG</t>
  </si>
  <si>
    <t>R6</t>
  </si>
  <si>
    <t>Jika berat pakaian BERAT DAN intensitas kotor TINGGI MAKA lama mencuci LAMA</t>
  </si>
  <si>
    <t>MIN(1,  0,125)</t>
  </si>
  <si>
    <t>alpha-pred3</t>
  </si>
  <si>
    <t>MIN(1, 0,875)</t>
  </si>
  <si>
    <t>alpha-pred4</t>
  </si>
  <si>
    <t>Nilai Keanggotaan</t>
  </si>
  <si>
    <t>jika z &lt;= 0 atau z &gt;= 50</t>
  </si>
  <si>
    <t>jika 0 &lt; z &lt; 30</t>
  </si>
  <si>
    <t>(z-0)/(30-0)</t>
  </si>
  <si>
    <t>z</t>
  </si>
  <si>
    <t>jika 30&lt; z &lt; 50</t>
  </si>
  <si>
    <t>(50-z)/(50-30)</t>
  </si>
  <si>
    <t>jika z = 30</t>
  </si>
  <si>
    <t>jika z &lt;= 30 atau z &gt;= 100</t>
  </si>
  <si>
    <t>jika 30 &lt; z &lt; 50</t>
  </si>
  <si>
    <t>(z-30)/(50-30)</t>
  </si>
  <si>
    <t>jika 70 &lt; z&lt; 100</t>
  </si>
  <si>
    <t>(100-z)/(100-70)</t>
  </si>
  <si>
    <t>jika 50 &lt;= z &lt;=70</t>
  </si>
  <si>
    <t>jika z &lt;= 70 atau z &gt;= 120</t>
  </si>
  <si>
    <t>jika 70 &lt; z &lt; 100</t>
  </si>
  <si>
    <t>(z-70)/(100-70)</t>
  </si>
  <si>
    <t>jika 100&lt; z &lt; 120</t>
  </si>
  <si>
    <t>(120-z)/(120-100)</t>
  </si>
  <si>
    <t>fungsi keanggotaan output berdasarkan area yang terbentuk</t>
  </si>
  <si>
    <t>50-t1/(50-30)=0.125</t>
  </si>
  <si>
    <t>t1</t>
  </si>
  <si>
    <t>Bidang 1</t>
  </si>
  <si>
    <t>saat</t>
  </si>
  <si>
    <t>x&lt;=47,5</t>
  </si>
  <si>
    <t>Bidang 2</t>
  </si>
  <si>
    <t>(50-t1)/(50-30)</t>
  </si>
  <si>
    <t>47,5&lt;=x&lt;=50</t>
  </si>
  <si>
    <t>t2-70/(100-70)=0.875</t>
  </si>
  <si>
    <t>50&lt;=x&lt;=70</t>
  </si>
  <si>
    <t>t2</t>
  </si>
  <si>
    <t>Bidang 3</t>
  </si>
  <si>
    <t>(t2-70)/(100-70)</t>
  </si>
  <si>
    <t>70&lt;=x&lt;=96,25</t>
  </si>
  <si>
    <t>Bidang 4</t>
  </si>
  <si>
    <t>&gt;96,25</t>
  </si>
  <si>
    <t>M1</t>
  </si>
  <si>
    <t>(x'2)/16</t>
  </si>
  <si>
    <t>M2</t>
  </si>
  <si>
    <t>-((x-75)*x^2/60)</t>
  </si>
  <si>
    <t>M3</t>
  </si>
  <si>
    <t>(x-105)*x^2/90</t>
  </si>
  <si>
    <t>M4</t>
  </si>
  <si>
    <t>(7x^2)/16</t>
  </si>
  <si>
    <t>jumlah</t>
  </si>
  <si>
    <t>A1</t>
  </si>
  <si>
    <t>x/8</t>
  </si>
  <si>
    <t>A2</t>
  </si>
  <si>
    <t>-(x-100)*x / 40</t>
  </si>
  <si>
    <t>A3</t>
  </si>
  <si>
    <t>(x-140)*x / 60</t>
  </si>
  <si>
    <t>A4</t>
  </si>
  <si>
    <t>7x/8</t>
  </si>
  <si>
    <t>Hasil akhir</t>
  </si>
  <si>
    <t>M/A</t>
  </si>
  <si>
    <t xml:space="preserve">jika berat pakaian 6,3 kg dan intensitas kotor 55% maka durasi pencucian akan berlangsung selama 89 menit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</si>
</sst>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trike/>
      <color theme="1"/>
      <name val="Arial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9" xfId="0" applyAlignment="1" applyFont="1" applyNumberFormat="1">
      <alignment horizontal="right" vertical="bottom"/>
    </xf>
    <xf borderId="0" fillId="0" fontId="1" numFmtId="9" xfId="0" applyAlignment="1" applyFont="1" applyNumberFormat="1">
      <alignment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1" numFmtId="0" xfId="0" applyAlignment="1" applyFont="1">
      <alignment readingOrder="0" vertical="bottom"/>
    </xf>
    <xf borderId="0" fillId="0" fontId="2" numFmtId="0" xfId="0" applyFont="1"/>
    <xf borderId="1" fillId="0" fontId="2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5" fillId="0" fontId="2" numFmtId="0" xfId="0" applyAlignment="1" applyBorder="1" applyFont="1">
      <alignment readingOrder="0"/>
    </xf>
    <xf borderId="6" fillId="0" fontId="2" numFmtId="0" xfId="0" applyBorder="1" applyFont="1"/>
    <xf borderId="7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9" fillId="0" fontId="2" numFmtId="0" xfId="0" applyAlignment="1" applyBorder="1" applyFont="1">
      <alignment horizontal="center" readingOrder="0"/>
    </xf>
    <xf borderId="10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center"/>
    </xf>
    <xf borderId="11" fillId="0" fontId="2" numFmtId="0" xfId="0" applyAlignment="1" applyBorder="1" applyFont="1">
      <alignment horizontal="center"/>
    </xf>
    <xf borderId="9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2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114300</xdr:colOff>
      <xdr:row>39</xdr:row>
      <xdr:rowOff>9525</xdr:rowOff>
    </xdr:from>
    <xdr:ext cx="3800475" cy="2847975"/>
    <xdr:pic>
      <xdr:nvPicPr>
        <xdr:cNvPr id="0" name="image2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190500</xdr:colOff>
      <xdr:row>39</xdr:row>
      <xdr:rowOff>9525</xdr:rowOff>
    </xdr:from>
    <xdr:ext cx="3800475" cy="2847975"/>
    <xdr:pic>
      <xdr:nvPicPr>
        <xdr:cNvPr id="0" name="image1.png" title="Gamba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152400</xdr:colOff>
      <xdr:row>39</xdr:row>
      <xdr:rowOff>152400</xdr:rowOff>
    </xdr:from>
    <xdr:ext cx="4276725" cy="3209925"/>
    <xdr:pic>
      <xdr:nvPicPr>
        <xdr:cNvPr id="0" name="image3.png" title="Gambar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>
      <c r="A2" s="2" t="s">
        <v>1</v>
      </c>
      <c r="B2" s="3">
        <v>6.3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>
      <c r="A3" s="2" t="s">
        <v>2</v>
      </c>
      <c r="B3" s="4">
        <v>0.55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>
      <c r="A5" s="1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>
      <c r="A8" s="1" t="s">
        <v>4</v>
      </c>
      <c r="B8" s="2"/>
      <c r="C8" s="2"/>
      <c r="D8" s="2"/>
      <c r="E8" s="2"/>
      <c r="F8" s="2"/>
      <c r="G8" s="2"/>
      <c r="H8" s="1" t="s">
        <v>5</v>
      </c>
      <c r="I8" s="2"/>
      <c r="J8" s="2"/>
      <c r="K8" s="2"/>
      <c r="L8" s="2"/>
      <c r="M8" s="2"/>
      <c r="N8" s="2"/>
      <c r="O8" s="2"/>
      <c r="P8" s="2"/>
    </row>
    <row r="9">
      <c r="A9" s="2" t="s">
        <v>6</v>
      </c>
      <c r="B9" s="3">
        <v>6.3</v>
      </c>
      <c r="C9" s="2"/>
      <c r="D9" s="2"/>
      <c r="E9" s="2"/>
      <c r="F9" s="2"/>
      <c r="G9" s="2"/>
      <c r="H9" s="2" t="s">
        <v>7</v>
      </c>
      <c r="I9" s="3">
        <v>55.0</v>
      </c>
      <c r="J9" s="2"/>
      <c r="K9" s="2"/>
      <c r="L9" s="2"/>
      <c r="M9" s="2"/>
      <c r="N9" s="2"/>
      <c r="O9" s="2"/>
      <c r="P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>
      <c r="A12" s="1" t="s">
        <v>8</v>
      </c>
      <c r="B12" s="2"/>
      <c r="C12" s="2"/>
      <c r="D12" s="2"/>
      <c r="E12" s="2"/>
      <c r="F12" s="2"/>
      <c r="G12" s="2"/>
      <c r="H12" s="1" t="s">
        <v>9</v>
      </c>
      <c r="I12" s="2"/>
      <c r="J12" s="2" t="s">
        <v>10</v>
      </c>
      <c r="K12" s="2" t="s">
        <v>11</v>
      </c>
      <c r="L12" s="3">
        <f>(I16-I9)/(I16-I15)</f>
        <v>0.125</v>
      </c>
      <c r="M12" s="5"/>
      <c r="N12" s="2"/>
      <c r="O12" s="2"/>
      <c r="P12" s="2"/>
    </row>
    <row r="13">
      <c r="A13" s="2" t="s">
        <v>12</v>
      </c>
      <c r="B13" s="2"/>
      <c r="C13" s="2"/>
      <c r="D13" s="2"/>
      <c r="E13" s="2"/>
      <c r="F13" s="2"/>
      <c r="G13" s="2"/>
      <c r="H13" s="2" t="s">
        <v>12</v>
      </c>
      <c r="I13" s="2"/>
      <c r="J13" s="2"/>
      <c r="K13" s="2"/>
      <c r="L13" s="2"/>
      <c r="M13" s="2"/>
      <c r="N13" s="2"/>
      <c r="O13" s="2"/>
      <c r="P13" s="2"/>
    </row>
    <row r="14">
      <c r="A14" s="2" t="s">
        <v>13</v>
      </c>
      <c r="B14" s="3">
        <v>0.0</v>
      </c>
      <c r="C14" s="2"/>
      <c r="D14" s="2"/>
      <c r="E14" s="2"/>
      <c r="F14" s="2"/>
      <c r="G14" s="2"/>
      <c r="H14" s="2" t="s">
        <v>13</v>
      </c>
      <c r="I14" s="3">
        <v>0.0</v>
      </c>
      <c r="J14" s="2"/>
      <c r="K14" s="2"/>
      <c r="L14" s="2"/>
      <c r="M14" s="2"/>
      <c r="N14" s="2"/>
      <c r="O14" s="2"/>
      <c r="P14" s="2"/>
    </row>
    <row r="15">
      <c r="A15" s="2" t="s">
        <v>14</v>
      </c>
      <c r="B15" s="3">
        <v>0.0</v>
      </c>
      <c r="C15" s="2"/>
      <c r="D15" s="2"/>
      <c r="E15" s="2"/>
      <c r="F15" s="2"/>
      <c r="G15" s="2"/>
      <c r="H15" s="2" t="s">
        <v>14</v>
      </c>
      <c r="I15" s="3">
        <v>20.0</v>
      </c>
      <c r="J15" s="2"/>
      <c r="K15" s="2"/>
      <c r="L15" s="2"/>
      <c r="M15" s="2"/>
      <c r="N15" s="2"/>
      <c r="O15" s="2"/>
      <c r="P15" s="2"/>
    </row>
    <row r="16">
      <c r="A16" s="2" t="s">
        <v>15</v>
      </c>
      <c r="B16" s="3">
        <v>4.0</v>
      </c>
      <c r="C16" s="2"/>
      <c r="D16" s="2"/>
      <c r="E16" s="2"/>
      <c r="F16" s="2"/>
      <c r="G16" s="2"/>
      <c r="H16" s="2" t="s">
        <v>15</v>
      </c>
      <c r="I16" s="3">
        <v>60.0</v>
      </c>
      <c r="J16" s="2"/>
      <c r="K16" s="2"/>
      <c r="L16" s="2"/>
      <c r="M16" s="2"/>
      <c r="N16" s="2"/>
      <c r="O16" s="2"/>
      <c r="P16" s="2"/>
    </row>
    <row r="17">
      <c r="A17" s="2" t="s">
        <v>16</v>
      </c>
      <c r="B17" s="3">
        <v>6.0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>
      <c r="A18" s="2"/>
      <c r="B18" s="2"/>
      <c r="C18" s="2"/>
      <c r="D18" s="2"/>
      <c r="E18" s="2"/>
      <c r="F18" s="2"/>
      <c r="G18" s="2"/>
      <c r="H18" s="1" t="s">
        <v>17</v>
      </c>
      <c r="I18" s="2"/>
      <c r="J18" s="2" t="s">
        <v>18</v>
      </c>
      <c r="K18" s="2" t="s">
        <v>19</v>
      </c>
      <c r="L18" s="3">
        <f>(I9-I20)/(I21-I20)</f>
        <v>0.875</v>
      </c>
      <c r="M18" s="2"/>
      <c r="N18" s="2"/>
      <c r="O18" s="2"/>
      <c r="P18" s="2"/>
    </row>
    <row r="19">
      <c r="A19" s="1" t="s">
        <v>20</v>
      </c>
      <c r="B19" s="2"/>
      <c r="C19" s="2" t="s">
        <v>21</v>
      </c>
      <c r="D19" s="2" t="s">
        <v>22</v>
      </c>
      <c r="E19" s="6">
        <v>1.0</v>
      </c>
      <c r="F19" s="2"/>
      <c r="G19" s="2"/>
      <c r="H19" s="2" t="s">
        <v>12</v>
      </c>
      <c r="I19" s="2"/>
      <c r="J19" s="2"/>
      <c r="K19" s="2"/>
      <c r="L19" s="2"/>
      <c r="M19" s="2"/>
      <c r="N19" s="2"/>
      <c r="O19" s="2"/>
      <c r="P19" s="2"/>
    </row>
    <row r="20">
      <c r="A20" s="2" t="s">
        <v>12</v>
      </c>
      <c r="B20" s="2"/>
      <c r="C20" s="2"/>
      <c r="D20" s="2"/>
      <c r="E20" s="2"/>
      <c r="F20" s="2"/>
      <c r="G20" s="2"/>
      <c r="H20" s="2" t="s">
        <v>13</v>
      </c>
      <c r="I20" s="3">
        <v>20.0</v>
      </c>
      <c r="J20" s="2"/>
      <c r="K20" s="2"/>
      <c r="L20" s="2"/>
      <c r="M20" s="2"/>
      <c r="N20" s="2"/>
      <c r="O20" s="2"/>
      <c r="P20" s="2"/>
    </row>
    <row r="21">
      <c r="A21" s="2" t="s">
        <v>13</v>
      </c>
      <c r="B21" s="3">
        <v>4.0</v>
      </c>
      <c r="C21" s="2"/>
      <c r="D21" s="2"/>
      <c r="E21" s="2"/>
      <c r="F21" s="2"/>
      <c r="G21" s="2"/>
      <c r="H21" s="2" t="s">
        <v>14</v>
      </c>
      <c r="I21" s="3">
        <v>60.0</v>
      </c>
      <c r="J21" s="2"/>
      <c r="K21" s="2"/>
      <c r="L21" s="2"/>
      <c r="M21" s="2"/>
      <c r="N21" s="2"/>
      <c r="O21" s="2"/>
      <c r="P21" s="2"/>
    </row>
    <row r="22">
      <c r="A22" s="2" t="s">
        <v>14</v>
      </c>
      <c r="B22" s="3">
        <v>6.0</v>
      </c>
      <c r="C22" s="2"/>
      <c r="D22" s="2"/>
      <c r="E22" s="2"/>
      <c r="F22" s="2"/>
      <c r="G22" s="2"/>
      <c r="H22" s="2" t="s">
        <v>15</v>
      </c>
      <c r="I22" s="3">
        <v>100.0</v>
      </c>
      <c r="J22" s="2"/>
      <c r="K22" s="2"/>
      <c r="L22" s="2"/>
      <c r="M22" s="2"/>
      <c r="N22" s="2"/>
      <c r="O22" s="2"/>
      <c r="P22" s="2"/>
    </row>
    <row r="23">
      <c r="A23" s="2" t="s">
        <v>15</v>
      </c>
      <c r="B23" s="3">
        <v>8.0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>
      <c r="A24" s="2" t="s">
        <v>16</v>
      </c>
      <c r="B24" s="3">
        <v>9.0</v>
      </c>
      <c r="C24" s="2"/>
      <c r="D24" s="2"/>
      <c r="E24" s="2"/>
      <c r="F24" s="2"/>
      <c r="G24" s="2"/>
      <c r="H24" s="2" t="s">
        <v>23</v>
      </c>
      <c r="I24" s="2"/>
      <c r="J24" s="2"/>
      <c r="K24" s="2"/>
      <c r="L24" s="2"/>
      <c r="M24" s="2"/>
      <c r="N24" s="2"/>
      <c r="O24" s="2"/>
      <c r="P24" s="2"/>
      <c r="R24" s="7" t="s">
        <v>24</v>
      </c>
      <c r="S24" s="7" t="s">
        <v>25</v>
      </c>
      <c r="T24" s="7" t="s">
        <v>26</v>
      </c>
    </row>
    <row r="25">
      <c r="A25" s="2"/>
      <c r="B25" s="2"/>
      <c r="C25" s="2"/>
      <c r="D25" s="2"/>
      <c r="E25" s="2"/>
      <c r="F25" s="2"/>
      <c r="G25" s="2"/>
      <c r="H25" s="8" t="s">
        <v>27</v>
      </c>
      <c r="I25" s="9" t="s">
        <v>28</v>
      </c>
      <c r="J25" s="2"/>
      <c r="K25" s="2"/>
      <c r="L25" s="2"/>
      <c r="M25" s="2"/>
      <c r="N25" s="2"/>
      <c r="O25" s="2" t="s">
        <v>27</v>
      </c>
      <c r="P25" s="10" t="s">
        <v>28</v>
      </c>
      <c r="Q25" s="11">
        <v>0.0</v>
      </c>
      <c r="R25" s="7" t="s">
        <v>29</v>
      </c>
      <c r="S25" s="7" t="s">
        <v>30</v>
      </c>
      <c r="T25" s="7" t="s">
        <v>31</v>
      </c>
    </row>
    <row r="26">
      <c r="A26" s="1" t="s">
        <v>32</v>
      </c>
      <c r="B26" s="2"/>
      <c r="C26" s="2"/>
      <c r="D26" s="2"/>
      <c r="E26" s="2"/>
      <c r="F26" s="2"/>
      <c r="G26" s="2"/>
      <c r="H26" s="8" t="s">
        <v>33</v>
      </c>
      <c r="I26" s="9" t="s">
        <v>34</v>
      </c>
      <c r="J26" s="2"/>
      <c r="K26" s="2"/>
      <c r="L26" s="2"/>
      <c r="M26" s="2"/>
      <c r="N26" s="2"/>
      <c r="O26" s="2" t="s">
        <v>33</v>
      </c>
      <c r="P26" s="10" t="s">
        <v>34</v>
      </c>
      <c r="Q26" s="11">
        <v>0.0</v>
      </c>
    </row>
    <row r="27">
      <c r="A27" s="2" t="s">
        <v>12</v>
      </c>
      <c r="B27" s="2"/>
      <c r="C27" s="2"/>
      <c r="D27" s="2"/>
      <c r="E27" s="2"/>
      <c r="F27" s="2"/>
      <c r="G27" s="2"/>
      <c r="H27" s="2" t="s">
        <v>35</v>
      </c>
      <c r="I27" s="1" t="s">
        <v>36</v>
      </c>
      <c r="M27" s="2"/>
      <c r="N27" s="2"/>
      <c r="O27" s="2" t="s">
        <v>35</v>
      </c>
      <c r="P27" s="10" t="s">
        <v>36</v>
      </c>
      <c r="Q27" s="12">
        <v>0.125</v>
      </c>
      <c r="R27" s="7" t="s">
        <v>37</v>
      </c>
      <c r="S27" s="7" t="s">
        <v>37</v>
      </c>
      <c r="T27" s="7" t="s">
        <v>37</v>
      </c>
    </row>
    <row r="28">
      <c r="A28" s="2" t="s">
        <v>13</v>
      </c>
      <c r="B28" s="3">
        <v>8.0</v>
      </c>
      <c r="C28" s="2"/>
      <c r="D28" s="2"/>
      <c r="E28" s="2"/>
      <c r="F28" s="2"/>
      <c r="G28" s="2"/>
      <c r="H28" s="2" t="s">
        <v>38</v>
      </c>
      <c r="I28" s="1" t="s">
        <v>39</v>
      </c>
      <c r="O28" s="2" t="s">
        <v>38</v>
      </c>
      <c r="P28" s="10" t="s">
        <v>39</v>
      </c>
      <c r="Q28" s="12">
        <v>0.875</v>
      </c>
      <c r="R28" s="13">
        <f>max(Q25,Q27)</f>
        <v>0.125</v>
      </c>
      <c r="S28" s="7">
        <v>0.0</v>
      </c>
      <c r="T28" s="14">
        <f>max(Q28,Q30)</f>
        <v>0.875</v>
      </c>
    </row>
    <row r="29">
      <c r="A29" s="2" t="s">
        <v>14</v>
      </c>
      <c r="B29" s="3">
        <v>10.0</v>
      </c>
      <c r="C29" s="2"/>
      <c r="D29" s="2"/>
      <c r="E29" s="2"/>
      <c r="F29" s="2"/>
      <c r="G29" s="2"/>
      <c r="H29" s="8" t="s">
        <v>40</v>
      </c>
      <c r="I29" s="9" t="s">
        <v>41</v>
      </c>
      <c r="M29" s="2"/>
      <c r="N29" s="2"/>
      <c r="O29" s="2" t="s">
        <v>40</v>
      </c>
      <c r="P29" s="10" t="s">
        <v>41</v>
      </c>
      <c r="Q29" s="11">
        <v>0.0</v>
      </c>
    </row>
    <row r="30">
      <c r="A30" s="2" t="s">
        <v>15</v>
      </c>
      <c r="B30" s="3">
        <v>14.0</v>
      </c>
      <c r="C30" s="2"/>
      <c r="D30" s="2"/>
      <c r="E30" s="2"/>
      <c r="F30" s="2"/>
      <c r="G30" s="2"/>
      <c r="H30" s="8" t="s">
        <v>42</v>
      </c>
      <c r="I30" s="9" t="s">
        <v>43</v>
      </c>
      <c r="M30" s="2"/>
      <c r="N30" s="2"/>
      <c r="O30" s="2" t="s">
        <v>42</v>
      </c>
      <c r="P30" s="10" t="s">
        <v>43</v>
      </c>
      <c r="Q30" s="11">
        <v>0.0</v>
      </c>
    </row>
    <row r="34">
      <c r="H34" s="2" t="s">
        <v>35</v>
      </c>
      <c r="I34" s="1" t="s">
        <v>36</v>
      </c>
      <c r="J34" s="2"/>
      <c r="K34" s="2"/>
      <c r="L34" s="2"/>
    </row>
    <row r="35">
      <c r="H35" s="15" t="s">
        <v>44</v>
      </c>
      <c r="I35" s="11" t="s">
        <v>45</v>
      </c>
      <c r="J35" s="3">
        <f>min(E18, L12)</f>
        <v>0.125</v>
      </c>
    </row>
    <row r="36">
      <c r="H36" s="2"/>
      <c r="I36" s="2"/>
      <c r="J36" s="2"/>
      <c r="K36" s="2"/>
      <c r="L36" s="2"/>
    </row>
    <row r="37">
      <c r="H37" s="2" t="s">
        <v>38</v>
      </c>
      <c r="I37" s="1" t="s">
        <v>39</v>
      </c>
      <c r="J37" s="2"/>
      <c r="K37" s="2"/>
      <c r="L37" s="2"/>
    </row>
    <row r="38">
      <c r="H38" s="2" t="s">
        <v>46</v>
      </c>
      <c r="I38" s="11" t="s">
        <v>47</v>
      </c>
      <c r="J38" s="3">
        <f>min(E19, L18)</f>
        <v>0.875</v>
      </c>
    </row>
    <row r="40">
      <c r="T40" s="11" t="s">
        <v>48</v>
      </c>
      <c r="V40" s="11" t="s">
        <v>24</v>
      </c>
    </row>
    <row r="41">
      <c r="T41" s="11" t="s">
        <v>49</v>
      </c>
      <c r="V41" s="7">
        <v>0.0</v>
      </c>
    </row>
    <row r="42">
      <c r="T42" s="11" t="s">
        <v>50</v>
      </c>
      <c r="V42" s="11" t="s">
        <v>51</v>
      </c>
      <c r="X42" s="11" t="s">
        <v>52</v>
      </c>
      <c r="Y42" s="16">
        <f>R28*(30-0)+0</f>
        <v>3.75</v>
      </c>
    </row>
    <row r="43">
      <c r="T43" s="11" t="s">
        <v>53</v>
      </c>
      <c r="V43" s="11" t="s">
        <v>54</v>
      </c>
      <c r="X43" s="11" t="s">
        <v>52</v>
      </c>
      <c r="Y43" s="16">
        <f>50-(R28*(50-30))</f>
        <v>47.5</v>
      </c>
    </row>
    <row r="44">
      <c r="T44" s="11" t="s">
        <v>55</v>
      </c>
      <c r="V44" s="7">
        <v>1.0</v>
      </c>
    </row>
    <row r="46">
      <c r="T46" s="11" t="s">
        <v>48</v>
      </c>
      <c r="V46" s="11" t="s">
        <v>25</v>
      </c>
    </row>
    <row r="47">
      <c r="T47" s="11" t="s">
        <v>56</v>
      </c>
      <c r="V47" s="11">
        <v>0.0</v>
      </c>
    </row>
    <row r="48">
      <c r="T48" s="11" t="s">
        <v>57</v>
      </c>
      <c r="V48" s="11" t="s">
        <v>58</v>
      </c>
    </row>
    <row r="49">
      <c r="T49" s="11" t="s">
        <v>59</v>
      </c>
      <c r="V49" s="11" t="s">
        <v>60</v>
      </c>
    </row>
    <row r="50">
      <c r="T50" s="11" t="s">
        <v>61</v>
      </c>
      <c r="V50" s="11">
        <v>1.0</v>
      </c>
    </row>
    <row r="52">
      <c r="T52" s="11" t="s">
        <v>48</v>
      </c>
      <c r="V52" s="11" t="s">
        <v>26</v>
      </c>
    </row>
    <row r="53">
      <c r="T53" s="11" t="s">
        <v>62</v>
      </c>
      <c r="V53" s="7">
        <v>0.0</v>
      </c>
    </row>
    <row r="54">
      <c r="T54" s="11" t="s">
        <v>63</v>
      </c>
      <c r="V54" s="11" t="s">
        <v>64</v>
      </c>
      <c r="X54" s="11" t="s">
        <v>52</v>
      </c>
      <c r="Y54" s="16">
        <f>T28*(100-70)+70</f>
        <v>96.25</v>
      </c>
    </row>
    <row r="55">
      <c r="T55" s="11" t="s">
        <v>65</v>
      </c>
      <c r="V55" s="11" t="s">
        <v>66</v>
      </c>
      <c r="X55" s="11" t="s">
        <v>52</v>
      </c>
      <c r="Y55" s="16">
        <f>120-(T28*(120-100))</f>
        <v>102.5</v>
      </c>
    </row>
    <row r="56">
      <c r="T56" s="11" t="s">
        <v>55</v>
      </c>
      <c r="V56" s="7">
        <v>1.0</v>
      </c>
    </row>
    <row r="58">
      <c r="P58" s="11" t="s">
        <v>67</v>
      </c>
      <c r="T58" s="17" t="s">
        <v>68</v>
      </c>
      <c r="U58" s="18"/>
    </row>
    <row r="59">
      <c r="T59" s="19" t="s">
        <v>69</v>
      </c>
      <c r="U59" s="20">
        <f>-(0.125*(50-30)-50)</f>
        <v>47.5</v>
      </c>
    </row>
    <row r="60">
      <c r="O60" s="11" t="s">
        <v>70</v>
      </c>
      <c r="P60" s="7">
        <v>0.125</v>
      </c>
      <c r="Q60" s="7" t="s">
        <v>71</v>
      </c>
      <c r="R60" s="7" t="s">
        <v>72</v>
      </c>
      <c r="T60" s="21"/>
      <c r="U60" s="20"/>
    </row>
    <row r="61">
      <c r="O61" s="11" t="s">
        <v>73</v>
      </c>
      <c r="P61" s="7" t="s">
        <v>74</v>
      </c>
      <c r="Q61" s="7" t="s">
        <v>71</v>
      </c>
      <c r="R61" s="7" t="s">
        <v>75</v>
      </c>
      <c r="T61" s="19" t="s">
        <v>76</v>
      </c>
      <c r="U61" s="20"/>
    </row>
    <row r="62">
      <c r="P62" s="7">
        <v>0.0</v>
      </c>
      <c r="Q62" s="7" t="s">
        <v>71</v>
      </c>
      <c r="R62" s="7" t="s">
        <v>77</v>
      </c>
      <c r="T62" s="22" t="s">
        <v>78</v>
      </c>
      <c r="U62" s="23">
        <f>(0.875*(100-70)+70)</f>
        <v>96.25</v>
      </c>
    </row>
    <row r="63">
      <c r="O63" s="11" t="s">
        <v>79</v>
      </c>
      <c r="P63" s="7" t="s">
        <v>80</v>
      </c>
      <c r="Q63" s="7" t="s">
        <v>71</v>
      </c>
      <c r="R63" s="7" t="s">
        <v>81</v>
      </c>
    </row>
    <row r="64">
      <c r="O64" s="11" t="s">
        <v>82</v>
      </c>
      <c r="P64" s="7">
        <v>0.875</v>
      </c>
      <c r="Q64" s="7" t="s">
        <v>71</v>
      </c>
      <c r="R64" s="7" t="s">
        <v>83</v>
      </c>
    </row>
    <row r="67">
      <c r="P67" s="24" t="s">
        <v>84</v>
      </c>
      <c r="Q67" s="24" t="s">
        <v>85</v>
      </c>
      <c r="R67" s="24">
        <v>47.5</v>
      </c>
      <c r="S67" s="25">
        <f>R67*R67/16</f>
        <v>141.015625</v>
      </c>
      <c r="T67" s="26">
        <f>S67-0</f>
        <v>141.015625</v>
      </c>
      <c r="U67" s="27"/>
    </row>
    <row r="68">
      <c r="P68" s="28"/>
      <c r="Q68" s="28"/>
      <c r="R68" s="29">
        <v>0.0</v>
      </c>
      <c r="S68" s="30">
        <v>0.0</v>
      </c>
      <c r="T68" s="28"/>
      <c r="U68" s="31"/>
    </row>
    <row r="69">
      <c r="P69" s="24" t="s">
        <v>86</v>
      </c>
      <c r="Q69" s="24" t="s">
        <v>87</v>
      </c>
      <c r="R69" s="24">
        <v>50.0</v>
      </c>
      <c r="S69" s="25">
        <f>-((R69-75)*(R69*R69)) / 60</f>
        <v>1041.666667</v>
      </c>
      <c r="T69" s="26">
        <f>S69-S70</f>
        <v>7.552083333</v>
      </c>
      <c r="U69" s="31"/>
    </row>
    <row r="70">
      <c r="P70" s="28"/>
      <c r="Q70" s="28"/>
      <c r="R70" s="29">
        <v>47.5</v>
      </c>
      <c r="S70" s="32">
        <f>-((R70-75)*(R70*R70)/60)</f>
        <v>1034.114583</v>
      </c>
      <c r="T70" s="28"/>
      <c r="U70" s="31"/>
    </row>
    <row r="71">
      <c r="P71" s="24" t="s">
        <v>88</v>
      </c>
      <c r="Q71" s="24" t="s">
        <v>89</v>
      </c>
      <c r="R71" s="29">
        <v>96.25</v>
      </c>
      <c r="S71" s="32">
        <f>(R71-105)*(R71*R71)/90</f>
        <v>-900.6727431</v>
      </c>
      <c r="T71" s="26">
        <f>S71-S72</f>
        <v>1004.882813</v>
      </c>
      <c r="U71" s="31"/>
    </row>
    <row r="72">
      <c r="P72" s="28"/>
      <c r="Q72" s="28"/>
      <c r="R72" s="29">
        <v>70.0</v>
      </c>
      <c r="S72" s="32">
        <f>((R72-105)*(R72*R72))/90</f>
        <v>-1905.555556</v>
      </c>
      <c r="T72" s="33"/>
      <c r="U72" s="31"/>
    </row>
    <row r="73">
      <c r="P73" s="24" t="s">
        <v>90</v>
      </c>
      <c r="Q73" s="24" t="s">
        <v>91</v>
      </c>
      <c r="R73" s="29">
        <v>120.0</v>
      </c>
      <c r="S73" s="34">
        <f t="shared" ref="S73:S74" si="1">7*(R73*R73)/16</f>
        <v>6300</v>
      </c>
      <c r="T73" s="35">
        <f>S73-S74</f>
        <v>2246.972656</v>
      </c>
      <c r="U73" s="28"/>
    </row>
    <row r="74">
      <c r="P74" s="33"/>
      <c r="Q74" s="33"/>
      <c r="R74" s="29">
        <v>96.25</v>
      </c>
      <c r="S74" s="34">
        <f t="shared" si="1"/>
        <v>4053.027344</v>
      </c>
      <c r="T74" s="29" t="s">
        <v>92</v>
      </c>
      <c r="U74" s="34">
        <f>sum(T67:T73)</f>
        <v>3400.423177</v>
      </c>
    </row>
    <row r="75">
      <c r="P75" s="13"/>
      <c r="Q75" s="13"/>
      <c r="R75" s="13"/>
      <c r="S75" s="13"/>
      <c r="T75" s="13"/>
      <c r="U75" s="13"/>
    </row>
    <row r="76">
      <c r="P76" s="36" t="s">
        <v>93</v>
      </c>
      <c r="Q76" s="24" t="s">
        <v>94</v>
      </c>
      <c r="R76" s="29">
        <v>47.5</v>
      </c>
      <c r="S76" s="32">
        <f>R76/8</f>
        <v>5.9375</v>
      </c>
      <c r="T76" s="26">
        <f>S76-0</f>
        <v>5.9375</v>
      </c>
      <c r="U76" s="27"/>
    </row>
    <row r="77">
      <c r="P77" s="35"/>
      <c r="Q77" s="33"/>
      <c r="R77" s="29">
        <v>0.0</v>
      </c>
      <c r="S77" s="30">
        <v>0.0</v>
      </c>
      <c r="T77" s="28"/>
      <c r="U77" s="31"/>
    </row>
    <row r="78">
      <c r="P78" s="36" t="s">
        <v>95</v>
      </c>
      <c r="Q78" s="24" t="s">
        <v>96</v>
      </c>
      <c r="R78" s="29">
        <v>50.0</v>
      </c>
      <c r="S78" s="32">
        <f t="shared" ref="S78:S79" si="2">-(R78-100)*R78/40</f>
        <v>62.5</v>
      </c>
      <c r="T78" s="26">
        <f>S78-S79</f>
        <v>0.15625</v>
      </c>
      <c r="U78" s="31"/>
    </row>
    <row r="79">
      <c r="P79" s="35"/>
      <c r="Q79" s="33"/>
      <c r="R79" s="29">
        <v>47.5</v>
      </c>
      <c r="S79" s="32">
        <f t="shared" si="2"/>
        <v>62.34375</v>
      </c>
      <c r="T79" s="28"/>
      <c r="U79" s="31"/>
    </row>
    <row r="80">
      <c r="P80" s="36" t="s">
        <v>97</v>
      </c>
      <c r="Q80" s="24" t="s">
        <v>98</v>
      </c>
      <c r="R80" s="29">
        <v>96.25</v>
      </c>
      <c r="S80" s="32">
        <f t="shared" ref="S80:S81" si="3">((R80-140)*R80)/60</f>
        <v>-70.18229167</v>
      </c>
      <c r="T80" s="26">
        <f>S80-S81</f>
        <v>11.484375</v>
      </c>
      <c r="U80" s="31"/>
    </row>
    <row r="81">
      <c r="P81" s="35"/>
      <c r="Q81" s="33"/>
      <c r="R81" s="29">
        <v>70.0</v>
      </c>
      <c r="S81" s="32">
        <f t="shared" si="3"/>
        <v>-81.66666667</v>
      </c>
      <c r="T81" s="33"/>
      <c r="U81" s="31"/>
    </row>
    <row r="82">
      <c r="P82" s="36" t="s">
        <v>99</v>
      </c>
      <c r="Q82" s="24" t="s">
        <v>100</v>
      </c>
      <c r="R82" s="29">
        <v>120.0</v>
      </c>
      <c r="S82" s="34">
        <f t="shared" ref="S82:S83" si="4">(7*R82)/8</f>
        <v>105</v>
      </c>
      <c r="T82" s="33">
        <f>S82-S83</f>
        <v>20.78125</v>
      </c>
      <c r="U82" s="31"/>
    </row>
    <row r="83">
      <c r="P83" s="35"/>
      <c r="Q83" s="33"/>
      <c r="R83" s="29">
        <v>96.25</v>
      </c>
      <c r="S83" s="34">
        <f t="shared" si="4"/>
        <v>84.21875</v>
      </c>
      <c r="T83" s="29" t="s">
        <v>92</v>
      </c>
      <c r="U83" s="37">
        <f>sum(T76:T83)</f>
        <v>38.359375</v>
      </c>
    </row>
    <row r="84">
      <c r="P84" s="13"/>
      <c r="Q84" s="13"/>
      <c r="R84" s="13"/>
      <c r="S84" s="13"/>
      <c r="T84" s="13"/>
      <c r="U84" s="13"/>
    </row>
    <row r="85">
      <c r="P85" s="13"/>
      <c r="Q85" s="13"/>
      <c r="R85" s="13"/>
      <c r="S85" s="7" t="s">
        <v>101</v>
      </c>
      <c r="T85" s="7" t="s">
        <v>102</v>
      </c>
      <c r="U85" s="13">
        <f>U74/U83</f>
        <v>88.64646979</v>
      </c>
    </row>
    <row r="86">
      <c r="S86" s="11" t="s">
        <v>103</v>
      </c>
    </row>
  </sheetData>
  <drawing r:id="rId1"/>
</worksheet>
</file>